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9E86E9A3-D94B-4D62-8E3F-4D9E6DEBDBE3}" xr6:coauthVersionLast="47" xr6:coauthVersionMax="47" xr10:uidLastSave="{00000000-0000-0000-0000-000000000000}"/>
  <bookViews>
    <workbookView xWindow="28680" yWindow="-3015" windowWidth="29040" windowHeight="15720" tabRatio="821" activeTab="1" xr2:uid="{00000000-000D-0000-FFFF-FFFF00000000}"/>
  </bookViews>
  <sheets>
    <sheet name="はじめに" sheetId="48" r:id="rId1"/>
    <sheet name="実績表紙" sheetId="54" r:id="rId2"/>
    <sheet name="実績事業所" sheetId="52" r:id="rId3"/>
    <sheet name="実績自動車一覧" sheetId="34" r:id="rId4"/>
    <sheet name="実績代替" sheetId="57" r:id="rId5"/>
    <sheet name="実績措置" sheetId="53" r:id="rId6"/>
    <sheet name="使用状況表紙" sheetId="60" r:id="rId7"/>
    <sheet name="車両区分" sheetId="56" r:id="rId8"/>
    <sheet name="産業分類表" sheetId="58" r:id="rId9"/>
    <sheet name="連絡事項" sheetId="65" r:id="rId10"/>
    <sheet name="実績値" sheetId="63" state="hidden" r:id="rId11"/>
  </sheets>
  <definedNames>
    <definedName name="_xlnm._FilterDatabase" localSheetId="3">実績自動車一覧!$A$15:$CW$15</definedName>
    <definedName name="_xlnm._FilterDatabase" localSheetId="10" hidden="1">実績値!$A$2:$BH$2</definedName>
    <definedName name="_xlnm._FilterDatabase" localSheetId="7" hidden="1">車両区分!$T$3:$Z$1136</definedName>
    <definedName name="Jナンバー分類">実績自動車一覧!$CF$17:$CF$22</definedName>
    <definedName name="Jバス">実績自動車一覧!$CI$17:$CI$18</definedName>
    <definedName name="J車種重量">実績自動車一覧!$AM$16:$AM$1015</definedName>
    <definedName name="J小型貨物">実績自動車一覧!$CH$17</definedName>
    <definedName name="J乗用">実績自動車一覧!$CK$17</definedName>
    <definedName name="J特殊">実績自動車一覧!$CL$17</definedName>
    <definedName name="J特種">実績自動車一覧!$CJ$17:$CJ$18</definedName>
    <definedName name="J普通貨物">実績自動車一覧!$CG$17</definedName>
    <definedName name="_xlnm.Print_Area" localSheetId="8">産業分類表!$A$1:$E$53</definedName>
    <definedName name="_xlnm.Print_Area" localSheetId="6">使用状況表紙!$A$1:$X$40</definedName>
    <definedName name="_xlnm.Print_Area" localSheetId="2">実績事業所!$A$1:$P$31</definedName>
    <definedName name="_xlnm.Print_Area" localSheetId="3">実績自動車一覧!$A$1:$Y$1015</definedName>
    <definedName name="_xlnm.Print_Area" localSheetId="4">実績代替!$A$1:$W$24</definedName>
    <definedName name="_xlnm.Print_Area" localSheetId="1">実績表紙!$A$2:$X$41</definedName>
    <definedName name="_xlnm.Print_Area" localSheetId="7">車両区分!$A$1:$Z$1136</definedName>
    <definedName name="_xlnm.Print_Titles" localSheetId="2">実績事業所!$A:$F,実績事業所!$1:$2</definedName>
    <definedName name="_xlnm.Print_Titles" localSheetId="3">実績自動車一覧!$13:$15</definedName>
    <definedName name="バス">実績自動車一覧!$CI$17:$CI$18</definedName>
    <definedName name="車種重量">実績自動車一覧!$AM$16:$AM$1015</definedName>
    <definedName name="小型貨物">実績自動車一覧!$CH$17</definedName>
    <definedName name="乗用">実績自動車一覧!$CK$17</definedName>
    <definedName name="特殊">実績自動車一覧!$CL$17</definedName>
    <definedName name="特種">実績自動車一覧!$CJ$17:$CJ$18</definedName>
    <definedName name="排出係数表">車両区分!$A$4:$I$1250</definedName>
    <definedName name="普通貨物">実績自動車一覧!$CG$17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Z17" i="34" l="1"/>
  <c r="CZ18" i="34"/>
  <c r="CZ19" i="34"/>
  <c r="CZ20" i="34"/>
  <c r="CZ21" i="34"/>
  <c r="CZ22" i="34"/>
  <c r="CZ23" i="34"/>
  <c r="CZ24" i="34"/>
  <c r="CZ25" i="34"/>
  <c r="CZ26" i="34"/>
  <c r="CZ27" i="34"/>
  <c r="CZ28" i="34"/>
  <c r="CZ29" i="34"/>
  <c r="CZ30" i="34"/>
  <c r="CZ31" i="34"/>
  <c r="CZ32" i="34"/>
  <c r="CZ33" i="34"/>
  <c r="CZ34" i="34"/>
  <c r="CZ35" i="34"/>
  <c r="CZ36" i="34"/>
  <c r="CZ37" i="34"/>
  <c r="CZ38" i="34"/>
  <c r="CZ39" i="34"/>
  <c r="CZ40" i="34"/>
  <c r="CZ41" i="34"/>
  <c r="CZ42" i="34"/>
  <c r="CZ43" i="34"/>
  <c r="CZ44" i="34"/>
  <c r="CZ45" i="34"/>
  <c r="CZ46" i="34"/>
  <c r="CZ47" i="34"/>
  <c r="CZ48" i="34"/>
  <c r="CZ49" i="34"/>
  <c r="CZ50" i="34"/>
  <c r="CZ51" i="34"/>
  <c r="CZ52" i="34"/>
  <c r="CZ53" i="34"/>
  <c r="CZ54" i="34"/>
  <c r="CZ55" i="34"/>
  <c r="CZ56" i="34"/>
  <c r="CZ57" i="34"/>
  <c r="CZ58" i="34"/>
  <c r="CZ59" i="34"/>
  <c r="CZ60" i="34"/>
  <c r="CZ61" i="34"/>
  <c r="CZ62" i="34"/>
  <c r="CZ63" i="34"/>
  <c r="CZ64" i="34"/>
  <c r="CZ65" i="34"/>
  <c r="CZ66" i="34"/>
  <c r="CZ67" i="34"/>
  <c r="CZ68" i="34"/>
  <c r="CZ69" i="34"/>
  <c r="CZ70" i="34"/>
  <c r="CZ71" i="34"/>
  <c r="CZ72" i="34"/>
  <c r="CZ73" i="34"/>
  <c r="CZ74" i="34"/>
  <c r="CZ75" i="34"/>
  <c r="CZ76" i="34"/>
  <c r="CZ77" i="34"/>
  <c r="CZ78" i="34"/>
  <c r="CZ79" i="34"/>
  <c r="CZ80" i="34"/>
  <c r="CZ81" i="34"/>
  <c r="CZ82" i="34"/>
  <c r="CZ83" i="34"/>
  <c r="CZ84" i="34"/>
  <c r="CZ85" i="34"/>
  <c r="CZ86" i="34"/>
  <c r="CZ87" i="34"/>
  <c r="CZ88" i="34"/>
  <c r="CZ89" i="34"/>
  <c r="CZ90" i="34"/>
  <c r="CZ91" i="34"/>
  <c r="CZ92" i="34"/>
  <c r="CZ93" i="34"/>
  <c r="CZ94" i="34"/>
  <c r="CZ95" i="34"/>
  <c r="CZ96" i="34"/>
  <c r="CZ97" i="34"/>
  <c r="CZ98" i="34"/>
  <c r="CZ99" i="34"/>
  <c r="CZ100" i="34"/>
  <c r="CZ101" i="34"/>
  <c r="CZ102" i="34"/>
  <c r="CZ103" i="34"/>
  <c r="CZ104" i="34"/>
  <c r="CZ105" i="34"/>
  <c r="CZ106" i="34"/>
  <c r="CZ107" i="34"/>
  <c r="CZ108" i="34"/>
  <c r="CZ109" i="34"/>
  <c r="CZ110" i="34"/>
  <c r="CZ111" i="34"/>
  <c r="CZ112" i="34"/>
  <c r="CZ113" i="34"/>
  <c r="CZ114" i="34"/>
  <c r="CZ115" i="34"/>
  <c r="CZ116" i="34"/>
  <c r="CZ117" i="34"/>
  <c r="CZ118" i="34"/>
  <c r="CZ119" i="34"/>
  <c r="CZ120" i="34"/>
  <c r="CZ121" i="34"/>
  <c r="CZ122" i="34"/>
  <c r="CZ123" i="34"/>
  <c r="CZ124" i="34"/>
  <c r="CZ125" i="34"/>
  <c r="CZ126" i="34"/>
  <c r="CZ127" i="34"/>
  <c r="CZ128" i="34"/>
  <c r="CZ129" i="34"/>
  <c r="CZ130" i="34"/>
  <c r="CZ131" i="34"/>
  <c r="CZ132" i="34"/>
  <c r="CZ133" i="34"/>
  <c r="CZ134" i="34"/>
  <c r="CZ135" i="34"/>
  <c r="CZ136" i="34"/>
  <c r="CZ137" i="34"/>
  <c r="CZ138" i="34"/>
  <c r="CZ139" i="34"/>
  <c r="CZ140" i="34"/>
  <c r="CZ141" i="34"/>
  <c r="CZ142" i="34"/>
  <c r="CZ143" i="34"/>
  <c r="CZ144" i="34"/>
  <c r="CZ145" i="34"/>
  <c r="CZ146" i="34"/>
  <c r="CZ147" i="34"/>
  <c r="CZ148" i="34"/>
  <c r="CZ149" i="34"/>
  <c r="CZ150" i="34"/>
  <c r="CZ151" i="34"/>
  <c r="CZ152" i="34"/>
  <c r="CZ153" i="34"/>
  <c r="CZ154" i="34"/>
  <c r="CZ155" i="34"/>
  <c r="CZ156" i="34"/>
  <c r="CZ157" i="34"/>
  <c r="CZ158" i="34"/>
  <c r="CZ159" i="34"/>
  <c r="CZ160" i="34"/>
  <c r="CZ161" i="34"/>
  <c r="CZ162" i="34"/>
  <c r="CZ163" i="34"/>
  <c r="CZ164" i="34"/>
  <c r="CZ165" i="34"/>
  <c r="CZ166" i="34"/>
  <c r="CZ167" i="34"/>
  <c r="CZ168" i="34"/>
  <c r="CZ169" i="34"/>
  <c r="CZ170" i="34"/>
  <c r="CZ171" i="34"/>
  <c r="CZ172" i="34"/>
  <c r="CZ173" i="34"/>
  <c r="CZ174" i="34"/>
  <c r="CZ175" i="34"/>
  <c r="CZ176" i="34"/>
  <c r="CZ177" i="34"/>
  <c r="CZ178" i="34"/>
  <c r="CZ179" i="34"/>
  <c r="CZ180" i="34"/>
  <c r="CZ181" i="34"/>
  <c r="CZ182" i="34"/>
  <c r="CZ183" i="34"/>
  <c r="CZ184" i="34"/>
  <c r="CZ185" i="34"/>
  <c r="CZ186" i="34"/>
  <c r="CZ187" i="34"/>
  <c r="CZ188" i="34"/>
  <c r="CZ189" i="34"/>
  <c r="CZ190" i="34"/>
  <c r="CZ191" i="34"/>
  <c r="CZ192" i="34"/>
  <c r="CZ193" i="34"/>
  <c r="CZ194" i="34"/>
  <c r="CZ195" i="34"/>
  <c r="CZ196" i="34"/>
  <c r="CZ197" i="34"/>
  <c r="CZ198" i="34"/>
  <c r="CZ199" i="34"/>
  <c r="CZ200" i="34"/>
  <c r="CZ201" i="34"/>
  <c r="CZ202" i="34"/>
  <c r="CZ203" i="34"/>
  <c r="CZ204" i="34"/>
  <c r="CZ205" i="34"/>
  <c r="CZ206" i="34"/>
  <c r="CZ207" i="34"/>
  <c r="CZ208" i="34"/>
  <c r="CZ209" i="34"/>
  <c r="CZ210" i="34"/>
  <c r="CZ211" i="34"/>
  <c r="CZ212" i="34"/>
  <c r="CZ213" i="34"/>
  <c r="CZ214" i="34"/>
  <c r="CZ215" i="34"/>
  <c r="CZ216" i="34"/>
  <c r="CZ217" i="34"/>
  <c r="CZ218" i="34"/>
  <c r="CZ219" i="34"/>
  <c r="CZ220" i="34"/>
  <c r="CZ221" i="34"/>
  <c r="CZ222" i="34"/>
  <c r="CZ223" i="34"/>
  <c r="CZ224" i="34"/>
  <c r="CZ225" i="34"/>
  <c r="CZ226" i="34"/>
  <c r="CZ227" i="34"/>
  <c r="CZ228" i="34"/>
  <c r="CZ229" i="34"/>
  <c r="CZ230" i="34"/>
  <c r="CZ231" i="34"/>
  <c r="CZ232" i="34"/>
  <c r="CZ233" i="34"/>
  <c r="CZ234" i="34"/>
  <c r="CZ235" i="34"/>
  <c r="CZ236" i="34"/>
  <c r="CZ237" i="34"/>
  <c r="CZ238" i="34"/>
  <c r="CZ239" i="34"/>
  <c r="CZ240" i="34"/>
  <c r="CZ241" i="34"/>
  <c r="CZ242" i="34"/>
  <c r="CZ243" i="34"/>
  <c r="CZ244" i="34"/>
  <c r="CZ245" i="34"/>
  <c r="CZ246" i="34"/>
  <c r="CZ247" i="34"/>
  <c r="CZ248" i="34"/>
  <c r="CZ249" i="34"/>
  <c r="CZ250" i="34"/>
  <c r="CZ251" i="34"/>
  <c r="CZ252" i="34"/>
  <c r="CZ253" i="34"/>
  <c r="CZ254" i="34"/>
  <c r="CZ255" i="34"/>
  <c r="CZ256" i="34"/>
  <c r="CZ257" i="34"/>
  <c r="CZ258" i="34"/>
  <c r="CZ259" i="34"/>
  <c r="CZ260" i="34"/>
  <c r="CZ261" i="34"/>
  <c r="CZ262" i="34"/>
  <c r="CZ263" i="34"/>
  <c r="CZ264" i="34"/>
  <c r="CZ265" i="34"/>
  <c r="CZ266" i="34"/>
  <c r="CZ267" i="34"/>
  <c r="CZ268" i="34"/>
  <c r="CZ269" i="34"/>
  <c r="CZ270" i="34"/>
  <c r="CZ271" i="34"/>
  <c r="CZ272" i="34"/>
  <c r="CZ273" i="34"/>
  <c r="CZ274" i="34"/>
  <c r="CZ275" i="34"/>
  <c r="CZ276" i="34"/>
  <c r="CZ277" i="34"/>
  <c r="CZ278" i="34"/>
  <c r="CZ279" i="34"/>
  <c r="CZ280" i="34"/>
  <c r="CZ281" i="34"/>
  <c r="CZ282" i="34"/>
  <c r="CZ283" i="34"/>
  <c r="CZ284" i="34"/>
  <c r="CZ285" i="34"/>
  <c r="CZ286" i="34"/>
  <c r="CZ287" i="34"/>
  <c r="CZ288" i="34"/>
  <c r="CZ289" i="34"/>
  <c r="CZ290" i="34"/>
  <c r="CZ291" i="34"/>
  <c r="CZ292" i="34"/>
  <c r="CZ293" i="34"/>
  <c r="CZ294" i="34"/>
  <c r="CZ295" i="34"/>
  <c r="CZ296" i="34"/>
  <c r="CZ297" i="34"/>
  <c r="CZ298" i="34"/>
  <c r="CZ299" i="34"/>
  <c r="CZ300" i="34"/>
  <c r="CZ301" i="34"/>
  <c r="CZ302" i="34"/>
  <c r="CZ303" i="34"/>
  <c r="CZ304" i="34"/>
  <c r="CZ305" i="34"/>
  <c r="CZ306" i="34"/>
  <c r="CZ307" i="34"/>
  <c r="CZ308" i="34"/>
  <c r="CZ309" i="34"/>
  <c r="CZ310" i="34"/>
  <c r="CZ311" i="34"/>
  <c r="CZ312" i="34"/>
  <c r="CZ313" i="34"/>
  <c r="CZ314" i="34"/>
  <c r="CZ315" i="34"/>
  <c r="CZ316" i="34"/>
  <c r="CZ317" i="34"/>
  <c r="CZ318" i="34"/>
  <c r="CZ319" i="34"/>
  <c r="CZ320" i="34"/>
  <c r="CZ321" i="34"/>
  <c r="CZ322" i="34"/>
  <c r="CZ323" i="34"/>
  <c r="CZ324" i="34"/>
  <c r="CZ325" i="34"/>
  <c r="CZ326" i="34"/>
  <c r="CZ327" i="34"/>
  <c r="CZ328" i="34"/>
  <c r="CZ329" i="34"/>
  <c r="CZ330" i="34"/>
  <c r="CZ331" i="34"/>
  <c r="CZ332" i="34"/>
  <c r="CZ333" i="34"/>
  <c r="CZ334" i="34"/>
  <c r="CZ335" i="34"/>
  <c r="CZ336" i="34"/>
  <c r="CZ337" i="34"/>
  <c r="CZ338" i="34"/>
  <c r="CZ339" i="34"/>
  <c r="CZ340" i="34"/>
  <c r="CZ341" i="34"/>
  <c r="CZ342" i="34"/>
  <c r="CZ343" i="34"/>
  <c r="CZ344" i="34"/>
  <c r="CZ345" i="34"/>
  <c r="CZ346" i="34"/>
  <c r="CZ347" i="34"/>
  <c r="CZ348" i="34"/>
  <c r="CZ349" i="34"/>
  <c r="CZ350" i="34"/>
  <c r="CZ351" i="34"/>
  <c r="CZ352" i="34"/>
  <c r="CZ353" i="34"/>
  <c r="CZ354" i="34"/>
  <c r="CZ355" i="34"/>
  <c r="CZ356" i="34"/>
  <c r="CZ357" i="34"/>
  <c r="CZ358" i="34"/>
  <c r="CZ359" i="34"/>
  <c r="CZ360" i="34"/>
  <c r="CZ361" i="34"/>
  <c r="CZ362" i="34"/>
  <c r="CZ363" i="34"/>
  <c r="CZ364" i="34"/>
  <c r="CZ365" i="34"/>
  <c r="CZ366" i="34"/>
  <c r="CZ367" i="34"/>
  <c r="CZ368" i="34"/>
  <c r="CZ369" i="34"/>
  <c r="CZ370" i="34"/>
  <c r="CZ371" i="34"/>
  <c r="CZ372" i="34"/>
  <c r="CZ373" i="34"/>
  <c r="CZ374" i="34"/>
  <c r="CZ375" i="34"/>
  <c r="CZ376" i="34"/>
  <c r="CZ377" i="34"/>
  <c r="CZ378" i="34"/>
  <c r="CZ379" i="34"/>
  <c r="CZ380" i="34"/>
  <c r="CZ381" i="34"/>
  <c r="CZ382" i="34"/>
  <c r="CZ383" i="34"/>
  <c r="CZ384" i="34"/>
  <c r="CZ385" i="34"/>
  <c r="CZ386" i="34"/>
  <c r="CZ387" i="34"/>
  <c r="CZ388" i="34"/>
  <c r="CZ389" i="34"/>
  <c r="CZ390" i="34"/>
  <c r="CZ391" i="34"/>
  <c r="CZ392" i="34"/>
  <c r="CZ393" i="34"/>
  <c r="CZ394" i="34"/>
  <c r="CZ395" i="34"/>
  <c r="CZ396" i="34"/>
  <c r="CZ397" i="34"/>
  <c r="CZ398" i="34"/>
  <c r="CZ399" i="34"/>
  <c r="CZ400" i="34"/>
  <c r="CZ401" i="34"/>
  <c r="CZ402" i="34"/>
  <c r="CZ403" i="34"/>
  <c r="CZ404" i="34"/>
  <c r="CZ405" i="34"/>
  <c r="CZ406" i="34"/>
  <c r="CZ407" i="34"/>
  <c r="CZ408" i="34"/>
  <c r="CZ409" i="34"/>
  <c r="CZ410" i="34"/>
  <c r="CZ411" i="34"/>
  <c r="CZ412" i="34"/>
  <c r="CZ413" i="34"/>
  <c r="CZ414" i="34"/>
  <c r="CZ415" i="34"/>
  <c r="CZ416" i="34"/>
  <c r="CZ417" i="34"/>
  <c r="CZ418" i="34"/>
  <c r="CZ419" i="34"/>
  <c r="CZ420" i="34"/>
  <c r="CZ421" i="34"/>
  <c r="CZ422" i="34"/>
  <c r="CZ423" i="34"/>
  <c r="CZ424" i="34"/>
  <c r="CZ425" i="34"/>
  <c r="CZ426" i="34"/>
  <c r="CZ427" i="34"/>
  <c r="CZ428" i="34"/>
  <c r="CZ429" i="34"/>
  <c r="CZ430" i="34"/>
  <c r="CZ431" i="34"/>
  <c r="CZ432" i="34"/>
  <c r="CZ433" i="34"/>
  <c r="CZ434" i="34"/>
  <c r="CZ435" i="34"/>
  <c r="CZ436" i="34"/>
  <c r="CZ437" i="34"/>
  <c r="CZ438" i="34"/>
  <c r="CZ439" i="34"/>
  <c r="CZ440" i="34"/>
  <c r="CZ441" i="34"/>
  <c r="CZ442" i="34"/>
  <c r="CZ443" i="34"/>
  <c r="CZ444" i="34"/>
  <c r="CZ445" i="34"/>
  <c r="CZ446" i="34"/>
  <c r="CZ447" i="34"/>
  <c r="CZ448" i="34"/>
  <c r="CZ449" i="34"/>
  <c r="CZ450" i="34"/>
  <c r="CZ451" i="34"/>
  <c r="CZ452" i="34"/>
  <c r="CZ453" i="34"/>
  <c r="CZ454" i="34"/>
  <c r="CZ455" i="34"/>
  <c r="CZ456" i="34"/>
  <c r="CZ457" i="34"/>
  <c r="CZ458" i="34"/>
  <c r="CZ459" i="34"/>
  <c r="CZ460" i="34"/>
  <c r="CZ461" i="34"/>
  <c r="CZ462" i="34"/>
  <c r="CZ463" i="34"/>
  <c r="CZ464" i="34"/>
  <c r="CZ465" i="34"/>
  <c r="CZ466" i="34"/>
  <c r="CZ467" i="34"/>
  <c r="CZ468" i="34"/>
  <c r="CZ469" i="34"/>
  <c r="CZ470" i="34"/>
  <c r="CZ471" i="34"/>
  <c r="CZ472" i="34"/>
  <c r="CZ473" i="34"/>
  <c r="CZ474" i="34"/>
  <c r="CZ475" i="34"/>
  <c r="CZ476" i="34"/>
  <c r="CZ477" i="34"/>
  <c r="CZ478" i="34"/>
  <c r="CZ479" i="34"/>
  <c r="CZ480" i="34"/>
  <c r="CZ481" i="34"/>
  <c r="CZ482" i="34"/>
  <c r="CZ483" i="34"/>
  <c r="CZ484" i="34"/>
  <c r="CZ485" i="34"/>
  <c r="CZ486" i="34"/>
  <c r="CZ487" i="34"/>
  <c r="CZ488" i="34"/>
  <c r="CZ489" i="34"/>
  <c r="CZ490" i="34"/>
  <c r="CZ491" i="34"/>
  <c r="CZ492" i="34"/>
  <c r="CZ493" i="34"/>
  <c r="CZ494" i="34"/>
  <c r="CZ495" i="34"/>
  <c r="CZ496" i="34"/>
  <c r="CZ497" i="34"/>
  <c r="CZ498" i="34"/>
  <c r="CZ499" i="34"/>
  <c r="CZ500" i="34"/>
  <c r="CZ501" i="34"/>
  <c r="CZ502" i="34"/>
  <c r="CZ503" i="34"/>
  <c r="CZ504" i="34"/>
  <c r="CZ505" i="34"/>
  <c r="CZ506" i="34"/>
  <c r="CZ507" i="34"/>
  <c r="CZ508" i="34"/>
  <c r="CZ509" i="34"/>
  <c r="CZ510" i="34"/>
  <c r="CZ511" i="34"/>
  <c r="CZ512" i="34"/>
  <c r="CZ513" i="34"/>
  <c r="CZ514" i="34"/>
  <c r="CZ515" i="34"/>
  <c r="CZ516" i="34"/>
  <c r="CZ517" i="34"/>
  <c r="CZ518" i="34"/>
  <c r="CZ519" i="34"/>
  <c r="CZ520" i="34"/>
  <c r="CZ521" i="34"/>
  <c r="CZ522" i="34"/>
  <c r="CZ523" i="34"/>
  <c r="CZ524" i="34"/>
  <c r="CZ525" i="34"/>
  <c r="CZ526" i="34"/>
  <c r="CZ527" i="34"/>
  <c r="CZ528" i="34"/>
  <c r="CZ529" i="34"/>
  <c r="CZ530" i="34"/>
  <c r="CZ531" i="34"/>
  <c r="CZ532" i="34"/>
  <c r="CZ533" i="34"/>
  <c r="CZ534" i="34"/>
  <c r="CZ535" i="34"/>
  <c r="CZ536" i="34"/>
  <c r="CZ537" i="34"/>
  <c r="CZ538" i="34"/>
  <c r="CZ539" i="34"/>
  <c r="CZ540" i="34"/>
  <c r="CZ541" i="34"/>
  <c r="CZ542" i="34"/>
  <c r="CZ543" i="34"/>
  <c r="CZ544" i="34"/>
  <c r="CZ545" i="34"/>
  <c r="CZ546" i="34"/>
  <c r="CZ547" i="34"/>
  <c r="CZ548" i="34"/>
  <c r="CZ549" i="34"/>
  <c r="CZ550" i="34"/>
  <c r="CZ551" i="34"/>
  <c r="CZ552" i="34"/>
  <c r="CZ553" i="34"/>
  <c r="CZ554" i="34"/>
  <c r="CZ555" i="34"/>
  <c r="CZ556" i="34"/>
  <c r="CZ557" i="34"/>
  <c r="CZ558" i="34"/>
  <c r="CZ559" i="34"/>
  <c r="CZ560" i="34"/>
  <c r="CZ561" i="34"/>
  <c r="CZ562" i="34"/>
  <c r="CZ563" i="34"/>
  <c r="CZ564" i="34"/>
  <c r="CZ565" i="34"/>
  <c r="CZ566" i="34"/>
  <c r="CZ567" i="34"/>
  <c r="CZ568" i="34"/>
  <c r="CZ569" i="34"/>
  <c r="CZ570" i="34"/>
  <c r="CZ571" i="34"/>
  <c r="CZ572" i="34"/>
  <c r="CZ573" i="34"/>
  <c r="CZ574" i="34"/>
  <c r="CZ575" i="34"/>
  <c r="CZ576" i="34"/>
  <c r="CZ577" i="34"/>
  <c r="CZ578" i="34"/>
  <c r="CZ579" i="34"/>
  <c r="CZ580" i="34"/>
  <c r="CZ581" i="34"/>
  <c r="CZ582" i="34"/>
  <c r="CZ583" i="34"/>
  <c r="CZ584" i="34"/>
  <c r="CZ585" i="34"/>
  <c r="CZ586" i="34"/>
  <c r="CZ587" i="34"/>
  <c r="CZ588" i="34"/>
  <c r="CZ589" i="34"/>
  <c r="CZ590" i="34"/>
  <c r="CZ591" i="34"/>
  <c r="CZ592" i="34"/>
  <c r="CZ593" i="34"/>
  <c r="CZ594" i="34"/>
  <c r="CZ595" i="34"/>
  <c r="CZ596" i="34"/>
  <c r="CZ597" i="34"/>
  <c r="CZ598" i="34"/>
  <c r="CZ599" i="34"/>
  <c r="CZ600" i="34"/>
  <c r="CZ601" i="34"/>
  <c r="CZ602" i="34"/>
  <c r="CZ603" i="34"/>
  <c r="CZ604" i="34"/>
  <c r="CZ605" i="34"/>
  <c r="CZ606" i="34"/>
  <c r="CZ607" i="34"/>
  <c r="CZ608" i="34"/>
  <c r="CZ609" i="34"/>
  <c r="CZ610" i="34"/>
  <c r="CZ611" i="34"/>
  <c r="CZ612" i="34"/>
  <c r="CZ613" i="34"/>
  <c r="CZ614" i="34"/>
  <c r="CZ615" i="34"/>
  <c r="CZ616" i="34"/>
  <c r="CZ617" i="34"/>
  <c r="CZ618" i="34"/>
  <c r="CZ619" i="34"/>
  <c r="CZ620" i="34"/>
  <c r="CZ621" i="34"/>
  <c r="CZ622" i="34"/>
  <c r="CZ623" i="34"/>
  <c r="CZ624" i="34"/>
  <c r="CZ625" i="34"/>
  <c r="CZ626" i="34"/>
  <c r="CZ627" i="34"/>
  <c r="CZ628" i="34"/>
  <c r="CZ629" i="34"/>
  <c r="CZ630" i="34"/>
  <c r="CZ631" i="34"/>
  <c r="CZ632" i="34"/>
  <c r="CZ633" i="34"/>
  <c r="CZ634" i="34"/>
  <c r="CZ635" i="34"/>
  <c r="CZ636" i="34"/>
  <c r="CZ637" i="34"/>
  <c r="CZ638" i="34"/>
  <c r="CZ639" i="34"/>
  <c r="CZ640" i="34"/>
  <c r="CZ641" i="34"/>
  <c r="CZ642" i="34"/>
  <c r="CZ643" i="34"/>
  <c r="CZ644" i="34"/>
  <c r="CZ645" i="34"/>
  <c r="CZ646" i="34"/>
  <c r="CZ647" i="34"/>
  <c r="CZ648" i="34"/>
  <c r="CZ649" i="34"/>
  <c r="CZ650" i="34"/>
  <c r="CZ651" i="34"/>
  <c r="CZ652" i="34"/>
  <c r="CZ653" i="34"/>
  <c r="CZ654" i="34"/>
  <c r="CZ655" i="34"/>
  <c r="CZ656" i="34"/>
  <c r="CZ657" i="34"/>
  <c r="CZ658" i="34"/>
  <c r="CZ659" i="34"/>
  <c r="CZ660" i="34"/>
  <c r="CZ661" i="34"/>
  <c r="CZ662" i="34"/>
  <c r="CZ663" i="34"/>
  <c r="CZ664" i="34"/>
  <c r="CZ665" i="34"/>
  <c r="CZ666" i="34"/>
  <c r="CZ667" i="34"/>
  <c r="CZ668" i="34"/>
  <c r="CZ669" i="34"/>
  <c r="CZ670" i="34"/>
  <c r="CZ671" i="34"/>
  <c r="CZ672" i="34"/>
  <c r="CZ673" i="34"/>
  <c r="CZ674" i="34"/>
  <c r="CZ675" i="34"/>
  <c r="CZ676" i="34"/>
  <c r="CZ677" i="34"/>
  <c r="CZ678" i="34"/>
  <c r="CZ679" i="34"/>
  <c r="CZ680" i="34"/>
  <c r="CZ681" i="34"/>
  <c r="CZ682" i="34"/>
  <c r="CZ683" i="34"/>
  <c r="CZ684" i="34"/>
  <c r="CZ685" i="34"/>
  <c r="CZ686" i="34"/>
  <c r="CZ687" i="34"/>
  <c r="CZ688" i="34"/>
  <c r="CZ689" i="34"/>
  <c r="CZ690" i="34"/>
  <c r="CZ691" i="34"/>
  <c r="CZ692" i="34"/>
  <c r="CZ693" i="34"/>
  <c r="CZ694" i="34"/>
  <c r="CZ695" i="34"/>
  <c r="CZ696" i="34"/>
  <c r="CZ697" i="34"/>
  <c r="CZ698" i="34"/>
  <c r="CZ699" i="34"/>
  <c r="CZ700" i="34"/>
  <c r="CZ701" i="34"/>
  <c r="CZ702" i="34"/>
  <c r="CZ703" i="34"/>
  <c r="CZ704" i="34"/>
  <c r="CZ705" i="34"/>
  <c r="CZ706" i="34"/>
  <c r="CZ707" i="34"/>
  <c r="CZ708" i="34"/>
  <c r="CZ709" i="34"/>
  <c r="CZ710" i="34"/>
  <c r="CZ711" i="34"/>
  <c r="CZ712" i="34"/>
  <c r="CZ713" i="34"/>
  <c r="CZ714" i="34"/>
  <c r="CZ715" i="34"/>
  <c r="CZ716" i="34"/>
  <c r="CZ717" i="34"/>
  <c r="CZ718" i="34"/>
  <c r="CZ719" i="34"/>
  <c r="CZ720" i="34"/>
  <c r="CZ721" i="34"/>
  <c r="CZ722" i="34"/>
  <c r="CZ723" i="34"/>
  <c r="CZ724" i="34"/>
  <c r="CZ725" i="34"/>
  <c r="CZ726" i="34"/>
  <c r="CZ727" i="34"/>
  <c r="CZ728" i="34"/>
  <c r="CZ729" i="34"/>
  <c r="CZ730" i="34"/>
  <c r="CZ731" i="34"/>
  <c r="CZ732" i="34"/>
  <c r="CZ733" i="34"/>
  <c r="CZ734" i="34"/>
  <c r="CZ735" i="34"/>
  <c r="CZ736" i="34"/>
  <c r="CZ737" i="34"/>
  <c r="CZ738" i="34"/>
  <c r="CZ739" i="34"/>
  <c r="CZ740" i="34"/>
  <c r="CZ741" i="34"/>
  <c r="CZ742" i="34"/>
  <c r="CZ743" i="34"/>
  <c r="CZ744" i="34"/>
  <c r="CZ745" i="34"/>
  <c r="CZ746" i="34"/>
  <c r="CZ747" i="34"/>
  <c r="CZ748" i="34"/>
  <c r="CZ749" i="34"/>
  <c r="CZ750" i="34"/>
  <c r="CZ751" i="34"/>
  <c r="CZ752" i="34"/>
  <c r="CZ753" i="34"/>
  <c r="CZ754" i="34"/>
  <c r="CZ755" i="34"/>
  <c r="CZ756" i="34"/>
  <c r="CZ757" i="34"/>
  <c r="CZ758" i="34"/>
  <c r="CZ759" i="34"/>
  <c r="CZ760" i="34"/>
  <c r="CZ761" i="34"/>
  <c r="CZ762" i="34"/>
  <c r="CZ763" i="34"/>
  <c r="CZ764" i="34"/>
  <c r="CZ765" i="34"/>
  <c r="CZ766" i="34"/>
  <c r="CZ767" i="34"/>
  <c r="CZ768" i="34"/>
  <c r="CZ769" i="34"/>
  <c r="CZ770" i="34"/>
  <c r="CZ771" i="34"/>
  <c r="CZ772" i="34"/>
  <c r="CZ773" i="34"/>
  <c r="CZ774" i="34"/>
  <c r="CZ775" i="34"/>
  <c r="CZ776" i="34"/>
  <c r="CZ777" i="34"/>
  <c r="CZ778" i="34"/>
  <c r="CZ779" i="34"/>
  <c r="CZ780" i="34"/>
  <c r="CZ781" i="34"/>
  <c r="CZ782" i="34"/>
  <c r="CZ783" i="34"/>
  <c r="CZ784" i="34"/>
  <c r="CZ785" i="34"/>
  <c r="CZ786" i="34"/>
  <c r="CZ787" i="34"/>
  <c r="CZ788" i="34"/>
  <c r="CZ789" i="34"/>
  <c r="CZ790" i="34"/>
  <c r="CZ791" i="34"/>
  <c r="CZ792" i="34"/>
  <c r="CZ793" i="34"/>
  <c r="CZ794" i="34"/>
  <c r="CZ795" i="34"/>
  <c r="CZ796" i="34"/>
  <c r="CZ797" i="34"/>
  <c r="CZ798" i="34"/>
  <c r="CZ799" i="34"/>
  <c r="CZ800" i="34"/>
  <c r="CZ801" i="34"/>
  <c r="CZ802" i="34"/>
  <c r="CZ803" i="34"/>
  <c r="CZ804" i="34"/>
  <c r="CZ805" i="34"/>
  <c r="CZ806" i="34"/>
  <c r="CZ807" i="34"/>
  <c r="CZ808" i="34"/>
  <c r="CZ809" i="34"/>
  <c r="CZ810" i="34"/>
  <c r="CZ811" i="34"/>
  <c r="CZ812" i="34"/>
  <c r="CZ813" i="34"/>
  <c r="CZ814" i="34"/>
  <c r="CZ815" i="34"/>
  <c r="CZ816" i="34"/>
  <c r="CZ817" i="34"/>
  <c r="CZ818" i="34"/>
  <c r="CZ819" i="34"/>
  <c r="CZ820" i="34"/>
  <c r="CZ821" i="34"/>
  <c r="CZ822" i="34"/>
  <c r="CZ823" i="34"/>
  <c r="CZ824" i="34"/>
  <c r="CZ825" i="34"/>
  <c r="CZ826" i="34"/>
  <c r="CZ827" i="34"/>
  <c r="CZ828" i="34"/>
  <c r="CZ829" i="34"/>
  <c r="CZ830" i="34"/>
  <c r="CZ831" i="34"/>
  <c r="CZ832" i="34"/>
  <c r="CZ833" i="34"/>
  <c r="CZ834" i="34"/>
  <c r="CZ835" i="34"/>
  <c r="CZ836" i="34"/>
  <c r="CZ837" i="34"/>
  <c r="CZ838" i="34"/>
  <c r="CZ839" i="34"/>
  <c r="CZ840" i="34"/>
  <c r="CZ841" i="34"/>
  <c r="CZ842" i="34"/>
  <c r="CZ843" i="34"/>
  <c r="CZ844" i="34"/>
  <c r="CZ845" i="34"/>
  <c r="CZ846" i="34"/>
  <c r="CZ847" i="34"/>
  <c r="CZ848" i="34"/>
  <c r="CZ849" i="34"/>
  <c r="CZ850" i="34"/>
  <c r="CZ851" i="34"/>
  <c r="CZ852" i="34"/>
  <c r="CZ853" i="34"/>
  <c r="CZ854" i="34"/>
  <c r="CZ855" i="34"/>
  <c r="CZ856" i="34"/>
  <c r="CZ857" i="34"/>
  <c r="CZ858" i="34"/>
  <c r="CZ859" i="34"/>
  <c r="CZ860" i="34"/>
  <c r="CZ861" i="34"/>
  <c r="CZ862" i="34"/>
  <c r="CZ863" i="34"/>
  <c r="CZ864" i="34"/>
  <c r="CZ865" i="34"/>
  <c r="CZ866" i="34"/>
  <c r="CZ867" i="34"/>
  <c r="CZ868" i="34"/>
  <c r="CZ869" i="34"/>
  <c r="CZ870" i="34"/>
  <c r="CZ871" i="34"/>
  <c r="CZ872" i="34"/>
  <c r="CZ873" i="34"/>
  <c r="CZ874" i="34"/>
  <c r="CZ875" i="34"/>
  <c r="CZ876" i="34"/>
  <c r="CZ877" i="34"/>
  <c r="CZ878" i="34"/>
  <c r="CZ879" i="34"/>
  <c r="CZ880" i="34"/>
  <c r="CZ881" i="34"/>
  <c r="CZ882" i="34"/>
  <c r="CZ883" i="34"/>
  <c r="CZ884" i="34"/>
  <c r="CZ885" i="34"/>
  <c r="CZ886" i="34"/>
  <c r="CZ887" i="34"/>
  <c r="CZ888" i="34"/>
  <c r="CZ889" i="34"/>
  <c r="CZ890" i="34"/>
  <c r="CZ891" i="34"/>
  <c r="CZ892" i="34"/>
  <c r="CZ893" i="34"/>
  <c r="CZ894" i="34"/>
  <c r="CZ895" i="34"/>
  <c r="CZ896" i="34"/>
  <c r="CZ897" i="34"/>
  <c r="CZ898" i="34"/>
  <c r="CZ899" i="34"/>
  <c r="CZ900" i="34"/>
  <c r="CZ901" i="34"/>
  <c r="CZ902" i="34"/>
  <c r="CZ903" i="34"/>
  <c r="CZ904" i="34"/>
  <c r="CZ905" i="34"/>
  <c r="CZ906" i="34"/>
  <c r="CZ907" i="34"/>
  <c r="CZ908" i="34"/>
  <c r="CZ909" i="34"/>
  <c r="CZ910" i="34"/>
  <c r="CZ911" i="34"/>
  <c r="CZ912" i="34"/>
  <c r="CZ913" i="34"/>
  <c r="CZ914" i="34"/>
  <c r="CZ915" i="34"/>
  <c r="CZ916" i="34"/>
  <c r="CZ917" i="34"/>
  <c r="CZ918" i="34"/>
  <c r="CZ919" i="34"/>
  <c r="CZ920" i="34"/>
  <c r="CZ921" i="34"/>
  <c r="CZ922" i="34"/>
  <c r="CZ923" i="34"/>
  <c r="CZ924" i="34"/>
  <c r="CZ925" i="34"/>
  <c r="CZ926" i="34"/>
  <c r="CZ927" i="34"/>
  <c r="CZ928" i="34"/>
  <c r="CZ929" i="34"/>
  <c r="CZ930" i="34"/>
  <c r="CZ931" i="34"/>
  <c r="CZ932" i="34"/>
  <c r="CZ933" i="34"/>
  <c r="CZ934" i="34"/>
  <c r="CZ935" i="34"/>
  <c r="CZ936" i="34"/>
  <c r="CZ937" i="34"/>
  <c r="CZ938" i="34"/>
  <c r="CZ939" i="34"/>
  <c r="CZ940" i="34"/>
  <c r="CZ941" i="34"/>
  <c r="CZ942" i="34"/>
  <c r="CZ943" i="34"/>
  <c r="CZ944" i="34"/>
  <c r="CZ945" i="34"/>
  <c r="CZ946" i="34"/>
  <c r="CZ947" i="34"/>
  <c r="CZ948" i="34"/>
  <c r="CZ949" i="34"/>
  <c r="CZ950" i="34"/>
  <c r="CZ951" i="34"/>
  <c r="CZ952" i="34"/>
  <c r="CZ953" i="34"/>
  <c r="CZ954" i="34"/>
  <c r="CZ955" i="34"/>
  <c r="CZ956" i="34"/>
  <c r="CZ957" i="34"/>
  <c r="CZ958" i="34"/>
  <c r="CZ959" i="34"/>
  <c r="CZ960" i="34"/>
  <c r="CZ961" i="34"/>
  <c r="CZ962" i="34"/>
  <c r="CZ963" i="34"/>
  <c r="CZ964" i="34"/>
  <c r="CZ965" i="34"/>
  <c r="CZ966" i="34"/>
  <c r="CZ967" i="34"/>
  <c r="CZ968" i="34"/>
  <c r="CZ969" i="34"/>
  <c r="CZ970" i="34"/>
  <c r="CZ971" i="34"/>
  <c r="CZ972" i="34"/>
  <c r="CZ973" i="34"/>
  <c r="CZ974" i="34"/>
  <c r="CZ975" i="34"/>
  <c r="CZ976" i="34"/>
  <c r="CZ977" i="34"/>
  <c r="CZ978" i="34"/>
  <c r="CZ979" i="34"/>
  <c r="CZ980" i="34"/>
  <c r="CZ981" i="34"/>
  <c r="CZ982" i="34"/>
  <c r="CZ983" i="34"/>
  <c r="CZ984" i="34"/>
  <c r="CZ985" i="34"/>
  <c r="CZ986" i="34"/>
  <c r="CZ987" i="34"/>
  <c r="CZ988" i="34"/>
  <c r="CZ989" i="34"/>
  <c r="CZ990" i="34"/>
  <c r="CZ991" i="34"/>
  <c r="CZ992" i="34"/>
  <c r="CZ993" i="34"/>
  <c r="CZ994" i="34"/>
  <c r="CZ995" i="34"/>
  <c r="CZ996" i="34"/>
  <c r="CZ997" i="34"/>
  <c r="CZ998" i="34"/>
  <c r="CZ999" i="34"/>
  <c r="CZ1000" i="34"/>
  <c r="CZ1001" i="34"/>
  <c r="CZ1002" i="34"/>
  <c r="CZ1003" i="34"/>
  <c r="CZ1004" i="34"/>
  <c r="CZ1005" i="34"/>
  <c r="CZ1006" i="34"/>
  <c r="CZ1007" i="34"/>
  <c r="CZ1008" i="34"/>
  <c r="CZ1009" i="34"/>
  <c r="CZ1010" i="34"/>
  <c r="CZ1011" i="34"/>
  <c r="CZ1012" i="34"/>
  <c r="CZ1013" i="34"/>
  <c r="CZ1014" i="34"/>
  <c r="CZ1015" i="34"/>
  <c r="CZ16" i="34"/>
  <c r="P23" i="57"/>
  <c r="P20" i="57"/>
  <c r="P19" i="57"/>
  <c r="P18" i="57"/>
  <c r="P17" i="57"/>
  <c r="P16" i="57"/>
  <c r="P15" i="57"/>
  <c r="P14" i="57"/>
  <c r="P13" i="57"/>
  <c r="P12" i="57"/>
  <c r="P11" i="57"/>
  <c r="P10" i="57"/>
  <c r="P9" i="57"/>
  <c r="P8" i="57"/>
  <c r="P7" i="57"/>
  <c r="P6" i="57"/>
  <c r="O23" i="57"/>
  <c r="O20" i="57"/>
  <c r="O19" i="57"/>
  <c r="O18" i="57"/>
  <c r="O17" i="57"/>
  <c r="O16" i="57"/>
  <c r="O15" i="57"/>
  <c r="O14" i="57"/>
  <c r="O13" i="57"/>
  <c r="O12" i="57"/>
  <c r="O11" i="57"/>
  <c r="O10" i="57"/>
  <c r="O9" i="57"/>
  <c r="O8" i="57"/>
  <c r="O7" i="57"/>
  <c r="O6" i="57"/>
  <c r="S6" i="57"/>
  <c r="D17" i="53"/>
  <c r="C16" i="53"/>
  <c r="M20" i="57"/>
  <c r="M19" i="57"/>
  <c r="M18" i="57"/>
  <c r="M17" i="57"/>
  <c r="M16" i="57"/>
  <c r="M15" i="57"/>
  <c r="M14" i="57"/>
  <c r="M13" i="57"/>
  <c r="M12" i="57"/>
  <c r="M11" i="57"/>
  <c r="M10" i="57"/>
  <c r="M9" i="57"/>
  <c r="M8" i="57"/>
  <c r="M7" i="57"/>
  <c r="M6" i="57"/>
  <c r="M23" i="57"/>
  <c r="L23" i="57"/>
  <c r="L20" i="57"/>
  <c r="L19" i="57"/>
  <c r="L18" i="57"/>
  <c r="L17" i="57"/>
  <c r="L16" i="57"/>
  <c r="L15" i="57"/>
  <c r="L14" i="57"/>
  <c r="L13" i="57"/>
  <c r="L12" i="57"/>
  <c r="L11" i="57"/>
  <c r="L10" i="57"/>
  <c r="L9" i="57"/>
  <c r="L8" i="57"/>
  <c r="L7" i="57"/>
  <c r="L6" i="57"/>
  <c r="J23" i="57"/>
  <c r="J20" i="57"/>
  <c r="J19" i="57"/>
  <c r="J18" i="57"/>
  <c r="J17" i="57"/>
  <c r="J16" i="57"/>
  <c r="J15" i="57"/>
  <c r="J14" i="57"/>
  <c r="J13" i="57"/>
  <c r="J12" i="57"/>
  <c r="J11" i="57"/>
  <c r="J10" i="57"/>
  <c r="J9" i="57"/>
  <c r="J8" i="57"/>
  <c r="J7" i="57"/>
  <c r="J6" i="57"/>
  <c r="I23" i="57"/>
  <c r="I20" i="57"/>
  <c r="I19" i="57"/>
  <c r="I18" i="57"/>
  <c r="I17" i="57"/>
  <c r="I16" i="57"/>
  <c r="I15" i="57"/>
  <c r="I14" i="57"/>
  <c r="I13" i="57"/>
  <c r="I12" i="57"/>
  <c r="I11" i="57"/>
  <c r="I10" i="57"/>
  <c r="I9" i="57"/>
  <c r="I8" i="57"/>
  <c r="I7" i="57"/>
  <c r="I6" i="57"/>
  <c r="G23" i="57"/>
  <c r="G20" i="57"/>
  <c r="G19" i="57"/>
  <c r="G18" i="57"/>
  <c r="G17" i="57"/>
  <c r="G16" i="57"/>
  <c r="G15" i="57"/>
  <c r="G14" i="57"/>
  <c r="G13" i="57"/>
  <c r="G12" i="57"/>
  <c r="G11" i="57"/>
  <c r="G10" i="57"/>
  <c r="G9" i="57"/>
  <c r="G8" i="57"/>
  <c r="G7" i="57"/>
  <c r="G6" i="57"/>
  <c r="F23" i="57"/>
  <c r="F20" i="57"/>
  <c r="F19" i="57"/>
  <c r="F18" i="57"/>
  <c r="F17" i="57"/>
  <c r="F16" i="57"/>
  <c r="F15" i="57"/>
  <c r="F14" i="57"/>
  <c r="F13" i="57"/>
  <c r="F12" i="57"/>
  <c r="F11" i="57"/>
  <c r="F10" i="57"/>
  <c r="F9" i="57"/>
  <c r="F8" i="57"/>
  <c r="F7" i="57"/>
  <c r="F6" i="57"/>
  <c r="E23" i="57"/>
  <c r="E20" i="57"/>
  <c r="E19" i="57"/>
  <c r="E18" i="57"/>
  <c r="E17" i="57"/>
  <c r="E16" i="57"/>
  <c r="E15" i="57"/>
  <c r="E14" i="57"/>
  <c r="E13" i="57"/>
  <c r="E12" i="57"/>
  <c r="E11" i="57"/>
  <c r="E10" i="57"/>
  <c r="E9" i="57"/>
  <c r="E8" i="57"/>
  <c r="E7" i="57"/>
  <c r="E6" i="57"/>
  <c r="E4" i="57"/>
  <c r="P22" i="57" l="1"/>
  <c r="O22" i="57"/>
  <c r="O21" i="57"/>
  <c r="P21" i="57"/>
  <c r="P216" i="34"/>
  <c r="AC216" i="34"/>
  <c r="AD216" i="34"/>
  <c r="AE216" i="34"/>
  <c r="AF216" i="34"/>
  <c r="AI216" i="34" s="1"/>
  <c r="AG216" i="34"/>
  <c r="AH216" i="34"/>
  <c r="AK216" i="34"/>
  <c r="AM216" i="34"/>
  <c r="AW216" i="34"/>
  <c r="AY216" i="34"/>
  <c r="AZ216" i="34"/>
  <c r="BB216" i="34"/>
  <c r="P217" i="34"/>
  <c r="AC217" i="34"/>
  <c r="AD217" i="34"/>
  <c r="AE217" i="34"/>
  <c r="AF217" i="34"/>
  <c r="AG217" i="34"/>
  <c r="AH217" i="34"/>
  <c r="AK217" i="34"/>
  <c r="AM217" i="34"/>
  <c r="AW217" i="34"/>
  <c r="AY217" i="34"/>
  <c r="BA217" i="34" s="1"/>
  <c r="AZ217" i="34"/>
  <c r="BB217" i="34"/>
  <c r="P218" i="34"/>
  <c r="AC218" i="34"/>
  <c r="AD218" i="34"/>
  <c r="AE218" i="34"/>
  <c r="AF218" i="34"/>
  <c r="AI218" i="34" s="1"/>
  <c r="AG218" i="34"/>
  <c r="AH218" i="34"/>
  <c r="AK218" i="34"/>
  <c r="AM218" i="34"/>
  <c r="AW218" i="34"/>
  <c r="AY218" i="34"/>
  <c r="AZ218" i="34"/>
  <c r="BB218" i="34"/>
  <c r="P219" i="34"/>
  <c r="AA219" i="34" s="1"/>
  <c r="AC219" i="34"/>
  <c r="AD219" i="34"/>
  <c r="AE219" i="34"/>
  <c r="AF219" i="34"/>
  <c r="AI219" i="34" s="1"/>
  <c r="AG219" i="34"/>
  <c r="AH219" i="34"/>
  <c r="AK219" i="34"/>
  <c r="AM219" i="34"/>
  <c r="AW219" i="34"/>
  <c r="AY219" i="34"/>
  <c r="AZ219" i="34"/>
  <c r="BB219" i="34"/>
  <c r="P220" i="34"/>
  <c r="AC220" i="34"/>
  <c r="AD220" i="34"/>
  <c r="AE220" i="34"/>
  <c r="AF220" i="34"/>
  <c r="AG220" i="34"/>
  <c r="AH220" i="34"/>
  <c r="AK220" i="34"/>
  <c r="AM220" i="34"/>
  <c r="AW220" i="34"/>
  <c r="AY220" i="34"/>
  <c r="AZ220" i="34"/>
  <c r="BB220" i="34"/>
  <c r="P221" i="34"/>
  <c r="AC221" i="34"/>
  <c r="AD221" i="34"/>
  <c r="AE221" i="34"/>
  <c r="AF221" i="34"/>
  <c r="AG221" i="34"/>
  <c r="AH221" i="34"/>
  <c r="AK221" i="34"/>
  <c r="AM221" i="34"/>
  <c r="AW221" i="34"/>
  <c r="AY221" i="34"/>
  <c r="AZ221" i="34"/>
  <c r="BB221" i="34"/>
  <c r="P222" i="34"/>
  <c r="AA222" i="34" s="1"/>
  <c r="AC222" i="34"/>
  <c r="AD222" i="34"/>
  <c r="AE222" i="34"/>
  <c r="AF222" i="34"/>
  <c r="AJ222" i="34" s="1"/>
  <c r="AG222" i="34"/>
  <c r="AH222" i="34"/>
  <c r="AI222" i="34"/>
  <c r="AK222" i="34"/>
  <c r="AM222" i="34"/>
  <c r="AW222" i="34"/>
  <c r="AY222" i="34"/>
  <c r="AZ222" i="34"/>
  <c r="BB222" i="34"/>
  <c r="P223" i="34"/>
  <c r="AC223" i="34"/>
  <c r="AD223" i="34"/>
  <c r="AE223" i="34"/>
  <c r="AF223" i="34"/>
  <c r="AI223" i="34" s="1"/>
  <c r="AG223" i="34"/>
  <c r="AH223" i="34"/>
  <c r="AK223" i="34"/>
  <c r="AM223" i="34"/>
  <c r="AW223" i="34"/>
  <c r="AY223" i="34"/>
  <c r="AZ223" i="34"/>
  <c r="BB223" i="34"/>
  <c r="P224" i="34"/>
  <c r="AC224" i="34"/>
  <c r="AD224" i="34"/>
  <c r="AE224" i="34"/>
  <c r="AF224" i="34"/>
  <c r="AI224" i="34" s="1"/>
  <c r="AG224" i="34"/>
  <c r="AH224" i="34"/>
  <c r="AK224" i="34"/>
  <c r="AM224" i="34"/>
  <c r="AW224" i="34"/>
  <c r="AY224" i="34"/>
  <c r="AZ224" i="34"/>
  <c r="BB224" i="34"/>
  <c r="P225" i="34"/>
  <c r="AC225" i="34"/>
  <c r="AD225" i="34"/>
  <c r="AE225" i="34"/>
  <c r="AF225" i="34"/>
  <c r="AI225" i="34" s="1"/>
  <c r="AG225" i="34"/>
  <c r="AH225" i="34"/>
  <c r="AJ225" i="34"/>
  <c r="AK225" i="34"/>
  <c r="AM225" i="34"/>
  <c r="AW225" i="34"/>
  <c r="AY225" i="34"/>
  <c r="AZ225" i="34"/>
  <c r="BB225" i="34"/>
  <c r="P226" i="34"/>
  <c r="AB226" i="34" s="1"/>
  <c r="AC226" i="34"/>
  <c r="AD226" i="34"/>
  <c r="AE226" i="34"/>
  <c r="AF226" i="34"/>
  <c r="AI226" i="34" s="1"/>
  <c r="AG226" i="34"/>
  <c r="AH226" i="34"/>
  <c r="AK226" i="34"/>
  <c r="AM226" i="34"/>
  <c r="AW226" i="34"/>
  <c r="AY226" i="34"/>
  <c r="AZ226" i="34"/>
  <c r="BB226" i="34"/>
  <c r="P227" i="34"/>
  <c r="AC227" i="34"/>
  <c r="AD227" i="34"/>
  <c r="AE227" i="34"/>
  <c r="AF227" i="34"/>
  <c r="AI227" i="34" s="1"/>
  <c r="AG227" i="34"/>
  <c r="AH227" i="34"/>
  <c r="AK227" i="34"/>
  <c r="AM227" i="34"/>
  <c r="AW227" i="34"/>
  <c r="AY227" i="34"/>
  <c r="AZ227" i="34"/>
  <c r="BB227" i="34"/>
  <c r="P228" i="34"/>
  <c r="AC228" i="34"/>
  <c r="AD228" i="34"/>
  <c r="AE228" i="34"/>
  <c r="AF228" i="34"/>
  <c r="AI228" i="34" s="1"/>
  <c r="AG228" i="34"/>
  <c r="AH228" i="34"/>
  <c r="AK228" i="34"/>
  <c r="AM228" i="34"/>
  <c r="AW228" i="34"/>
  <c r="AY228" i="34"/>
  <c r="AZ228" i="34"/>
  <c r="BB228" i="34"/>
  <c r="P229" i="34"/>
  <c r="AA229" i="34" s="1"/>
  <c r="AC229" i="34"/>
  <c r="AD229" i="34"/>
  <c r="AE229" i="34"/>
  <c r="AF229" i="34"/>
  <c r="AI229" i="34" s="1"/>
  <c r="AG229" i="34"/>
  <c r="AH229" i="34"/>
  <c r="AK229" i="34"/>
  <c r="AM229" i="34"/>
  <c r="AW229" i="34"/>
  <c r="AY229" i="34"/>
  <c r="AZ229" i="34"/>
  <c r="BB229" i="34"/>
  <c r="P230" i="34"/>
  <c r="AA230" i="34" s="1"/>
  <c r="AC230" i="34"/>
  <c r="AD230" i="34"/>
  <c r="AE230" i="34"/>
  <c r="AF230" i="34"/>
  <c r="AG230" i="34"/>
  <c r="AH230" i="34"/>
  <c r="AK230" i="34"/>
  <c r="AM230" i="34"/>
  <c r="AW230" i="34"/>
  <c r="AY230" i="34"/>
  <c r="AZ230" i="34"/>
  <c r="BB230" i="34"/>
  <c r="P231" i="34"/>
  <c r="AA231" i="34" s="1"/>
  <c r="AB231" i="34"/>
  <c r="AC231" i="34"/>
  <c r="AD231" i="34"/>
  <c r="AE231" i="34"/>
  <c r="AF231" i="34"/>
  <c r="AI231" i="34" s="1"/>
  <c r="AG231" i="34"/>
  <c r="AH231" i="34"/>
  <c r="AJ231" i="34"/>
  <c r="AK231" i="34"/>
  <c r="AM231" i="34"/>
  <c r="AW231" i="34"/>
  <c r="AY231" i="34"/>
  <c r="AZ231" i="34"/>
  <c r="BB231" i="34"/>
  <c r="P232" i="34"/>
  <c r="AC232" i="34"/>
  <c r="AD232" i="34"/>
  <c r="AE232" i="34"/>
  <c r="AF232" i="34"/>
  <c r="AI232" i="34" s="1"/>
  <c r="AG232" i="34"/>
  <c r="AH232" i="34"/>
  <c r="AK232" i="34"/>
  <c r="AM232" i="34"/>
  <c r="AW232" i="34"/>
  <c r="AY232" i="34"/>
  <c r="AZ232" i="34"/>
  <c r="BB232" i="34"/>
  <c r="P233" i="34"/>
  <c r="AC233" i="34"/>
  <c r="AD233" i="34"/>
  <c r="AE233" i="34"/>
  <c r="AF233" i="34"/>
  <c r="AG233" i="34"/>
  <c r="AH233" i="34"/>
  <c r="AK233" i="34"/>
  <c r="AM233" i="34"/>
  <c r="AW233" i="34"/>
  <c r="AY233" i="34"/>
  <c r="BA233" i="34" s="1"/>
  <c r="AZ233" i="34"/>
  <c r="BB233" i="34"/>
  <c r="P234" i="34"/>
  <c r="AC234" i="34"/>
  <c r="AD234" i="34"/>
  <c r="AE234" i="34"/>
  <c r="AF234" i="34"/>
  <c r="AI234" i="34" s="1"/>
  <c r="AG234" i="34"/>
  <c r="AH234" i="34"/>
  <c r="AJ234" i="34"/>
  <c r="AK234" i="34"/>
  <c r="AM234" i="34"/>
  <c r="AW234" i="34"/>
  <c r="AY234" i="34"/>
  <c r="BA234" i="34" s="1"/>
  <c r="AZ234" i="34"/>
  <c r="BB234" i="34"/>
  <c r="P235" i="34"/>
  <c r="AA235" i="34" s="1"/>
  <c r="AC235" i="34"/>
  <c r="AD235" i="34"/>
  <c r="AE235" i="34"/>
  <c r="AF235" i="34"/>
  <c r="AI235" i="34" s="1"/>
  <c r="AG235" i="34"/>
  <c r="AH235" i="34"/>
  <c r="AK235" i="34"/>
  <c r="AM235" i="34"/>
  <c r="AW235" i="34"/>
  <c r="AY235" i="34"/>
  <c r="AZ235" i="34"/>
  <c r="BB235" i="34"/>
  <c r="P236" i="34"/>
  <c r="AB236" i="34" s="1"/>
  <c r="AA236" i="34"/>
  <c r="AC236" i="34"/>
  <c r="AD236" i="34"/>
  <c r="AE236" i="34"/>
  <c r="AF236" i="34"/>
  <c r="AI236" i="34" s="1"/>
  <c r="AG236" i="34"/>
  <c r="AH236" i="34"/>
  <c r="AK236" i="34"/>
  <c r="AM236" i="34"/>
  <c r="AW236" i="34"/>
  <c r="AY236" i="34"/>
  <c r="AZ236" i="34"/>
  <c r="BB236" i="34"/>
  <c r="P237" i="34"/>
  <c r="AA237" i="34" s="1"/>
  <c r="AC237" i="34"/>
  <c r="AD237" i="34"/>
  <c r="AE237" i="34"/>
  <c r="AF237" i="34"/>
  <c r="AI237" i="34" s="1"/>
  <c r="AG237" i="34"/>
  <c r="AH237" i="34"/>
  <c r="AK237" i="34"/>
  <c r="AM237" i="34"/>
  <c r="AW237" i="34"/>
  <c r="AY237" i="34"/>
  <c r="AZ237" i="34"/>
  <c r="BB237" i="34"/>
  <c r="P238" i="34"/>
  <c r="AC238" i="34"/>
  <c r="AD238" i="34"/>
  <c r="AE238" i="34"/>
  <c r="AF238" i="34"/>
  <c r="AI238" i="34" s="1"/>
  <c r="AG238" i="34"/>
  <c r="AH238" i="34"/>
  <c r="AK238" i="34"/>
  <c r="AM238" i="34"/>
  <c r="AW238" i="34"/>
  <c r="AY238" i="34"/>
  <c r="AZ238" i="34"/>
  <c r="BB238" i="34"/>
  <c r="P239" i="34"/>
  <c r="AC239" i="34"/>
  <c r="AD239" i="34"/>
  <c r="AE239" i="34"/>
  <c r="AF239" i="34"/>
  <c r="AI239" i="34" s="1"/>
  <c r="AG239" i="34"/>
  <c r="AH239" i="34"/>
  <c r="AK239" i="34"/>
  <c r="AM239" i="34"/>
  <c r="AW239" i="34"/>
  <c r="AY239" i="34"/>
  <c r="AZ239" i="34"/>
  <c r="BB239" i="34"/>
  <c r="P240" i="34"/>
  <c r="AA240" i="34" s="1"/>
  <c r="AC240" i="34"/>
  <c r="AD240" i="34"/>
  <c r="AE240" i="34"/>
  <c r="AF240" i="34"/>
  <c r="AG240" i="34"/>
  <c r="AH240" i="34"/>
  <c r="AK240" i="34"/>
  <c r="AM240" i="34"/>
  <c r="AW240" i="34"/>
  <c r="AY240" i="34"/>
  <c r="AZ240" i="34"/>
  <c r="BB240" i="34"/>
  <c r="P241" i="34"/>
  <c r="AA241" i="34" s="1"/>
  <c r="AC241" i="34"/>
  <c r="AD241" i="34"/>
  <c r="AE241" i="34"/>
  <c r="AF241" i="34"/>
  <c r="AI241" i="34" s="1"/>
  <c r="AG241" i="34"/>
  <c r="AH241" i="34"/>
  <c r="AK241" i="34"/>
  <c r="AM241" i="34"/>
  <c r="AW241" i="34"/>
  <c r="AY241" i="34"/>
  <c r="AZ241" i="34"/>
  <c r="BB241" i="34"/>
  <c r="P242" i="34"/>
  <c r="AC242" i="34"/>
  <c r="AD242" i="34"/>
  <c r="AE242" i="34"/>
  <c r="AF242" i="34"/>
  <c r="AI242" i="34" s="1"/>
  <c r="AG242" i="34"/>
  <c r="AH242" i="34"/>
  <c r="AK242" i="34"/>
  <c r="AM242" i="34"/>
  <c r="AW242" i="34"/>
  <c r="AY242" i="34"/>
  <c r="AZ242" i="34"/>
  <c r="BB242" i="34"/>
  <c r="P243" i="34"/>
  <c r="AA243" i="34" s="1"/>
  <c r="AC243" i="34"/>
  <c r="AD243" i="34"/>
  <c r="AE243" i="34"/>
  <c r="AF243" i="34"/>
  <c r="AG243" i="34"/>
  <c r="AH243" i="34"/>
  <c r="AK243" i="34"/>
  <c r="AM243" i="34"/>
  <c r="AW243" i="34"/>
  <c r="AY243" i="34"/>
  <c r="AZ243" i="34"/>
  <c r="BB243" i="34"/>
  <c r="P244" i="34"/>
  <c r="AA244" i="34" s="1"/>
  <c r="AC244" i="34"/>
  <c r="AD244" i="34"/>
  <c r="AE244" i="34"/>
  <c r="AF244" i="34"/>
  <c r="AG244" i="34"/>
  <c r="AH244" i="34"/>
  <c r="AK244" i="34"/>
  <c r="AM244" i="34"/>
  <c r="AW244" i="34"/>
  <c r="AY244" i="34"/>
  <c r="AZ244" i="34"/>
  <c r="BB244" i="34"/>
  <c r="P245" i="34"/>
  <c r="AC245" i="34"/>
  <c r="AD245" i="34"/>
  <c r="AE245" i="34"/>
  <c r="AF245" i="34"/>
  <c r="AI245" i="34" s="1"/>
  <c r="AG245" i="34"/>
  <c r="AH245" i="34"/>
  <c r="AK245" i="34"/>
  <c r="AM245" i="34"/>
  <c r="AW245" i="34"/>
  <c r="AY245" i="34"/>
  <c r="AZ245" i="34"/>
  <c r="BB245" i="34"/>
  <c r="P246" i="34"/>
  <c r="AB246" i="34" s="1"/>
  <c r="AC246" i="34"/>
  <c r="AD246" i="34"/>
  <c r="AE246" i="34"/>
  <c r="AF246" i="34"/>
  <c r="AI246" i="34" s="1"/>
  <c r="AG246" i="34"/>
  <c r="AH246" i="34"/>
  <c r="AK246" i="34"/>
  <c r="AM246" i="34"/>
  <c r="AW246" i="34"/>
  <c r="AY246" i="34"/>
  <c r="AZ246" i="34"/>
  <c r="BB246" i="34"/>
  <c r="P247" i="34"/>
  <c r="AC247" i="34"/>
  <c r="AD247" i="34"/>
  <c r="AE247" i="34"/>
  <c r="AF247" i="34"/>
  <c r="AJ247" i="34" s="1"/>
  <c r="AG247" i="34"/>
  <c r="AH247" i="34"/>
  <c r="AK247" i="34"/>
  <c r="AM247" i="34"/>
  <c r="AW247" i="34"/>
  <c r="AY247" i="34"/>
  <c r="AZ247" i="34"/>
  <c r="BB247" i="34"/>
  <c r="P248" i="34"/>
  <c r="AC248" i="34"/>
  <c r="AD248" i="34"/>
  <c r="AE248" i="34"/>
  <c r="AF248" i="34"/>
  <c r="AI248" i="34" s="1"/>
  <c r="AG248" i="34"/>
  <c r="AH248" i="34"/>
  <c r="AK248" i="34"/>
  <c r="AM248" i="34"/>
  <c r="AW248" i="34"/>
  <c r="AY248" i="34"/>
  <c r="AZ248" i="34"/>
  <c r="BB248" i="34"/>
  <c r="P249" i="34"/>
  <c r="AB249" i="34" s="1"/>
  <c r="AC249" i="34"/>
  <c r="AD249" i="34"/>
  <c r="AE249" i="34"/>
  <c r="AF249" i="34"/>
  <c r="AJ249" i="34" s="1"/>
  <c r="AG249" i="34"/>
  <c r="AH249" i="34"/>
  <c r="AK249" i="34"/>
  <c r="AM249" i="34"/>
  <c r="AW249" i="34"/>
  <c r="AY249" i="34"/>
  <c r="AZ249" i="34"/>
  <c r="BB249" i="34"/>
  <c r="P250" i="34"/>
  <c r="AC250" i="34"/>
  <c r="AD250" i="34"/>
  <c r="AE250" i="34"/>
  <c r="AF250" i="34"/>
  <c r="AG250" i="34"/>
  <c r="AH250" i="34"/>
  <c r="AK250" i="34"/>
  <c r="AM250" i="34"/>
  <c r="AW250" i="34"/>
  <c r="AY250" i="34"/>
  <c r="AZ250" i="34"/>
  <c r="BB250" i="34"/>
  <c r="P251" i="34"/>
  <c r="AC251" i="34"/>
  <c r="AD251" i="34"/>
  <c r="AE251" i="34"/>
  <c r="AF251" i="34"/>
  <c r="AJ251" i="34" s="1"/>
  <c r="AG251" i="34"/>
  <c r="AH251" i="34"/>
  <c r="AK251" i="34"/>
  <c r="AM251" i="34"/>
  <c r="AW251" i="34"/>
  <c r="AY251" i="34"/>
  <c r="AZ251" i="34"/>
  <c r="BB251" i="34"/>
  <c r="P252" i="34"/>
  <c r="AC252" i="34"/>
  <c r="AD252" i="34"/>
  <c r="AE252" i="34"/>
  <c r="AF252" i="34"/>
  <c r="AI252" i="34" s="1"/>
  <c r="AG252" i="34"/>
  <c r="AH252" i="34"/>
  <c r="AK252" i="34"/>
  <c r="AM252" i="34"/>
  <c r="AW252" i="34"/>
  <c r="AY252" i="34"/>
  <c r="AZ252" i="34"/>
  <c r="BB252" i="34"/>
  <c r="P253" i="34"/>
  <c r="AB253" i="34" s="1"/>
  <c r="AC253" i="34"/>
  <c r="AD253" i="34"/>
  <c r="AE253" i="34"/>
  <c r="AF253" i="34"/>
  <c r="AJ253" i="34" s="1"/>
  <c r="AG253" i="34"/>
  <c r="AH253" i="34"/>
  <c r="AK253" i="34"/>
  <c r="AM253" i="34"/>
  <c r="AW253" i="34"/>
  <c r="AY253" i="34"/>
  <c r="AZ253" i="34"/>
  <c r="BB253" i="34"/>
  <c r="P254" i="34"/>
  <c r="AC254" i="34"/>
  <c r="AD254" i="34"/>
  <c r="AE254" i="34"/>
  <c r="AF254" i="34"/>
  <c r="AI254" i="34" s="1"/>
  <c r="AG254" i="34"/>
  <c r="AH254" i="34"/>
  <c r="AK254" i="34"/>
  <c r="AM254" i="34"/>
  <c r="AW254" i="34"/>
  <c r="AY254" i="34"/>
  <c r="AZ254" i="34"/>
  <c r="BB254" i="34"/>
  <c r="P255" i="34"/>
  <c r="AC255" i="34"/>
  <c r="AD255" i="34"/>
  <c r="AE255" i="34"/>
  <c r="AF255" i="34"/>
  <c r="AJ255" i="34" s="1"/>
  <c r="AG255" i="34"/>
  <c r="AH255" i="34"/>
  <c r="AK255" i="34"/>
  <c r="AM255" i="34"/>
  <c r="AW255" i="34"/>
  <c r="AY255" i="34"/>
  <c r="AZ255" i="34"/>
  <c r="BB255" i="34"/>
  <c r="P256" i="34"/>
  <c r="AA256" i="34" s="1"/>
  <c r="AC256" i="34"/>
  <c r="AD256" i="34"/>
  <c r="AE256" i="34"/>
  <c r="AF256" i="34"/>
  <c r="AI256" i="34" s="1"/>
  <c r="AG256" i="34"/>
  <c r="AH256" i="34"/>
  <c r="AK256" i="34"/>
  <c r="AM256" i="34"/>
  <c r="AW256" i="34"/>
  <c r="AY256" i="34"/>
  <c r="AZ256" i="34"/>
  <c r="BB256" i="34"/>
  <c r="P257" i="34"/>
  <c r="AC257" i="34"/>
  <c r="AD257" i="34"/>
  <c r="AE257" i="34"/>
  <c r="AF257" i="34"/>
  <c r="AG257" i="34"/>
  <c r="AH257" i="34"/>
  <c r="AK257" i="34"/>
  <c r="AM257" i="34"/>
  <c r="AW257" i="34"/>
  <c r="AY257" i="34"/>
  <c r="BA257" i="34" s="1"/>
  <c r="AZ257" i="34"/>
  <c r="BB257" i="34"/>
  <c r="P258" i="34"/>
  <c r="AC258" i="34"/>
  <c r="AD258" i="34"/>
  <c r="AE258" i="34"/>
  <c r="AF258" i="34"/>
  <c r="AI258" i="34" s="1"/>
  <c r="AG258" i="34"/>
  <c r="AH258" i="34"/>
  <c r="AK258" i="34"/>
  <c r="AM258" i="34"/>
  <c r="AW258" i="34"/>
  <c r="AY258" i="34"/>
  <c r="AZ258" i="34"/>
  <c r="BB258" i="34"/>
  <c r="P259" i="34"/>
  <c r="AC259" i="34"/>
  <c r="AD259" i="34"/>
  <c r="AE259" i="34"/>
  <c r="AF259" i="34"/>
  <c r="AJ259" i="34" s="1"/>
  <c r="AG259" i="34"/>
  <c r="AH259" i="34"/>
  <c r="AK259" i="34"/>
  <c r="AM259" i="34"/>
  <c r="AW259" i="34"/>
  <c r="AY259" i="34"/>
  <c r="AZ259" i="34"/>
  <c r="BB259" i="34"/>
  <c r="P260" i="34"/>
  <c r="AA260" i="34" s="1"/>
  <c r="AC260" i="34"/>
  <c r="AD260" i="34"/>
  <c r="AE260" i="34"/>
  <c r="AF260" i="34"/>
  <c r="AG260" i="34"/>
  <c r="AH260" i="34"/>
  <c r="AK260" i="34"/>
  <c r="AM260" i="34"/>
  <c r="AW260" i="34"/>
  <c r="AY260" i="34"/>
  <c r="AZ260" i="34"/>
  <c r="BB260" i="34"/>
  <c r="P261" i="34"/>
  <c r="AC261" i="34"/>
  <c r="AD261" i="34"/>
  <c r="AE261" i="34"/>
  <c r="AF261" i="34"/>
  <c r="AJ261" i="34" s="1"/>
  <c r="AG261" i="34"/>
  <c r="AH261" i="34"/>
  <c r="AK261" i="34"/>
  <c r="AM261" i="34"/>
  <c r="AW261" i="34"/>
  <c r="AY261" i="34"/>
  <c r="AZ261" i="34"/>
  <c r="BB261" i="34"/>
  <c r="P262" i="34"/>
  <c r="AC262" i="34"/>
  <c r="AD262" i="34"/>
  <c r="AE262" i="34"/>
  <c r="AF262" i="34"/>
  <c r="AI262" i="34" s="1"/>
  <c r="AG262" i="34"/>
  <c r="AH262" i="34"/>
  <c r="AK262" i="34"/>
  <c r="AM262" i="34"/>
  <c r="AW262" i="34"/>
  <c r="AY262" i="34"/>
  <c r="AZ262" i="34"/>
  <c r="BB262" i="34"/>
  <c r="P263" i="34"/>
  <c r="CV263" i="34" s="1"/>
  <c r="AC263" i="34"/>
  <c r="AD263" i="34"/>
  <c r="AE263" i="34"/>
  <c r="AF263" i="34"/>
  <c r="AJ263" i="34" s="1"/>
  <c r="AG263" i="34"/>
  <c r="AH263" i="34"/>
  <c r="AK263" i="34"/>
  <c r="AM263" i="34"/>
  <c r="AW263" i="34"/>
  <c r="AY263" i="34"/>
  <c r="AZ263" i="34"/>
  <c r="BB263" i="34"/>
  <c r="P264" i="34"/>
  <c r="AA264" i="34" s="1"/>
  <c r="AC264" i="34"/>
  <c r="AD264" i="34"/>
  <c r="AE264" i="34"/>
  <c r="AF264" i="34"/>
  <c r="AJ264" i="34" s="1"/>
  <c r="AG264" i="34"/>
  <c r="AH264" i="34"/>
  <c r="AK264" i="34"/>
  <c r="AM264" i="34"/>
  <c r="AW264" i="34"/>
  <c r="AY264" i="34"/>
  <c r="AZ264" i="34"/>
  <c r="BB264" i="34"/>
  <c r="P265" i="34"/>
  <c r="AB265" i="34" s="1"/>
  <c r="AC265" i="34"/>
  <c r="AD265" i="34"/>
  <c r="AE265" i="34"/>
  <c r="AF265" i="34"/>
  <c r="AG265" i="34"/>
  <c r="AH265" i="34"/>
  <c r="AK265" i="34"/>
  <c r="AM265" i="34"/>
  <c r="AW265" i="34"/>
  <c r="AY265" i="34"/>
  <c r="AZ265" i="34"/>
  <c r="BB265" i="34"/>
  <c r="P266" i="34"/>
  <c r="AC266" i="34"/>
  <c r="AD266" i="34"/>
  <c r="AE266" i="34"/>
  <c r="AF266" i="34"/>
  <c r="AI266" i="34" s="1"/>
  <c r="AG266" i="34"/>
  <c r="AH266" i="34"/>
  <c r="AK266" i="34"/>
  <c r="AM266" i="34"/>
  <c r="AW266" i="34"/>
  <c r="AY266" i="34"/>
  <c r="AZ266" i="34"/>
  <c r="BB266" i="34"/>
  <c r="P267" i="34"/>
  <c r="AA267" i="34" s="1"/>
  <c r="AC267" i="34"/>
  <c r="AD267" i="34"/>
  <c r="AE267" i="34"/>
  <c r="AF267" i="34"/>
  <c r="AI267" i="34" s="1"/>
  <c r="AG267" i="34"/>
  <c r="AH267" i="34"/>
  <c r="AK267" i="34"/>
  <c r="AM267" i="34"/>
  <c r="AW267" i="34"/>
  <c r="AY267" i="34"/>
  <c r="AZ267" i="34"/>
  <c r="BB267" i="34"/>
  <c r="P268" i="34"/>
  <c r="AA268" i="34" s="1"/>
  <c r="AC268" i="34"/>
  <c r="AD268" i="34"/>
  <c r="AE268" i="34"/>
  <c r="AF268" i="34"/>
  <c r="AI268" i="34" s="1"/>
  <c r="AG268" i="34"/>
  <c r="AH268" i="34"/>
  <c r="AK268" i="34"/>
  <c r="AM268" i="34"/>
  <c r="AW268" i="34"/>
  <c r="AY268" i="34"/>
  <c r="AZ268" i="34"/>
  <c r="BB268" i="34"/>
  <c r="P269" i="34"/>
  <c r="AC269" i="34"/>
  <c r="AD269" i="34"/>
  <c r="AE269" i="34"/>
  <c r="AF269" i="34"/>
  <c r="AI269" i="34" s="1"/>
  <c r="AG269" i="34"/>
  <c r="AH269" i="34"/>
  <c r="AK269" i="34"/>
  <c r="AM269" i="34"/>
  <c r="AW269" i="34"/>
  <c r="AY269" i="34"/>
  <c r="AZ269" i="34"/>
  <c r="BB269" i="34"/>
  <c r="P270" i="34"/>
  <c r="AA270" i="34"/>
  <c r="AC270" i="34"/>
  <c r="AD270" i="34"/>
  <c r="AE270" i="34"/>
  <c r="AF270" i="34"/>
  <c r="AI270" i="34" s="1"/>
  <c r="AG270" i="34"/>
  <c r="AH270" i="34"/>
  <c r="AK270" i="34"/>
  <c r="AM270" i="34"/>
  <c r="AW270" i="34"/>
  <c r="AY270" i="34"/>
  <c r="AZ270" i="34"/>
  <c r="BB270" i="34"/>
  <c r="P271" i="34"/>
  <c r="AB271" i="34" s="1"/>
  <c r="AC271" i="34"/>
  <c r="AD271" i="34"/>
  <c r="AE271" i="34"/>
  <c r="AF271" i="34"/>
  <c r="AI271" i="34" s="1"/>
  <c r="AG271" i="34"/>
  <c r="AH271" i="34"/>
  <c r="AK271" i="34"/>
  <c r="AM271" i="34"/>
  <c r="AW271" i="34"/>
  <c r="AY271" i="34"/>
  <c r="AZ271" i="34"/>
  <c r="BB271" i="34"/>
  <c r="P272" i="34"/>
  <c r="AC272" i="34"/>
  <c r="AD272" i="34"/>
  <c r="AE272" i="34"/>
  <c r="AF272" i="34"/>
  <c r="AI272" i="34" s="1"/>
  <c r="AG272" i="34"/>
  <c r="AH272" i="34"/>
  <c r="AK272" i="34"/>
  <c r="AM272" i="34"/>
  <c r="AW272" i="34"/>
  <c r="AY272" i="34"/>
  <c r="AZ272" i="34"/>
  <c r="BB272" i="34"/>
  <c r="P273" i="34"/>
  <c r="AA273" i="34" s="1"/>
  <c r="AC273" i="34"/>
  <c r="AD273" i="34"/>
  <c r="AE273" i="34"/>
  <c r="AF273" i="34"/>
  <c r="AJ273" i="34" s="1"/>
  <c r="AG273" i="34"/>
  <c r="AH273" i="34"/>
  <c r="AK273" i="34"/>
  <c r="AM273" i="34"/>
  <c r="AW273" i="34"/>
  <c r="AY273" i="34"/>
  <c r="AZ273" i="34"/>
  <c r="BB273" i="34"/>
  <c r="P274" i="34"/>
  <c r="AC274" i="34"/>
  <c r="AD274" i="34"/>
  <c r="AE274" i="34"/>
  <c r="AF274" i="34"/>
  <c r="AI274" i="34" s="1"/>
  <c r="AG274" i="34"/>
  <c r="AH274" i="34"/>
  <c r="AK274" i="34"/>
  <c r="AM274" i="34"/>
  <c r="AW274" i="34"/>
  <c r="AY274" i="34"/>
  <c r="BA274" i="34" s="1"/>
  <c r="AZ274" i="34"/>
  <c r="BB274" i="34"/>
  <c r="P275" i="34"/>
  <c r="AC275" i="34"/>
  <c r="AD275" i="34"/>
  <c r="AE275" i="34"/>
  <c r="AF275" i="34"/>
  <c r="AI275" i="34" s="1"/>
  <c r="AG275" i="34"/>
  <c r="AH275" i="34"/>
  <c r="AK275" i="34"/>
  <c r="AM275" i="34"/>
  <c r="AW275" i="34"/>
  <c r="AY275" i="34"/>
  <c r="AZ275" i="34"/>
  <c r="BB275" i="34"/>
  <c r="P276" i="34"/>
  <c r="AC276" i="34"/>
  <c r="AD276" i="34"/>
  <c r="AE276" i="34"/>
  <c r="AF276" i="34"/>
  <c r="AI276" i="34" s="1"/>
  <c r="AG276" i="34"/>
  <c r="AH276" i="34"/>
  <c r="AK276" i="34"/>
  <c r="AM276" i="34"/>
  <c r="AW276" i="34"/>
  <c r="AY276" i="34"/>
  <c r="AZ276" i="34"/>
  <c r="BB276" i="34"/>
  <c r="P277" i="34"/>
  <c r="AC277" i="34"/>
  <c r="AD277" i="34"/>
  <c r="AE277" i="34"/>
  <c r="AF277" i="34"/>
  <c r="AJ277" i="34" s="1"/>
  <c r="AG277" i="34"/>
  <c r="AH277" i="34"/>
  <c r="AI277" i="34"/>
  <c r="AK277" i="34"/>
  <c r="AM277" i="34"/>
  <c r="AW277" i="34"/>
  <c r="AY277" i="34"/>
  <c r="AZ277" i="34"/>
  <c r="BB277" i="34"/>
  <c r="P278" i="34"/>
  <c r="AC278" i="34"/>
  <c r="AD278" i="34"/>
  <c r="AE278" i="34"/>
  <c r="AF278" i="34"/>
  <c r="AG278" i="34"/>
  <c r="AH278" i="34"/>
  <c r="AK278" i="34"/>
  <c r="AM278" i="34"/>
  <c r="AW278" i="34"/>
  <c r="AY278" i="34"/>
  <c r="AZ278" i="34"/>
  <c r="BB278" i="34"/>
  <c r="P279" i="34"/>
  <c r="AC279" i="34"/>
  <c r="AD279" i="34"/>
  <c r="AE279" i="34"/>
  <c r="AF279" i="34"/>
  <c r="AI279" i="34" s="1"/>
  <c r="AG279" i="34"/>
  <c r="AH279" i="34"/>
  <c r="AJ279" i="34"/>
  <c r="AK279" i="34"/>
  <c r="AM279" i="34"/>
  <c r="AW279" i="34"/>
  <c r="AY279" i="34"/>
  <c r="AZ279" i="34"/>
  <c r="BB279" i="34"/>
  <c r="P280" i="34"/>
  <c r="AC280" i="34"/>
  <c r="AD280" i="34"/>
  <c r="AE280" i="34"/>
  <c r="AF280" i="34"/>
  <c r="AG280" i="34"/>
  <c r="AH280" i="34"/>
  <c r="AK280" i="34"/>
  <c r="AM280" i="34"/>
  <c r="AW280" i="34"/>
  <c r="AY280" i="34"/>
  <c r="AZ280" i="34"/>
  <c r="BB280" i="34"/>
  <c r="P281" i="34"/>
  <c r="AA281" i="34" s="1"/>
  <c r="AC281" i="34"/>
  <c r="AD281" i="34"/>
  <c r="AE281" i="34"/>
  <c r="AF281" i="34"/>
  <c r="AI281" i="34" s="1"/>
  <c r="AG281" i="34"/>
  <c r="AH281" i="34"/>
  <c r="AK281" i="34"/>
  <c r="AM281" i="34"/>
  <c r="AW281" i="34"/>
  <c r="AY281" i="34"/>
  <c r="AZ281" i="34"/>
  <c r="BB281" i="34"/>
  <c r="P282" i="34"/>
  <c r="AA282" i="34" s="1"/>
  <c r="AB282" i="34"/>
  <c r="AC282" i="34"/>
  <c r="AD282" i="34"/>
  <c r="AE282" i="34"/>
  <c r="AF282" i="34"/>
  <c r="AI282" i="34" s="1"/>
  <c r="AG282" i="34"/>
  <c r="AH282" i="34"/>
  <c r="AK282" i="34"/>
  <c r="AM282" i="34"/>
  <c r="AW282" i="34"/>
  <c r="AY282" i="34"/>
  <c r="AZ282" i="34"/>
  <c r="BB282" i="34"/>
  <c r="P283" i="34"/>
  <c r="AC283" i="34"/>
  <c r="AD283" i="34"/>
  <c r="AE283" i="34"/>
  <c r="AF283" i="34"/>
  <c r="AG283" i="34"/>
  <c r="AH283" i="34"/>
  <c r="AK283" i="34"/>
  <c r="AM283" i="34"/>
  <c r="AW283" i="34"/>
  <c r="AY283" i="34"/>
  <c r="AZ283" i="34"/>
  <c r="BB283" i="34"/>
  <c r="P284" i="34"/>
  <c r="AC284" i="34"/>
  <c r="AD284" i="34"/>
  <c r="AE284" i="34"/>
  <c r="AF284" i="34"/>
  <c r="AI284" i="34" s="1"/>
  <c r="AG284" i="34"/>
  <c r="AH284" i="34"/>
  <c r="AK284" i="34"/>
  <c r="AM284" i="34"/>
  <c r="AW284" i="34"/>
  <c r="AY284" i="34"/>
  <c r="AZ284" i="34"/>
  <c r="BB284" i="34"/>
  <c r="P285" i="34"/>
  <c r="AB285" i="34" s="1"/>
  <c r="AC285" i="34"/>
  <c r="AD285" i="34"/>
  <c r="AE285" i="34"/>
  <c r="AF285" i="34"/>
  <c r="AI285" i="34" s="1"/>
  <c r="AG285" i="34"/>
  <c r="AH285" i="34"/>
  <c r="AK285" i="34"/>
  <c r="AM285" i="34"/>
  <c r="AW285" i="34"/>
  <c r="AY285" i="34"/>
  <c r="AZ285" i="34"/>
  <c r="BB285" i="34"/>
  <c r="P286" i="34"/>
  <c r="AA286" i="34" s="1"/>
  <c r="AC286" i="34"/>
  <c r="AD286" i="34"/>
  <c r="AE286" i="34"/>
  <c r="AF286" i="34"/>
  <c r="AI286" i="34" s="1"/>
  <c r="AG286" i="34"/>
  <c r="AH286" i="34"/>
  <c r="AK286" i="34"/>
  <c r="AM286" i="34"/>
  <c r="AW286" i="34"/>
  <c r="AY286" i="34"/>
  <c r="AZ286" i="34"/>
  <c r="BB286" i="34"/>
  <c r="P287" i="34"/>
  <c r="AC287" i="34"/>
  <c r="AD287" i="34"/>
  <c r="AE287" i="34"/>
  <c r="AF287" i="34"/>
  <c r="AI287" i="34" s="1"/>
  <c r="AG287" i="34"/>
  <c r="AH287" i="34"/>
  <c r="AK287" i="34"/>
  <c r="AM287" i="34"/>
  <c r="AW287" i="34"/>
  <c r="AY287" i="34"/>
  <c r="AZ287" i="34"/>
  <c r="BB287" i="34"/>
  <c r="P288" i="34"/>
  <c r="AC288" i="34"/>
  <c r="AD288" i="34"/>
  <c r="AE288" i="34"/>
  <c r="AF288" i="34"/>
  <c r="AI288" i="34" s="1"/>
  <c r="AG288" i="34"/>
  <c r="AH288" i="34"/>
  <c r="AK288" i="34"/>
  <c r="AM288" i="34"/>
  <c r="AW288" i="34"/>
  <c r="AY288" i="34"/>
  <c r="AZ288" i="34"/>
  <c r="BB288" i="34"/>
  <c r="P289" i="34"/>
  <c r="AA289" i="34" s="1"/>
  <c r="AC289" i="34"/>
  <c r="AD289" i="34"/>
  <c r="AE289" i="34"/>
  <c r="AF289" i="34"/>
  <c r="AJ289" i="34" s="1"/>
  <c r="AG289" i="34"/>
  <c r="AH289" i="34"/>
  <c r="AK289" i="34"/>
  <c r="AM289" i="34"/>
  <c r="AW289" i="34"/>
  <c r="AY289" i="34"/>
  <c r="AZ289" i="34"/>
  <c r="BB289" i="34"/>
  <c r="P290" i="34"/>
  <c r="AA290" i="34" s="1"/>
  <c r="AC290" i="34"/>
  <c r="AD290" i="34"/>
  <c r="AE290" i="34"/>
  <c r="AF290" i="34"/>
  <c r="AI290" i="34" s="1"/>
  <c r="AG290" i="34"/>
  <c r="AH290" i="34"/>
  <c r="AK290" i="34"/>
  <c r="AM290" i="34"/>
  <c r="AW290" i="34"/>
  <c r="AY290" i="34"/>
  <c r="AZ290" i="34"/>
  <c r="BB290" i="34"/>
  <c r="P291" i="34"/>
  <c r="AC291" i="34"/>
  <c r="AD291" i="34"/>
  <c r="AE291" i="34"/>
  <c r="AF291" i="34"/>
  <c r="AI291" i="34" s="1"/>
  <c r="AG291" i="34"/>
  <c r="AH291" i="34"/>
  <c r="AK291" i="34"/>
  <c r="AM291" i="34"/>
  <c r="AW291" i="34"/>
  <c r="AY291" i="34"/>
  <c r="AZ291" i="34"/>
  <c r="BB291" i="34"/>
  <c r="P292" i="34"/>
  <c r="AC292" i="34"/>
  <c r="AD292" i="34"/>
  <c r="AE292" i="34"/>
  <c r="AF292" i="34"/>
  <c r="AG292" i="34"/>
  <c r="AH292" i="34"/>
  <c r="AK292" i="34"/>
  <c r="AM292" i="34"/>
  <c r="AW292" i="34"/>
  <c r="AY292" i="34"/>
  <c r="AZ292" i="34"/>
  <c r="BB292" i="34"/>
  <c r="P293" i="34"/>
  <c r="AA293" i="34" s="1"/>
  <c r="AC293" i="34"/>
  <c r="AD293" i="34"/>
  <c r="AE293" i="34"/>
  <c r="AF293" i="34"/>
  <c r="AJ293" i="34" s="1"/>
  <c r="AG293" i="34"/>
  <c r="AH293" i="34"/>
  <c r="AK293" i="34"/>
  <c r="AM293" i="34"/>
  <c r="AW293" i="34"/>
  <c r="AY293" i="34"/>
  <c r="AZ293" i="34"/>
  <c r="BB293" i="34"/>
  <c r="P294" i="34"/>
  <c r="AC294" i="34"/>
  <c r="AD294" i="34"/>
  <c r="AE294" i="34"/>
  <c r="AF294" i="34"/>
  <c r="AJ294" i="34" s="1"/>
  <c r="AG294" i="34"/>
  <c r="AH294" i="34"/>
  <c r="AK294" i="34"/>
  <c r="AM294" i="34"/>
  <c r="AW294" i="34"/>
  <c r="AY294" i="34"/>
  <c r="AZ294" i="34"/>
  <c r="BB294" i="34"/>
  <c r="P295" i="34"/>
  <c r="AC295" i="34"/>
  <c r="AD295" i="34"/>
  <c r="AE295" i="34"/>
  <c r="AF295" i="34"/>
  <c r="AI295" i="34" s="1"/>
  <c r="AG295" i="34"/>
  <c r="AH295" i="34"/>
  <c r="AK295" i="34"/>
  <c r="AM295" i="34"/>
  <c r="AW295" i="34"/>
  <c r="AY295" i="34"/>
  <c r="AZ295" i="34"/>
  <c r="BB295" i="34"/>
  <c r="P296" i="34"/>
  <c r="AC296" i="34"/>
  <c r="AD296" i="34"/>
  <c r="AE296" i="34"/>
  <c r="AF296" i="34"/>
  <c r="AI296" i="34" s="1"/>
  <c r="AG296" i="34"/>
  <c r="AH296" i="34"/>
  <c r="AK296" i="34"/>
  <c r="AM296" i="34"/>
  <c r="AW296" i="34"/>
  <c r="AY296" i="34"/>
  <c r="AZ296" i="34"/>
  <c r="BB296" i="34"/>
  <c r="P297" i="34"/>
  <c r="AC297" i="34"/>
  <c r="AD297" i="34"/>
  <c r="AE297" i="34"/>
  <c r="AF297" i="34"/>
  <c r="AJ297" i="34" s="1"/>
  <c r="AG297" i="34"/>
  <c r="AH297" i="34"/>
  <c r="AK297" i="34"/>
  <c r="AM297" i="34"/>
  <c r="AW297" i="34"/>
  <c r="AY297" i="34"/>
  <c r="AZ297" i="34"/>
  <c r="BB297" i="34"/>
  <c r="P298" i="34"/>
  <c r="AB298" i="34" s="1"/>
  <c r="AC298" i="34"/>
  <c r="AD298" i="34"/>
  <c r="AE298" i="34"/>
  <c r="AF298" i="34"/>
  <c r="AI298" i="34" s="1"/>
  <c r="AG298" i="34"/>
  <c r="AH298" i="34"/>
  <c r="AK298" i="34"/>
  <c r="AM298" i="34"/>
  <c r="AW298" i="34"/>
  <c r="AY298" i="34"/>
  <c r="AZ298" i="34"/>
  <c r="BB298" i="34"/>
  <c r="P299" i="34"/>
  <c r="AB299" i="34" s="1"/>
  <c r="AC299" i="34"/>
  <c r="AD299" i="34"/>
  <c r="AE299" i="34"/>
  <c r="AF299" i="34"/>
  <c r="AI299" i="34" s="1"/>
  <c r="AG299" i="34"/>
  <c r="AH299" i="34"/>
  <c r="AK299" i="34"/>
  <c r="AM299" i="34"/>
  <c r="AW299" i="34"/>
  <c r="AY299" i="34"/>
  <c r="AZ299" i="34"/>
  <c r="BB299" i="34"/>
  <c r="P300" i="34"/>
  <c r="AA300" i="34"/>
  <c r="AC300" i="34"/>
  <c r="AD300" i="34"/>
  <c r="AE300" i="34"/>
  <c r="AF300" i="34"/>
  <c r="AG300" i="34"/>
  <c r="AH300" i="34"/>
  <c r="AK300" i="34"/>
  <c r="AM300" i="34"/>
  <c r="AW300" i="34"/>
  <c r="AY300" i="34"/>
  <c r="AZ300" i="34"/>
  <c r="BB300" i="34"/>
  <c r="P301" i="34"/>
  <c r="AB301" i="34" s="1"/>
  <c r="AC301" i="34"/>
  <c r="AD301" i="34"/>
  <c r="AE301" i="34"/>
  <c r="AF301" i="34"/>
  <c r="AI301" i="34" s="1"/>
  <c r="AG301" i="34"/>
  <c r="AH301" i="34"/>
  <c r="AK301" i="34"/>
  <c r="AM301" i="34"/>
  <c r="AW301" i="34"/>
  <c r="AY301" i="34"/>
  <c r="AZ301" i="34"/>
  <c r="BB301" i="34"/>
  <c r="P302" i="34"/>
  <c r="AB302" i="34" s="1"/>
  <c r="AC302" i="34"/>
  <c r="AD302" i="34"/>
  <c r="AE302" i="34"/>
  <c r="AF302" i="34"/>
  <c r="AG302" i="34"/>
  <c r="AH302" i="34"/>
  <c r="AK302" i="34"/>
  <c r="AM302" i="34"/>
  <c r="AW302" i="34"/>
  <c r="AY302" i="34"/>
  <c r="AZ302" i="34"/>
  <c r="BB302" i="34"/>
  <c r="P303" i="34"/>
  <c r="AC303" i="34"/>
  <c r="AD303" i="34"/>
  <c r="AE303" i="34"/>
  <c r="AF303" i="34"/>
  <c r="AG303" i="34"/>
  <c r="AH303" i="34"/>
  <c r="AK303" i="34"/>
  <c r="AM303" i="34"/>
  <c r="AW303" i="34"/>
  <c r="AY303" i="34"/>
  <c r="AZ303" i="34"/>
  <c r="BB303" i="34"/>
  <c r="P304" i="34"/>
  <c r="AA304" i="34" s="1"/>
  <c r="AC304" i="34"/>
  <c r="AD304" i="34"/>
  <c r="AE304" i="34"/>
  <c r="AF304" i="34"/>
  <c r="AG304" i="34"/>
  <c r="AH304" i="34"/>
  <c r="AK304" i="34"/>
  <c r="AM304" i="34"/>
  <c r="AW304" i="34"/>
  <c r="AY304" i="34"/>
  <c r="AZ304" i="34"/>
  <c r="BB304" i="34"/>
  <c r="P305" i="34"/>
  <c r="AA305" i="34" s="1"/>
  <c r="AC305" i="34"/>
  <c r="AD305" i="34"/>
  <c r="AE305" i="34"/>
  <c r="AF305" i="34"/>
  <c r="AG305" i="34"/>
  <c r="AH305" i="34"/>
  <c r="AK305" i="34"/>
  <c r="AM305" i="34"/>
  <c r="AW305" i="34"/>
  <c r="AY305" i="34"/>
  <c r="AZ305" i="34"/>
  <c r="BB305" i="34"/>
  <c r="P306" i="34"/>
  <c r="AC306" i="34"/>
  <c r="AD306" i="34"/>
  <c r="AE306" i="34"/>
  <c r="AF306" i="34"/>
  <c r="AG306" i="34"/>
  <c r="AH306" i="34"/>
  <c r="AK306" i="34"/>
  <c r="AM306" i="34"/>
  <c r="AW306" i="34"/>
  <c r="AY306" i="34"/>
  <c r="AZ306" i="34"/>
  <c r="BB306" i="34"/>
  <c r="P307" i="34"/>
  <c r="AC307" i="34"/>
  <c r="AD307" i="34"/>
  <c r="AE307" i="34"/>
  <c r="AF307" i="34"/>
  <c r="AG307" i="34"/>
  <c r="AH307" i="34"/>
  <c r="AK307" i="34"/>
  <c r="AM307" i="34"/>
  <c r="AW307" i="34"/>
  <c r="AY307" i="34"/>
  <c r="AZ307" i="34"/>
  <c r="BB307" i="34"/>
  <c r="P308" i="34"/>
  <c r="AA308" i="34" s="1"/>
  <c r="AC308" i="34"/>
  <c r="AD308" i="34"/>
  <c r="AE308" i="34"/>
  <c r="AF308" i="34"/>
  <c r="AI308" i="34" s="1"/>
  <c r="AG308" i="34"/>
  <c r="AH308" i="34"/>
  <c r="AK308" i="34"/>
  <c r="AM308" i="34"/>
  <c r="AW308" i="34"/>
  <c r="AY308" i="34"/>
  <c r="AZ308" i="34"/>
  <c r="BB308" i="34"/>
  <c r="P309" i="34"/>
  <c r="AA309" i="34" s="1"/>
  <c r="AC309" i="34"/>
  <c r="AD309" i="34"/>
  <c r="AE309" i="34"/>
  <c r="AF309" i="34"/>
  <c r="AJ309" i="34" s="1"/>
  <c r="AG309" i="34"/>
  <c r="AH309" i="34"/>
  <c r="AI309" i="34"/>
  <c r="AK309" i="34"/>
  <c r="AM309" i="34"/>
  <c r="AW309" i="34"/>
  <c r="AY309" i="34"/>
  <c r="AZ309" i="34"/>
  <c r="BB309" i="34"/>
  <c r="P310" i="34"/>
  <c r="AA310" i="34" s="1"/>
  <c r="AC310" i="34"/>
  <c r="AD310" i="34"/>
  <c r="AE310" i="34"/>
  <c r="AF310" i="34"/>
  <c r="AI310" i="34" s="1"/>
  <c r="AG310" i="34"/>
  <c r="AH310" i="34"/>
  <c r="AK310" i="34"/>
  <c r="AM310" i="34"/>
  <c r="AW310" i="34"/>
  <c r="AY310" i="34"/>
  <c r="AZ310" i="34"/>
  <c r="BB310" i="34"/>
  <c r="P311" i="34"/>
  <c r="AC311" i="34"/>
  <c r="AD311" i="34"/>
  <c r="AE311" i="34"/>
  <c r="AF311" i="34"/>
  <c r="AI311" i="34" s="1"/>
  <c r="AG311" i="34"/>
  <c r="AH311" i="34"/>
  <c r="AK311" i="34"/>
  <c r="AM311" i="34"/>
  <c r="AW311" i="34"/>
  <c r="AY311" i="34"/>
  <c r="AZ311" i="34"/>
  <c r="BB311" i="34"/>
  <c r="P312" i="34"/>
  <c r="AC312" i="34"/>
  <c r="AD312" i="34"/>
  <c r="AE312" i="34"/>
  <c r="AF312" i="34"/>
  <c r="AI312" i="34" s="1"/>
  <c r="AG312" i="34"/>
  <c r="AH312" i="34"/>
  <c r="AK312" i="34"/>
  <c r="AM312" i="34"/>
  <c r="AW312" i="34"/>
  <c r="AY312" i="34"/>
  <c r="AZ312" i="34"/>
  <c r="BB312" i="34"/>
  <c r="P313" i="34"/>
  <c r="AC313" i="34"/>
  <c r="AD313" i="34"/>
  <c r="AE313" i="34"/>
  <c r="AF313" i="34"/>
  <c r="AG313" i="34"/>
  <c r="AH313" i="34"/>
  <c r="AK313" i="34"/>
  <c r="AM313" i="34"/>
  <c r="AW313" i="34"/>
  <c r="AY313" i="34"/>
  <c r="AZ313" i="34"/>
  <c r="BB313" i="34"/>
  <c r="P314" i="34"/>
  <c r="AA314" i="34" s="1"/>
  <c r="AC314" i="34"/>
  <c r="AD314" i="34"/>
  <c r="AE314" i="34"/>
  <c r="AF314" i="34"/>
  <c r="AI314" i="34" s="1"/>
  <c r="AG314" i="34"/>
  <c r="AH314" i="34"/>
  <c r="AK314" i="34"/>
  <c r="AM314" i="34"/>
  <c r="AW314" i="34"/>
  <c r="AY314" i="34"/>
  <c r="AZ314" i="34"/>
  <c r="BB314" i="34"/>
  <c r="P315" i="34"/>
  <c r="AC315" i="34"/>
  <c r="AD315" i="34"/>
  <c r="AE315" i="34"/>
  <c r="AF315" i="34"/>
  <c r="AG315" i="34"/>
  <c r="AH315" i="34"/>
  <c r="AK315" i="34"/>
  <c r="AM315" i="34"/>
  <c r="AW315" i="34"/>
  <c r="AY315" i="34"/>
  <c r="AZ315" i="34"/>
  <c r="BB315" i="34"/>
  <c r="P316" i="34"/>
  <c r="AA316" i="34" s="1"/>
  <c r="AC316" i="34"/>
  <c r="AD316" i="34"/>
  <c r="AE316" i="34"/>
  <c r="AF316" i="34"/>
  <c r="AI316" i="34" s="1"/>
  <c r="AG316" i="34"/>
  <c r="AH316" i="34"/>
  <c r="AK316" i="34"/>
  <c r="AM316" i="34"/>
  <c r="AW316" i="34"/>
  <c r="AY316" i="34"/>
  <c r="AZ316" i="34"/>
  <c r="BB316" i="34"/>
  <c r="P317" i="34"/>
  <c r="AA317" i="34" s="1"/>
  <c r="AC317" i="34"/>
  <c r="AD317" i="34"/>
  <c r="AE317" i="34"/>
  <c r="AF317" i="34"/>
  <c r="AG317" i="34"/>
  <c r="AH317" i="34"/>
  <c r="AK317" i="34"/>
  <c r="AM317" i="34"/>
  <c r="AW317" i="34"/>
  <c r="AY317" i="34"/>
  <c r="AZ317" i="34"/>
  <c r="BB317" i="34"/>
  <c r="P318" i="34"/>
  <c r="AA318" i="34" s="1"/>
  <c r="AC318" i="34"/>
  <c r="AD318" i="34"/>
  <c r="AE318" i="34"/>
  <c r="AF318" i="34"/>
  <c r="AI318" i="34" s="1"/>
  <c r="AG318" i="34"/>
  <c r="AH318" i="34"/>
  <c r="AK318" i="34"/>
  <c r="AM318" i="34"/>
  <c r="AW318" i="34"/>
  <c r="AY318" i="34"/>
  <c r="AZ318" i="34"/>
  <c r="BB318" i="34"/>
  <c r="P319" i="34"/>
  <c r="AC319" i="34"/>
  <c r="AD319" i="34"/>
  <c r="AE319" i="34"/>
  <c r="AF319" i="34"/>
  <c r="AG319" i="34"/>
  <c r="AH319" i="34"/>
  <c r="AK319" i="34"/>
  <c r="AM319" i="34"/>
  <c r="AW319" i="34"/>
  <c r="AY319" i="34"/>
  <c r="AZ319" i="34"/>
  <c r="BB319" i="34"/>
  <c r="P320" i="34"/>
  <c r="AA320" i="34" s="1"/>
  <c r="AC320" i="34"/>
  <c r="AD320" i="34"/>
  <c r="AE320" i="34"/>
  <c r="AF320" i="34"/>
  <c r="AG320" i="34"/>
  <c r="AH320" i="34"/>
  <c r="AK320" i="34"/>
  <c r="AM320" i="34"/>
  <c r="AW320" i="34"/>
  <c r="AY320" i="34"/>
  <c r="AZ320" i="34"/>
  <c r="BB320" i="34"/>
  <c r="P321" i="34"/>
  <c r="AA321" i="34" s="1"/>
  <c r="AC321" i="34"/>
  <c r="AD321" i="34"/>
  <c r="AE321" i="34"/>
  <c r="AF321" i="34"/>
  <c r="AJ321" i="34" s="1"/>
  <c r="AG321" i="34"/>
  <c r="AH321" i="34"/>
  <c r="AK321" i="34"/>
  <c r="AM321" i="34"/>
  <c r="AW321" i="34"/>
  <c r="AY321" i="34"/>
  <c r="AZ321" i="34"/>
  <c r="BB321" i="34"/>
  <c r="P322" i="34"/>
  <c r="AB322" i="34" s="1"/>
  <c r="AC322" i="34"/>
  <c r="AD322" i="34"/>
  <c r="AE322" i="34"/>
  <c r="AF322" i="34"/>
  <c r="AG322" i="34"/>
  <c r="AH322" i="34"/>
  <c r="AK322" i="34"/>
  <c r="AM322" i="34"/>
  <c r="AW322" i="34"/>
  <c r="AY322" i="34"/>
  <c r="AZ322" i="34"/>
  <c r="BB322" i="34"/>
  <c r="P323" i="34"/>
  <c r="AC323" i="34"/>
  <c r="AD323" i="34"/>
  <c r="AE323" i="34"/>
  <c r="AF323" i="34"/>
  <c r="AG323" i="34"/>
  <c r="AH323" i="34"/>
  <c r="AK323" i="34"/>
  <c r="AM323" i="34"/>
  <c r="AW323" i="34"/>
  <c r="AY323" i="34"/>
  <c r="AZ323" i="34"/>
  <c r="BB323" i="34"/>
  <c r="P324" i="34"/>
  <c r="AC324" i="34"/>
  <c r="AD324" i="34"/>
  <c r="AE324" i="34"/>
  <c r="AF324" i="34"/>
  <c r="AI324" i="34" s="1"/>
  <c r="AG324" i="34"/>
  <c r="AH324" i="34"/>
  <c r="AK324" i="34"/>
  <c r="AM324" i="34"/>
  <c r="AW324" i="34"/>
  <c r="AY324" i="34"/>
  <c r="BA324" i="34" s="1"/>
  <c r="AZ324" i="34"/>
  <c r="BB324" i="34"/>
  <c r="P325" i="34"/>
  <c r="AB325" i="34" s="1"/>
  <c r="AC325" i="34"/>
  <c r="AD325" i="34"/>
  <c r="AE325" i="34"/>
  <c r="AF325" i="34"/>
  <c r="AI325" i="34" s="1"/>
  <c r="AG325" i="34"/>
  <c r="AH325" i="34"/>
  <c r="AK325" i="34"/>
  <c r="AM325" i="34"/>
  <c r="AW325" i="34"/>
  <c r="AY325" i="34"/>
  <c r="AZ325" i="34"/>
  <c r="BB325" i="34"/>
  <c r="P326" i="34"/>
  <c r="AC326" i="34"/>
  <c r="AD326" i="34"/>
  <c r="AE326" i="34"/>
  <c r="AF326" i="34"/>
  <c r="AJ326" i="34" s="1"/>
  <c r="AG326" i="34"/>
  <c r="AH326" i="34"/>
  <c r="AI326" i="34"/>
  <c r="AK326" i="34"/>
  <c r="AM326" i="34"/>
  <c r="AW326" i="34"/>
  <c r="AY326" i="34"/>
  <c r="AZ326" i="34"/>
  <c r="BB326" i="34"/>
  <c r="P327" i="34"/>
  <c r="AC327" i="34"/>
  <c r="AD327" i="34"/>
  <c r="AE327" i="34"/>
  <c r="AF327" i="34"/>
  <c r="AG327" i="34"/>
  <c r="AH327" i="34"/>
  <c r="AK327" i="34"/>
  <c r="AM327" i="34"/>
  <c r="AW327" i="34"/>
  <c r="AY327" i="34"/>
  <c r="AZ327" i="34"/>
  <c r="BB327" i="34"/>
  <c r="P328" i="34"/>
  <c r="AC328" i="34"/>
  <c r="AD328" i="34"/>
  <c r="AE328" i="34"/>
  <c r="AF328" i="34"/>
  <c r="AG328" i="34"/>
  <c r="AH328" i="34"/>
  <c r="AK328" i="34"/>
  <c r="AM328" i="34"/>
  <c r="AW328" i="34"/>
  <c r="AY328" i="34"/>
  <c r="AZ328" i="34"/>
  <c r="BB328" i="34"/>
  <c r="P329" i="34"/>
  <c r="AB329" i="34" s="1"/>
  <c r="AC329" i="34"/>
  <c r="AD329" i="34"/>
  <c r="AE329" i="34"/>
  <c r="AF329" i="34"/>
  <c r="AI329" i="34" s="1"/>
  <c r="AG329" i="34"/>
  <c r="AH329" i="34"/>
  <c r="AK329" i="34"/>
  <c r="AM329" i="34"/>
  <c r="AW329" i="34"/>
  <c r="AY329" i="34"/>
  <c r="AZ329" i="34"/>
  <c r="BB329" i="34"/>
  <c r="P330" i="34"/>
  <c r="AC330" i="34"/>
  <c r="AD330" i="34"/>
  <c r="AE330" i="34"/>
  <c r="AF330" i="34"/>
  <c r="AG330" i="34"/>
  <c r="AH330" i="34"/>
  <c r="AK330" i="34"/>
  <c r="AM330" i="34"/>
  <c r="AW330" i="34"/>
  <c r="AY330" i="34"/>
  <c r="AZ330" i="34"/>
  <c r="BB330" i="34"/>
  <c r="P331" i="34"/>
  <c r="AB331" i="34" s="1"/>
  <c r="AC331" i="34"/>
  <c r="AD331" i="34"/>
  <c r="AE331" i="34"/>
  <c r="AF331" i="34"/>
  <c r="AI331" i="34" s="1"/>
  <c r="AG331" i="34"/>
  <c r="AH331" i="34"/>
  <c r="AK331" i="34"/>
  <c r="AM331" i="34"/>
  <c r="AW331" i="34"/>
  <c r="AY331" i="34"/>
  <c r="AZ331" i="34"/>
  <c r="BB331" i="34"/>
  <c r="P332" i="34"/>
  <c r="AC332" i="34"/>
  <c r="AD332" i="34"/>
  <c r="AE332" i="34"/>
  <c r="AF332" i="34"/>
  <c r="AI332" i="34" s="1"/>
  <c r="AG332" i="34"/>
  <c r="AH332" i="34"/>
  <c r="AK332" i="34"/>
  <c r="AM332" i="34"/>
  <c r="AW332" i="34"/>
  <c r="AY332" i="34"/>
  <c r="AZ332" i="34"/>
  <c r="BB332" i="34"/>
  <c r="P333" i="34"/>
  <c r="AC333" i="34"/>
  <c r="AD333" i="34"/>
  <c r="AE333" i="34"/>
  <c r="AF333" i="34"/>
  <c r="AI333" i="34" s="1"/>
  <c r="AG333" i="34"/>
  <c r="AH333" i="34"/>
  <c r="AK333" i="34"/>
  <c r="AM333" i="34"/>
  <c r="AW333" i="34"/>
  <c r="AY333" i="34"/>
  <c r="AZ333" i="34"/>
  <c r="BB333" i="34"/>
  <c r="P334" i="34"/>
  <c r="AA334" i="34" s="1"/>
  <c r="AC334" i="34"/>
  <c r="AD334" i="34"/>
  <c r="AE334" i="34"/>
  <c r="AF334" i="34"/>
  <c r="AJ334" i="34" s="1"/>
  <c r="AG334" i="34"/>
  <c r="AH334" i="34"/>
  <c r="AK334" i="34"/>
  <c r="AM334" i="34"/>
  <c r="AW334" i="34"/>
  <c r="AY334" i="34"/>
  <c r="AZ334" i="34"/>
  <c r="BB334" i="34"/>
  <c r="P335" i="34"/>
  <c r="AA335" i="34" s="1"/>
  <c r="AC335" i="34"/>
  <c r="AD335" i="34"/>
  <c r="AE335" i="34"/>
  <c r="AF335" i="34"/>
  <c r="AI335" i="34" s="1"/>
  <c r="AG335" i="34"/>
  <c r="AH335" i="34"/>
  <c r="AK335" i="34"/>
  <c r="AM335" i="34"/>
  <c r="AW335" i="34"/>
  <c r="AY335" i="34"/>
  <c r="AZ335" i="34"/>
  <c r="BB335" i="34"/>
  <c r="P336" i="34"/>
  <c r="AB336" i="34" s="1"/>
  <c r="AC336" i="34"/>
  <c r="AD336" i="34"/>
  <c r="AE336" i="34"/>
  <c r="AF336" i="34"/>
  <c r="AG336" i="34"/>
  <c r="AH336" i="34"/>
  <c r="AK336" i="34"/>
  <c r="AM336" i="34"/>
  <c r="AW336" i="34"/>
  <c r="AY336" i="34"/>
  <c r="AZ336" i="34"/>
  <c r="BB336" i="34"/>
  <c r="P337" i="34"/>
  <c r="AC337" i="34"/>
  <c r="AD337" i="34"/>
  <c r="AE337" i="34"/>
  <c r="AF337" i="34"/>
  <c r="AI337" i="34" s="1"/>
  <c r="AG337" i="34"/>
  <c r="AH337" i="34"/>
  <c r="AK337" i="34"/>
  <c r="AM337" i="34"/>
  <c r="AW337" i="34"/>
  <c r="AY337" i="34"/>
  <c r="AZ337" i="34"/>
  <c r="BB337" i="34"/>
  <c r="P338" i="34"/>
  <c r="AC338" i="34"/>
  <c r="AD338" i="34"/>
  <c r="AE338" i="34"/>
  <c r="AF338" i="34"/>
  <c r="AJ338" i="34" s="1"/>
  <c r="AG338" i="34"/>
  <c r="AH338" i="34"/>
  <c r="AI338" i="34"/>
  <c r="AK338" i="34"/>
  <c r="AM338" i="34"/>
  <c r="AW338" i="34"/>
  <c r="AY338" i="34"/>
  <c r="AZ338" i="34"/>
  <c r="BB338" i="34"/>
  <c r="P339" i="34"/>
  <c r="AA339" i="34" s="1"/>
  <c r="AC339" i="34"/>
  <c r="AD339" i="34"/>
  <c r="AE339" i="34"/>
  <c r="AF339" i="34"/>
  <c r="AG339" i="34"/>
  <c r="AH339" i="34"/>
  <c r="AK339" i="34"/>
  <c r="AM339" i="34"/>
  <c r="AW339" i="34"/>
  <c r="AY339" i="34"/>
  <c r="BA339" i="34" s="1"/>
  <c r="AZ339" i="34"/>
  <c r="BB339" i="34"/>
  <c r="P340" i="34"/>
  <c r="AB340" i="34" s="1"/>
  <c r="AC340" i="34"/>
  <c r="AD340" i="34"/>
  <c r="AE340" i="34"/>
  <c r="AF340" i="34"/>
  <c r="AI340" i="34" s="1"/>
  <c r="AG340" i="34"/>
  <c r="AH340" i="34"/>
  <c r="AK340" i="34"/>
  <c r="AM340" i="34"/>
  <c r="AW340" i="34"/>
  <c r="AY340" i="34"/>
  <c r="AZ340" i="34"/>
  <c r="BB340" i="34"/>
  <c r="P341" i="34"/>
  <c r="AC341" i="34"/>
  <c r="AD341" i="34"/>
  <c r="AE341" i="34"/>
  <c r="AF341" i="34"/>
  <c r="AI341" i="34" s="1"/>
  <c r="AG341" i="34"/>
  <c r="AH341" i="34"/>
  <c r="AK341" i="34"/>
  <c r="AM341" i="34"/>
  <c r="AW341" i="34"/>
  <c r="AY341" i="34"/>
  <c r="BA341" i="34" s="1"/>
  <c r="AZ341" i="34"/>
  <c r="BB341" i="34"/>
  <c r="P342" i="34"/>
  <c r="AA342" i="34" s="1"/>
  <c r="AC342" i="34"/>
  <c r="AD342" i="34"/>
  <c r="AE342" i="34"/>
  <c r="AF342" i="34"/>
  <c r="AI342" i="34" s="1"/>
  <c r="AG342" i="34"/>
  <c r="AH342" i="34"/>
  <c r="AK342" i="34"/>
  <c r="AM342" i="34"/>
  <c r="AW342" i="34"/>
  <c r="AY342" i="34"/>
  <c r="AZ342" i="34"/>
  <c r="BB342" i="34"/>
  <c r="P343" i="34"/>
  <c r="AC343" i="34"/>
  <c r="AD343" i="34"/>
  <c r="AE343" i="34"/>
  <c r="AF343" i="34"/>
  <c r="AI343" i="34" s="1"/>
  <c r="AG343" i="34"/>
  <c r="AH343" i="34"/>
  <c r="AK343" i="34"/>
  <c r="AM343" i="34"/>
  <c r="AW343" i="34"/>
  <c r="AY343" i="34"/>
  <c r="AZ343" i="34"/>
  <c r="BB343" i="34"/>
  <c r="P344" i="34"/>
  <c r="AC344" i="34"/>
  <c r="AD344" i="34"/>
  <c r="AE344" i="34"/>
  <c r="AF344" i="34"/>
  <c r="AI344" i="34" s="1"/>
  <c r="AG344" i="34"/>
  <c r="AH344" i="34"/>
  <c r="AK344" i="34"/>
  <c r="AM344" i="34"/>
  <c r="AW344" i="34"/>
  <c r="AY344" i="34"/>
  <c r="AZ344" i="34"/>
  <c r="BB344" i="34"/>
  <c r="P345" i="34"/>
  <c r="AC345" i="34"/>
  <c r="AD345" i="34"/>
  <c r="AE345" i="34"/>
  <c r="AF345" i="34"/>
  <c r="AI345" i="34" s="1"/>
  <c r="AG345" i="34"/>
  <c r="AH345" i="34"/>
  <c r="AK345" i="34"/>
  <c r="AM345" i="34"/>
  <c r="AW345" i="34"/>
  <c r="AY345" i="34"/>
  <c r="AZ345" i="34"/>
  <c r="BB345" i="34"/>
  <c r="P346" i="34"/>
  <c r="AA346" i="34" s="1"/>
  <c r="AC346" i="34"/>
  <c r="AD346" i="34"/>
  <c r="AE346" i="34"/>
  <c r="AF346" i="34"/>
  <c r="AG346" i="34"/>
  <c r="AH346" i="34"/>
  <c r="AK346" i="34"/>
  <c r="AM346" i="34"/>
  <c r="AW346" i="34"/>
  <c r="AY346" i="34"/>
  <c r="AZ346" i="34"/>
  <c r="BB346" i="34"/>
  <c r="P347" i="34"/>
  <c r="AA347" i="34" s="1"/>
  <c r="AC347" i="34"/>
  <c r="AD347" i="34"/>
  <c r="AE347" i="34"/>
  <c r="AF347" i="34"/>
  <c r="AG347" i="34"/>
  <c r="AH347" i="34"/>
  <c r="AK347" i="34"/>
  <c r="AM347" i="34"/>
  <c r="AW347" i="34"/>
  <c r="AY347" i="34"/>
  <c r="BA347" i="34" s="1"/>
  <c r="AZ347" i="34"/>
  <c r="BB347" i="34"/>
  <c r="P348" i="34"/>
  <c r="AB348" i="34" s="1"/>
  <c r="AC348" i="34"/>
  <c r="AD348" i="34"/>
  <c r="AE348" i="34"/>
  <c r="AF348" i="34"/>
  <c r="AI348" i="34" s="1"/>
  <c r="AG348" i="34"/>
  <c r="AH348" i="34"/>
  <c r="AJ348" i="34"/>
  <c r="AK348" i="34"/>
  <c r="AM348" i="34"/>
  <c r="AW348" i="34"/>
  <c r="AY348" i="34"/>
  <c r="AZ348" i="34"/>
  <c r="BB348" i="34"/>
  <c r="P349" i="34"/>
  <c r="AC349" i="34"/>
  <c r="AD349" i="34"/>
  <c r="AE349" i="34"/>
  <c r="AF349" i="34"/>
  <c r="AI349" i="34" s="1"/>
  <c r="AG349" i="34"/>
  <c r="AH349" i="34"/>
  <c r="AK349" i="34"/>
  <c r="AM349" i="34"/>
  <c r="AW349" i="34"/>
  <c r="AY349" i="34"/>
  <c r="AZ349" i="34"/>
  <c r="BB349" i="34"/>
  <c r="P350" i="34"/>
  <c r="AA350" i="34" s="1"/>
  <c r="AC350" i="34"/>
  <c r="AD350" i="34"/>
  <c r="AE350" i="34"/>
  <c r="AF350" i="34"/>
  <c r="AI350" i="34" s="1"/>
  <c r="AG350" i="34"/>
  <c r="AH350" i="34"/>
  <c r="AK350" i="34"/>
  <c r="AM350" i="34"/>
  <c r="AW350" i="34"/>
  <c r="AY350" i="34"/>
  <c r="BA350" i="34" s="1"/>
  <c r="AZ350" i="34"/>
  <c r="BB350" i="34"/>
  <c r="P351" i="34"/>
  <c r="AB351" i="34" s="1"/>
  <c r="AC351" i="34"/>
  <c r="AD351" i="34"/>
  <c r="AE351" i="34"/>
  <c r="AF351" i="34"/>
  <c r="AJ351" i="34" s="1"/>
  <c r="AG351" i="34"/>
  <c r="AH351" i="34"/>
  <c r="AI351" i="34"/>
  <c r="AK351" i="34"/>
  <c r="AM351" i="34"/>
  <c r="AW351" i="34"/>
  <c r="AY351" i="34"/>
  <c r="AZ351" i="34"/>
  <c r="BB351" i="34"/>
  <c r="P352" i="34"/>
  <c r="AB352" i="34" s="1"/>
  <c r="AC352" i="34"/>
  <c r="AD352" i="34"/>
  <c r="AE352" i="34"/>
  <c r="AF352" i="34"/>
  <c r="AG352" i="34"/>
  <c r="AH352" i="34"/>
  <c r="AK352" i="34"/>
  <c r="AM352" i="34"/>
  <c r="AW352" i="34"/>
  <c r="AY352" i="34"/>
  <c r="AZ352" i="34"/>
  <c r="BB352" i="34"/>
  <c r="P353" i="34"/>
  <c r="AC353" i="34"/>
  <c r="AD353" i="34"/>
  <c r="AE353" i="34"/>
  <c r="AF353" i="34"/>
  <c r="AI353" i="34" s="1"/>
  <c r="AG353" i="34"/>
  <c r="AH353" i="34"/>
  <c r="AK353" i="34"/>
  <c r="AM353" i="34"/>
  <c r="AW353" i="34"/>
  <c r="AY353" i="34"/>
  <c r="AZ353" i="34"/>
  <c r="BB353" i="34"/>
  <c r="P354" i="34"/>
  <c r="AB354" i="34" s="1"/>
  <c r="AC354" i="34"/>
  <c r="AD354" i="34"/>
  <c r="AE354" i="34"/>
  <c r="AF354" i="34"/>
  <c r="AG354" i="34"/>
  <c r="AH354" i="34"/>
  <c r="AK354" i="34"/>
  <c r="AM354" i="34"/>
  <c r="AW354" i="34"/>
  <c r="AY354" i="34"/>
  <c r="AZ354" i="34"/>
  <c r="BB354" i="34"/>
  <c r="P355" i="34"/>
  <c r="AC355" i="34"/>
  <c r="AD355" i="34"/>
  <c r="AE355" i="34"/>
  <c r="AF355" i="34"/>
  <c r="AI355" i="34" s="1"/>
  <c r="AG355" i="34"/>
  <c r="AH355" i="34"/>
  <c r="AK355" i="34"/>
  <c r="AM355" i="34"/>
  <c r="AW355" i="34"/>
  <c r="AY355" i="34"/>
  <c r="AZ355" i="34"/>
  <c r="BB355" i="34"/>
  <c r="P356" i="34"/>
  <c r="AB356" i="34" s="1"/>
  <c r="AC356" i="34"/>
  <c r="AD356" i="34"/>
  <c r="AE356" i="34"/>
  <c r="AF356" i="34"/>
  <c r="AG356" i="34"/>
  <c r="AH356" i="34"/>
  <c r="AK356" i="34"/>
  <c r="AM356" i="34"/>
  <c r="AW356" i="34"/>
  <c r="AY356" i="34"/>
  <c r="AZ356" i="34"/>
  <c r="BB356" i="34"/>
  <c r="P357" i="34"/>
  <c r="AA357" i="34" s="1"/>
  <c r="AC357" i="34"/>
  <c r="AD357" i="34"/>
  <c r="AE357" i="34"/>
  <c r="AF357" i="34"/>
  <c r="AI357" i="34" s="1"/>
  <c r="AG357" i="34"/>
  <c r="AH357" i="34"/>
  <c r="AK357" i="34"/>
  <c r="AM357" i="34"/>
  <c r="AW357" i="34"/>
  <c r="AY357" i="34"/>
  <c r="AZ357" i="34"/>
  <c r="BB357" i="34"/>
  <c r="P358" i="34"/>
  <c r="AA358" i="34" s="1"/>
  <c r="AC358" i="34"/>
  <c r="AD358" i="34"/>
  <c r="AE358" i="34"/>
  <c r="AF358" i="34"/>
  <c r="AI358" i="34" s="1"/>
  <c r="AG358" i="34"/>
  <c r="AH358" i="34"/>
  <c r="AK358" i="34"/>
  <c r="AM358" i="34"/>
  <c r="AW358" i="34"/>
  <c r="AY358" i="34"/>
  <c r="AZ358" i="34"/>
  <c r="BB358" i="34"/>
  <c r="P359" i="34"/>
  <c r="AC359" i="34"/>
  <c r="AD359" i="34"/>
  <c r="AE359" i="34"/>
  <c r="AF359" i="34"/>
  <c r="AI359" i="34" s="1"/>
  <c r="AG359" i="34"/>
  <c r="AH359" i="34"/>
  <c r="AK359" i="34"/>
  <c r="AM359" i="34"/>
  <c r="AW359" i="34"/>
  <c r="AY359" i="34"/>
  <c r="AZ359" i="34"/>
  <c r="BB359" i="34"/>
  <c r="P360" i="34"/>
  <c r="AB360" i="34" s="1"/>
  <c r="AC360" i="34"/>
  <c r="AD360" i="34"/>
  <c r="AE360" i="34"/>
  <c r="AF360" i="34"/>
  <c r="AG360" i="34"/>
  <c r="AH360" i="34"/>
  <c r="AK360" i="34"/>
  <c r="AM360" i="34"/>
  <c r="AW360" i="34"/>
  <c r="AY360" i="34"/>
  <c r="AZ360" i="34"/>
  <c r="BB360" i="34"/>
  <c r="P361" i="34"/>
  <c r="AA361" i="34" s="1"/>
  <c r="AC361" i="34"/>
  <c r="AD361" i="34"/>
  <c r="AE361" i="34"/>
  <c r="AF361" i="34"/>
  <c r="AI361" i="34" s="1"/>
  <c r="AG361" i="34"/>
  <c r="AH361" i="34"/>
  <c r="AK361" i="34"/>
  <c r="AM361" i="34"/>
  <c r="AW361" i="34"/>
  <c r="AY361" i="34"/>
  <c r="AZ361" i="34"/>
  <c r="BB361" i="34"/>
  <c r="P362" i="34"/>
  <c r="AA362" i="34" s="1"/>
  <c r="AC362" i="34"/>
  <c r="AD362" i="34"/>
  <c r="AE362" i="34"/>
  <c r="AF362" i="34"/>
  <c r="AI362" i="34" s="1"/>
  <c r="AG362" i="34"/>
  <c r="AH362" i="34"/>
  <c r="AK362" i="34"/>
  <c r="AM362" i="34"/>
  <c r="AW362" i="34"/>
  <c r="AY362" i="34"/>
  <c r="AZ362" i="34"/>
  <c r="BB362" i="34"/>
  <c r="P363" i="34"/>
  <c r="AC363" i="34"/>
  <c r="AD363" i="34"/>
  <c r="AE363" i="34"/>
  <c r="AF363" i="34"/>
  <c r="AI363" i="34" s="1"/>
  <c r="AG363" i="34"/>
  <c r="AH363" i="34"/>
  <c r="AK363" i="34"/>
  <c r="AM363" i="34"/>
  <c r="AW363" i="34"/>
  <c r="AY363" i="34"/>
  <c r="AZ363" i="34"/>
  <c r="BB363" i="34"/>
  <c r="P364" i="34"/>
  <c r="AC364" i="34"/>
  <c r="AD364" i="34"/>
  <c r="AE364" i="34"/>
  <c r="AF364" i="34"/>
  <c r="AI364" i="34" s="1"/>
  <c r="AG364" i="34"/>
  <c r="AH364" i="34"/>
  <c r="AK364" i="34"/>
  <c r="AM364" i="34"/>
  <c r="AW364" i="34"/>
  <c r="AY364" i="34"/>
  <c r="AZ364" i="34"/>
  <c r="BB364" i="34"/>
  <c r="P365" i="34"/>
  <c r="AB365" i="34" s="1"/>
  <c r="AC365" i="34"/>
  <c r="AD365" i="34"/>
  <c r="AE365" i="34"/>
  <c r="AF365" i="34"/>
  <c r="AG365" i="34"/>
  <c r="AH365" i="34"/>
  <c r="AK365" i="34"/>
  <c r="AM365" i="34"/>
  <c r="AW365" i="34"/>
  <c r="AY365" i="34"/>
  <c r="AZ365" i="34"/>
  <c r="BB365" i="34"/>
  <c r="P366" i="34"/>
  <c r="AC366" i="34"/>
  <c r="AD366" i="34"/>
  <c r="AE366" i="34"/>
  <c r="AF366" i="34"/>
  <c r="AI366" i="34" s="1"/>
  <c r="AG366" i="34"/>
  <c r="AH366" i="34"/>
  <c r="AK366" i="34"/>
  <c r="AM366" i="34"/>
  <c r="AW366" i="34"/>
  <c r="AY366" i="34"/>
  <c r="AZ366" i="34"/>
  <c r="BB366" i="34"/>
  <c r="P367" i="34"/>
  <c r="AA367" i="34" s="1"/>
  <c r="AC367" i="34"/>
  <c r="AD367" i="34"/>
  <c r="AE367" i="34"/>
  <c r="AF367" i="34"/>
  <c r="AI367" i="34" s="1"/>
  <c r="AG367" i="34"/>
  <c r="AH367" i="34"/>
  <c r="AK367" i="34"/>
  <c r="AM367" i="34"/>
  <c r="AW367" i="34"/>
  <c r="AY367" i="34"/>
  <c r="AZ367" i="34"/>
  <c r="BB367" i="34"/>
  <c r="P368" i="34"/>
  <c r="AA368" i="34" s="1"/>
  <c r="AC368" i="34"/>
  <c r="AD368" i="34"/>
  <c r="AE368" i="34"/>
  <c r="AF368" i="34"/>
  <c r="AG368" i="34"/>
  <c r="AH368" i="34"/>
  <c r="AK368" i="34"/>
  <c r="AM368" i="34"/>
  <c r="AW368" i="34"/>
  <c r="AY368" i="34"/>
  <c r="AZ368" i="34"/>
  <c r="BB368" i="34"/>
  <c r="P369" i="34"/>
  <c r="AA369" i="34" s="1"/>
  <c r="AC369" i="34"/>
  <c r="AD369" i="34"/>
  <c r="AE369" i="34"/>
  <c r="AF369" i="34"/>
  <c r="AG369" i="34"/>
  <c r="AH369" i="34"/>
  <c r="AK369" i="34"/>
  <c r="AM369" i="34"/>
  <c r="AW369" i="34"/>
  <c r="AY369" i="34"/>
  <c r="AZ369" i="34"/>
  <c r="BB369" i="34"/>
  <c r="P370" i="34"/>
  <c r="AC370" i="34"/>
  <c r="AD370" i="34"/>
  <c r="AE370" i="34"/>
  <c r="AF370" i="34"/>
  <c r="AI370" i="34" s="1"/>
  <c r="AG370" i="34"/>
  <c r="AH370" i="34"/>
  <c r="AK370" i="34"/>
  <c r="AM370" i="34"/>
  <c r="AW370" i="34"/>
  <c r="AY370" i="34"/>
  <c r="AZ370" i="34"/>
  <c r="BB370" i="34"/>
  <c r="P371" i="34"/>
  <c r="AC371" i="34"/>
  <c r="AD371" i="34"/>
  <c r="AE371" i="34"/>
  <c r="AF371" i="34"/>
  <c r="AI371" i="34" s="1"/>
  <c r="AG371" i="34"/>
  <c r="AH371" i="34"/>
  <c r="AK371" i="34"/>
  <c r="AM371" i="34"/>
  <c r="AW371" i="34"/>
  <c r="AY371" i="34"/>
  <c r="AZ371" i="34"/>
  <c r="BB371" i="34"/>
  <c r="P372" i="34"/>
  <c r="AC372" i="34"/>
  <c r="AD372" i="34"/>
  <c r="AE372" i="34"/>
  <c r="AF372" i="34"/>
  <c r="AI372" i="34" s="1"/>
  <c r="AG372" i="34"/>
  <c r="AH372" i="34"/>
  <c r="AK372" i="34"/>
  <c r="AM372" i="34"/>
  <c r="AW372" i="34"/>
  <c r="AY372" i="34"/>
  <c r="AZ372" i="34"/>
  <c r="BB372" i="34"/>
  <c r="P373" i="34"/>
  <c r="AB373" i="34" s="1"/>
  <c r="AA373" i="34"/>
  <c r="AC373" i="34"/>
  <c r="AD373" i="34"/>
  <c r="AE373" i="34"/>
  <c r="AF373" i="34"/>
  <c r="AI373" i="34" s="1"/>
  <c r="AG373" i="34"/>
  <c r="AH373" i="34"/>
  <c r="AK373" i="34"/>
  <c r="AM373" i="34"/>
  <c r="AW373" i="34"/>
  <c r="AY373" i="34"/>
  <c r="AZ373" i="34"/>
  <c r="BB373" i="34"/>
  <c r="P374" i="34"/>
  <c r="AC374" i="34"/>
  <c r="AD374" i="34"/>
  <c r="AE374" i="34"/>
  <c r="AF374" i="34"/>
  <c r="AG374" i="34"/>
  <c r="AH374" i="34"/>
  <c r="AK374" i="34"/>
  <c r="AM374" i="34"/>
  <c r="AW374" i="34"/>
  <c r="AY374" i="34"/>
  <c r="AZ374" i="34"/>
  <c r="BB374" i="34"/>
  <c r="P375" i="34"/>
  <c r="AA375" i="34" s="1"/>
  <c r="AC375" i="34"/>
  <c r="AD375" i="34"/>
  <c r="AE375" i="34"/>
  <c r="AF375" i="34"/>
  <c r="AI375" i="34" s="1"/>
  <c r="AG375" i="34"/>
  <c r="AH375" i="34"/>
  <c r="AK375" i="34"/>
  <c r="AM375" i="34"/>
  <c r="AW375" i="34"/>
  <c r="AY375" i="34"/>
  <c r="BA375" i="34" s="1"/>
  <c r="AZ375" i="34"/>
  <c r="BB375" i="34"/>
  <c r="P376" i="34"/>
  <c r="AB376" i="34" s="1"/>
  <c r="AC376" i="34"/>
  <c r="AD376" i="34"/>
  <c r="AE376" i="34"/>
  <c r="AF376" i="34"/>
  <c r="AI376" i="34" s="1"/>
  <c r="AG376" i="34"/>
  <c r="AH376" i="34"/>
  <c r="AK376" i="34"/>
  <c r="AM376" i="34"/>
  <c r="AW376" i="34"/>
  <c r="AY376" i="34"/>
  <c r="AZ376" i="34"/>
  <c r="BB376" i="34"/>
  <c r="P377" i="34"/>
  <c r="AA377" i="34" s="1"/>
  <c r="AC377" i="34"/>
  <c r="AD377" i="34"/>
  <c r="AE377" i="34"/>
  <c r="AF377" i="34"/>
  <c r="AI377" i="34" s="1"/>
  <c r="AG377" i="34"/>
  <c r="AH377" i="34"/>
  <c r="AK377" i="34"/>
  <c r="AM377" i="34"/>
  <c r="AW377" i="34"/>
  <c r="AY377" i="34"/>
  <c r="AZ377" i="34"/>
  <c r="BB377" i="34"/>
  <c r="P378" i="34"/>
  <c r="AC378" i="34"/>
  <c r="AD378" i="34"/>
  <c r="AE378" i="34"/>
  <c r="AF378" i="34"/>
  <c r="AI378" i="34" s="1"/>
  <c r="AG378" i="34"/>
  <c r="AH378" i="34"/>
  <c r="AK378" i="34"/>
  <c r="AM378" i="34"/>
  <c r="AW378" i="34"/>
  <c r="AY378" i="34"/>
  <c r="BA378" i="34" s="1"/>
  <c r="AZ378" i="34"/>
  <c r="BB378" i="34"/>
  <c r="P379" i="34"/>
  <c r="AA379" i="34" s="1"/>
  <c r="AC379" i="34"/>
  <c r="AD379" i="34"/>
  <c r="AE379" i="34"/>
  <c r="AF379" i="34"/>
  <c r="AI379" i="34" s="1"/>
  <c r="AG379" i="34"/>
  <c r="AH379" i="34"/>
  <c r="AK379" i="34"/>
  <c r="AM379" i="34"/>
  <c r="AW379" i="34"/>
  <c r="AY379" i="34"/>
  <c r="AZ379" i="34"/>
  <c r="BB379" i="34"/>
  <c r="P380" i="34"/>
  <c r="AB380" i="34" s="1"/>
  <c r="AC380" i="34"/>
  <c r="AD380" i="34"/>
  <c r="AE380" i="34"/>
  <c r="AF380" i="34"/>
  <c r="AI380" i="34" s="1"/>
  <c r="AG380" i="34"/>
  <c r="AH380" i="34"/>
  <c r="AK380" i="34"/>
  <c r="AM380" i="34"/>
  <c r="AW380" i="34"/>
  <c r="AY380" i="34"/>
  <c r="AZ380" i="34"/>
  <c r="BB380" i="34"/>
  <c r="P381" i="34"/>
  <c r="AA381" i="34" s="1"/>
  <c r="AC381" i="34"/>
  <c r="AD381" i="34"/>
  <c r="AE381" i="34"/>
  <c r="AF381" i="34"/>
  <c r="AI381" i="34" s="1"/>
  <c r="AG381" i="34"/>
  <c r="AH381" i="34"/>
  <c r="AK381" i="34"/>
  <c r="AM381" i="34"/>
  <c r="AW381" i="34"/>
  <c r="AY381" i="34"/>
  <c r="AZ381" i="34"/>
  <c r="BB381" i="34"/>
  <c r="P382" i="34"/>
  <c r="AC382" i="34"/>
  <c r="AD382" i="34"/>
  <c r="AE382" i="34"/>
  <c r="AF382" i="34"/>
  <c r="AI382" i="34" s="1"/>
  <c r="AG382" i="34"/>
  <c r="AH382" i="34"/>
  <c r="AK382" i="34"/>
  <c r="AM382" i="34"/>
  <c r="AW382" i="34"/>
  <c r="AY382" i="34"/>
  <c r="AZ382" i="34"/>
  <c r="BA382" i="34" s="1"/>
  <c r="BB382" i="34"/>
  <c r="P383" i="34"/>
  <c r="AC383" i="34"/>
  <c r="AD383" i="34"/>
  <c r="AE383" i="34"/>
  <c r="AF383" i="34"/>
  <c r="AI383" i="34" s="1"/>
  <c r="AG383" i="34"/>
  <c r="AH383" i="34"/>
  <c r="AK383" i="34"/>
  <c r="AM383" i="34"/>
  <c r="AW383" i="34"/>
  <c r="AY383" i="34"/>
  <c r="AZ383" i="34"/>
  <c r="BB383" i="34"/>
  <c r="P384" i="34"/>
  <c r="AC384" i="34"/>
  <c r="AD384" i="34"/>
  <c r="AE384" i="34"/>
  <c r="AF384" i="34"/>
  <c r="AG384" i="34"/>
  <c r="AH384" i="34"/>
  <c r="AK384" i="34"/>
  <c r="AM384" i="34"/>
  <c r="AW384" i="34"/>
  <c r="AY384" i="34"/>
  <c r="AZ384" i="34"/>
  <c r="BB384" i="34"/>
  <c r="P385" i="34"/>
  <c r="AC385" i="34"/>
  <c r="AD385" i="34"/>
  <c r="AE385" i="34"/>
  <c r="AF385" i="34"/>
  <c r="AI385" i="34" s="1"/>
  <c r="AG385" i="34"/>
  <c r="AH385" i="34"/>
  <c r="AK385" i="34"/>
  <c r="AM385" i="34"/>
  <c r="AW385" i="34"/>
  <c r="AY385" i="34"/>
  <c r="AZ385" i="34"/>
  <c r="BB385" i="34"/>
  <c r="P386" i="34"/>
  <c r="AC386" i="34"/>
  <c r="AD386" i="34"/>
  <c r="AE386" i="34"/>
  <c r="AF386" i="34"/>
  <c r="AI386" i="34" s="1"/>
  <c r="AG386" i="34"/>
  <c r="AH386" i="34"/>
  <c r="AK386" i="34"/>
  <c r="AM386" i="34"/>
  <c r="AW386" i="34"/>
  <c r="AY386" i="34"/>
  <c r="AZ386" i="34"/>
  <c r="BB386" i="34"/>
  <c r="P387" i="34"/>
  <c r="AC387" i="34"/>
  <c r="AD387" i="34"/>
  <c r="AE387" i="34"/>
  <c r="AF387" i="34"/>
  <c r="AI387" i="34" s="1"/>
  <c r="AG387" i="34"/>
  <c r="AH387" i="34"/>
  <c r="AK387" i="34"/>
  <c r="AM387" i="34"/>
  <c r="AW387" i="34"/>
  <c r="AY387" i="34"/>
  <c r="AZ387" i="34"/>
  <c r="BB387" i="34"/>
  <c r="P388" i="34"/>
  <c r="AC388" i="34"/>
  <c r="AD388" i="34"/>
  <c r="AE388" i="34"/>
  <c r="AF388" i="34"/>
  <c r="AJ388" i="34" s="1"/>
  <c r="AG388" i="34"/>
  <c r="AH388" i="34"/>
  <c r="AK388" i="34"/>
  <c r="AM388" i="34"/>
  <c r="AW388" i="34"/>
  <c r="AY388" i="34"/>
  <c r="AZ388" i="34"/>
  <c r="BB388" i="34"/>
  <c r="P389" i="34"/>
  <c r="AA389" i="34" s="1"/>
  <c r="AC389" i="34"/>
  <c r="AD389" i="34"/>
  <c r="AE389" i="34"/>
  <c r="AF389" i="34"/>
  <c r="AG389" i="34"/>
  <c r="AH389" i="34"/>
  <c r="AK389" i="34"/>
  <c r="AM389" i="34"/>
  <c r="AW389" i="34"/>
  <c r="AY389" i="34"/>
  <c r="AZ389" i="34"/>
  <c r="BB389" i="34"/>
  <c r="P390" i="34"/>
  <c r="AC390" i="34"/>
  <c r="AD390" i="34"/>
  <c r="AE390" i="34"/>
  <c r="AF390" i="34"/>
  <c r="AJ390" i="34" s="1"/>
  <c r="AG390" i="34"/>
  <c r="AH390" i="34"/>
  <c r="AK390" i="34"/>
  <c r="AM390" i="34"/>
  <c r="AW390" i="34"/>
  <c r="AY390" i="34"/>
  <c r="AZ390" i="34"/>
  <c r="BB390" i="34"/>
  <c r="P391" i="34"/>
  <c r="AC391" i="34"/>
  <c r="AD391" i="34"/>
  <c r="AE391" i="34"/>
  <c r="AF391" i="34"/>
  <c r="AI391" i="34" s="1"/>
  <c r="AG391" i="34"/>
  <c r="AH391" i="34"/>
  <c r="AK391" i="34"/>
  <c r="AM391" i="34"/>
  <c r="AW391" i="34"/>
  <c r="AY391" i="34"/>
  <c r="AZ391" i="34"/>
  <c r="BB391" i="34"/>
  <c r="P392" i="34"/>
  <c r="AA392" i="34" s="1"/>
  <c r="AC392" i="34"/>
  <c r="AD392" i="34"/>
  <c r="AE392" i="34"/>
  <c r="AF392" i="34"/>
  <c r="AI392" i="34" s="1"/>
  <c r="AG392" i="34"/>
  <c r="AH392" i="34"/>
  <c r="AK392" i="34"/>
  <c r="AM392" i="34"/>
  <c r="AW392" i="34"/>
  <c r="AY392" i="34"/>
  <c r="AZ392" i="34"/>
  <c r="BB392" i="34"/>
  <c r="P393" i="34"/>
  <c r="AA393" i="34" s="1"/>
  <c r="AC393" i="34"/>
  <c r="AD393" i="34"/>
  <c r="AE393" i="34"/>
  <c r="AF393" i="34"/>
  <c r="AJ393" i="34" s="1"/>
  <c r="AG393" i="34"/>
  <c r="AH393" i="34"/>
  <c r="AK393" i="34"/>
  <c r="AM393" i="34"/>
  <c r="AW393" i="34"/>
  <c r="AY393" i="34"/>
  <c r="AZ393" i="34"/>
  <c r="BB393" i="34"/>
  <c r="P394" i="34"/>
  <c r="AA394" i="34" s="1"/>
  <c r="AC394" i="34"/>
  <c r="AD394" i="34"/>
  <c r="AE394" i="34"/>
  <c r="AF394" i="34"/>
  <c r="AI394" i="34" s="1"/>
  <c r="AG394" i="34"/>
  <c r="AH394" i="34"/>
  <c r="AK394" i="34"/>
  <c r="AM394" i="34"/>
  <c r="AW394" i="34"/>
  <c r="AY394" i="34"/>
  <c r="AZ394" i="34"/>
  <c r="BB394" i="34"/>
  <c r="P395" i="34"/>
  <c r="AC395" i="34"/>
  <c r="AD395" i="34"/>
  <c r="AE395" i="34"/>
  <c r="AF395" i="34"/>
  <c r="AI395" i="34" s="1"/>
  <c r="AG395" i="34"/>
  <c r="AH395" i="34"/>
  <c r="AK395" i="34"/>
  <c r="AM395" i="34"/>
  <c r="AW395" i="34"/>
  <c r="AY395" i="34"/>
  <c r="AZ395" i="34"/>
  <c r="BB395" i="34"/>
  <c r="P396" i="34"/>
  <c r="AC396" i="34"/>
  <c r="AD396" i="34"/>
  <c r="AE396" i="34"/>
  <c r="AF396" i="34"/>
  <c r="AI396" i="34" s="1"/>
  <c r="AG396" i="34"/>
  <c r="AH396" i="34"/>
  <c r="AK396" i="34"/>
  <c r="AM396" i="34"/>
  <c r="AW396" i="34"/>
  <c r="AY396" i="34"/>
  <c r="AZ396" i="34"/>
  <c r="BB396" i="34"/>
  <c r="P397" i="34"/>
  <c r="AB397" i="34" s="1"/>
  <c r="AC397" i="34"/>
  <c r="AD397" i="34"/>
  <c r="AE397" i="34"/>
  <c r="AF397" i="34"/>
  <c r="AJ397" i="34" s="1"/>
  <c r="AG397" i="34"/>
  <c r="AH397" i="34"/>
  <c r="AI397" i="34"/>
  <c r="AK397" i="34"/>
  <c r="AM397" i="34"/>
  <c r="AW397" i="34"/>
  <c r="AY397" i="34"/>
  <c r="AZ397" i="34"/>
  <c r="BB397" i="34"/>
  <c r="P398" i="34"/>
  <c r="AA398" i="34" s="1"/>
  <c r="AC398" i="34"/>
  <c r="AD398" i="34"/>
  <c r="AE398" i="34"/>
  <c r="AF398" i="34"/>
  <c r="AG398" i="34"/>
  <c r="AH398" i="34"/>
  <c r="AK398" i="34"/>
  <c r="AM398" i="34"/>
  <c r="AW398" i="34"/>
  <c r="AY398" i="34"/>
  <c r="AZ398" i="34"/>
  <c r="BB398" i="34"/>
  <c r="P399" i="34"/>
  <c r="AC399" i="34"/>
  <c r="AD399" i="34"/>
  <c r="AE399" i="34"/>
  <c r="AF399" i="34"/>
  <c r="AG399" i="34"/>
  <c r="AH399" i="34"/>
  <c r="AK399" i="34"/>
  <c r="AM399" i="34"/>
  <c r="AW399" i="34"/>
  <c r="AY399" i="34"/>
  <c r="AZ399" i="34"/>
  <c r="BB399" i="34"/>
  <c r="P400" i="34"/>
  <c r="AA400" i="34" s="1"/>
  <c r="AC400" i="34"/>
  <c r="AD400" i="34"/>
  <c r="AE400" i="34"/>
  <c r="AF400" i="34"/>
  <c r="AG400" i="34"/>
  <c r="AH400" i="34"/>
  <c r="AK400" i="34"/>
  <c r="AM400" i="34"/>
  <c r="AW400" i="34"/>
  <c r="AY400" i="34"/>
  <c r="AZ400" i="34"/>
  <c r="BB400" i="34"/>
  <c r="P401" i="34"/>
  <c r="AA401" i="34" s="1"/>
  <c r="AC401" i="34"/>
  <c r="AD401" i="34"/>
  <c r="AE401" i="34"/>
  <c r="AF401" i="34"/>
  <c r="AI401" i="34" s="1"/>
  <c r="AG401" i="34"/>
  <c r="AH401" i="34"/>
  <c r="AK401" i="34"/>
  <c r="AM401" i="34"/>
  <c r="AW401" i="34"/>
  <c r="AY401" i="34"/>
  <c r="AZ401" i="34"/>
  <c r="BB401" i="34"/>
  <c r="P402" i="34"/>
  <c r="AB402" i="34" s="1"/>
  <c r="AC402" i="34"/>
  <c r="AD402" i="34"/>
  <c r="AE402" i="34"/>
  <c r="AF402" i="34"/>
  <c r="AI402" i="34" s="1"/>
  <c r="AG402" i="34"/>
  <c r="AH402" i="34"/>
  <c r="AK402" i="34"/>
  <c r="AM402" i="34"/>
  <c r="AW402" i="34"/>
  <c r="AY402" i="34"/>
  <c r="AZ402" i="34"/>
  <c r="BB402" i="34"/>
  <c r="P403" i="34"/>
  <c r="AC403" i="34"/>
  <c r="AD403" i="34"/>
  <c r="AE403" i="34"/>
  <c r="AF403" i="34"/>
  <c r="AI403" i="34" s="1"/>
  <c r="AG403" i="34"/>
  <c r="AH403" i="34"/>
  <c r="AK403" i="34"/>
  <c r="AM403" i="34"/>
  <c r="AW403" i="34"/>
  <c r="AY403" i="34"/>
  <c r="AZ403" i="34"/>
  <c r="BB403" i="34"/>
  <c r="P404" i="34"/>
  <c r="AC404" i="34"/>
  <c r="AD404" i="34"/>
  <c r="AE404" i="34"/>
  <c r="AF404" i="34"/>
  <c r="AG404" i="34"/>
  <c r="AH404" i="34"/>
  <c r="AK404" i="34"/>
  <c r="AM404" i="34"/>
  <c r="AW404" i="34"/>
  <c r="AY404" i="34"/>
  <c r="AZ404" i="34"/>
  <c r="BA404" i="34" s="1"/>
  <c r="BB404" i="34"/>
  <c r="P405" i="34"/>
  <c r="AC405" i="34"/>
  <c r="AD405" i="34"/>
  <c r="AE405" i="34"/>
  <c r="AF405" i="34"/>
  <c r="AI405" i="34" s="1"/>
  <c r="AG405" i="34"/>
  <c r="AH405" i="34"/>
  <c r="AK405" i="34"/>
  <c r="AM405" i="34"/>
  <c r="AW405" i="34"/>
  <c r="AY405" i="34"/>
  <c r="AZ405" i="34"/>
  <c r="BB405" i="34"/>
  <c r="P406" i="34"/>
  <c r="AA406" i="34" s="1"/>
  <c r="AC406" i="34"/>
  <c r="AD406" i="34"/>
  <c r="AE406" i="34"/>
  <c r="AF406" i="34"/>
  <c r="AI406" i="34" s="1"/>
  <c r="AG406" i="34"/>
  <c r="AH406" i="34"/>
  <c r="AK406" i="34"/>
  <c r="AM406" i="34"/>
  <c r="AW406" i="34"/>
  <c r="AY406" i="34"/>
  <c r="AZ406" i="34"/>
  <c r="BB406" i="34"/>
  <c r="P407" i="34"/>
  <c r="AC407" i="34"/>
  <c r="AD407" i="34"/>
  <c r="AE407" i="34"/>
  <c r="AF407" i="34"/>
  <c r="AI407" i="34" s="1"/>
  <c r="AG407" i="34"/>
  <c r="AH407" i="34"/>
  <c r="AK407" i="34"/>
  <c r="AM407" i="34"/>
  <c r="AW407" i="34"/>
  <c r="AY407" i="34"/>
  <c r="AZ407" i="34"/>
  <c r="BB407" i="34"/>
  <c r="P408" i="34"/>
  <c r="AA408" i="34" s="1"/>
  <c r="AC408" i="34"/>
  <c r="AD408" i="34"/>
  <c r="AE408" i="34"/>
  <c r="AF408" i="34"/>
  <c r="AI408" i="34" s="1"/>
  <c r="AG408" i="34"/>
  <c r="AH408" i="34"/>
  <c r="AK408" i="34"/>
  <c r="AM408" i="34"/>
  <c r="AW408" i="34"/>
  <c r="AY408" i="34"/>
  <c r="AZ408" i="34"/>
  <c r="BB408" i="34"/>
  <c r="P409" i="34"/>
  <c r="AA409" i="34" s="1"/>
  <c r="AC409" i="34"/>
  <c r="AD409" i="34"/>
  <c r="AE409" i="34"/>
  <c r="AF409" i="34"/>
  <c r="AI409" i="34" s="1"/>
  <c r="AG409" i="34"/>
  <c r="AH409" i="34"/>
  <c r="AK409" i="34"/>
  <c r="AM409" i="34"/>
  <c r="AW409" i="34"/>
  <c r="AY409" i="34"/>
  <c r="AZ409" i="34"/>
  <c r="BB409" i="34"/>
  <c r="P410" i="34"/>
  <c r="AA410" i="34" s="1"/>
  <c r="AC410" i="34"/>
  <c r="AD410" i="34"/>
  <c r="AE410" i="34"/>
  <c r="AF410" i="34"/>
  <c r="AI410" i="34" s="1"/>
  <c r="AG410" i="34"/>
  <c r="AH410" i="34"/>
  <c r="AK410" i="34"/>
  <c r="AM410" i="34"/>
  <c r="AW410" i="34"/>
  <c r="AY410" i="34"/>
  <c r="AZ410" i="34"/>
  <c r="BB410" i="34"/>
  <c r="P411" i="34"/>
  <c r="AC411" i="34"/>
  <c r="AD411" i="34"/>
  <c r="AE411" i="34"/>
  <c r="AF411" i="34"/>
  <c r="AI411" i="34" s="1"/>
  <c r="AG411" i="34"/>
  <c r="AH411" i="34"/>
  <c r="AK411" i="34"/>
  <c r="AM411" i="34"/>
  <c r="AW411" i="34"/>
  <c r="AY411" i="34"/>
  <c r="AZ411" i="34"/>
  <c r="BB411" i="34"/>
  <c r="P412" i="34"/>
  <c r="AC412" i="34"/>
  <c r="AD412" i="34"/>
  <c r="AE412" i="34"/>
  <c r="AF412" i="34"/>
  <c r="AI412" i="34" s="1"/>
  <c r="AG412" i="34"/>
  <c r="AH412" i="34"/>
  <c r="AK412" i="34"/>
  <c r="AM412" i="34"/>
  <c r="AW412" i="34"/>
  <c r="AY412" i="34"/>
  <c r="AZ412" i="34"/>
  <c r="BB412" i="34"/>
  <c r="P413" i="34"/>
  <c r="AC413" i="34"/>
  <c r="AD413" i="34"/>
  <c r="AE413" i="34"/>
  <c r="AF413" i="34"/>
  <c r="AI413" i="34" s="1"/>
  <c r="AG413" i="34"/>
  <c r="AH413" i="34"/>
  <c r="AK413" i="34"/>
  <c r="AM413" i="34"/>
  <c r="AW413" i="34"/>
  <c r="AY413" i="34"/>
  <c r="AZ413" i="34"/>
  <c r="BB413" i="34"/>
  <c r="P414" i="34"/>
  <c r="AC414" i="34"/>
  <c r="AD414" i="34"/>
  <c r="AE414" i="34"/>
  <c r="AF414" i="34"/>
  <c r="AI414" i="34" s="1"/>
  <c r="AG414" i="34"/>
  <c r="AH414" i="34"/>
  <c r="AK414" i="34"/>
  <c r="AM414" i="34"/>
  <c r="AW414" i="34"/>
  <c r="AY414" i="34"/>
  <c r="AZ414" i="34"/>
  <c r="BB414" i="34"/>
  <c r="P415" i="34"/>
  <c r="AC415" i="34"/>
  <c r="AD415" i="34"/>
  <c r="AE415" i="34"/>
  <c r="AF415" i="34"/>
  <c r="AG415" i="34"/>
  <c r="AH415" i="34"/>
  <c r="AK415" i="34"/>
  <c r="AM415" i="34"/>
  <c r="AW415" i="34"/>
  <c r="AY415" i="34"/>
  <c r="BA415" i="34" s="1"/>
  <c r="AZ415" i="34"/>
  <c r="BB415" i="34"/>
  <c r="P416" i="34"/>
  <c r="AA416" i="34" s="1"/>
  <c r="AC416" i="34"/>
  <c r="AD416" i="34"/>
  <c r="AE416" i="34"/>
  <c r="AF416" i="34"/>
  <c r="AI416" i="34" s="1"/>
  <c r="AG416" i="34"/>
  <c r="AH416" i="34"/>
  <c r="AK416" i="34"/>
  <c r="AM416" i="34"/>
  <c r="AW416" i="34"/>
  <c r="AY416" i="34"/>
  <c r="AZ416" i="34"/>
  <c r="BB416" i="34"/>
  <c r="P417" i="34"/>
  <c r="AA417" i="34" s="1"/>
  <c r="AC417" i="34"/>
  <c r="AD417" i="34"/>
  <c r="AE417" i="34"/>
  <c r="AF417" i="34"/>
  <c r="AI417" i="34" s="1"/>
  <c r="AG417" i="34"/>
  <c r="AH417" i="34"/>
  <c r="AK417" i="34"/>
  <c r="AM417" i="34"/>
  <c r="AW417" i="34"/>
  <c r="AY417" i="34"/>
  <c r="AZ417" i="34"/>
  <c r="BB417" i="34"/>
  <c r="P418" i="34"/>
  <c r="AA418" i="34" s="1"/>
  <c r="AB418" i="34"/>
  <c r="AC418" i="34"/>
  <c r="AD418" i="34"/>
  <c r="AE418" i="34"/>
  <c r="AF418" i="34"/>
  <c r="AI418" i="34" s="1"/>
  <c r="AG418" i="34"/>
  <c r="AH418" i="34"/>
  <c r="AK418" i="34"/>
  <c r="AM418" i="34"/>
  <c r="AW418" i="34"/>
  <c r="AY418" i="34"/>
  <c r="AZ418" i="34"/>
  <c r="BB418" i="34"/>
  <c r="P419" i="34"/>
  <c r="AC419" i="34"/>
  <c r="AD419" i="34"/>
  <c r="AE419" i="34"/>
  <c r="AF419" i="34"/>
  <c r="AI419" i="34" s="1"/>
  <c r="AG419" i="34"/>
  <c r="AH419" i="34"/>
  <c r="AK419" i="34"/>
  <c r="AM419" i="34"/>
  <c r="AW419" i="34"/>
  <c r="AY419" i="34"/>
  <c r="AZ419" i="34"/>
  <c r="BB419" i="34"/>
  <c r="P420" i="34"/>
  <c r="AA420" i="34" s="1"/>
  <c r="AC420" i="34"/>
  <c r="AD420" i="34"/>
  <c r="AE420" i="34"/>
  <c r="AF420" i="34"/>
  <c r="AI420" i="34" s="1"/>
  <c r="AG420" i="34"/>
  <c r="AH420" i="34"/>
  <c r="AK420" i="34"/>
  <c r="AM420" i="34"/>
  <c r="AW420" i="34"/>
  <c r="AY420" i="34"/>
  <c r="AZ420" i="34"/>
  <c r="BB420" i="34"/>
  <c r="P421" i="34"/>
  <c r="AB421" i="34" s="1"/>
  <c r="AC421" i="34"/>
  <c r="AD421" i="34"/>
  <c r="AE421" i="34"/>
  <c r="AF421" i="34"/>
  <c r="AI421" i="34" s="1"/>
  <c r="AG421" i="34"/>
  <c r="AH421" i="34"/>
  <c r="AK421" i="34"/>
  <c r="AM421" i="34"/>
  <c r="AW421" i="34"/>
  <c r="AY421" i="34"/>
  <c r="AZ421" i="34"/>
  <c r="BB421" i="34"/>
  <c r="P422" i="34"/>
  <c r="AA422" i="34" s="1"/>
  <c r="AC422" i="34"/>
  <c r="AD422" i="34"/>
  <c r="AE422" i="34"/>
  <c r="AF422" i="34"/>
  <c r="AI422" i="34" s="1"/>
  <c r="AG422" i="34"/>
  <c r="AH422" i="34"/>
  <c r="AK422" i="34"/>
  <c r="AM422" i="34"/>
  <c r="AW422" i="34"/>
  <c r="AY422" i="34"/>
  <c r="AZ422" i="34"/>
  <c r="BB422" i="34"/>
  <c r="P423" i="34"/>
  <c r="AC423" i="34"/>
  <c r="AD423" i="34"/>
  <c r="AE423" i="34"/>
  <c r="AF423" i="34"/>
  <c r="AG423" i="34"/>
  <c r="AH423" i="34"/>
  <c r="AK423" i="34"/>
  <c r="AM423" i="34"/>
  <c r="AW423" i="34"/>
  <c r="AY423" i="34"/>
  <c r="AZ423" i="34"/>
  <c r="BB423" i="34"/>
  <c r="P424" i="34"/>
  <c r="AA424" i="34" s="1"/>
  <c r="AC424" i="34"/>
  <c r="AD424" i="34"/>
  <c r="AE424" i="34"/>
  <c r="AF424" i="34"/>
  <c r="AI424" i="34" s="1"/>
  <c r="AG424" i="34"/>
  <c r="AH424" i="34"/>
  <c r="AK424" i="34"/>
  <c r="AM424" i="34"/>
  <c r="AW424" i="34"/>
  <c r="AY424" i="34"/>
  <c r="AZ424" i="34"/>
  <c r="BB424" i="34"/>
  <c r="P425" i="34"/>
  <c r="AA425" i="34" s="1"/>
  <c r="AC425" i="34"/>
  <c r="AD425" i="34"/>
  <c r="AE425" i="34"/>
  <c r="AF425" i="34"/>
  <c r="AI425" i="34" s="1"/>
  <c r="AG425" i="34"/>
  <c r="AH425" i="34"/>
  <c r="AK425" i="34"/>
  <c r="AM425" i="34"/>
  <c r="AW425" i="34"/>
  <c r="AY425" i="34"/>
  <c r="AZ425" i="34"/>
  <c r="BB425" i="34"/>
  <c r="P426" i="34"/>
  <c r="AA426" i="34" s="1"/>
  <c r="AC426" i="34"/>
  <c r="AD426" i="34"/>
  <c r="AE426" i="34"/>
  <c r="AF426" i="34"/>
  <c r="AI426" i="34" s="1"/>
  <c r="AG426" i="34"/>
  <c r="AH426" i="34"/>
  <c r="AK426" i="34"/>
  <c r="AM426" i="34"/>
  <c r="AW426" i="34"/>
  <c r="AY426" i="34"/>
  <c r="AZ426" i="34"/>
  <c r="BB426" i="34"/>
  <c r="P427" i="34"/>
  <c r="AC427" i="34"/>
  <c r="AD427" i="34"/>
  <c r="AE427" i="34"/>
  <c r="AF427" i="34"/>
  <c r="AI427" i="34" s="1"/>
  <c r="AG427" i="34"/>
  <c r="AH427" i="34"/>
  <c r="AK427" i="34"/>
  <c r="AM427" i="34"/>
  <c r="AW427" i="34"/>
  <c r="AY427" i="34"/>
  <c r="AZ427" i="34"/>
  <c r="BB427" i="34"/>
  <c r="P428" i="34"/>
  <c r="AA428" i="34" s="1"/>
  <c r="AC428" i="34"/>
  <c r="AD428" i="34"/>
  <c r="AE428" i="34"/>
  <c r="AF428" i="34"/>
  <c r="AI428" i="34" s="1"/>
  <c r="AG428" i="34"/>
  <c r="AH428" i="34"/>
  <c r="AK428" i="34"/>
  <c r="AM428" i="34"/>
  <c r="AW428" i="34"/>
  <c r="AY428" i="34"/>
  <c r="AZ428" i="34"/>
  <c r="BB428" i="34"/>
  <c r="P429" i="34"/>
  <c r="AA429" i="34" s="1"/>
  <c r="AC429" i="34"/>
  <c r="AD429" i="34"/>
  <c r="AE429" i="34"/>
  <c r="AF429" i="34"/>
  <c r="AG429" i="34"/>
  <c r="AH429" i="34"/>
  <c r="AK429" i="34"/>
  <c r="AM429" i="34"/>
  <c r="AW429" i="34"/>
  <c r="AY429" i="34"/>
  <c r="AZ429" i="34"/>
  <c r="BB429" i="34"/>
  <c r="P430" i="34"/>
  <c r="AC430" i="34"/>
  <c r="AD430" i="34"/>
  <c r="AE430" i="34"/>
  <c r="AF430" i="34"/>
  <c r="AI430" i="34" s="1"/>
  <c r="AG430" i="34"/>
  <c r="AH430" i="34"/>
  <c r="AK430" i="34"/>
  <c r="AM430" i="34"/>
  <c r="AW430" i="34"/>
  <c r="AY430" i="34"/>
  <c r="AZ430" i="34"/>
  <c r="BB430" i="34"/>
  <c r="P431" i="34"/>
  <c r="AC431" i="34"/>
  <c r="AD431" i="34"/>
  <c r="AE431" i="34"/>
  <c r="AF431" i="34"/>
  <c r="AG431" i="34"/>
  <c r="AH431" i="34"/>
  <c r="AK431" i="34"/>
  <c r="AM431" i="34"/>
  <c r="AW431" i="34"/>
  <c r="AY431" i="34"/>
  <c r="AZ431" i="34"/>
  <c r="BB431" i="34"/>
  <c r="P432" i="34"/>
  <c r="AA432" i="34" s="1"/>
  <c r="AC432" i="34"/>
  <c r="AD432" i="34"/>
  <c r="AE432" i="34"/>
  <c r="AF432" i="34"/>
  <c r="AI432" i="34" s="1"/>
  <c r="AG432" i="34"/>
  <c r="AH432" i="34"/>
  <c r="AK432" i="34"/>
  <c r="AM432" i="34"/>
  <c r="AW432" i="34"/>
  <c r="AY432" i="34"/>
  <c r="AZ432" i="34"/>
  <c r="BB432" i="34"/>
  <c r="P433" i="34"/>
  <c r="AB433" i="34" s="1"/>
  <c r="AC433" i="34"/>
  <c r="AD433" i="34"/>
  <c r="AE433" i="34"/>
  <c r="AF433" i="34"/>
  <c r="AG433" i="34"/>
  <c r="AH433" i="34"/>
  <c r="AK433" i="34"/>
  <c r="AM433" i="34"/>
  <c r="AW433" i="34"/>
  <c r="AY433" i="34"/>
  <c r="AZ433" i="34"/>
  <c r="BB433" i="34"/>
  <c r="P434" i="34"/>
  <c r="AB434" i="34" s="1"/>
  <c r="AC434" i="34"/>
  <c r="AD434" i="34"/>
  <c r="AE434" i="34"/>
  <c r="AF434" i="34"/>
  <c r="AI434" i="34" s="1"/>
  <c r="AG434" i="34"/>
  <c r="AH434" i="34"/>
  <c r="AK434" i="34"/>
  <c r="AM434" i="34"/>
  <c r="AW434" i="34"/>
  <c r="AY434" i="34"/>
  <c r="AZ434" i="34"/>
  <c r="BB434" i="34"/>
  <c r="P435" i="34"/>
  <c r="AC435" i="34"/>
  <c r="AD435" i="34"/>
  <c r="AE435" i="34"/>
  <c r="AF435" i="34"/>
  <c r="AI435" i="34" s="1"/>
  <c r="AG435" i="34"/>
  <c r="AH435" i="34"/>
  <c r="AK435" i="34"/>
  <c r="AM435" i="34"/>
  <c r="AW435" i="34"/>
  <c r="AY435" i="34"/>
  <c r="AZ435" i="34"/>
  <c r="BB435" i="34"/>
  <c r="P436" i="34"/>
  <c r="AC436" i="34"/>
  <c r="AD436" i="34"/>
  <c r="AE436" i="34"/>
  <c r="AF436" i="34"/>
  <c r="AI436" i="34" s="1"/>
  <c r="AG436" i="34"/>
  <c r="AH436" i="34"/>
  <c r="AK436" i="34"/>
  <c r="AM436" i="34"/>
  <c r="AW436" i="34"/>
  <c r="AY436" i="34"/>
  <c r="BA436" i="34" s="1"/>
  <c r="AZ436" i="34"/>
  <c r="BB436" i="34"/>
  <c r="P437" i="34"/>
  <c r="AB437" i="34" s="1"/>
  <c r="AC437" i="34"/>
  <c r="AD437" i="34"/>
  <c r="AE437" i="34"/>
  <c r="AF437" i="34"/>
  <c r="AI437" i="34" s="1"/>
  <c r="AG437" i="34"/>
  <c r="AH437" i="34"/>
  <c r="AK437" i="34"/>
  <c r="AM437" i="34"/>
  <c r="AW437" i="34"/>
  <c r="AY437" i="34"/>
  <c r="AZ437" i="34"/>
  <c r="BB437" i="34"/>
  <c r="P438" i="34"/>
  <c r="AB438" i="34" s="1"/>
  <c r="AC438" i="34"/>
  <c r="AD438" i="34"/>
  <c r="AE438" i="34"/>
  <c r="AF438" i="34"/>
  <c r="AG438" i="34"/>
  <c r="AH438" i="34"/>
  <c r="AK438" i="34"/>
  <c r="AM438" i="34"/>
  <c r="AW438" i="34"/>
  <c r="AY438" i="34"/>
  <c r="AZ438" i="34"/>
  <c r="BB438" i="34"/>
  <c r="P439" i="34"/>
  <c r="AC439" i="34"/>
  <c r="AD439" i="34"/>
  <c r="AE439" i="34"/>
  <c r="AF439" i="34"/>
  <c r="AI439" i="34" s="1"/>
  <c r="AG439" i="34"/>
  <c r="AH439" i="34"/>
  <c r="AK439" i="34"/>
  <c r="AM439" i="34"/>
  <c r="AW439" i="34"/>
  <c r="AY439" i="34"/>
  <c r="BA439" i="34" s="1"/>
  <c r="AZ439" i="34"/>
  <c r="BB439" i="34"/>
  <c r="P440" i="34"/>
  <c r="AC440" i="34"/>
  <c r="AD440" i="34"/>
  <c r="AE440" i="34"/>
  <c r="AF440" i="34"/>
  <c r="AI440" i="34" s="1"/>
  <c r="AG440" i="34"/>
  <c r="AH440" i="34"/>
  <c r="AK440" i="34"/>
  <c r="AM440" i="34"/>
  <c r="AW440" i="34"/>
  <c r="AY440" i="34"/>
  <c r="AZ440" i="34"/>
  <c r="BB440" i="34"/>
  <c r="P441" i="34"/>
  <c r="AA441" i="34" s="1"/>
  <c r="AC441" i="34"/>
  <c r="AD441" i="34"/>
  <c r="AE441" i="34"/>
  <c r="AF441" i="34"/>
  <c r="AG441" i="34"/>
  <c r="AH441" i="34"/>
  <c r="AK441" i="34"/>
  <c r="AM441" i="34"/>
  <c r="AW441" i="34"/>
  <c r="AY441" i="34"/>
  <c r="AZ441" i="34"/>
  <c r="BB441" i="34"/>
  <c r="P442" i="34"/>
  <c r="AB442" i="34" s="1"/>
  <c r="AC442" i="34"/>
  <c r="AD442" i="34"/>
  <c r="AE442" i="34"/>
  <c r="AF442" i="34"/>
  <c r="AI442" i="34" s="1"/>
  <c r="AG442" i="34"/>
  <c r="AH442" i="34"/>
  <c r="AK442" i="34"/>
  <c r="AM442" i="34"/>
  <c r="AW442" i="34"/>
  <c r="AY442" i="34"/>
  <c r="AZ442" i="34"/>
  <c r="BB442" i="34"/>
  <c r="P443" i="34"/>
  <c r="AC443" i="34"/>
  <c r="AD443" i="34"/>
  <c r="AE443" i="34"/>
  <c r="AF443" i="34"/>
  <c r="AJ443" i="34" s="1"/>
  <c r="AG443" i="34"/>
  <c r="AH443" i="34"/>
  <c r="AK443" i="34"/>
  <c r="AM443" i="34"/>
  <c r="AW443" i="34"/>
  <c r="AY443" i="34"/>
  <c r="AZ443" i="34"/>
  <c r="BB443" i="34"/>
  <c r="P444" i="34"/>
  <c r="AA444" i="34" s="1"/>
  <c r="AC444" i="34"/>
  <c r="AD444" i="34"/>
  <c r="AE444" i="34"/>
  <c r="AF444" i="34"/>
  <c r="AG444" i="34"/>
  <c r="AH444" i="34"/>
  <c r="AK444" i="34"/>
  <c r="AM444" i="34"/>
  <c r="AW444" i="34"/>
  <c r="AY444" i="34"/>
  <c r="AZ444" i="34"/>
  <c r="BB444" i="34"/>
  <c r="P445" i="34"/>
  <c r="AA445" i="34" s="1"/>
  <c r="AC445" i="34"/>
  <c r="AD445" i="34"/>
  <c r="AE445" i="34"/>
  <c r="AF445" i="34"/>
  <c r="AI445" i="34" s="1"/>
  <c r="AG445" i="34"/>
  <c r="AH445" i="34"/>
  <c r="AK445" i="34"/>
  <c r="AM445" i="34"/>
  <c r="AW445" i="34"/>
  <c r="AY445" i="34"/>
  <c r="AZ445" i="34"/>
  <c r="BB445" i="34"/>
  <c r="P446" i="34"/>
  <c r="AC446" i="34"/>
  <c r="AD446" i="34"/>
  <c r="AE446" i="34"/>
  <c r="AF446" i="34"/>
  <c r="AJ446" i="34" s="1"/>
  <c r="AG446" i="34"/>
  <c r="AH446" i="34"/>
  <c r="AK446" i="34"/>
  <c r="AM446" i="34"/>
  <c r="AW446" i="34"/>
  <c r="AY446" i="34"/>
  <c r="AZ446" i="34"/>
  <c r="BA446" i="34"/>
  <c r="BB446" i="34"/>
  <c r="P447" i="34"/>
  <c r="AA447" i="34" s="1"/>
  <c r="AC447" i="34"/>
  <c r="AD447" i="34"/>
  <c r="AE447" i="34"/>
  <c r="AF447" i="34"/>
  <c r="AG447" i="34"/>
  <c r="AH447" i="34"/>
  <c r="AK447" i="34"/>
  <c r="AM447" i="34"/>
  <c r="AW447" i="34"/>
  <c r="AY447" i="34"/>
  <c r="AZ447" i="34"/>
  <c r="BB447" i="34"/>
  <c r="P448" i="34"/>
  <c r="AB448" i="34" s="1"/>
  <c r="AC448" i="34"/>
  <c r="AD448" i="34"/>
  <c r="AE448" i="34"/>
  <c r="AF448" i="34"/>
  <c r="AI448" i="34" s="1"/>
  <c r="AG448" i="34"/>
  <c r="AH448" i="34"/>
  <c r="AK448" i="34"/>
  <c r="AM448" i="34"/>
  <c r="AW448" i="34"/>
  <c r="AY448" i="34"/>
  <c r="AZ448" i="34"/>
  <c r="BB448" i="34"/>
  <c r="P449" i="34"/>
  <c r="AA449" i="34" s="1"/>
  <c r="AC449" i="34"/>
  <c r="AD449" i="34"/>
  <c r="AE449" i="34"/>
  <c r="AF449" i="34"/>
  <c r="AI449" i="34" s="1"/>
  <c r="AG449" i="34"/>
  <c r="AH449" i="34"/>
  <c r="AK449" i="34"/>
  <c r="AM449" i="34"/>
  <c r="AW449" i="34"/>
  <c r="AY449" i="34"/>
  <c r="AZ449" i="34"/>
  <c r="BB449" i="34"/>
  <c r="P450" i="34"/>
  <c r="AC450" i="34"/>
  <c r="AD450" i="34"/>
  <c r="AE450" i="34"/>
  <c r="AF450" i="34"/>
  <c r="AJ450" i="34" s="1"/>
  <c r="AG450" i="34"/>
  <c r="AH450" i="34"/>
  <c r="AK450" i="34"/>
  <c r="AM450" i="34"/>
  <c r="AW450" i="34"/>
  <c r="AY450" i="34"/>
  <c r="AZ450" i="34"/>
  <c r="BB450" i="34"/>
  <c r="P451" i="34"/>
  <c r="AA451" i="34" s="1"/>
  <c r="AC451" i="34"/>
  <c r="AD451" i="34"/>
  <c r="AE451" i="34"/>
  <c r="AF451" i="34"/>
  <c r="AI451" i="34" s="1"/>
  <c r="AG451" i="34"/>
  <c r="AH451" i="34"/>
  <c r="AK451" i="34"/>
  <c r="AM451" i="34"/>
  <c r="AW451" i="34"/>
  <c r="AY451" i="34"/>
  <c r="AZ451" i="34"/>
  <c r="BB451" i="34"/>
  <c r="P452" i="34"/>
  <c r="AB452" i="34" s="1"/>
  <c r="AC452" i="34"/>
  <c r="AD452" i="34"/>
  <c r="AE452" i="34"/>
  <c r="AF452" i="34"/>
  <c r="AJ452" i="34" s="1"/>
  <c r="AG452" i="34"/>
  <c r="AH452" i="34"/>
  <c r="AK452" i="34"/>
  <c r="AM452" i="34"/>
  <c r="AW452" i="34"/>
  <c r="AY452" i="34"/>
  <c r="AZ452" i="34"/>
  <c r="BB452" i="34"/>
  <c r="P453" i="34"/>
  <c r="AA453" i="34" s="1"/>
  <c r="AC453" i="34"/>
  <c r="AD453" i="34"/>
  <c r="AE453" i="34"/>
  <c r="AF453" i="34"/>
  <c r="AI453" i="34" s="1"/>
  <c r="AG453" i="34"/>
  <c r="AH453" i="34"/>
  <c r="AK453" i="34"/>
  <c r="AM453" i="34"/>
  <c r="AW453" i="34"/>
  <c r="AY453" i="34"/>
  <c r="AZ453" i="34"/>
  <c r="BB453" i="34"/>
  <c r="P454" i="34"/>
  <c r="AC454" i="34"/>
  <c r="AD454" i="34"/>
  <c r="AE454" i="34"/>
  <c r="AF454" i="34"/>
  <c r="AI454" i="34" s="1"/>
  <c r="AG454" i="34"/>
  <c r="AH454" i="34"/>
  <c r="AK454" i="34"/>
  <c r="AM454" i="34"/>
  <c r="AW454" i="34"/>
  <c r="AY454" i="34"/>
  <c r="AZ454" i="34"/>
  <c r="BB454" i="34"/>
  <c r="P455" i="34"/>
  <c r="AA455" i="34" s="1"/>
  <c r="AC455" i="34"/>
  <c r="AD455" i="34"/>
  <c r="AE455" i="34"/>
  <c r="AF455" i="34"/>
  <c r="AI455" i="34" s="1"/>
  <c r="AG455" i="34"/>
  <c r="AH455" i="34"/>
  <c r="AK455" i="34"/>
  <c r="AM455" i="34"/>
  <c r="AW455" i="34"/>
  <c r="AY455" i="34"/>
  <c r="AZ455" i="34"/>
  <c r="BB455" i="34"/>
  <c r="P456" i="34"/>
  <c r="AC456" i="34"/>
  <c r="AD456" i="34"/>
  <c r="AE456" i="34"/>
  <c r="AF456" i="34"/>
  <c r="AI456" i="34" s="1"/>
  <c r="AG456" i="34"/>
  <c r="AH456" i="34"/>
  <c r="AK456" i="34"/>
  <c r="AM456" i="34"/>
  <c r="AW456" i="34"/>
  <c r="AY456" i="34"/>
  <c r="AZ456" i="34"/>
  <c r="BB456" i="34"/>
  <c r="P457" i="34"/>
  <c r="AB457" i="34" s="1"/>
  <c r="AC457" i="34"/>
  <c r="AD457" i="34"/>
  <c r="AE457" i="34"/>
  <c r="AF457" i="34"/>
  <c r="AI457" i="34" s="1"/>
  <c r="AG457" i="34"/>
  <c r="AH457" i="34"/>
  <c r="AK457" i="34"/>
  <c r="AM457" i="34"/>
  <c r="AW457" i="34"/>
  <c r="AY457" i="34"/>
  <c r="AZ457" i="34"/>
  <c r="BB457" i="34"/>
  <c r="P458" i="34"/>
  <c r="AC458" i="34"/>
  <c r="AD458" i="34"/>
  <c r="AE458" i="34"/>
  <c r="AF458" i="34"/>
  <c r="AI458" i="34" s="1"/>
  <c r="AG458" i="34"/>
  <c r="AH458" i="34"/>
  <c r="AK458" i="34"/>
  <c r="AM458" i="34"/>
  <c r="AW458" i="34"/>
  <c r="AY458" i="34"/>
  <c r="BA458" i="34" s="1"/>
  <c r="AZ458" i="34"/>
  <c r="BB458" i="34"/>
  <c r="P459" i="34"/>
  <c r="AA459" i="34" s="1"/>
  <c r="AC459" i="34"/>
  <c r="AD459" i="34"/>
  <c r="AE459" i="34"/>
  <c r="AF459" i="34"/>
  <c r="AG459" i="34"/>
  <c r="AH459" i="34"/>
  <c r="AK459" i="34"/>
  <c r="AM459" i="34"/>
  <c r="AW459" i="34"/>
  <c r="AY459" i="34"/>
  <c r="AZ459" i="34"/>
  <c r="BB459" i="34"/>
  <c r="P460" i="34"/>
  <c r="AB460" i="34" s="1"/>
  <c r="AC460" i="34"/>
  <c r="AD460" i="34"/>
  <c r="AE460" i="34"/>
  <c r="AF460" i="34"/>
  <c r="AI460" i="34" s="1"/>
  <c r="AG460" i="34"/>
  <c r="AH460" i="34"/>
  <c r="AK460" i="34"/>
  <c r="AM460" i="34"/>
  <c r="AW460" i="34"/>
  <c r="AY460" i="34"/>
  <c r="AZ460" i="34"/>
  <c r="BB460" i="34"/>
  <c r="P461" i="34"/>
  <c r="AC461" i="34"/>
  <c r="AD461" i="34"/>
  <c r="AE461" i="34"/>
  <c r="AF461" i="34"/>
  <c r="AI461" i="34" s="1"/>
  <c r="AG461" i="34"/>
  <c r="AH461" i="34"/>
  <c r="AJ461" i="34"/>
  <c r="AK461" i="34"/>
  <c r="AM461" i="34"/>
  <c r="AW461" i="34"/>
  <c r="AY461" i="34"/>
  <c r="AZ461" i="34"/>
  <c r="BB461" i="34"/>
  <c r="P462" i="34"/>
  <c r="AB462" i="34" s="1"/>
  <c r="AC462" i="34"/>
  <c r="AD462" i="34"/>
  <c r="AE462" i="34"/>
  <c r="AF462" i="34"/>
  <c r="AJ462" i="34" s="1"/>
  <c r="AG462" i="34"/>
  <c r="AH462" i="34"/>
  <c r="AK462" i="34"/>
  <c r="AM462" i="34"/>
  <c r="AW462" i="34"/>
  <c r="AY462" i="34"/>
  <c r="AZ462" i="34"/>
  <c r="BB462" i="34"/>
  <c r="P463" i="34"/>
  <c r="AA463" i="34" s="1"/>
  <c r="AC463" i="34"/>
  <c r="AD463" i="34"/>
  <c r="AE463" i="34"/>
  <c r="AF463" i="34"/>
  <c r="AI463" i="34" s="1"/>
  <c r="AG463" i="34"/>
  <c r="AH463" i="34"/>
  <c r="AK463" i="34"/>
  <c r="AM463" i="34"/>
  <c r="AW463" i="34"/>
  <c r="AY463" i="34"/>
  <c r="AZ463" i="34"/>
  <c r="BA463" i="34" s="1"/>
  <c r="BB463" i="34"/>
  <c r="P464" i="34"/>
  <c r="AC464" i="34"/>
  <c r="AD464" i="34"/>
  <c r="AE464" i="34"/>
  <c r="AF464" i="34"/>
  <c r="AI464" i="34" s="1"/>
  <c r="AG464" i="34"/>
  <c r="AH464" i="34"/>
  <c r="AK464" i="34"/>
  <c r="AM464" i="34"/>
  <c r="AW464" i="34"/>
  <c r="AY464" i="34"/>
  <c r="AZ464" i="34"/>
  <c r="BB464" i="34"/>
  <c r="P465" i="34"/>
  <c r="AA465" i="34" s="1"/>
  <c r="AC465" i="34"/>
  <c r="AD465" i="34"/>
  <c r="AE465" i="34"/>
  <c r="AF465" i="34"/>
  <c r="AG465" i="34"/>
  <c r="AH465" i="34"/>
  <c r="AK465" i="34"/>
  <c r="AM465" i="34"/>
  <c r="AW465" i="34"/>
  <c r="AY465" i="34"/>
  <c r="AZ465" i="34"/>
  <c r="BB465" i="34"/>
  <c r="P466" i="34"/>
  <c r="AB466" i="34" s="1"/>
  <c r="AC466" i="34"/>
  <c r="AD466" i="34"/>
  <c r="AE466" i="34"/>
  <c r="AF466" i="34"/>
  <c r="AG466" i="34"/>
  <c r="AH466" i="34"/>
  <c r="AK466" i="34"/>
  <c r="AM466" i="34"/>
  <c r="AW466" i="34"/>
  <c r="AY466" i="34"/>
  <c r="AZ466" i="34"/>
  <c r="BB466" i="34"/>
  <c r="P467" i="34"/>
  <c r="AA467" i="34" s="1"/>
  <c r="AC467" i="34"/>
  <c r="AD467" i="34"/>
  <c r="AE467" i="34"/>
  <c r="AF467" i="34"/>
  <c r="AI467" i="34" s="1"/>
  <c r="AG467" i="34"/>
  <c r="AH467" i="34"/>
  <c r="AJ467" i="34"/>
  <c r="AK467" i="34"/>
  <c r="AM467" i="34"/>
  <c r="AW467" i="34"/>
  <c r="AY467" i="34"/>
  <c r="AZ467" i="34"/>
  <c r="BB467" i="34"/>
  <c r="P468" i="34"/>
  <c r="AC468" i="34"/>
  <c r="AD468" i="34"/>
  <c r="AE468" i="34"/>
  <c r="AF468" i="34"/>
  <c r="AG468" i="34"/>
  <c r="AH468" i="34"/>
  <c r="AK468" i="34"/>
  <c r="AM468" i="34"/>
  <c r="AW468" i="34"/>
  <c r="AY468" i="34"/>
  <c r="AZ468" i="34"/>
  <c r="BB468" i="34"/>
  <c r="P469" i="34"/>
  <c r="AC469" i="34"/>
  <c r="AD469" i="34"/>
  <c r="AE469" i="34"/>
  <c r="AF469" i="34"/>
  <c r="AI469" i="34" s="1"/>
  <c r="AG469" i="34"/>
  <c r="AH469" i="34"/>
  <c r="AK469" i="34"/>
  <c r="AM469" i="34"/>
  <c r="AW469" i="34"/>
  <c r="AY469" i="34"/>
  <c r="AZ469" i="34"/>
  <c r="BB469" i="34"/>
  <c r="P470" i="34"/>
  <c r="AB470" i="34" s="1"/>
  <c r="AC470" i="34"/>
  <c r="AD470" i="34"/>
  <c r="AE470" i="34"/>
  <c r="AF470" i="34"/>
  <c r="AJ470" i="34" s="1"/>
  <c r="AG470" i="34"/>
  <c r="AH470" i="34"/>
  <c r="AI470" i="34"/>
  <c r="AK470" i="34"/>
  <c r="AM470" i="34"/>
  <c r="AW470" i="34"/>
  <c r="AY470" i="34"/>
  <c r="BA470" i="34" s="1"/>
  <c r="AZ470" i="34"/>
  <c r="BB470" i="34"/>
  <c r="P471" i="34"/>
  <c r="AA471" i="34" s="1"/>
  <c r="AC471" i="34"/>
  <c r="AD471" i="34"/>
  <c r="AE471" i="34"/>
  <c r="AF471" i="34"/>
  <c r="AI471" i="34" s="1"/>
  <c r="AG471" i="34"/>
  <c r="AH471" i="34"/>
  <c r="AK471" i="34"/>
  <c r="AM471" i="34"/>
  <c r="AW471" i="34"/>
  <c r="AY471" i="34"/>
  <c r="AZ471" i="34"/>
  <c r="BB471" i="34"/>
  <c r="P472" i="34"/>
  <c r="AC472" i="34"/>
  <c r="AD472" i="34"/>
  <c r="AE472" i="34"/>
  <c r="AF472" i="34"/>
  <c r="AI472" i="34" s="1"/>
  <c r="AG472" i="34"/>
  <c r="AH472" i="34"/>
  <c r="AK472" i="34"/>
  <c r="AM472" i="34"/>
  <c r="AW472" i="34"/>
  <c r="AY472" i="34"/>
  <c r="AZ472" i="34"/>
  <c r="BB472" i="34"/>
  <c r="P473" i="34"/>
  <c r="AA473" i="34" s="1"/>
  <c r="AC473" i="34"/>
  <c r="AD473" i="34"/>
  <c r="AE473" i="34"/>
  <c r="AF473" i="34"/>
  <c r="AI473" i="34" s="1"/>
  <c r="AG473" i="34"/>
  <c r="AH473" i="34"/>
  <c r="AJ473" i="34"/>
  <c r="AK473" i="34"/>
  <c r="AM473" i="34"/>
  <c r="AW473" i="34"/>
  <c r="AY473" i="34"/>
  <c r="AZ473" i="34"/>
  <c r="BB473" i="34"/>
  <c r="P474" i="34"/>
  <c r="AC474" i="34"/>
  <c r="AD474" i="34"/>
  <c r="AE474" i="34"/>
  <c r="AF474" i="34"/>
  <c r="AG474" i="34"/>
  <c r="AH474" i="34"/>
  <c r="AK474" i="34"/>
  <c r="AM474" i="34"/>
  <c r="AW474" i="34"/>
  <c r="AY474" i="34"/>
  <c r="AZ474" i="34"/>
  <c r="BB474" i="34"/>
  <c r="P475" i="34"/>
  <c r="AC475" i="34"/>
  <c r="AD475" i="34"/>
  <c r="AE475" i="34"/>
  <c r="AF475" i="34"/>
  <c r="AI475" i="34" s="1"/>
  <c r="AG475" i="34"/>
  <c r="AH475" i="34"/>
  <c r="AK475" i="34"/>
  <c r="AM475" i="34"/>
  <c r="AW475" i="34"/>
  <c r="AY475" i="34"/>
  <c r="AZ475" i="34"/>
  <c r="BB475" i="34"/>
  <c r="P476" i="34"/>
  <c r="AC476" i="34"/>
  <c r="AD476" i="34"/>
  <c r="AE476" i="34"/>
  <c r="AF476" i="34"/>
  <c r="AG476" i="34"/>
  <c r="AH476" i="34"/>
  <c r="AI476" i="34"/>
  <c r="AJ476" i="34"/>
  <c r="AK476" i="34"/>
  <c r="AM476" i="34"/>
  <c r="AW476" i="34"/>
  <c r="AY476" i="34"/>
  <c r="BA476" i="34" s="1"/>
  <c r="AZ476" i="34"/>
  <c r="BB476" i="34"/>
  <c r="P477" i="34"/>
  <c r="AB477" i="34" s="1"/>
  <c r="AC477" i="34"/>
  <c r="AD477" i="34"/>
  <c r="AE477" i="34"/>
  <c r="AF477" i="34"/>
  <c r="AG477" i="34"/>
  <c r="AH477" i="34"/>
  <c r="AK477" i="34"/>
  <c r="AM477" i="34"/>
  <c r="AW477" i="34"/>
  <c r="AY477" i="34"/>
  <c r="AZ477" i="34"/>
  <c r="BB477" i="34"/>
  <c r="P478" i="34"/>
  <c r="AC478" i="34"/>
  <c r="AD478" i="34"/>
  <c r="AE478" i="34"/>
  <c r="AF478" i="34"/>
  <c r="AI478" i="34" s="1"/>
  <c r="AG478" i="34"/>
  <c r="AH478" i="34"/>
  <c r="AK478" i="34"/>
  <c r="AM478" i="34"/>
  <c r="AW478" i="34"/>
  <c r="AY478" i="34"/>
  <c r="AZ478" i="34"/>
  <c r="BB478" i="34"/>
  <c r="P479" i="34"/>
  <c r="AC479" i="34"/>
  <c r="AD479" i="34"/>
  <c r="AE479" i="34"/>
  <c r="AF479" i="34"/>
  <c r="AG479" i="34"/>
  <c r="AH479" i="34"/>
  <c r="AK479" i="34"/>
  <c r="AM479" i="34"/>
  <c r="AW479" i="34"/>
  <c r="AY479" i="34"/>
  <c r="AZ479" i="34"/>
  <c r="BB479" i="34"/>
  <c r="P480" i="34"/>
  <c r="AC480" i="34"/>
  <c r="AD480" i="34"/>
  <c r="AE480" i="34"/>
  <c r="AF480" i="34"/>
  <c r="AI480" i="34" s="1"/>
  <c r="AG480" i="34"/>
  <c r="AH480" i="34"/>
  <c r="AK480" i="34"/>
  <c r="AM480" i="34"/>
  <c r="AW480" i="34"/>
  <c r="AY480" i="34"/>
  <c r="AZ480" i="34"/>
  <c r="BB480" i="34"/>
  <c r="P481" i="34"/>
  <c r="AA481" i="34" s="1"/>
  <c r="AC481" i="34"/>
  <c r="AD481" i="34"/>
  <c r="AE481" i="34"/>
  <c r="AF481" i="34"/>
  <c r="AI481" i="34" s="1"/>
  <c r="AG481" i="34"/>
  <c r="AH481" i="34"/>
  <c r="AK481" i="34"/>
  <c r="AM481" i="34"/>
  <c r="AW481" i="34"/>
  <c r="AY481" i="34"/>
  <c r="AZ481" i="34"/>
  <c r="BB481" i="34"/>
  <c r="P482" i="34"/>
  <c r="AB482" i="34" s="1"/>
  <c r="AC482" i="34"/>
  <c r="AD482" i="34"/>
  <c r="AE482" i="34"/>
  <c r="AF482" i="34"/>
  <c r="AI482" i="34" s="1"/>
  <c r="AG482" i="34"/>
  <c r="AH482" i="34"/>
  <c r="AJ482" i="34"/>
  <c r="AK482" i="34"/>
  <c r="AM482" i="34"/>
  <c r="AW482" i="34"/>
  <c r="AY482" i="34"/>
  <c r="AZ482" i="34"/>
  <c r="BB482" i="34"/>
  <c r="P483" i="34"/>
  <c r="AA483" i="34" s="1"/>
  <c r="AC483" i="34"/>
  <c r="AD483" i="34"/>
  <c r="AE483" i="34"/>
  <c r="AF483" i="34"/>
  <c r="AI483" i="34" s="1"/>
  <c r="AG483" i="34"/>
  <c r="AH483" i="34"/>
  <c r="AK483" i="34"/>
  <c r="AM483" i="34"/>
  <c r="AW483" i="34"/>
  <c r="AY483" i="34"/>
  <c r="AZ483" i="34"/>
  <c r="BB483" i="34"/>
  <c r="P484" i="34"/>
  <c r="AC484" i="34"/>
  <c r="AD484" i="34"/>
  <c r="AE484" i="34"/>
  <c r="AF484" i="34"/>
  <c r="AG484" i="34"/>
  <c r="AH484" i="34"/>
  <c r="AK484" i="34"/>
  <c r="AM484" i="34"/>
  <c r="AW484" i="34"/>
  <c r="AY484" i="34"/>
  <c r="AZ484" i="34"/>
  <c r="BB484" i="34"/>
  <c r="P485" i="34"/>
  <c r="AC485" i="34"/>
  <c r="AD485" i="34"/>
  <c r="AE485" i="34"/>
  <c r="AF485" i="34"/>
  <c r="AG485" i="34"/>
  <c r="AH485" i="34"/>
  <c r="AK485" i="34"/>
  <c r="AM485" i="34"/>
  <c r="AW485" i="34"/>
  <c r="AY485" i="34"/>
  <c r="AZ485" i="34"/>
  <c r="BB485" i="34"/>
  <c r="P486" i="34"/>
  <c r="AB486" i="34" s="1"/>
  <c r="AC486" i="34"/>
  <c r="AD486" i="34"/>
  <c r="AE486" i="34"/>
  <c r="AF486" i="34"/>
  <c r="AG486" i="34"/>
  <c r="AH486" i="34"/>
  <c r="AK486" i="34"/>
  <c r="AM486" i="34"/>
  <c r="AW486" i="34"/>
  <c r="AY486" i="34"/>
  <c r="AZ486" i="34"/>
  <c r="BB486" i="34"/>
  <c r="P487" i="34"/>
  <c r="AA487" i="34" s="1"/>
  <c r="AC487" i="34"/>
  <c r="AD487" i="34"/>
  <c r="AE487" i="34"/>
  <c r="AF487" i="34"/>
  <c r="AI487" i="34" s="1"/>
  <c r="AG487" i="34"/>
  <c r="AH487" i="34"/>
  <c r="AK487" i="34"/>
  <c r="AM487" i="34"/>
  <c r="AW487" i="34"/>
  <c r="AY487" i="34"/>
  <c r="AZ487" i="34"/>
  <c r="BB487" i="34"/>
  <c r="P488" i="34"/>
  <c r="AC488" i="34"/>
  <c r="AD488" i="34"/>
  <c r="AE488" i="34"/>
  <c r="AF488" i="34"/>
  <c r="AG488" i="34"/>
  <c r="AH488" i="34"/>
  <c r="AK488" i="34"/>
  <c r="AM488" i="34"/>
  <c r="AW488" i="34"/>
  <c r="AY488" i="34"/>
  <c r="AZ488" i="34"/>
  <c r="BB488" i="34"/>
  <c r="P489" i="34"/>
  <c r="AB489" i="34" s="1"/>
  <c r="AC489" i="34"/>
  <c r="AD489" i="34"/>
  <c r="AE489" i="34"/>
  <c r="AF489" i="34"/>
  <c r="AG489" i="34"/>
  <c r="AH489" i="34"/>
  <c r="AK489" i="34"/>
  <c r="AM489" i="34"/>
  <c r="AW489" i="34"/>
  <c r="AY489" i="34"/>
  <c r="AZ489" i="34"/>
  <c r="BB489" i="34"/>
  <c r="P490" i="34"/>
  <c r="AB490" i="34" s="1"/>
  <c r="AC490" i="34"/>
  <c r="AD490" i="34"/>
  <c r="AE490" i="34"/>
  <c r="AF490" i="34"/>
  <c r="AJ490" i="34" s="1"/>
  <c r="AG490" i="34"/>
  <c r="AH490" i="34"/>
  <c r="AK490" i="34"/>
  <c r="AM490" i="34"/>
  <c r="AW490" i="34"/>
  <c r="AY490" i="34"/>
  <c r="AZ490" i="34"/>
  <c r="BB490" i="34"/>
  <c r="P491" i="34"/>
  <c r="AA491" i="34" s="1"/>
  <c r="AC491" i="34"/>
  <c r="AD491" i="34"/>
  <c r="AE491" i="34"/>
  <c r="AF491" i="34"/>
  <c r="AG491" i="34"/>
  <c r="AH491" i="34"/>
  <c r="AK491" i="34"/>
  <c r="AM491" i="34"/>
  <c r="AW491" i="34"/>
  <c r="AY491" i="34"/>
  <c r="AZ491" i="34"/>
  <c r="BB491" i="34"/>
  <c r="P492" i="34"/>
  <c r="AC492" i="34"/>
  <c r="AD492" i="34"/>
  <c r="AE492" i="34"/>
  <c r="AF492" i="34"/>
  <c r="AJ492" i="34" s="1"/>
  <c r="AG492" i="34"/>
  <c r="AH492" i="34"/>
  <c r="AK492" i="34"/>
  <c r="AM492" i="34"/>
  <c r="AW492" i="34"/>
  <c r="AY492" i="34"/>
  <c r="AZ492" i="34"/>
  <c r="BB492" i="34"/>
  <c r="P493" i="34"/>
  <c r="AA493" i="34" s="1"/>
  <c r="AC493" i="34"/>
  <c r="AD493" i="34"/>
  <c r="AE493" i="34"/>
  <c r="AF493" i="34"/>
  <c r="AI493" i="34" s="1"/>
  <c r="AG493" i="34"/>
  <c r="AH493" i="34"/>
  <c r="AK493" i="34"/>
  <c r="AM493" i="34"/>
  <c r="AW493" i="34"/>
  <c r="AY493" i="34"/>
  <c r="AZ493" i="34"/>
  <c r="BB493" i="34"/>
  <c r="P494" i="34"/>
  <c r="AC494" i="34"/>
  <c r="AD494" i="34"/>
  <c r="AE494" i="34"/>
  <c r="AF494" i="34"/>
  <c r="AG494" i="34"/>
  <c r="AH494" i="34"/>
  <c r="AK494" i="34"/>
  <c r="AM494" i="34"/>
  <c r="AW494" i="34"/>
  <c r="AY494" i="34"/>
  <c r="AZ494" i="34"/>
  <c r="BB494" i="34"/>
  <c r="P495" i="34"/>
  <c r="AA495" i="34" s="1"/>
  <c r="AC495" i="34"/>
  <c r="AD495" i="34"/>
  <c r="AE495" i="34"/>
  <c r="AF495" i="34"/>
  <c r="AI495" i="34" s="1"/>
  <c r="AG495" i="34"/>
  <c r="AH495" i="34"/>
  <c r="AK495" i="34"/>
  <c r="AM495" i="34"/>
  <c r="AW495" i="34"/>
  <c r="AY495" i="34"/>
  <c r="AZ495" i="34"/>
  <c r="BB495" i="34"/>
  <c r="P496" i="34"/>
  <c r="AC496" i="34"/>
  <c r="AD496" i="34"/>
  <c r="AE496" i="34"/>
  <c r="AF496" i="34"/>
  <c r="AI496" i="34" s="1"/>
  <c r="AG496" i="34"/>
  <c r="AH496" i="34"/>
  <c r="AK496" i="34"/>
  <c r="AM496" i="34"/>
  <c r="AW496" i="34"/>
  <c r="AY496" i="34"/>
  <c r="AZ496" i="34"/>
  <c r="BB496" i="34"/>
  <c r="P497" i="34"/>
  <c r="AB497" i="34" s="1"/>
  <c r="AC497" i="34"/>
  <c r="AD497" i="34"/>
  <c r="AE497" i="34"/>
  <c r="AF497" i="34"/>
  <c r="AI497" i="34" s="1"/>
  <c r="AG497" i="34"/>
  <c r="AH497" i="34"/>
  <c r="AK497" i="34"/>
  <c r="AM497" i="34"/>
  <c r="AW497" i="34"/>
  <c r="AY497" i="34"/>
  <c r="AZ497" i="34"/>
  <c r="BB497" i="34"/>
  <c r="P498" i="34"/>
  <c r="AC498" i="34"/>
  <c r="AD498" i="34"/>
  <c r="AE498" i="34"/>
  <c r="AF498" i="34"/>
  <c r="AI498" i="34" s="1"/>
  <c r="AG498" i="34"/>
  <c r="AH498" i="34"/>
  <c r="AJ498" i="34"/>
  <c r="AK498" i="34"/>
  <c r="AM498" i="34"/>
  <c r="AW498" i="34"/>
  <c r="AY498" i="34"/>
  <c r="AZ498" i="34"/>
  <c r="BB498" i="34"/>
  <c r="P499" i="34"/>
  <c r="AA499" i="34" s="1"/>
  <c r="AC499" i="34"/>
  <c r="AD499" i="34"/>
  <c r="AE499" i="34"/>
  <c r="AF499" i="34"/>
  <c r="AI499" i="34" s="1"/>
  <c r="AG499" i="34"/>
  <c r="AH499" i="34"/>
  <c r="AK499" i="34"/>
  <c r="AM499" i="34"/>
  <c r="AW499" i="34"/>
  <c r="AY499" i="34"/>
  <c r="AZ499" i="34"/>
  <c r="BA499" i="34" s="1"/>
  <c r="BB499" i="34"/>
  <c r="P500" i="34"/>
  <c r="AC500" i="34"/>
  <c r="AD500" i="34"/>
  <c r="AE500" i="34"/>
  <c r="AF500" i="34"/>
  <c r="AG500" i="34"/>
  <c r="AH500" i="34"/>
  <c r="AK500" i="34"/>
  <c r="AM500" i="34"/>
  <c r="AW500" i="34"/>
  <c r="AY500" i="34"/>
  <c r="AZ500" i="34"/>
  <c r="BB500" i="34"/>
  <c r="P501" i="34"/>
  <c r="AA501" i="34" s="1"/>
  <c r="AC501" i="34"/>
  <c r="AD501" i="34"/>
  <c r="AE501" i="34"/>
  <c r="AF501" i="34"/>
  <c r="AI501" i="34" s="1"/>
  <c r="AG501" i="34"/>
  <c r="AH501" i="34"/>
  <c r="AJ501" i="34"/>
  <c r="AK501" i="34"/>
  <c r="AM501" i="34"/>
  <c r="AW501" i="34"/>
  <c r="AY501" i="34"/>
  <c r="AZ501" i="34"/>
  <c r="BB501" i="34"/>
  <c r="P502" i="34"/>
  <c r="AB502" i="34" s="1"/>
  <c r="AC502" i="34"/>
  <c r="AD502" i="34"/>
  <c r="AE502" i="34"/>
  <c r="AF502" i="34"/>
  <c r="AJ502" i="34" s="1"/>
  <c r="AG502" i="34"/>
  <c r="AH502" i="34"/>
  <c r="AI502" i="34"/>
  <c r="AK502" i="34"/>
  <c r="AM502" i="34"/>
  <c r="AW502" i="34"/>
  <c r="AY502" i="34"/>
  <c r="AZ502" i="34"/>
  <c r="BB502" i="34"/>
  <c r="P503" i="34"/>
  <c r="AA503" i="34" s="1"/>
  <c r="AC503" i="34"/>
  <c r="AD503" i="34"/>
  <c r="AE503" i="34"/>
  <c r="AF503" i="34"/>
  <c r="AI503" i="34" s="1"/>
  <c r="AG503" i="34"/>
  <c r="AH503" i="34"/>
  <c r="AK503" i="34"/>
  <c r="AM503" i="34"/>
  <c r="AW503" i="34"/>
  <c r="AY503" i="34"/>
  <c r="BA503" i="34" s="1"/>
  <c r="AZ503" i="34"/>
  <c r="BB503" i="34"/>
  <c r="P504" i="34"/>
  <c r="AB504" i="34" s="1"/>
  <c r="AC504" i="34"/>
  <c r="AD504" i="34"/>
  <c r="AE504" i="34"/>
  <c r="AF504" i="34"/>
  <c r="AI504" i="34" s="1"/>
  <c r="AG504" i="34"/>
  <c r="AH504" i="34"/>
  <c r="AK504" i="34"/>
  <c r="AM504" i="34"/>
  <c r="AW504" i="34"/>
  <c r="AY504" i="34"/>
  <c r="AZ504" i="34"/>
  <c r="BB504" i="34"/>
  <c r="P505" i="34"/>
  <c r="AB505" i="34" s="1"/>
  <c r="AC505" i="34"/>
  <c r="AD505" i="34"/>
  <c r="AE505" i="34"/>
  <c r="AF505" i="34"/>
  <c r="AI505" i="34" s="1"/>
  <c r="AG505" i="34"/>
  <c r="AH505" i="34"/>
  <c r="AJ505" i="34"/>
  <c r="AK505" i="34"/>
  <c r="AM505" i="34"/>
  <c r="AW505" i="34"/>
  <c r="AY505" i="34"/>
  <c r="AZ505" i="34"/>
  <c r="BB505" i="34"/>
  <c r="P506" i="34"/>
  <c r="AC506" i="34"/>
  <c r="AD506" i="34"/>
  <c r="AE506" i="34"/>
  <c r="AF506" i="34"/>
  <c r="AJ506" i="34" s="1"/>
  <c r="AG506" i="34"/>
  <c r="AH506" i="34"/>
  <c r="AK506" i="34"/>
  <c r="AM506" i="34"/>
  <c r="AW506" i="34"/>
  <c r="AY506" i="34"/>
  <c r="AZ506" i="34"/>
  <c r="BB506" i="34"/>
  <c r="P507" i="34"/>
  <c r="AA507" i="34" s="1"/>
  <c r="AC507" i="34"/>
  <c r="AD507" i="34"/>
  <c r="AE507" i="34"/>
  <c r="AF507" i="34"/>
  <c r="AI507" i="34" s="1"/>
  <c r="AG507" i="34"/>
  <c r="AH507" i="34"/>
  <c r="AK507" i="34"/>
  <c r="AM507" i="34"/>
  <c r="AW507" i="34"/>
  <c r="AY507" i="34"/>
  <c r="AZ507" i="34"/>
  <c r="BB507" i="34"/>
  <c r="P508" i="34"/>
  <c r="AA508" i="34" s="1"/>
  <c r="AC508" i="34"/>
  <c r="AD508" i="34"/>
  <c r="AE508" i="34"/>
  <c r="AF508" i="34"/>
  <c r="AI508" i="34" s="1"/>
  <c r="AG508" i="34"/>
  <c r="AH508" i="34"/>
  <c r="AK508" i="34"/>
  <c r="AM508" i="34"/>
  <c r="AW508" i="34"/>
  <c r="AY508" i="34"/>
  <c r="AZ508" i="34"/>
  <c r="BB508" i="34"/>
  <c r="P509" i="34"/>
  <c r="AA509" i="34" s="1"/>
  <c r="AC509" i="34"/>
  <c r="AD509" i="34"/>
  <c r="AE509" i="34"/>
  <c r="AF509" i="34"/>
  <c r="AG509" i="34"/>
  <c r="AH509" i="34"/>
  <c r="AK509" i="34"/>
  <c r="AM509" i="34"/>
  <c r="AW509" i="34"/>
  <c r="AY509" i="34"/>
  <c r="AZ509" i="34"/>
  <c r="BB509" i="34"/>
  <c r="P510" i="34"/>
  <c r="AB510" i="34" s="1"/>
  <c r="AC510" i="34"/>
  <c r="AD510" i="34"/>
  <c r="AE510" i="34"/>
  <c r="AF510" i="34"/>
  <c r="AI510" i="34" s="1"/>
  <c r="AG510" i="34"/>
  <c r="AH510" i="34"/>
  <c r="AJ510" i="34"/>
  <c r="AK510" i="34"/>
  <c r="AM510" i="34"/>
  <c r="AW510" i="34"/>
  <c r="AY510" i="34"/>
  <c r="AZ510" i="34"/>
  <c r="BB510" i="34"/>
  <c r="P511" i="34"/>
  <c r="AA511" i="34" s="1"/>
  <c r="AC511" i="34"/>
  <c r="AD511" i="34"/>
  <c r="AE511" i="34"/>
  <c r="AF511" i="34"/>
  <c r="AG511" i="34"/>
  <c r="AH511" i="34"/>
  <c r="AK511" i="34"/>
  <c r="AM511" i="34"/>
  <c r="AW511" i="34"/>
  <c r="AY511" i="34"/>
  <c r="AZ511" i="34"/>
  <c r="BB511" i="34"/>
  <c r="P512" i="34"/>
  <c r="AB512" i="34" s="1"/>
  <c r="AC512" i="34"/>
  <c r="AD512" i="34"/>
  <c r="AE512" i="34"/>
  <c r="AF512" i="34"/>
  <c r="AG512" i="34"/>
  <c r="AH512" i="34"/>
  <c r="AK512" i="34"/>
  <c r="AM512" i="34"/>
  <c r="AW512" i="34"/>
  <c r="AY512" i="34"/>
  <c r="AZ512" i="34"/>
  <c r="BB512" i="34"/>
  <c r="P513" i="34"/>
  <c r="AC513" i="34"/>
  <c r="AD513" i="34"/>
  <c r="AE513" i="34"/>
  <c r="AF513" i="34"/>
  <c r="AI513" i="34" s="1"/>
  <c r="AG513" i="34"/>
  <c r="AH513" i="34"/>
  <c r="AJ513" i="34"/>
  <c r="AK513" i="34"/>
  <c r="AM513" i="34"/>
  <c r="AW513" i="34"/>
  <c r="AY513" i="34"/>
  <c r="AZ513" i="34"/>
  <c r="BB513" i="34"/>
  <c r="P514" i="34"/>
  <c r="AC514" i="34"/>
  <c r="AD514" i="34"/>
  <c r="AE514" i="34"/>
  <c r="AF514" i="34"/>
  <c r="AI514" i="34" s="1"/>
  <c r="AG514" i="34"/>
  <c r="AH514" i="34"/>
  <c r="AK514" i="34"/>
  <c r="AM514" i="34"/>
  <c r="AW514" i="34"/>
  <c r="AY514" i="34"/>
  <c r="AZ514" i="34"/>
  <c r="BB514" i="34"/>
  <c r="P515" i="34"/>
  <c r="AA515" i="34" s="1"/>
  <c r="AC515" i="34"/>
  <c r="AD515" i="34"/>
  <c r="AE515" i="34"/>
  <c r="AF515" i="34"/>
  <c r="AI515" i="34" s="1"/>
  <c r="AG515" i="34"/>
  <c r="AH515" i="34"/>
  <c r="AK515" i="34"/>
  <c r="AM515" i="34"/>
  <c r="AW515" i="34"/>
  <c r="AY515" i="34"/>
  <c r="AZ515" i="34"/>
  <c r="BB515" i="34"/>
  <c r="P516" i="34"/>
  <c r="AB516" i="34" s="1"/>
  <c r="AC516" i="34"/>
  <c r="AD516" i="34"/>
  <c r="AE516" i="34"/>
  <c r="AF516" i="34"/>
  <c r="AG516" i="34"/>
  <c r="AH516" i="34"/>
  <c r="AK516" i="34"/>
  <c r="AM516" i="34"/>
  <c r="AW516" i="34"/>
  <c r="AY516" i="34"/>
  <c r="AZ516" i="34"/>
  <c r="BB516" i="34"/>
  <c r="P517" i="34"/>
  <c r="AA517" i="34" s="1"/>
  <c r="AC517" i="34"/>
  <c r="AD517" i="34"/>
  <c r="AE517" i="34"/>
  <c r="AF517" i="34"/>
  <c r="AI517" i="34" s="1"/>
  <c r="AG517" i="34"/>
  <c r="AH517" i="34"/>
  <c r="AK517" i="34"/>
  <c r="AM517" i="34"/>
  <c r="AW517" i="34"/>
  <c r="AY517" i="34"/>
  <c r="AZ517" i="34"/>
  <c r="BB517" i="34"/>
  <c r="P518" i="34"/>
  <c r="AC518" i="34"/>
  <c r="AD518" i="34"/>
  <c r="AE518" i="34"/>
  <c r="AF518" i="34"/>
  <c r="AG518" i="34"/>
  <c r="AH518" i="34"/>
  <c r="AK518" i="34"/>
  <c r="AM518" i="34"/>
  <c r="AW518" i="34"/>
  <c r="AY518" i="34"/>
  <c r="AZ518" i="34"/>
  <c r="BB518" i="34"/>
  <c r="P519" i="34"/>
  <c r="AC519" i="34"/>
  <c r="AD519" i="34"/>
  <c r="AE519" i="34"/>
  <c r="AF519" i="34"/>
  <c r="AI519" i="34" s="1"/>
  <c r="AG519" i="34"/>
  <c r="AH519" i="34"/>
  <c r="AK519" i="34"/>
  <c r="AM519" i="34"/>
  <c r="AW519" i="34"/>
  <c r="AY519" i="34"/>
  <c r="AZ519" i="34"/>
  <c r="BB519" i="34"/>
  <c r="P520" i="34"/>
  <c r="AB520" i="34" s="1"/>
  <c r="AC520" i="34"/>
  <c r="AD520" i="34"/>
  <c r="AE520" i="34"/>
  <c r="AF520" i="34"/>
  <c r="AG520" i="34"/>
  <c r="AH520" i="34"/>
  <c r="AK520" i="34"/>
  <c r="AM520" i="34"/>
  <c r="AW520" i="34"/>
  <c r="AY520" i="34"/>
  <c r="AZ520" i="34"/>
  <c r="BB520" i="34"/>
  <c r="P521" i="34"/>
  <c r="AC521" i="34"/>
  <c r="AD521" i="34"/>
  <c r="AE521" i="34"/>
  <c r="AF521" i="34"/>
  <c r="AI521" i="34" s="1"/>
  <c r="AG521" i="34"/>
  <c r="AH521" i="34"/>
  <c r="AK521" i="34"/>
  <c r="AM521" i="34"/>
  <c r="AW521" i="34"/>
  <c r="AY521" i="34"/>
  <c r="AZ521" i="34"/>
  <c r="BB521" i="34"/>
  <c r="P522" i="34"/>
  <c r="AC522" i="34"/>
  <c r="AD522" i="34"/>
  <c r="AE522" i="34"/>
  <c r="AF522" i="34"/>
  <c r="AG522" i="34"/>
  <c r="AH522" i="34"/>
  <c r="AK522" i="34"/>
  <c r="AM522" i="34"/>
  <c r="AW522" i="34"/>
  <c r="AY522" i="34"/>
  <c r="AZ522" i="34"/>
  <c r="BB522" i="34"/>
  <c r="P523" i="34"/>
  <c r="AA523" i="34" s="1"/>
  <c r="AC523" i="34"/>
  <c r="AD523" i="34"/>
  <c r="AE523" i="34"/>
  <c r="AF523" i="34"/>
  <c r="AG523" i="34"/>
  <c r="AH523" i="34"/>
  <c r="AK523" i="34"/>
  <c r="AM523" i="34"/>
  <c r="AW523" i="34"/>
  <c r="AY523" i="34"/>
  <c r="AZ523" i="34"/>
  <c r="BB523" i="34"/>
  <c r="P524" i="34"/>
  <c r="AB524" i="34" s="1"/>
  <c r="AC524" i="34"/>
  <c r="AD524" i="34"/>
  <c r="AE524" i="34"/>
  <c r="AF524" i="34"/>
  <c r="AI524" i="34" s="1"/>
  <c r="AG524" i="34"/>
  <c r="AH524" i="34"/>
  <c r="AK524" i="34"/>
  <c r="AM524" i="34"/>
  <c r="AW524" i="34"/>
  <c r="AY524" i="34"/>
  <c r="AZ524" i="34"/>
  <c r="BB524" i="34"/>
  <c r="P525" i="34"/>
  <c r="AA525" i="34" s="1"/>
  <c r="AC525" i="34"/>
  <c r="AD525" i="34"/>
  <c r="AE525" i="34"/>
  <c r="AF525" i="34"/>
  <c r="AI525" i="34" s="1"/>
  <c r="AG525" i="34"/>
  <c r="AH525" i="34"/>
  <c r="AK525" i="34"/>
  <c r="AM525" i="34"/>
  <c r="AW525" i="34"/>
  <c r="AY525" i="34"/>
  <c r="AZ525" i="34"/>
  <c r="BB525" i="34"/>
  <c r="P526" i="34"/>
  <c r="AC526" i="34"/>
  <c r="AD526" i="34"/>
  <c r="AE526" i="34"/>
  <c r="AF526" i="34"/>
  <c r="AJ526" i="34" s="1"/>
  <c r="AG526" i="34"/>
  <c r="AH526" i="34"/>
  <c r="AK526" i="34"/>
  <c r="AM526" i="34"/>
  <c r="AW526" i="34"/>
  <c r="AY526" i="34"/>
  <c r="AZ526" i="34"/>
  <c r="BB526" i="34"/>
  <c r="P527" i="34"/>
  <c r="AA527" i="34" s="1"/>
  <c r="AC527" i="34"/>
  <c r="AD527" i="34"/>
  <c r="AE527" i="34"/>
  <c r="AF527" i="34"/>
  <c r="AI527" i="34" s="1"/>
  <c r="AG527" i="34"/>
  <c r="AH527" i="34"/>
  <c r="AK527" i="34"/>
  <c r="AM527" i="34"/>
  <c r="AW527" i="34"/>
  <c r="AY527" i="34"/>
  <c r="AZ527" i="34"/>
  <c r="BB527" i="34"/>
  <c r="P528" i="34"/>
  <c r="AB528" i="34" s="1"/>
  <c r="AC528" i="34"/>
  <c r="AD528" i="34"/>
  <c r="AE528" i="34"/>
  <c r="AF528" i="34"/>
  <c r="AI528" i="34" s="1"/>
  <c r="AG528" i="34"/>
  <c r="AH528" i="34"/>
  <c r="AK528" i="34"/>
  <c r="AM528" i="34"/>
  <c r="AW528" i="34"/>
  <c r="AY528" i="34"/>
  <c r="AZ528" i="34"/>
  <c r="BB528" i="34"/>
  <c r="P529" i="34"/>
  <c r="AC529" i="34"/>
  <c r="AD529" i="34"/>
  <c r="AE529" i="34"/>
  <c r="AF529" i="34"/>
  <c r="AI529" i="34" s="1"/>
  <c r="AG529" i="34"/>
  <c r="AH529" i="34"/>
  <c r="AK529" i="34"/>
  <c r="AM529" i="34"/>
  <c r="AW529" i="34"/>
  <c r="AY529" i="34"/>
  <c r="AZ529" i="34"/>
  <c r="BB529" i="34"/>
  <c r="P530" i="34"/>
  <c r="AA530" i="34" s="1"/>
  <c r="AC530" i="34"/>
  <c r="AD530" i="34"/>
  <c r="AE530" i="34"/>
  <c r="AF530" i="34"/>
  <c r="AI530" i="34" s="1"/>
  <c r="AG530" i="34"/>
  <c r="AH530" i="34"/>
  <c r="AK530" i="34"/>
  <c r="AM530" i="34"/>
  <c r="AW530" i="34"/>
  <c r="AY530" i="34"/>
  <c r="AZ530" i="34"/>
  <c r="BB530" i="34"/>
  <c r="P531" i="34"/>
  <c r="AB531" i="34" s="1"/>
  <c r="AC531" i="34"/>
  <c r="AD531" i="34"/>
  <c r="AE531" i="34"/>
  <c r="AF531" i="34"/>
  <c r="AG531" i="34"/>
  <c r="AH531" i="34"/>
  <c r="AK531" i="34"/>
  <c r="AM531" i="34"/>
  <c r="AW531" i="34"/>
  <c r="AY531" i="34"/>
  <c r="AZ531" i="34"/>
  <c r="BB531" i="34"/>
  <c r="P532" i="34"/>
  <c r="AB532" i="34" s="1"/>
  <c r="AC532" i="34"/>
  <c r="AD532" i="34"/>
  <c r="AE532" i="34"/>
  <c r="AF532" i="34"/>
  <c r="AI532" i="34" s="1"/>
  <c r="AG532" i="34"/>
  <c r="AH532" i="34"/>
  <c r="AK532" i="34"/>
  <c r="AM532" i="34"/>
  <c r="AW532" i="34"/>
  <c r="AY532" i="34"/>
  <c r="AZ532" i="34"/>
  <c r="BB532" i="34"/>
  <c r="P533" i="34"/>
  <c r="AC533" i="34"/>
  <c r="AD533" i="34"/>
  <c r="AE533" i="34"/>
  <c r="AF533" i="34"/>
  <c r="AI533" i="34" s="1"/>
  <c r="AG533" i="34"/>
  <c r="AH533" i="34"/>
  <c r="AK533" i="34"/>
  <c r="AM533" i="34"/>
  <c r="AW533" i="34"/>
  <c r="AY533" i="34"/>
  <c r="AZ533" i="34"/>
  <c r="BB533" i="34"/>
  <c r="P534" i="34"/>
  <c r="AC534" i="34"/>
  <c r="AD534" i="34"/>
  <c r="AE534" i="34"/>
  <c r="AF534" i="34"/>
  <c r="AJ534" i="34" s="1"/>
  <c r="AG534" i="34"/>
  <c r="AH534" i="34"/>
  <c r="AK534" i="34"/>
  <c r="AM534" i="34"/>
  <c r="AW534" i="34"/>
  <c r="AY534" i="34"/>
  <c r="AZ534" i="34"/>
  <c r="BB534" i="34"/>
  <c r="P535" i="34"/>
  <c r="AA535" i="34" s="1"/>
  <c r="AC535" i="34"/>
  <c r="AD535" i="34"/>
  <c r="AE535" i="34"/>
  <c r="AF535" i="34"/>
  <c r="AG535" i="34"/>
  <c r="AH535" i="34"/>
  <c r="AK535" i="34"/>
  <c r="AM535" i="34"/>
  <c r="AW535" i="34"/>
  <c r="AY535" i="34"/>
  <c r="AZ535" i="34"/>
  <c r="BB535" i="34"/>
  <c r="P536" i="34"/>
  <c r="AB536" i="34" s="1"/>
  <c r="AC536" i="34"/>
  <c r="AD536" i="34"/>
  <c r="AE536" i="34"/>
  <c r="AF536" i="34"/>
  <c r="AI536" i="34" s="1"/>
  <c r="AG536" i="34"/>
  <c r="AH536" i="34"/>
  <c r="AK536" i="34"/>
  <c r="AM536" i="34"/>
  <c r="AW536" i="34"/>
  <c r="AY536" i="34"/>
  <c r="AZ536" i="34"/>
  <c r="BB536" i="34"/>
  <c r="P537" i="34"/>
  <c r="AC537" i="34"/>
  <c r="AD537" i="34"/>
  <c r="AE537" i="34"/>
  <c r="AF537" i="34"/>
  <c r="AI537" i="34" s="1"/>
  <c r="AG537" i="34"/>
  <c r="AH537" i="34"/>
  <c r="AK537" i="34"/>
  <c r="AM537" i="34"/>
  <c r="AW537" i="34"/>
  <c r="AY537" i="34"/>
  <c r="AZ537" i="34"/>
  <c r="BB537" i="34"/>
  <c r="P538" i="34"/>
  <c r="AA538" i="34" s="1"/>
  <c r="AC538" i="34"/>
  <c r="AD538" i="34"/>
  <c r="AE538" i="34"/>
  <c r="AF538" i="34"/>
  <c r="AI538" i="34" s="1"/>
  <c r="AG538" i="34"/>
  <c r="AH538" i="34"/>
  <c r="AK538" i="34"/>
  <c r="AM538" i="34"/>
  <c r="AW538" i="34"/>
  <c r="AY538" i="34"/>
  <c r="AZ538" i="34"/>
  <c r="BB538" i="34"/>
  <c r="P539" i="34"/>
  <c r="AA539" i="34" s="1"/>
  <c r="AC539" i="34"/>
  <c r="AD539" i="34"/>
  <c r="AE539" i="34"/>
  <c r="AF539" i="34"/>
  <c r="AI539" i="34" s="1"/>
  <c r="AG539" i="34"/>
  <c r="AH539" i="34"/>
  <c r="AK539" i="34"/>
  <c r="AM539" i="34"/>
  <c r="AW539" i="34"/>
  <c r="AY539" i="34"/>
  <c r="AZ539" i="34"/>
  <c r="BB539" i="34"/>
  <c r="P540" i="34"/>
  <c r="AC540" i="34"/>
  <c r="AD540" i="34"/>
  <c r="AE540" i="34"/>
  <c r="AF540" i="34"/>
  <c r="AI540" i="34" s="1"/>
  <c r="AG540" i="34"/>
  <c r="AH540" i="34"/>
  <c r="AK540" i="34"/>
  <c r="AM540" i="34"/>
  <c r="AW540" i="34"/>
  <c r="AY540" i="34"/>
  <c r="AZ540" i="34"/>
  <c r="BB540" i="34"/>
  <c r="P541" i="34"/>
  <c r="AC541" i="34"/>
  <c r="AD541" i="34"/>
  <c r="AE541" i="34"/>
  <c r="AF541" i="34"/>
  <c r="AI541" i="34" s="1"/>
  <c r="AG541" i="34"/>
  <c r="AH541" i="34"/>
  <c r="AK541" i="34"/>
  <c r="AM541" i="34"/>
  <c r="AW541" i="34"/>
  <c r="AY541" i="34"/>
  <c r="AZ541" i="34"/>
  <c r="BB541" i="34"/>
  <c r="P542" i="34"/>
  <c r="AA542" i="34" s="1"/>
  <c r="AC542" i="34"/>
  <c r="AD542" i="34"/>
  <c r="AE542" i="34"/>
  <c r="AF542" i="34"/>
  <c r="AI542" i="34" s="1"/>
  <c r="AG542" i="34"/>
  <c r="AH542" i="34"/>
  <c r="AK542" i="34"/>
  <c r="AM542" i="34"/>
  <c r="AW542" i="34"/>
  <c r="AY542" i="34"/>
  <c r="AZ542" i="34"/>
  <c r="BB542" i="34"/>
  <c r="P543" i="34"/>
  <c r="AC543" i="34"/>
  <c r="AD543" i="34"/>
  <c r="AE543" i="34"/>
  <c r="AF543" i="34"/>
  <c r="AG543" i="34"/>
  <c r="AH543" i="34"/>
  <c r="AK543" i="34"/>
  <c r="AM543" i="34"/>
  <c r="AW543" i="34"/>
  <c r="AY543" i="34"/>
  <c r="AZ543" i="34"/>
  <c r="BB543" i="34"/>
  <c r="P544" i="34"/>
  <c r="AC544" i="34"/>
  <c r="AD544" i="34"/>
  <c r="AE544" i="34"/>
  <c r="AF544" i="34"/>
  <c r="AI544" i="34" s="1"/>
  <c r="AG544" i="34"/>
  <c r="AH544" i="34"/>
  <c r="AK544" i="34"/>
  <c r="AM544" i="34"/>
  <c r="AW544" i="34"/>
  <c r="AY544" i="34"/>
  <c r="AZ544" i="34"/>
  <c r="BB544" i="34"/>
  <c r="P545" i="34"/>
  <c r="AC545" i="34"/>
  <c r="AD545" i="34"/>
  <c r="AE545" i="34"/>
  <c r="AF545" i="34"/>
  <c r="AG545" i="34"/>
  <c r="AH545" i="34"/>
  <c r="AK545" i="34"/>
  <c r="AM545" i="34"/>
  <c r="AW545" i="34"/>
  <c r="AY545" i="34"/>
  <c r="AZ545" i="34"/>
  <c r="BB545" i="34"/>
  <c r="P546" i="34"/>
  <c r="AA546" i="34" s="1"/>
  <c r="AC546" i="34"/>
  <c r="AD546" i="34"/>
  <c r="AE546" i="34"/>
  <c r="AF546" i="34"/>
  <c r="AI546" i="34" s="1"/>
  <c r="AG546" i="34"/>
  <c r="AH546" i="34"/>
  <c r="AK546" i="34"/>
  <c r="AM546" i="34"/>
  <c r="AW546" i="34"/>
  <c r="AY546" i="34"/>
  <c r="AZ546" i="34"/>
  <c r="BB546" i="34"/>
  <c r="P547" i="34"/>
  <c r="AA547" i="34" s="1"/>
  <c r="AC547" i="34"/>
  <c r="AD547" i="34"/>
  <c r="AE547" i="34"/>
  <c r="AF547" i="34"/>
  <c r="AJ547" i="34" s="1"/>
  <c r="AG547" i="34"/>
  <c r="AH547" i="34"/>
  <c r="AK547" i="34"/>
  <c r="AM547" i="34"/>
  <c r="AW547" i="34"/>
  <c r="AY547" i="34"/>
  <c r="AZ547" i="34"/>
  <c r="BB547" i="34"/>
  <c r="P548" i="34"/>
  <c r="AA548" i="34" s="1"/>
  <c r="AC548" i="34"/>
  <c r="AD548" i="34"/>
  <c r="AE548" i="34"/>
  <c r="AF548" i="34"/>
  <c r="AI548" i="34" s="1"/>
  <c r="AG548" i="34"/>
  <c r="AH548" i="34"/>
  <c r="AK548" i="34"/>
  <c r="AM548" i="34"/>
  <c r="AW548" i="34"/>
  <c r="AY548" i="34"/>
  <c r="AZ548" i="34"/>
  <c r="BB548" i="34"/>
  <c r="P549" i="34"/>
  <c r="AC549" i="34"/>
  <c r="AD549" i="34"/>
  <c r="AE549" i="34"/>
  <c r="AF549" i="34"/>
  <c r="AG549" i="34"/>
  <c r="AH549" i="34"/>
  <c r="AK549" i="34"/>
  <c r="AM549" i="34"/>
  <c r="AW549" i="34"/>
  <c r="AY549" i="34"/>
  <c r="AZ549" i="34"/>
  <c r="BB549" i="34"/>
  <c r="P550" i="34"/>
  <c r="AA550" i="34" s="1"/>
  <c r="AC550" i="34"/>
  <c r="AD550" i="34"/>
  <c r="AE550" i="34"/>
  <c r="AF550" i="34"/>
  <c r="AG550" i="34"/>
  <c r="AH550" i="34"/>
  <c r="AK550" i="34"/>
  <c r="AM550" i="34"/>
  <c r="AW550" i="34"/>
  <c r="AY550" i="34"/>
  <c r="AZ550" i="34"/>
  <c r="BA550" i="34" s="1"/>
  <c r="BB550" i="34"/>
  <c r="P551" i="34"/>
  <c r="AA551" i="34" s="1"/>
  <c r="AC551" i="34"/>
  <c r="AD551" i="34"/>
  <c r="AE551" i="34"/>
  <c r="AF551" i="34"/>
  <c r="AJ551" i="34" s="1"/>
  <c r="AG551" i="34"/>
  <c r="AH551" i="34"/>
  <c r="AK551" i="34"/>
  <c r="AM551" i="34"/>
  <c r="AW551" i="34"/>
  <c r="AY551" i="34"/>
  <c r="AZ551" i="34"/>
  <c r="BB551" i="34"/>
  <c r="P552" i="34"/>
  <c r="AC552" i="34"/>
  <c r="AD552" i="34"/>
  <c r="AE552" i="34"/>
  <c r="AF552" i="34"/>
  <c r="AG552" i="34"/>
  <c r="AH552" i="34"/>
  <c r="AK552" i="34"/>
  <c r="AM552" i="34"/>
  <c r="AW552" i="34"/>
  <c r="AY552" i="34"/>
  <c r="AZ552" i="34"/>
  <c r="BB552" i="34"/>
  <c r="P553" i="34"/>
  <c r="AC553" i="34"/>
  <c r="AD553" i="34"/>
  <c r="AE553" i="34"/>
  <c r="AF553" i="34"/>
  <c r="AI553" i="34" s="1"/>
  <c r="AG553" i="34"/>
  <c r="AH553" i="34"/>
  <c r="AK553" i="34"/>
  <c r="AM553" i="34"/>
  <c r="AW553" i="34"/>
  <c r="AY553" i="34"/>
  <c r="AZ553" i="34"/>
  <c r="BB553" i="34"/>
  <c r="P554" i="34"/>
  <c r="AA554" i="34" s="1"/>
  <c r="AC554" i="34"/>
  <c r="AD554" i="34"/>
  <c r="AE554" i="34"/>
  <c r="AF554" i="34"/>
  <c r="AI554" i="34" s="1"/>
  <c r="AG554" i="34"/>
  <c r="AH554" i="34"/>
  <c r="AK554" i="34"/>
  <c r="AM554" i="34"/>
  <c r="AW554" i="34"/>
  <c r="AY554" i="34"/>
  <c r="AZ554" i="34"/>
  <c r="BB554" i="34"/>
  <c r="P555" i="34"/>
  <c r="AC555" i="34"/>
  <c r="AD555" i="34"/>
  <c r="AE555" i="34"/>
  <c r="AF555" i="34"/>
  <c r="AG555" i="34"/>
  <c r="AH555" i="34"/>
  <c r="AK555" i="34"/>
  <c r="AM555" i="34"/>
  <c r="AW555" i="34"/>
  <c r="AY555" i="34"/>
  <c r="AZ555" i="34"/>
  <c r="BB555" i="34"/>
  <c r="P556" i="34"/>
  <c r="AA556" i="34" s="1"/>
  <c r="AC556" i="34"/>
  <c r="AD556" i="34"/>
  <c r="AE556" i="34"/>
  <c r="AF556" i="34"/>
  <c r="AI556" i="34" s="1"/>
  <c r="AG556" i="34"/>
  <c r="AH556" i="34"/>
  <c r="AK556" i="34"/>
  <c r="AM556" i="34"/>
  <c r="AW556" i="34"/>
  <c r="AY556" i="34"/>
  <c r="AZ556" i="34"/>
  <c r="BB556" i="34"/>
  <c r="P557" i="34"/>
  <c r="AC557" i="34"/>
  <c r="AD557" i="34"/>
  <c r="AE557" i="34"/>
  <c r="AF557" i="34"/>
  <c r="AI557" i="34" s="1"/>
  <c r="AG557" i="34"/>
  <c r="AH557" i="34"/>
  <c r="AK557" i="34"/>
  <c r="AM557" i="34"/>
  <c r="AW557" i="34"/>
  <c r="AY557" i="34"/>
  <c r="AZ557" i="34"/>
  <c r="BB557" i="34"/>
  <c r="P558" i="34"/>
  <c r="AC558" i="34"/>
  <c r="AD558" i="34"/>
  <c r="AE558" i="34"/>
  <c r="AF558" i="34"/>
  <c r="AI558" i="34" s="1"/>
  <c r="AG558" i="34"/>
  <c r="AH558" i="34"/>
  <c r="AK558" i="34"/>
  <c r="AM558" i="34"/>
  <c r="AW558" i="34"/>
  <c r="AY558" i="34"/>
  <c r="AZ558" i="34"/>
  <c r="BB558" i="34"/>
  <c r="P559" i="34"/>
  <c r="AC559" i="34"/>
  <c r="AD559" i="34"/>
  <c r="AE559" i="34"/>
  <c r="AF559" i="34"/>
  <c r="AI559" i="34" s="1"/>
  <c r="AG559" i="34"/>
  <c r="AH559" i="34"/>
  <c r="AK559" i="34"/>
  <c r="AM559" i="34"/>
  <c r="AW559" i="34"/>
  <c r="AY559" i="34"/>
  <c r="AZ559" i="34"/>
  <c r="BB559" i="34"/>
  <c r="P560" i="34"/>
  <c r="AB560" i="34" s="1"/>
  <c r="AC560" i="34"/>
  <c r="AD560" i="34"/>
  <c r="AE560" i="34"/>
  <c r="AF560" i="34"/>
  <c r="AI560" i="34" s="1"/>
  <c r="AG560" i="34"/>
  <c r="AH560" i="34"/>
  <c r="AK560" i="34"/>
  <c r="AM560" i="34"/>
  <c r="AW560" i="34"/>
  <c r="AY560" i="34"/>
  <c r="AZ560" i="34"/>
  <c r="BB560" i="34"/>
  <c r="P561" i="34"/>
  <c r="AC561" i="34"/>
  <c r="AD561" i="34"/>
  <c r="AE561" i="34"/>
  <c r="AF561" i="34"/>
  <c r="AG561" i="34"/>
  <c r="AH561" i="34"/>
  <c r="AK561" i="34"/>
  <c r="AM561" i="34"/>
  <c r="AW561" i="34"/>
  <c r="AY561" i="34"/>
  <c r="AZ561" i="34"/>
  <c r="BB561" i="34"/>
  <c r="P562" i="34"/>
  <c r="AA562" i="34" s="1"/>
  <c r="AC562" i="34"/>
  <c r="AD562" i="34"/>
  <c r="AE562" i="34"/>
  <c r="AF562" i="34"/>
  <c r="AI562" i="34" s="1"/>
  <c r="AG562" i="34"/>
  <c r="AH562" i="34"/>
  <c r="AK562" i="34"/>
  <c r="AM562" i="34"/>
  <c r="AW562" i="34"/>
  <c r="AY562" i="34"/>
  <c r="AZ562" i="34"/>
  <c r="BB562" i="34"/>
  <c r="P563" i="34"/>
  <c r="AC563" i="34"/>
  <c r="AD563" i="34"/>
  <c r="AE563" i="34"/>
  <c r="AF563" i="34"/>
  <c r="AI563" i="34" s="1"/>
  <c r="AG563" i="34"/>
  <c r="AH563" i="34"/>
  <c r="AK563" i="34"/>
  <c r="AM563" i="34"/>
  <c r="AW563" i="34"/>
  <c r="AY563" i="34"/>
  <c r="AZ563" i="34"/>
  <c r="BB563" i="34"/>
  <c r="P564" i="34"/>
  <c r="AB564" i="34" s="1"/>
  <c r="AC564" i="34"/>
  <c r="AD564" i="34"/>
  <c r="AE564" i="34"/>
  <c r="AF564" i="34"/>
  <c r="AI564" i="34" s="1"/>
  <c r="AG564" i="34"/>
  <c r="AH564" i="34"/>
  <c r="AK564" i="34"/>
  <c r="AM564" i="34"/>
  <c r="AW564" i="34"/>
  <c r="AY564" i="34"/>
  <c r="AZ564" i="34"/>
  <c r="BB564" i="34"/>
  <c r="P565" i="34"/>
  <c r="AC565" i="34"/>
  <c r="AD565" i="34"/>
  <c r="AE565" i="34"/>
  <c r="AF565" i="34"/>
  <c r="AI565" i="34" s="1"/>
  <c r="AG565" i="34"/>
  <c r="AH565" i="34"/>
  <c r="AJ565" i="34"/>
  <c r="AK565" i="34"/>
  <c r="AM565" i="34"/>
  <c r="AW565" i="34"/>
  <c r="AY565" i="34"/>
  <c r="AZ565" i="34"/>
  <c r="BB565" i="34"/>
  <c r="P566" i="34"/>
  <c r="AA566" i="34" s="1"/>
  <c r="AC566" i="34"/>
  <c r="AD566" i="34"/>
  <c r="AE566" i="34"/>
  <c r="AF566" i="34"/>
  <c r="AI566" i="34" s="1"/>
  <c r="AG566" i="34"/>
  <c r="AH566" i="34"/>
  <c r="AK566" i="34"/>
  <c r="AM566" i="34"/>
  <c r="AW566" i="34"/>
  <c r="AY566" i="34"/>
  <c r="AZ566" i="34"/>
  <c r="BB566" i="34"/>
  <c r="P567" i="34"/>
  <c r="AC567" i="34"/>
  <c r="AD567" i="34"/>
  <c r="AE567" i="34"/>
  <c r="AF567" i="34"/>
  <c r="AI567" i="34" s="1"/>
  <c r="AG567" i="34"/>
  <c r="AH567" i="34"/>
  <c r="AK567" i="34"/>
  <c r="AM567" i="34"/>
  <c r="AW567" i="34"/>
  <c r="AY567" i="34"/>
  <c r="AZ567" i="34"/>
  <c r="BB567" i="34"/>
  <c r="P568" i="34"/>
  <c r="AC568" i="34"/>
  <c r="AD568" i="34"/>
  <c r="AE568" i="34"/>
  <c r="AF568" i="34"/>
  <c r="AI568" i="34" s="1"/>
  <c r="AG568" i="34"/>
  <c r="AH568" i="34"/>
  <c r="AK568" i="34"/>
  <c r="AM568" i="34"/>
  <c r="AW568" i="34"/>
  <c r="AY568" i="34"/>
  <c r="AZ568" i="34"/>
  <c r="BB568" i="34"/>
  <c r="P569" i="34"/>
  <c r="AC569" i="34"/>
  <c r="AD569" i="34"/>
  <c r="AE569" i="34"/>
  <c r="AF569" i="34"/>
  <c r="AI569" i="34" s="1"/>
  <c r="AG569" i="34"/>
  <c r="AH569" i="34"/>
  <c r="AK569" i="34"/>
  <c r="AM569" i="34"/>
  <c r="AW569" i="34"/>
  <c r="AY569" i="34"/>
  <c r="AZ569" i="34"/>
  <c r="BB569" i="34"/>
  <c r="P570" i="34"/>
  <c r="AC570" i="34"/>
  <c r="AD570" i="34"/>
  <c r="AE570" i="34"/>
  <c r="AF570" i="34"/>
  <c r="AI570" i="34" s="1"/>
  <c r="AG570" i="34"/>
  <c r="AH570" i="34"/>
  <c r="AK570" i="34"/>
  <c r="AM570" i="34"/>
  <c r="AW570" i="34"/>
  <c r="AY570" i="34"/>
  <c r="AZ570" i="34"/>
  <c r="BB570" i="34"/>
  <c r="P571" i="34"/>
  <c r="AC571" i="34"/>
  <c r="AD571" i="34"/>
  <c r="AE571" i="34"/>
  <c r="AF571" i="34"/>
  <c r="AJ571" i="34" s="1"/>
  <c r="AG571" i="34"/>
  <c r="AH571" i="34"/>
  <c r="AK571" i="34"/>
  <c r="AM571" i="34"/>
  <c r="AW571" i="34"/>
  <c r="AY571" i="34"/>
  <c r="AZ571" i="34"/>
  <c r="BB571" i="34"/>
  <c r="P572" i="34"/>
  <c r="AB572" i="34" s="1"/>
  <c r="AC572" i="34"/>
  <c r="AD572" i="34"/>
  <c r="AE572" i="34"/>
  <c r="AF572" i="34"/>
  <c r="AI572" i="34" s="1"/>
  <c r="AG572" i="34"/>
  <c r="AH572" i="34"/>
  <c r="AK572" i="34"/>
  <c r="AM572" i="34"/>
  <c r="AW572" i="34"/>
  <c r="AY572" i="34"/>
  <c r="AZ572" i="34"/>
  <c r="BB572" i="34"/>
  <c r="P573" i="34"/>
  <c r="AC573" i="34"/>
  <c r="AD573" i="34"/>
  <c r="AE573" i="34"/>
  <c r="AF573" i="34"/>
  <c r="AI573" i="34" s="1"/>
  <c r="AG573" i="34"/>
  <c r="AH573" i="34"/>
  <c r="AK573" i="34"/>
  <c r="AM573" i="34"/>
  <c r="AW573" i="34"/>
  <c r="AY573" i="34"/>
  <c r="AZ573" i="34"/>
  <c r="BB573" i="34"/>
  <c r="P574" i="34"/>
  <c r="AC574" i="34"/>
  <c r="AD574" i="34"/>
  <c r="AE574" i="34"/>
  <c r="AF574" i="34"/>
  <c r="AI574" i="34" s="1"/>
  <c r="AG574" i="34"/>
  <c r="AH574" i="34"/>
  <c r="AK574" i="34"/>
  <c r="AM574" i="34"/>
  <c r="AW574" i="34"/>
  <c r="AY574" i="34"/>
  <c r="AZ574" i="34"/>
  <c r="BB574" i="34"/>
  <c r="P575" i="34"/>
  <c r="AC575" i="34"/>
  <c r="AD575" i="34"/>
  <c r="AE575" i="34"/>
  <c r="AF575" i="34"/>
  <c r="AI575" i="34" s="1"/>
  <c r="AG575" i="34"/>
  <c r="AH575" i="34"/>
  <c r="AK575" i="34"/>
  <c r="AM575" i="34"/>
  <c r="AW575" i="34"/>
  <c r="AY575" i="34"/>
  <c r="AZ575" i="34"/>
  <c r="BB575" i="34"/>
  <c r="P576" i="34"/>
  <c r="AC576" i="34"/>
  <c r="AD576" i="34"/>
  <c r="AE576" i="34"/>
  <c r="AF576" i="34"/>
  <c r="AJ576" i="34" s="1"/>
  <c r="AG576" i="34"/>
  <c r="AH576" i="34"/>
  <c r="AK576" i="34"/>
  <c r="AM576" i="34"/>
  <c r="AW576" i="34"/>
  <c r="AY576" i="34"/>
  <c r="AZ576" i="34"/>
  <c r="BB576" i="34"/>
  <c r="P577" i="34"/>
  <c r="AC577" i="34"/>
  <c r="AD577" i="34"/>
  <c r="AE577" i="34"/>
  <c r="AF577" i="34"/>
  <c r="AI577" i="34" s="1"/>
  <c r="AG577" i="34"/>
  <c r="AH577" i="34"/>
  <c r="AK577" i="34"/>
  <c r="AM577" i="34"/>
  <c r="AW577" i="34"/>
  <c r="AY577" i="34"/>
  <c r="AZ577" i="34"/>
  <c r="BB577" i="34"/>
  <c r="P578" i="34"/>
  <c r="AC578" i="34"/>
  <c r="AD578" i="34"/>
  <c r="AE578" i="34"/>
  <c r="AF578" i="34"/>
  <c r="AI578" i="34" s="1"/>
  <c r="AG578" i="34"/>
  <c r="AH578" i="34"/>
  <c r="AK578" i="34"/>
  <c r="AM578" i="34"/>
  <c r="AW578" i="34"/>
  <c r="AY578" i="34"/>
  <c r="AZ578" i="34"/>
  <c r="BB578" i="34"/>
  <c r="P579" i="34"/>
  <c r="AC579" i="34"/>
  <c r="AD579" i="34"/>
  <c r="AE579" i="34"/>
  <c r="AF579" i="34"/>
  <c r="AJ579" i="34" s="1"/>
  <c r="AG579" i="34"/>
  <c r="AH579" i="34"/>
  <c r="AK579" i="34"/>
  <c r="AM579" i="34"/>
  <c r="AW579" i="34"/>
  <c r="AY579" i="34"/>
  <c r="BA579" i="34" s="1"/>
  <c r="AZ579" i="34"/>
  <c r="BB579" i="34"/>
  <c r="P580" i="34"/>
  <c r="AC580" i="34"/>
  <c r="AD580" i="34"/>
  <c r="AE580" i="34"/>
  <c r="AF580" i="34"/>
  <c r="AJ580" i="34" s="1"/>
  <c r="AG580" i="34"/>
  <c r="AH580" i="34"/>
  <c r="AK580" i="34"/>
  <c r="AM580" i="34"/>
  <c r="AW580" i="34"/>
  <c r="AY580" i="34"/>
  <c r="AZ580" i="34"/>
  <c r="BB580" i="34"/>
  <c r="P581" i="34"/>
  <c r="AC581" i="34"/>
  <c r="AD581" i="34"/>
  <c r="AE581" i="34"/>
  <c r="AF581" i="34"/>
  <c r="AI581" i="34" s="1"/>
  <c r="AG581" i="34"/>
  <c r="AH581" i="34"/>
  <c r="AK581" i="34"/>
  <c r="AM581" i="34"/>
  <c r="AW581" i="34"/>
  <c r="AY581" i="34"/>
  <c r="AZ581" i="34"/>
  <c r="BB581" i="34"/>
  <c r="P582" i="34"/>
  <c r="AC582" i="34"/>
  <c r="AD582" i="34"/>
  <c r="AE582" i="34"/>
  <c r="AF582" i="34"/>
  <c r="AI582" i="34" s="1"/>
  <c r="AG582" i="34"/>
  <c r="AH582" i="34"/>
  <c r="AK582" i="34"/>
  <c r="AM582" i="34"/>
  <c r="AW582" i="34"/>
  <c r="AY582" i="34"/>
  <c r="AZ582" i="34"/>
  <c r="BB582" i="34"/>
  <c r="P583" i="34"/>
  <c r="AC583" i="34"/>
  <c r="AD583" i="34"/>
  <c r="AE583" i="34"/>
  <c r="AF583" i="34"/>
  <c r="AG583" i="34"/>
  <c r="AH583" i="34"/>
  <c r="AK583" i="34"/>
  <c r="AM583" i="34"/>
  <c r="AW583" i="34"/>
  <c r="AY583" i="34"/>
  <c r="AZ583" i="34"/>
  <c r="BB583" i="34"/>
  <c r="P584" i="34"/>
  <c r="AC584" i="34"/>
  <c r="AD584" i="34"/>
  <c r="AE584" i="34"/>
  <c r="AF584" i="34"/>
  <c r="AI584" i="34" s="1"/>
  <c r="AG584" i="34"/>
  <c r="AH584" i="34"/>
  <c r="AK584" i="34"/>
  <c r="AM584" i="34"/>
  <c r="AW584" i="34"/>
  <c r="AY584" i="34"/>
  <c r="AZ584" i="34"/>
  <c r="BB584" i="34"/>
  <c r="P585" i="34"/>
  <c r="AC585" i="34"/>
  <c r="AD585" i="34"/>
  <c r="AE585" i="34"/>
  <c r="AF585" i="34"/>
  <c r="AI585" i="34" s="1"/>
  <c r="AG585" i="34"/>
  <c r="AH585" i="34"/>
  <c r="AJ585" i="34"/>
  <c r="AK585" i="34"/>
  <c r="AM585" i="34"/>
  <c r="AW585" i="34"/>
  <c r="AY585" i="34"/>
  <c r="AZ585" i="34"/>
  <c r="BB585" i="34"/>
  <c r="P586" i="34"/>
  <c r="AA586" i="34" s="1"/>
  <c r="AC586" i="34"/>
  <c r="AD586" i="34"/>
  <c r="AE586" i="34"/>
  <c r="AF586" i="34"/>
  <c r="AJ586" i="34" s="1"/>
  <c r="AG586" i="34"/>
  <c r="AH586" i="34"/>
  <c r="AK586" i="34"/>
  <c r="AM586" i="34"/>
  <c r="AW586" i="34"/>
  <c r="AY586" i="34"/>
  <c r="AZ586" i="34"/>
  <c r="BB586" i="34"/>
  <c r="P587" i="34"/>
  <c r="AA587" i="34" s="1"/>
  <c r="AC587" i="34"/>
  <c r="AD587" i="34"/>
  <c r="AE587" i="34"/>
  <c r="AF587" i="34"/>
  <c r="AI587" i="34" s="1"/>
  <c r="AG587" i="34"/>
  <c r="AH587" i="34"/>
  <c r="AK587" i="34"/>
  <c r="AM587" i="34"/>
  <c r="AW587" i="34"/>
  <c r="AY587" i="34"/>
  <c r="AZ587" i="34"/>
  <c r="BB587" i="34"/>
  <c r="P588" i="34"/>
  <c r="AC588" i="34"/>
  <c r="AD588" i="34"/>
  <c r="AE588" i="34"/>
  <c r="AF588" i="34"/>
  <c r="AG588" i="34"/>
  <c r="AH588" i="34"/>
  <c r="AK588" i="34"/>
  <c r="AM588" i="34"/>
  <c r="AW588" i="34"/>
  <c r="AY588" i="34"/>
  <c r="AZ588" i="34"/>
  <c r="BB588" i="34"/>
  <c r="P589" i="34"/>
  <c r="AC589" i="34"/>
  <c r="AD589" i="34"/>
  <c r="AE589" i="34"/>
  <c r="AF589" i="34"/>
  <c r="AI589" i="34" s="1"/>
  <c r="AG589" i="34"/>
  <c r="AH589" i="34"/>
  <c r="AK589" i="34"/>
  <c r="AM589" i="34"/>
  <c r="AW589" i="34"/>
  <c r="AY589" i="34"/>
  <c r="AZ589" i="34"/>
  <c r="BB589" i="34"/>
  <c r="P590" i="34"/>
  <c r="AC590" i="34"/>
  <c r="AD590" i="34"/>
  <c r="AE590" i="34"/>
  <c r="AF590" i="34"/>
  <c r="AI590" i="34" s="1"/>
  <c r="AG590" i="34"/>
  <c r="AH590" i="34"/>
  <c r="AK590" i="34"/>
  <c r="AM590" i="34"/>
  <c r="AW590" i="34"/>
  <c r="AY590" i="34"/>
  <c r="AZ590" i="34"/>
  <c r="BB590" i="34"/>
  <c r="P591" i="34"/>
  <c r="AA591" i="34" s="1"/>
  <c r="AC591" i="34"/>
  <c r="AD591" i="34"/>
  <c r="AE591" i="34"/>
  <c r="AF591" i="34"/>
  <c r="AI591" i="34" s="1"/>
  <c r="AG591" i="34"/>
  <c r="AH591" i="34"/>
  <c r="AK591" i="34"/>
  <c r="AM591" i="34"/>
  <c r="AW591" i="34"/>
  <c r="AY591" i="34"/>
  <c r="BA591" i="34" s="1"/>
  <c r="AZ591" i="34"/>
  <c r="BB591" i="34"/>
  <c r="P592" i="34"/>
  <c r="AC592" i="34"/>
  <c r="AD592" i="34"/>
  <c r="AE592" i="34"/>
  <c r="AF592" i="34"/>
  <c r="AG592" i="34"/>
  <c r="AH592" i="34"/>
  <c r="AK592" i="34"/>
  <c r="AM592" i="34"/>
  <c r="AW592" i="34"/>
  <c r="AY592" i="34"/>
  <c r="BA592" i="34" s="1"/>
  <c r="AZ592" i="34"/>
  <c r="BB592" i="34"/>
  <c r="P593" i="34"/>
  <c r="AC593" i="34"/>
  <c r="AD593" i="34"/>
  <c r="AE593" i="34"/>
  <c r="AF593" i="34"/>
  <c r="AI593" i="34" s="1"/>
  <c r="AG593" i="34"/>
  <c r="AH593" i="34"/>
  <c r="AK593" i="34"/>
  <c r="AM593" i="34"/>
  <c r="AW593" i="34"/>
  <c r="AY593" i="34"/>
  <c r="AZ593" i="34"/>
  <c r="BB593" i="34"/>
  <c r="P594" i="34"/>
  <c r="AC594" i="34"/>
  <c r="AD594" i="34"/>
  <c r="AE594" i="34"/>
  <c r="AF594" i="34"/>
  <c r="AJ594" i="34" s="1"/>
  <c r="AG594" i="34"/>
  <c r="AH594" i="34"/>
  <c r="AI594" i="34"/>
  <c r="AK594" i="34"/>
  <c r="AM594" i="34"/>
  <c r="AW594" i="34"/>
  <c r="AY594" i="34"/>
  <c r="AZ594" i="34"/>
  <c r="BB594" i="34"/>
  <c r="P595" i="34"/>
  <c r="AB595" i="34" s="1"/>
  <c r="AC595" i="34"/>
  <c r="AD595" i="34"/>
  <c r="AE595" i="34"/>
  <c r="AF595" i="34"/>
  <c r="AI595" i="34" s="1"/>
  <c r="AG595" i="34"/>
  <c r="AH595" i="34"/>
  <c r="AK595" i="34"/>
  <c r="AM595" i="34"/>
  <c r="AW595" i="34"/>
  <c r="AY595" i="34"/>
  <c r="AZ595" i="34"/>
  <c r="BB595" i="34"/>
  <c r="P596" i="34"/>
  <c r="AC596" i="34"/>
  <c r="AD596" i="34"/>
  <c r="AE596" i="34"/>
  <c r="AF596" i="34"/>
  <c r="AI596" i="34" s="1"/>
  <c r="AG596" i="34"/>
  <c r="AH596" i="34"/>
  <c r="AK596" i="34"/>
  <c r="AM596" i="34"/>
  <c r="AW596" i="34"/>
  <c r="AY596" i="34"/>
  <c r="AZ596" i="34"/>
  <c r="BB596" i="34"/>
  <c r="P597" i="34"/>
  <c r="AC597" i="34"/>
  <c r="AD597" i="34"/>
  <c r="AE597" i="34"/>
  <c r="AF597" i="34"/>
  <c r="AG597" i="34"/>
  <c r="AH597" i="34"/>
  <c r="AK597" i="34"/>
  <c r="AM597" i="34"/>
  <c r="AW597" i="34"/>
  <c r="AY597" i="34"/>
  <c r="BA597" i="34" s="1"/>
  <c r="AZ597" i="34"/>
  <c r="BB597" i="34"/>
  <c r="P598" i="34"/>
  <c r="AB598" i="34" s="1"/>
  <c r="AC598" i="34"/>
  <c r="AD598" i="34"/>
  <c r="AE598" i="34"/>
  <c r="AF598" i="34"/>
  <c r="AI598" i="34" s="1"/>
  <c r="AG598" i="34"/>
  <c r="AH598" i="34"/>
  <c r="AK598" i="34"/>
  <c r="AM598" i="34"/>
  <c r="AW598" i="34"/>
  <c r="AY598" i="34"/>
  <c r="AZ598" i="34"/>
  <c r="BB598" i="34"/>
  <c r="P599" i="34"/>
  <c r="AA599" i="34" s="1"/>
  <c r="AC599" i="34"/>
  <c r="AD599" i="34"/>
  <c r="AE599" i="34"/>
  <c r="AF599" i="34"/>
  <c r="AG599" i="34"/>
  <c r="AH599" i="34"/>
  <c r="AK599" i="34"/>
  <c r="AM599" i="34"/>
  <c r="AW599" i="34"/>
  <c r="AY599" i="34"/>
  <c r="AZ599" i="34"/>
  <c r="BB599" i="34"/>
  <c r="P600" i="34"/>
  <c r="AC600" i="34"/>
  <c r="AD600" i="34"/>
  <c r="AE600" i="34"/>
  <c r="AF600" i="34"/>
  <c r="AI600" i="34" s="1"/>
  <c r="AG600" i="34"/>
  <c r="AH600" i="34"/>
  <c r="AK600" i="34"/>
  <c r="AM600" i="34"/>
  <c r="AW600" i="34"/>
  <c r="AY600" i="34"/>
  <c r="AZ600" i="34"/>
  <c r="BB600" i="34"/>
  <c r="P601" i="34"/>
  <c r="AA601" i="34" s="1"/>
  <c r="AC601" i="34"/>
  <c r="AD601" i="34"/>
  <c r="AE601" i="34"/>
  <c r="AF601" i="34"/>
  <c r="AG601" i="34"/>
  <c r="AH601" i="34"/>
  <c r="AK601" i="34"/>
  <c r="AM601" i="34"/>
  <c r="AW601" i="34"/>
  <c r="AY601" i="34"/>
  <c r="AZ601" i="34"/>
  <c r="BB601" i="34"/>
  <c r="P602" i="34"/>
  <c r="AB602" i="34" s="1"/>
  <c r="AC602" i="34"/>
  <c r="AD602" i="34"/>
  <c r="AE602" i="34"/>
  <c r="AF602" i="34"/>
  <c r="AI602" i="34" s="1"/>
  <c r="AG602" i="34"/>
  <c r="AH602" i="34"/>
  <c r="AK602" i="34"/>
  <c r="AM602" i="34"/>
  <c r="AW602" i="34"/>
  <c r="AY602" i="34"/>
  <c r="AZ602" i="34"/>
  <c r="BB602" i="34"/>
  <c r="P603" i="34"/>
  <c r="AA603" i="34" s="1"/>
  <c r="AC603" i="34"/>
  <c r="AD603" i="34"/>
  <c r="AE603" i="34"/>
  <c r="AF603" i="34"/>
  <c r="AI603" i="34" s="1"/>
  <c r="AG603" i="34"/>
  <c r="AH603" i="34"/>
  <c r="AK603" i="34"/>
  <c r="AM603" i="34"/>
  <c r="AW603" i="34"/>
  <c r="AY603" i="34"/>
  <c r="AZ603" i="34"/>
  <c r="BB603" i="34"/>
  <c r="P604" i="34"/>
  <c r="AC604" i="34"/>
  <c r="AD604" i="34"/>
  <c r="AE604" i="34"/>
  <c r="AF604" i="34"/>
  <c r="AI604" i="34" s="1"/>
  <c r="AG604" i="34"/>
  <c r="AH604" i="34"/>
  <c r="AK604" i="34"/>
  <c r="AM604" i="34"/>
  <c r="AW604" i="34"/>
  <c r="AY604" i="34"/>
  <c r="AZ604" i="34"/>
  <c r="BB604" i="34"/>
  <c r="P605" i="34"/>
  <c r="AA605" i="34"/>
  <c r="AC605" i="34"/>
  <c r="AD605" i="34"/>
  <c r="AE605" i="34"/>
  <c r="AF605" i="34"/>
  <c r="AG605" i="34"/>
  <c r="AH605" i="34"/>
  <c r="AK605" i="34"/>
  <c r="AM605" i="34"/>
  <c r="AW605" i="34"/>
  <c r="AY605" i="34"/>
  <c r="AZ605" i="34"/>
  <c r="BB605" i="34"/>
  <c r="P606" i="34"/>
  <c r="AA606" i="34" s="1"/>
  <c r="AC606" i="34"/>
  <c r="AD606" i="34"/>
  <c r="AE606" i="34"/>
  <c r="AF606" i="34"/>
  <c r="AJ606" i="34" s="1"/>
  <c r="AG606" i="34"/>
  <c r="AH606" i="34"/>
  <c r="AI606" i="34"/>
  <c r="AK606" i="34"/>
  <c r="AM606" i="34"/>
  <c r="AW606" i="34"/>
  <c r="AY606" i="34"/>
  <c r="AZ606" i="34"/>
  <c r="BB606" i="34"/>
  <c r="P607" i="34"/>
  <c r="AA607" i="34" s="1"/>
  <c r="AC607" i="34"/>
  <c r="AD607" i="34"/>
  <c r="AE607" i="34"/>
  <c r="AF607" i="34"/>
  <c r="AI607" i="34" s="1"/>
  <c r="AG607" i="34"/>
  <c r="AH607" i="34"/>
  <c r="AK607" i="34"/>
  <c r="AM607" i="34"/>
  <c r="AW607" i="34"/>
  <c r="AY607" i="34"/>
  <c r="AZ607" i="34"/>
  <c r="BB607" i="34"/>
  <c r="P608" i="34"/>
  <c r="AC608" i="34"/>
  <c r="AD608" i="34"/>
  <c r="AE608" i="34"/>
  <c r="AF608" i="34"/>
  <c r="AI608" i="34" s="1"/>
  <c r="AG608" i="34"/>
  <c r="AH608" i="34"/>
  <c r="AK608" i="34"/>
  <c r="AM608" i="34"/>
  <c r="AW608" i="34"/>
  <c r="AY608" i="34"/>
  <c r="AZ608" i="34"/>
  <c r="BB608" i="34"/>
  <c r="P609" i="34"/>
  <c r="AA609" i="34" s="1"/>
  <c r="AC609" i="34"/>
  <c r="AD609" i="34"/>
  <c r="AE609" i="34"/>
  <c r="AF609" i="34"/>
  <c r="AI609" i="34" s="1"/>
  <c r="AG609" i="34"/>
  <c r="AH609" i="34"/>
  <c r="AK609" i="34"/>
  <c r="AM609" i="34"/>
  <c r="AW609" i="34"/>
  <c r="AY609" i="34"/>
  <c r="AZ609" i="34"/>
  <c r="BB609" i="34"/>
  <c r="P610" i="34"/>
  <c r="AC610" i="34"/>
  <c r="AD610" i="34"/>
  <c r="AE610" i="34"/>
  <c r="AF610" i="34"/>
  <c r="AI610" i="34" s="1"/>
  <c r="AG610" i="34"/>
  <c r="AH610" i="34"/>
  <c r="AK610" i="34"/>
  <c r="AM610" i="34"/>
  <c r="AW610" i="34"/>
  <c r="AY610" i="34"/>
  <c r="AZ610" i="34"/>
  <c r="BB610" i="34"/>
  <c r="P611" i="34"/>
  <c r="AB611" i="34" s="1"/>
  <c r="AC611" i="34"/>
  <c r="AD611" i="34"/>
  <c r="AE611" i="34"/>
  <c r="AF611" i="34"/>
  <c r="AI611" i="34" s="1"/>
  <c r="AG611" i="34"/>
  <c r="AH611" i="34"/>
  <c r="AJ611" i="34"/>
  <c r="AK611" i="34"/>
  <c r="AM611" i="34"/>
  <c r="AW611" i="34"/>
  <c r="AY611" i="34"/>
  <c r="AZ611" i="34"/>
  <c r="BB611" i="34"/>
  <c r="P612" i="34"/>
  <c r="AC612" i="34"/>
  <c r="AD612" i="34"/>
  <c r="AE612" i="34"/>
  <c r="AF612" i="34"/>
  <c r="AI612" i="34" s="1"/>
  <c r="AG612" i="34"/>
  <c r="AH612" i="34"/>
  <c r="AK612" i="34"/>
  <c r="AM612" i="34"/>
  <c r="AW612" i="34"/>
  <c r="AY612" i="34"/>
  <c r="AZ612" i="34"/>
  <c r="BB612" i="34"/>
  <c r="P613" i="34"/>
  <c r="AA613" i="34" s="1"/>
  <c r="AC613" i="34"/>
  <c r="AD613" i="34"/>
  <c r="AE613" i="34"/>
  <c r="AF613" i="34"/>
  <c r="AI613" i="34" s="1"/>
  <c r="AG613" i="34"/>
  <c r="AH613" i="34"/>
  <c r="AK613" i="34"/>
  <c r="AM613" i="34"/>
  <c r="AW613" i="34"/>
  <c r="AY613" i="34"/>
  <c r="AZ613" i="34"/>
  <c r="BB613" i="34"/>
  <c r="P614" i="34"/>
  <c r="AA614" i="34" s="1"/>
  <c r="AC614" i="34"/>
  <c r="AD614" i="34"/>
  <c r="AE614" i="34"/>
  <c r="AF614" i="34"/>
  <c r="AJ614" i="34" s="1"/>
  <c r="AG614" i="34"/>
  <c r="AH614" i="34"/>
  <c r="AK614" i="34"/>
  <c r="AM614" i="34"/>
  <c r="AW614" i="34"/>
  <c r="AY614" i="34"/>
  <c r="AZ614" i="34"/>
  <c r="BB614" i="34"/>
  <c r="P615" i="34"/>
  <c r="AB615" i="34" s="1"/>
  <c r="AC615" i="34"/>
  <c r="AD615" i="34"/>
  <c r="AE615" i="34"/>
  <c r="AF615" i="34"/>
  <c r="AI615" i="34" s="1"/>
  <c r="AG615" i="34"/>
  <c r="AH615" i="34"/>
  <c r="AK615" i="34"/>
  <c r="AM615" i="34"/>
  <c r="AW615" i="34"/>
  <c r="AY615" i="34"/>
  <c r="AZ615" i="34"/>
  <c r="BB615" i="34"/>
  <c r="P616" i="34"/>
  <c r="AC616" i="34"/>
  <c r="AD616" i="34"/>
  <c r="AE616" i="34"/>
  <c r="AF616" i="34"/>
  <c r="AI616" i="34" s="1"/>
  <c r="AG616" i="34"/>
  <c r="AH616" i="34"/>
  <c r="AK616" i="34"/>
  <c r="AM616" i="34"/>
  <c r="AW616" i="34"/>
  <c r="AY616" i="34"/>
  <c r="AZ616" i="34"/>
  <c r="BB616" i="34"/>
  <c r="P617" i="34"/>
  <c r="AA617" i="34" s="1"/>
  <c r="AC617" i="34"/>
  <c r="AD617" i="34"/>
  <c r="AE617" i="34"/>
  <c r="AF617" i="34"/>
  <c r="AI617" i="34" s="1"/>
  <c r="AG617" i="34"/>
  <c r="AH617" i="34"/>
  <c r="AK617" i="34"/>
  <c r="AM617" i="34"/>
  <c r="AW617" i="34"/>
  <c r="AY617" i="34"/>
  <c r="AZ617" i="34"/>
  <c r="BB617" i="34"/>
  <c r="P618" i="34"/>
  <c r="AA618" i="34" s="1"/>
  <c r="AC618" i="34"/>
  <c r="AD618" i="34"/>
  <c r="AE618" i="34"/>
  <c r="AF618" i="34"/>
  <c r="AG618" i="34"/>
  <c r="AH618" i="34"/>
  <c r="AK618" i="34"/>
  <c r="AM618" i="34"/>
  <c r="AW618" i="34"/>
  <c r="AY618" i="34"/>
  <c r="AZ618" i="34"/>
  <c r="BB618" i="34"/>
  <c r="P619" i="34"/>
  <c r="AC619" i="34"/>
  <c r="AD619" i="34"/>
  <c r="AE619" i="34"/>
  <c r="AF619" i="34"/>
  <c r="AI619" i="34" s="1"/>
  <c r="AG619" i="34"/>
  <c r="AH619" i="34"/>
  <c r="AK619" i="34"/>
  <c r="AM619" i="34"/>
  <c r="AW619" i="34"/>
  <c r="AY619" i="34"/>
  <c r="AZ619" i="34"/>
  <c r="BB619" i="34"/>
  <c r="P620" i="34"/>
  <c r="AC620" i="34"/>
  <c r="AD620" i="34"/>
  <c r="AE620" i="34"/>
  <c r="AF620" i="34"/>
  <c r="AI620" i="34" s="1"/>
  <c r="AG620" i="34"/>
  <c r="AH620" i="34"/>
  <c r="AK620" i="34"/>
  <c r="AM620" i="34"/>
  <c r="AW620" i="34"/>
  <c r="AY620" i="34"/>
  <c r="AZ620" i="34"/>
  <c r="BB620" i="34"/>
  <c r="P621" i="34"/>
  <c r="AA621" i="34" s="1"/>
  <c r="AC621" i="34"/>
  <c r="AD621" i="34"/>
  <c r="AE621" i="34"/>
  <c r="AF621" i="34"/>
  <c r="AG621" i="34"/>
  <c r="AH621" i="34"/>
  <c r="AK621" i="34"/>
  <c r="AM621" i="34"/>
  <c r="AW621" i="34"/>
  <c r="AY621" i="34"/>
  <c r="BA621" i="34" s="1"/>
  <c r="AZ621" i="34"/>
  <c r="BB621" i="34"/>
  <c r="P622" i="34"/>
  <c r="AA622" i="34" s="1"/>
  <c r="AC622" i="34"/>
  <c r="AD622" i="34"/>
  <c r="AE622" i="34"/>
  <c r="AF622" i="34"/>
  <c r="AJ622" i="34" s="1"/>
  <c r="AG622" i="34"/>
  <c r="AH622" i="34"/>
  <c r="AK622" i="34"/>
  <c r="AM622" i="34"/>
  <c r="AW622" i="34"/>
  <c r="AY622" i="34"/>
  <c r="AZ622" i="34"/>
  <c r="BB622" i="34"/>
  <c r="P623" i="34"/>
  <c r="AB623" i="34" s="1"/>
  <c r="AC623" i="34"/>
  <c r="AD623" i="34"/>
  <c r="AE623" i="34"/>
  <c r="AF623" i="34"/>
  <c r="AI623" i="34" s="1"/>
  <c r="AG623" i="34"/>
  <c r="AH623" i="34"/>
  <c r="AK623" i="34"/>
  <c r="AM623" i="34"/>
  <c r="AW623" i="34"/>
  <c r="AY623" i="34"/>
  <c r="AZ623" i="34"/>
  <c r="BB623" i="34"/>
  <c r="P624" i="34"/>
  <c r="AC624" i="34"/>
  <c r="AD624" i="34"/>
  <c r="AE624" i="34"/>
  <c r="AF624" i="34"/>
  <c r="AI624" i="34" s="1"/>
  <c r="AG624" i="34"/>
  <c r="AH624" i="34"/>
  <c r="AK624" i="34"/>
  <c r="AM624" i="34"/>
  <c r="AW624" i="34"/>
  <c r="AY624" i="34"/>
  <c r="AZ624" i="34"/>
  <c r="BB624" i="34"/>
  <c r="P625" i="34"/>
  <c r="AA625" i="34" s="1"/>
  <c r="AC625" i="34"/>
  <c r="AD625" i="34"/>
  <c r="AE625" i="34"/>
  <c r="AF625" i="34"/>
  <c r="AI625" i="34" s="1"/>
  <c r="AG625" i="34"/>
  <c r="AH625" i="34"/>
  <c r="AK625" i="34"/>
  <c r="AM625" i="34"/>
  <c r="AW625" i="34"/>
  <c r="AY625" i="34"/>
  <c r="AZ625" i="34"/>
  <c r="BB625" i="34"/>
  <c r="P626" i="34"/>
  <c r="AC626" i="34"/>
  <c r="AD626" i="34"/>
  <c r="AE626" i="34"/>
  <c r="AF626" i="34"/>
  <c r="AJ626" i="34" s="1"/>
  <c r="AG626" i="34"/>
  <c r="AH626" i="34"/>
  <c r="AK626" i="34"/>
  <c r="AM626" i="34"/>
  <c r="AW626" i="34"/>
  <c r="AY626" i="34"/>
  <c r="AZ626" i="34"/>
  <c r="BB626" i="34"/>
  <c r="P627" i="34"/>
  <c r="AB627" i="34" s="1"/>
  <c r="AC627" i="34"/>
  <c r="AD627" i="34"/>
  <c r="AE627" i="34"/>
  <c r="AF627" i="34"/>
  <c r="AI627" i="34" s="1"/>
  <c r="AG627" i="34"/>
  <c r="AH627" i="34"/>
  <c r="AK627" i="34"/>
  <c r="AM627" i="34"/>
  <c r="AW627" i="34"/>
  <c r="AY627" i="34"/>
  <c r="AZ627" i="34"/>
  <c r="BB627" i="34"/>
  <c r="P628" i="34"/>
  <c r="AC628" i="34"/>
  <c r="AD628" i="34"/>
  <c r="AE628" i="34"/>
  <c r="AF628" i="34"/>
  <c r="AI628" i="34" s="1"/>
  <c r="AG628" i="34"/>
  <c r="AH628" i="34"/>
  <c r="AK628" i="34"/>
  <c r="AM628" i="34"/>
  <c r="AW628" i="34"/>
  <c r="AY628" i="34"/>
  <c r="AZ628" i="34"/>
  <c r="BB628" i="34"/>
  <c r="P629" i="34"/>
  <c r="AA629" i="34" s="1"/>
  <c r="AC629" i="34"/>
  <c r="AD629" i="34"/>
  <c r="AE629" i="34"/>
  <c r="AF629" i="34"/>
  <c r="AI629" i="34" s="1"/>
  <c r="AG629" i="34"/>
  <c r="AH629" i="34"/>
  <c r="AK629" i="34"/>
  <c r="AM629" i="34"/>
  <c r="AW629" i="34"/>
  <c r="AY629" i="34"/>
  <c r="AZ629" i="34"/>
  <c r="BB629" i="34"/>
  <c r="P630" i="34"/>
  <c r="AC630" i="34"/>
  <c r="AD630" i="34"/>
  <c r="AE630" i="34"/>
  <c r="AF630" i="34"/>
  <c r="AJ630" i="34" s="1"/>
  <c r="AG630" i="34"/>
  <c r="AH630" i="34"/>
  <c r="AK630" i="34"/>
  <c r="AM630" i="34"/>
  <c r="AW630" i="34"/>
  <c r="AY630" i="34"/>
  <c r="AZ630" i="34"/>
  <c r="BB630" i="34"/>
  <c r="P631" i="34"/>
  <c r="AA631" i="34" s="1"/>
  <c r="AC631" i="34"/>
  <c r="AD631" i="34"/>
  <c r="AE631" i="34"/>
  <c r="AF631" i="34"/>
  <c r="AG631" i="34"/>
  <c r="AH631" i="34"/>
  <c r="AK631" i="34"/>
  <c r="AM631" i="34"/>
  <c r="AW631" i="34"/>
  <c r="AY631" i="34"/>
  <c r="AZ631" i="34"/>
  <c r="BB631" i="34"/>
  <c r="P632" i="34"/>
  <c r="AC632" i="34"/>
  <c r="AD632" i="34"/>
  <c r="AE632" i="34"/>
  <c r="AF632" i="34"/>
  <c r="AI632" i="34" s="1"/>
  <c r="AG632" i="34"/>
  <c r="AH632" i="34"/>
  <c r="AK632" i="34"/>
  <c r="AM632" i="34"/>
  <c r="AW632" i="34"/>
  <c r="AY632" i="34"/>
  <c r="AZ632" i="34"/>
  <c r="BB632" i="34"/>
  <c r="P633" i="34"/>
  <c r="AC633" i="34"/>
  <c r="AD633" i="34"/>
  <c r="AE633" i="34"/>
  <c r="AF633" i="34"/>
  <c r="AI633" i="34" s="1"/>
  <c r="AG633" i="34"/>
  <c r="AH633" i="34"/>
  <c r="AK633" i="34"/>
  <c r="AM633" i="34"/>
  <c r="AW633" i="34"/>
  <c r="AY633" i="34"/>
  <c r="AZ633" i="34"/>
  <c r="BB633" i="34"/>
  <c r="P634" i="34"/>
  <c r="AB634" i="34" s="1"/>
  <c r="AC634" i="34"/>
  <c r="AD634" i="34"/>
  <c r="AE634" i="34"/>
  <c r="AF634" i="34"/>
  <c r="AG634" i="34"/>
  <c r="AH634" i="34"/>
  <c r="AK634" i="34"/>
  <c r="AM634" i="34"/>
  <c r="AW634" i="34"/>
  <c r="AY634" i="34"/>
  <c r="AZ634" i="34"/>
  <c r="BB634" i="34"/>
  <c r="P635" i="34"/>
  <c r="AA635" i="34" s="1"/>
  <c r="AC635" i="34"/>
  <c r="AD635" i="34"/>
  <c r="AE635" i="34"/>
  <c r="AF635" i="34"/>
  <c r="AI635" i="34" s="1"/>
  <c r="AG635" i="34"/>
  <c r="AH635" i="34"/>
  <c r="AK635" i="34"/>
  <c r="AM635" i="34"/>
  <c r="AW635" i="34"/>
  <c r="AY635" i="34"/>
  <c r="AZ635" i="34"/>
  <c r="BB635" i="34"/>
  <c r="P636" i="34"/>
  <c r="AC636" i="34"/>
  <c r="AD636" i="34"/>
  <c r="AE636" i="34"/>
  <c r="AF636" i="34"/>
  <c r="AI636" i="34" s="1"/>
  <c r="AG636" i="34"/>
  <c r="AH636" i="34"/>
  <c r="AK636" i="34"/>
  <c r="AM636" i="34"/>
  <c r="AW636" i="34"/>
  <c r="AY636" i="34"/>
  <c r="AZ636" i="34"/>
  <c r="BB636" i="34"/>
  <c r="P637" i="34"/>
  <c r="AC637" i="34"/>
  <c r="AD637" i="34"/>
  <c r="AE637" i="34"/>
  <c r="AF637" i="34"/>
  <c r="AI637" i="34" s="1"/>
  <c r="AG637" i="34"/>
  <c r="AH637" i="34"/>
  <c r="AK637" i="34"/>
  <c r="AM637" i="34"/>
  <c r="AW637" i="34"/>
  <c r="AY637" i="34"/>
  <c r="AZ637" i="34"/>
  <c r="BB637" i="34"/>
  <c r="P638" i="34"/>
  <c r="AA638" i="34" s="1"/>
  <c r="AC638" i="34"/>
  <c r="AD638" i="34"/>
  <c r="AE638" i="34"/>
  <c r="AF638" i="34"/>
  <c r="AJ638" i="34" s="1"/>
  <c r="AG638" i="34"/>
  <c r="AH638" i="34"/>
  <c r="AK638" i="34"/>
  <c r="AM638" i="34"/>
  <c r="AW638" i="34"/>
  <c r="AY638" i="34"/>
  <c r="AZ638" i="34"/>
  <c r="BB638" i="34"/>
  <c r="P639" i="34"/>
  <c r="AA639" i="34" s="1"/>
  <c r="AB639" i="34"/>
  <c r="AC639" i="34"/>
  <c r="AD639" i="34"/>
  <c r="AE639" i="34"/>
  <c r="AF639" i="34"/>
  <c r="AI639" i="34" s="1"/>
  <c r="AG639" i="34"/>
  <c r="AH639" i="34"/>
  <c r="AK639" i="34"/>
  <c r="AM639" i="34"/>
  <c r="AW639" i="34"/>
  <c r="AY639" i="34"/>
  <c r="AZ639" i="34"/>
  <c r="BB639" i="34"/>
  <c r="P640" i="34"/>
  <c r="AC640" i="34"/>
  <c r="AD640" i="34"/>
  <c r="AE640" i="34"/>
  <c r="AF640" i="34"/>
  <c r="AG640" i="34"/>
  <c r="AH640" i="34"/>
  <c r="AK640" i="34"/>
  <c r="AM640" i="34"/>
  <c r="AW640" i="34"/>
  <c r="AY640" i="34"/>
  <c r="AZ640" i="34"/>
  <c r="BB640" i="34"/>
  <c r="P641" i="34"/>
  <c r="AA641" i="34" s="1"/>
  <c r="AC641" i="34"/>
  <c r="AD641" i="34"/>
  <c r="AE641" i="34"/>
  <c r="AF641" i="34"/>
  <c r="AI641" i="34" s="1"/>
  <c r="AG641" i="34"/>
  <c r="AH641" i="34"/>
  <c r="AK641" i="34"/>
  <c r="AM641" i="34"/>
  <c r="AW641" i="34"/>
  <c r="AY641" i="34"/>
  <c r="AZ641" i="34"/>
  <c r="BB641" i="34"/>
  <c r="P642" i="34"/>
  <c r="AC642" i="34"/>
  <c r="AD642" i="34"/>
  <c r="AE642" i="34"/>
  <c r="AF642" i="34"/>
  <c r="AI642" i="34" s="1"/>
  <c r="AG642" i="34"/>
  <c r="AH642" i="34"/>
  <c r="AK642" i="34"/>
  <c r="AM642" i="34"/>
  <c r="AW642" i="34"/>
  <c r="AY642" i="34"/>
  <c r="AZ642" i="34"/>
  <c r="BB642" i="34"/>
  <c r="P643" i="34"/>
  <c r="AA643" i="34" s="1"/>
  <c r="AC643" i="34"/>
  <c r="AD643" i="34"/>
  <c r="AE643" i="34"/>
  <c r="AF643" i="34"/>
  <c r="AI643" i="34" s="1"/>
  <c r="AG643" i="34"/>
  <c r="AH643" i="34"/>
  <c r="AK643" i="34"/>
  <c r="AM643" i="34"/>
  <c r="AW643" i="34"/>
  <c r="AY643" i="34"/>
  <c r="AZ643" i="34"/>
  <c r="BB643" i="34"/>
  <c r="P644" i="34"/>
  <c r="AA644" i="34" s="1"/>
  <c r="AC644" i="34"/>
  <c r="AD644" i="34"/>
  <c r="AE644" i="34"/>
  <c r="AF644" i="34"/>
  <c r="AG644" i="34"/>
  <c r="AH644" i="34"/>
  <c r="AK644" i="34"/>
  <c r="AM644" i="34"/>
  <c r="AW644" i="34"/>
  <c r="AY644" i="34"/>
  <c r="AZ644" i="34"/>
  <c r="BB644" i="34"/>
  <c r="P645" i="34"/>
  <c r="AC645" i="34"/>
  <c r="AD645" i="34"/>
  <c r="AE645" i="34"/>
  <c r="AF645" i="34"/>
  <c r="AI645" i="34" s="1"/>
  <c r="AG645" i="34"/>
  <c r="AH645" i="34"/>
  <c r="AK645" i="34"/>
  <c r="AM645" i="34"/>
  <c r="AW645" i="34"/>
  <c r="AY645" i="34"/>
  <c r="AZ645" i="34"/>
  <c r="BB645" i="34"/>
  <c r="P646" i="34"/>
  <c r="AC646" i="34"/>
  <c r="AD646" i="34"/>
  <c r="AE646" i="34"/>
  <c r="AF646" i="34"/>
  <c r="AI646" i="34" s="1"/>
  <c r="AG646" i="34"/>
  <c r="AH646" i="34"/>
  <c r="AK646" i="34"/>
  <c r="AM646" i="34"/>
  <c r="AW646" i="34"/>
  <c r="AY646" i="34"/>
  <c r="AZ646" i="34"/>
  <c r="BB646" i="34"/>
  <c r="P647" i="34"/>
  <c r="AC647" i="34"/>
  <c r="AD647" i="34"/>
  <c r="AE647" i="34"/>
  <c r="AF647" i="34"/>
  <c r="AJ647" i="34" s="1"/>
  <c r="AG647" i="34"/>
  <c r="AH647" i="34"/>
  <c r="AK647" i="34"/>
  <c r="AM647" i="34"/>
  <c r="AW647" i="34"/>
  <c r="AY647" i="34"/>
  <c r="AZ647" i="34"/>
  <c r="BB647" i="34"/>
  <c r="P648" i="34"/>
  <c r="AA648" i="34" s="1"/>
  <c r="AC648" i="34"/>
  <c r="AD648" i="34"/>
  <c r="AE648" i="34"/>
  <c r="AF648" i="34"/>
  <c r="AG648" i="34"/>
  <c r="AH648" i="34"/>
  <c r="AK648" i="34"/>
  <c r="AM648" i="34"/>
  <c r="AW648" i="34"/>
  <c r="AY648" i="34"/>
  <c r="AZ648" i="34"/>
  <c r="BB648" i="34"/>
  <c r="P649" i="34"/>
  <c r="AC649" i="34"/>
  <c r="AD649" i="34"/>
  <c r="AE649" i="34"/>
  <c r="AF649" i="34"/>
  <c r="AI649" i="34" s="1"/>
  <c r="AG649" i="34"/>
  <c r="AH649" i="34"/>
  <c r="AK649" i="34"/>
  <c r="AM649" i="34"/>
  <c r="AW649" i="34"/>
  <c r="AY649" i="34"/>
  <c r="AZ649" i="34"/>
  <c r="BB649" i="34"/>
  <c r="P650" i="34"/>
  <c r="AC650" i="34"/>
  <c r="AD650" i="34"/>
  <c r="AE650" i="34"/>
  <c r="AF650" i="34"/>
  <c r="AG650" i="34"/>
  <c r="AH650" i="34"/>
  <c r="AK650" i="34"/>
  <c r="AM650" i="34"/>
  <c r="AW650" i="34"/>
  <c r="AY650" i="34"/>
  <c r="AZ650" i="34"/>
  <c r="BB650" i="34"/>
  <c r="P651" i="34"/>
  <c r="AA651" i="34" s="1"/>
  <c r="AC651" i="34"/>
  <c r="AD651" i="34"/>
  <c r="AE651" i="34"/>
  <c r="AF651" i="34"/>
  <c r="AI651" i="34" s="1"/>
  <c r="AG651" i="34"/>
  <c r="AH651" i="34"/>
  <c r="AK651" i="34"/>
  <c r="AM651" i="34"/>
  <c r="AW651" i="34"/>
  <c r="AY651" i="34"/>
  <c r="AZ651" i="34"/>
  <c r="BB651" i="34"/>
  <c r="P652" i="34"/>
  <c r="AA652" i="34" s="1"/>
  <c r="AC652" i="34"/>
  <c r="AD652" i="34"/>
  <c r="AE652" i="34"/>
  <c r="AF652" i="34"/>
  <c r="AI652" i="34" s="1"/>
  <c r="AG652" i="34"/>
  <c r="AH652" i="34"/>
  <c r="AK652" i="34"/>
  <c r="AM652" i="34"/>
  <c r="AW652" i="34"/>
  <c r="AY652" i="34"/>
  <c r="AZ652" i="34"/>
  <c r="BB652" i="34"/>
  <c r="P653" i="34"/>
  <c r="AC653" i="34"/>
  <c r="AD653" i="34"/>
  <c r="AE653" i="34"/>
  <c r="AF653" i="34"/>
  <c r="AG653" i="34"/>
  <c r="AH653" i="34"/>
  <c r="AK653" i="34"/>
  <c r="AM653" i="34"/>
  <c r="AW653" i="34"/>
  <c r="AY653" i="34"/>
  <c r="AZ653" i="34"/>
  <c r="BB653" i="34"/>
  <c r="P654" i="34"/>
  <c r="AC654" i="34"/>
  <c r="AD654" i="34"/>
  <c r="AE654" i="34"/>
  <c r="AF654" i="34"/>
  <c r="AI654" i="34" s="1"/>
  <c r="AG654" i="34"/>
  <c r="AH654" i="34"/>
  <c r="AK654" i="34"/>
  <c r="AM654" i="34"/>
  <c r="AW654" i="34"/>
  <c r="AY654" i="34"/>
  <c r="AZ654" i="34"/>
  <c r="BB654" i="34"/>
  <c r="P655" i="34"/>
  <c r="AA655" i="34" s="1"/>
  <c r="AC655" i="34"/>
  <c r="AD655" i="34"/>
  <c r="AE655" i="34"/>
  <c r="AF655" i="34"/>
  <c r="AI655" i="34" s="1"/>
  <c r="AG655" i="34"/>
  <c r="AH655" i="34"/>
  <c r="AK655" i="34"/>
  <c r="AM655" i="34"/>
  <c r="AW655" i="34"/>
  <c r="AY655" i="34"/>
  <c r="AZ655" i="34"/>
  <c r="BB655" i="34"/>
  <c r="P656" i="34"/>
  <c r="AA656" i="34" s="1"/>
  <c r="AC656" i="34"/>
  <c r="AD656" i="34"/>
  <c r="AE656" i="34"/>
  <c r="AF656" i="34"/>
  <c r="AJ656" i="34" s="1"/>
  <c r="AG656" i="34"/>
  <c r="AH656" i="34"/>
  <c r="AI656" i="34"/>
  <c r="AK656" i="34"/>
  <c r="AM656" i="34"/>
  <c r="AW656" i="34"/>
  <c r="AY656" i="34"/>
  <c r="AZ656" i="34"/>
  <c r="BB656" i="34"/>
  <c r="P657" i="34"/>
  <c r="AC657" i="34"/>
  <c r="AD657" i="34"/>
  <c r="AE657" i="34"/>
  <c r="AF657" i="34"/>
  <c r="AI657" i="34" s="1"/>
  <c r="AG657" i="34"/>
  <c r="AH657" i="34"/>
  <c r="AK657" i="34"/>
  <c r="AM657" i="34"/>
  <c r="AW657" i="34"/>
  <c r="AY657" i="34"/>
  <c r="AZ657" i="34"/>
  <c r="BB657" i="34"/>
  <c r="P658" i="34"/>
  <c r="AC658" i="34"/>
  <c r="AD658" i="34"/>
  <c r="AE658" i="34"/>
  <c r="AF658" i="34"/>
  <c r="AI658" i="34" s="1"/>
  <c r="AG658" i="34"/>
  <c r="AH658" i="34"/>
  <c r="AK658" i="34"/>
  <c r="AM658" i="34"/>
  <c r="AW658" i="34"/>
  <c r="AY658" i="34"/>
  <c r="BA658" i="34" s="1"/>
  <c r="AZ658" i="34"/>
  <c r="BB658" i="34"/>
  <c r="P659" i="34"/>
  <c r="AB659" i="34" s="1"/>
  <c r="AC659" i="34"/>
  <c r="AD659" i="34"/>
  <c r="AE659" i="34"/>
  <c r="AF659" i="34"/>
  <c r="AG659" i="34"/>
  <c r="AH659" i="34"/>
  <c r="AK659" i="34"/>
  <c r="AM659" i="34"/>
  <c r="AW659" i="34"/>
  <c r="AY659" i="34"/>
  <c r="AZ659" i="34"/>
  <c r="BB659" i="34"/>
  <c r="P660" i="34"/>
  <c r="AB660" i="34" s="1"/>
  <c r="AA660" i="34"/>
  <c r="AC660" i="34"/>
  <c r="AD660" i="34"/>
  <c r="AE660" i="34"/>
  <c r="AF660" i="34"/>
  <c r="AI660" i="34" s="1"/>
  <c r="AG660" i="34"/>
  <c r="AH660" i="34"/>
  <c r="AK660" i="34"/>
  <c r="AM660" i="34"/>
  <c r="AW660" i="34"/>
  <c r="AY660" i="34"/>
  <c r="AZ660" i="34"/>
  <c r="BB660" i="34"/>
  <c r="P661" i="34"/>
  <c r="AC661" i="34"/>
  <c r="AD661" i="34"/>
  <c r="AE661" i="34"/>
  <c r="AF661" i="34"/>
  <c r="AI661" i="34" s="1"/>
  <c r="AG661" i="34"/>
  <c r="AH661" i="34"/>
  <c r="AK661" i="34"/>
  <c r="AM661" i="34"/>
  <c r="AW661" i="34"/>
  <c r="AY661" i="34"/>
  <c r="AZ661" i="34"/>
  <c r="BB661" i="34"/>
  <c r="P662" i="34"/>
  <c r="AC662" i="34"/>
  <c r="AD662" i="34"/>
  <c r="AE662" i="34"/>
  <c r="AF662" i="34"/>
  <c r="AI662" i="34" s="1"/>
  <c r="AG662" i="34"/>
  <c r="AH662" i="34"/>
  <c r="AK662" i="34"/>
  <c r="AM662" i="34"/>
  <c r="AW662" i="34"/>
  <c r="AY662" i="34"/>
  <c r="AZ662" i="34"/>
  <c r="BA662" i="34"/>
  <c r="BB662" i="34"/>
  <c r="P663" i="34"/>
  <c r="AC663" i="34"/>
  <c r="AD663" i="34"/>
  <c r="AE663" i="34"/>
  <c r="AF663" i="34"/>
  <c r="AG663" i="34"/>
  <c r="AH663" i="34"/>
  <c r="AK663" i="34"/>
  <c r="AM663" i="34"/>
  <c r="AW663" i="34"/>
  <c r="AY663" i="34"/>
  <c r="AZ663" i="34"/>
  <c r="BB663" i="34"/>
  <c r="P664" i="34"/>
  <c r="AA664" i="34" s="1"/>
  <c r="AC664" i="34"/>
  <c r="AD664" i="34"/>
  <c r="AE664" i="34"/>
  <c r="AF664" i="34"/>
  <c r="AG664" i="34"/>
  <c r="AH664" i="34"/>
  <c r="AK664" i="34"/>
  <c r="AM664" i="34"/>
  <c r="AW664" i="34"/>
  <c r="AY664" i="34"/>
  <c r="AZ664" i="34"/>
  <c r="BB664" i="34"/>
  <c r="P665" i="34"/>
  <c r="AC665" i="34"/>
  <c r="AD665" i="34"/>
  <c r="AE665" i="34"/>
  <c r="AF665" i="34"/>
  <c r="AI665" i="34" s="1"/>
  <c r="AG665" i="34"/>
  <c r="AH665" i="34"/>
  <c r="AK665" i="34"/>
  <c r="AM665" i="34"/>
  <c r="AW665" i="34"/>
  <c r="AY665" i="34"/>
  <c r="AZ665" i="34"/>
  <c r="BB665" i="34"/>
  <c r="P666" i="34"/>
  <c r="AC666" i="34"/>
  <c r="AD666" i="34"/>
  <c r="AE666" i="34"/>
  <c r="AF666" i="34"/>
  <c r="AG666" i="34"/>
  <c r="AH666" i="34"/>
  <c r="AK666" i="34"/>
  <c r="AM666" i="34"/>
  <c r="AW666" i="34"/>
  <c r="AY666" i="34"/>
  <c r="AZ666" i="34"/>
  <c r="BB666" i="34"/>
  <c r="P667" i="34"/>
  <c r="AA667" i="34" s="1"/>
  <c r="AC667" i="34"/>
  <c r="AD667" i="34"/>
  <c r="AE667" i="34"/>
  <c r="AF667" i="34"/>
  <c r="AI667" i="34" s="1"/>
  <c r="AG667" i="34"/>
  <c r="AH667" i="34"/>
  <c r="AK667" i="34"/>
  <c r="AM667" i="34"/>
  <c r="AW667" i="34"/>
  <c r="AY667" i="34"/>
  <c r="AZ667" i="34"/>
  <c r="BB667" i="34"/>
  <c r="P668" i="34"/>
  <c r="AA668" i="34" s="1"/>
  <c r="AC668" i="34"/>
  <c r="AD668" i="34"/>
  <c r="AE668" i="34"/>
  <c r="AF668" i="34"/>
  <c r="AI668" i="34" s="1"/>
  <c r="AG668" i="34"/>
  <c r="AH668" i="34"/>
  <c r="AK668" i="34"/>
  <c r="AM668" i="34"/>
  <c r="AW668" i="34"/>
  <c r="AY668" i="34"/>
  <c r="BA668" i="34" s="1"/>
  <c r="AZ668" i="34"/>
  <c r="BB668" i="34"/>
  <c r="P669" i="34"/>
  <c r="AC669" i="34"/>
  <c r="AD669" i="34"/>
  <c r="AE669" i="34"/>
  <c r="AF669" i="34"/>
  <c r="AG669" i="34"/>
  <c r="AH669" i="34"/>
  <c r="AK669" i="34"/>
  <c r="AM669" i="34"/>
  <c r="AW669" i="34"/>
  <c r="AY669" i="34"/>
  <c r="AZ669" i="34"/>
  <c r="BB669" i="34"/>
  <c r="P670" i="34"/>
  <c r="AC670" i="34"/>
  <c r="AD670" i="34"/>
  <c r="AE670" i="34"/>
  <c r="AF670" i="34"/>
  <c r="AI670" i="34" s="1"/>
  <c r="AG670" i="34"/>
  <c r="AH670" i="34"/>
  <c r="AK670" i="34"/>
  <c r="AM670" i="34"/>
  <c r="AW670" i="34"/>
  <c r="AY670" i="34"/>
  <c r="AZ670" i="34"/>
  <c r="BB670" i="34"/>
  <c r="P671" i="34"/>
  <c r="AA671" i="34" s="1"/>
  <c r="AC671" i="34"/>
  <c r="AD671" i="34"/>
  <c r="AE671" i="34"/>
  <c r="AF671" i="34"/>
  <c r="AI671" i="34" s="1"/>
  <c r="AG671" i="34"/>
  <c r="AH671" i="34"/>
  <c r="AK671" i="34"/>
  <c r="AM671" i="34"/>
  <c r="AW671" i="34"/>
  <c r="AY671" i="34"/>
  <c r="AZ671" i="34"/>
  <c r="BB671" i="34"/>
  <c r="P672" i="34"/>
  <c r="AA672" i="34" s="1"/>
  <c r="AC672" i="34"/>
  <c r="AD672" i="34"/>
  <c r="AE672" i="34"/>
  <c r="AF672" i="34"/>
  <c r="AI672" i="34" s="1"/>
  <c r="AG672" i="34"/>
  <c r="AH672" i="34"/>
  <c r="AK672" i="34"/>
  <c r="AM672" i="34"/>
  <c r="AW672" i="34"/>
  <c r="AY672" i="34"/>
  <c r="AZ672" i="34"/>
  <c r="BB672" i="34"/>
  <c r="P673" i="34"/>
  <c r="AC673" i="34"/>
  <c r="AD673" i="34"/>
  <c r="AE673" i="34"/>
  <c r="AF673" i="34"/>
  <c r="AI673" i="34" s="1"/>
  <c r="AG673" i="34"/>
  <c r="AH673" i="34"/>
  <c r="AK673" i="34"/>
  <c r="AM673" i="34"/>
  <c r="AW673" i="34"/>
  <c r="AY673" i="34"/>
  <c r="AZ673" i="34"/>
  <c r="BB673" i="34"/>
  <c r="P674" i="34"/>
  <c r="AC674" i="34"/>
  <c r="AD674" i="34"/>
  <c r="AE674" i="34"/>
  <c r="AF674" i="34"/>
  <c r="AI674" i="34" s="1"/>
  <c r="AG674" i="34"/>
  <c r="AH674" i="34"/>
  <c r="AK674" i="34"/>
  <c r="AM674" i="34"/>
  <c r="AW674" i="34"/>
  <c r="AY674" i="34"/>
  <c r="AZ674" i="34"/>
  <c r="BB674" i="34"/>
  <c r="P675" i="34"/>
  <c r="AB675" i="34" s="1"/>
  <c r="AC675" i="34"/>
  <c r="AD675" i="34"/>
  <c r="AE675" i="34"/>
  <c r="AF675" i="34"/>
  <c r="AJ675" i="34" s="1"/>
  <c r="AG675" i="34"/>
  <c r="AH675" i="34"/>
  <c r="AK675" i="34"/>
  <c r="AM675" i="34"/>
  <c r="AW675" i="34"/>
  <c r="AY675" i="34"/>
  <c r="AZ675" i="34"/>
  <c r="BB675" i="34"/>
  <c r="P676" i="34"/>
  <c r="AC676" i="34"/>
  <c r="AD676" i="34"/>
  <c r="AE676" i="34"/>
  <c r="AF676" i="34"/>
  <c r="AI676" i="34" s="1"/>
  <c r="AG676" i="34"/>
  <c r="AH676" i="34"/>
  <c r="AJ676" i="34"/>
  <c r="AK676" i="34"/>
  <c r="AM676" i="34"/>
  <c r="AW676" i="34"/>
  <c r="AY676" i="34"/>
  <c r="AZ676" i="34"/>
  <c r="BB676" i="34"/>
  <c r="P677" i="34"/>
  <c r="AC677" i="34"/>
  <c r="AD677" i="34"/>
  <c r="AE677" i="34"/>
  <c r="AF677" i="34"/>
  <c r="AI677" i="34" s="1"/>
  <c r="AG677" i="34"/>
  <c r="AH677" i="34"/>
  <c r="AK677" i="34"/>
  <c r="AM677" i="34"/>
  <c r="AW677" i="34"/>
  <c r="AY677" i="34"/>
  <c r="AZ677" i="34"/>
  <c r="BB677" i="34"/>
  <c r="P678" i="34"/>
  <c r="AC678" i="34"/>
  <c r="AD678" i="34"/>
  <c r="AE678" i="34"/>
  <c r="AF678" i="34"/>
  <c r="AI678" i="34" s="1"/>
  <c r="AG678" i="34"/>
  <c r="AH678" i="34"/>
  <c r="AK678" i="34"/>
  <c r="AM678" i="34"/>
  <c r="AW678" i="34"/>
  <c r="AY678" i="34"/>
  <c r="BA678" i="34" s="1"/>
  <c r="AZ678" i="34"/>
  <c r="BB678" i="34"/>
  <c r="P679" i="34"/>
  <c r="AC679" i="34"/>
  <c r="AD679" i="34"/>
  <c r="AE679" i="34"/>
  <c r="AF679" i="34"/>
  <c r="AJ679" i="34" s="1"/>
  <c r="AG679" i="34"/>
  <c r="AH679" i="34"/>
  <c r="AK679" i="34"/>
  <c r="AM679" i="34"/>
  <c r="AW679" i="34"/>
  <c r="AY679" i="34"/>
  <c r="AZ679" i="34"/>
  <c r="BB679" i="34"/>
  <c r="P680" i="34"/>
  <c r="AA680" i="34" s="1"/>
  <c r="AC680" i="34"/>
  <c r="AD680" i="34"/>
  <c r="AE680" i="34"/>
  <c r="AF680" i="34"/>
  <c r="AG680" i="34"/>
  <c r="AH680" i="34"/>
  <c r="AK680" i="34"/>
  <c r="AM680" i="34"/>
  <c r="AW680" i="34"/>
  <c r="AY680" i="34"/>
  <c r="AZ680" i="34"/>
  <c r="BB680" i="34"/>
  <c r="P681" i="34"/>
  <c r="AC681" i="34"/>
  <c r="AD681" i="34"/>
  <c r="AE681" i="34"/>
  <c r="AF681" i="34"/>
  <c r="AI681" i="34" s="1"/>
  <c r="AG681" i="34"/>
  <c r="AH681" i="34"/>
  <c r="AK681" i="34"/>
  <c r="AM681" i="34"/>
  <c r="AW681" i="34"/>
  <c r="AY681" i="34"/>
  <c r="AZ681" i="34"/>
  <c r="BB681" i="34"/>
  <c r="P682" i="34"/>
  <c r="AC682" i="34"/>
  <c r="AD682" i="34"/>
  <c r="AE682" i="34"/>
  <c r="AF682" i="34"/>
  <c r="AG682" i="34"/>
  <c r="AH682" i="34"/>
  <c r="AK682" i="34"/>
  <c r="AM682" i="34"/>
  <c r="AW682" i="34"/>
  <c r="AY682" i="34"/>
  <c r="AZ682" i="34"/>
  <c r="BB682" i="34"/>
  <c r="P683" i="34"/>
  <c r="AB683" i="34" s="1"/>
  <c r="AC683" i="34"/>
  <c r="AD683" i="34"/>
  <c r="AE683" i="34"/>
  <c r="AF683" i="34"/>
  <c r="AI683" i="34" s="1"/>
  <c r="AG683" i="34"/>
  <c r="AH683" i="34"/>
  <c r="AK683" i="34"/>
  <c r="AM683" i="34"/>
  <c r="AW683" i="34"/>
  <c r="AY683" i="34"/>
  <c r="AZ683" i="34"/>
  <c r="BB683" i="34"/>
  <c r="P684" i="34"/>
  <c r="AA684" i="34" s="1"/>
  <c r="AC684" i="34"/>
  <c r="AD684" i="34"/>
  <c r="AE684" i="34"/>
  <c r="AF684" i="34"/>
  <c r="AI684" i="34" s="1"/>
  <c r="AG684" i="34"/>
  <c r="AH684" i="34"/>
  <c r="AK684" i="34"/>
  <c r="AM684" i="34"/>
  <c r="AW684" i="34"/>
  <c r="AY684" i="34"/>
  <c r="AZ684" i="34"/>
  <c r="BB684" i="34"/>
  <c r="P685" i="34"/>
  <c r="AC685" i="34"/>
  <c r="AD685" i="34"/>
  <c r="AE685" i="34"/>
  <c r="AF685" i="34"/>
  <c r="AG685" i="34"/>
  <c r="AH685" i="34"/>
  <c r="AK685" i="34"/>
  <c r="AM685" i="34"/>
  <c r="AW685" i="34"/>
  <c r="AY685" i="34"/>
  <c r="AZ685" i="34"/>
  <c r="BB685" i="34"/>
  <c r="P686" i="34"/>
  <c r="AC686" i="34"/>
  <c r="AD686" i="34"/>
  <c r="AE686" i="34"/>
  <c r="AF686" i="34"/>
  <c r="AI686" i="34" s="1"/>
  <c r="AG686" i="34"/>
  <c r="AH686" i="34"/>
  <c r="AK686" i="34"/>
  <c r="AM686" i="34"/>
  <c r="AW686" i="34"/>
  <c r="AY686" i="34"/>
  <c r="AZ686" i="34"/>
  <c r="BB686" i="34"/>
  <c r="P687" i="34"/>
  <c r="AA687" i="34" s="1"/>
  <c r="AC687" i="34"/>
  <c r="AD687" i="34"/>
  <c r="AE687" i="34"/>
  <c r="AF687" i="34"/>
  <c r="AG687" i="34"/>
  <c r="AH687" i="34"/>
  <c r="AK687" i="34"/>
  <c r="AM687" i="34"/>
  <c r="AW687" i="34"/>
  <c r="AY687" i="34"/>
  <c r="AZ687" i="34"/>
  <c r="BB687" i="34"/>
  <c r="P688" i="34"/>
  <c r="AA688" i="34" s="1"/>
  <c r="AC688" i="34"/>
  <c r="AD688" i="34"/>
  <c r="AE688" i="34"/>
  <c r="AF688" i="34"/>
  <c r="AJ688" i="34" s="1"/>
  <c r="AG688" i="34"/>
  <c r="AH688" i="34"/>
  <c r="AK688" i="34"/>
  <c r="AM688" i="34"/>
  <c r="AW688" i="34"/>
  <c r="AY688" i="34"/>
  <c r="AZ688" i="34"/>
  <c r="BB688" i="34"/>
  <c r="P689" i="34"/>
  <c r="AC689" i="34"/>
  <c r="AD689" i="34"/>
  <c r="AE689" i="34"/>
  <c r="AF689" i="34"/>
  <c r="AG689" i="34"/>
  <c r="AH689" i="34"/>
  <c r="AK689" i="34"/>
  <c r="AM689" i="34"/>
  <c r="AW689" i="34"/>
  <c r="AY689" i="34"/>
  <c r="AZ689" i="34"/>
  <c r="BB689" i="34"/>
  <c r="P690" i="34"/>
  <c r="AC690" i="34"/>
  <c r="AD690" i="34"/>
  <c r="AE690" i="34"/>
  <c r="AF690" i="34"/>
  <c r="AI690" i="34" s="1"/>
  <c r="AG690" i="34"/>
  <c r="AH690" i="34"/>
  <c r="AK690" i="34"/>
  <c r="AM690" i="34"/>
  <c r="AW690" i="34"/>
  <c r="AY690" i="34"/>
  <c r="AZ690" i="34"/>
  <c r="BB690" i="34"/>
  <c r="P691" i="34"/>
  <c r="AC691" i="34"/>
  <c r="AD691" i="34"/>
  <c r="AE691" i="34"/>
  <c r="AF691" i="34"/>
  <c r="AG691" i="34"/>
  <c r="AH691" i="34"/>
  <c r="AI691" i="34"/>
  <c r="AJ691" i="34"/>
  <c r="AK691" i="34"/>
  <c r="AM691" i="34"/>
  <c r="AW691" i="34"/>
  <c r="AY691" i="34"/>
  <c r="AZ691" i="34"/>
  <c r="BB691" i="34"/>
  <c r="P692" i="34"/>
  <c r="AB692" i="34" s="1"/>
  <c r="AC692" i="34"/>
  <c r="AD692" i="34"/>
  <c r="AE692" i="34"/>
  <c r="AF692" i="34"/>
  <c r="AI692" i="34" s="1"/>
  <c r="AG692" i="34"/>
  <c r="AH692" i="34"/>
  <c r="AK692" i="34"/>
  <c r="AM692" i="34"/>
  <c r="AW692" i="34"/>
  <c r="AY692" i="34"/>
  <c r="AZ692" i="34"/>
  <c r="BB692" i="34"/>
  <c r="P693" i="34"/>
  <c r="AC693" i="34"/>
  <c r="AD693" i="34"/>
  <c r="AE693" i="34"/>
  <c r="AF693" i="34"/>
  <c r="AI693" i="34" s="1"/>
  <c r="AG693" i="34"/>
  <c r="AH693" i="34"/>
  <c r="AK693" i="34"/>
  <c r="AM693" i="34"/>
  <c r="AW693" i="34"/>
  <c r="AY693" i="34"/>
  <c r="AZ693" i="34"/>
  <c r="BB693" i="34"/>
  <c r="P694" i="34"/>
  <c r="AC694" i="34"/>
  <c r="AD694" i="34"/>
  <c r="AE694" i="34"/>
  <c r="AF694" i="34"/>
  <c r="AI694" i="34" s="1"/>
  <c r="AG694" i="34"/>
  <c r="AH694" i="34"/>
  <c r="AK694" i="34"/>
  <c r="AM694" i="34"/>
  <c r="AW694" i="34"/>
  <c r="AY694" i="34"/>
  <c r="BA694" i="34" s="1"/>
  <c r="AZ694" i="34"/>
  <c r="BB694" i="34"/>
  <c r="P695" i="34"/>
  <c r="AC695" i="34"/>
  <c r="AD695" i="34"/>
  <c r="AE695" i="34"/>
  <c r="AF695" i="34"/>
  <c r="AJ695" i="34" s="1"/>
  <c r="AG695" i="34"/>
  <c r="AH695" i="34"/>
  <c r="AK695" i="34"/>
  <c r="AM695" i="34"/>
  <c r="AW695" i="34"/>
  <c r="AY695" i="34"/>
  <c r="AZ695" i="34"/>
  <c r="BB695" i="34"/>
  <c r="P696" i="34"/>
  <c r="AC696" i="34"/>
  <c r="AD696" i="34"/>
  <c r="AE696" i="34"/>
  <c r="AF696" i="34"/>
  <c r="AJ696" i="34" s="1"/>
  <c r="AG696" i="34"/>
  <c r="AH696" i="34"/>
  <c r="AK696" i="34"/>
  <c r="AM696" i="34"/>
  <c r="AW696" i="34"/>
  <c r="AY696" i="34"/>
  <c r="AZ696" i="34"/>
  <c r="BB696" i="34"/>
  <c r="P697" i="34"/>
  <c r="AC697" i="34"/>
  <c r="AD697" i="34"/>
  <c r="AE697" i="34"/>
  <c r="AF697" i="34"/>
  <c r="AI697" i="34" s="1"/>
  <c r="AG697" i="34"/>
  <c r="AH697" i="34"/>
  <c r="AK697" i="34"/>
  <c r="AM697" i="34"/>
  <c r="AW697" i="34"/>
  <c r="AY697" i="34"/>
  <c r="AZ697" i="34"/>
  <c r="BB697" i="34"/>
  <c r="P698" i="34"/>
  <c r="AC698" i="34"/>
  <c r="AD698" i="34"/>
  <c r="AE698" i="34"/>
  <c r="AF698" i="34"/>
  <c r="AI698" i="34" s="1"/>
  <c r="AG698" i="34"/>
  <c r="AH698" i="34"/>
  <c r="AK698" i="34"/>
  <c r="AM698" i="34"/>
  <c r="AW698" i="34"/>
  <c r="AY698" i="34"/>
  <c r="AZ698" i="34"/>
  <c r="BB698" i="34"/>
  <c r="P699" i="34"/>
  <c r="AA699" i="34" s="1"/>
  <c r="AC699" i="34"/>
  <c r="AD699" i="34"/>
  <c r="AE699" i="34"/>
  <c r="AF699" i="34"/>
  <c r="AG699" i="34"/>
  <c r="AH699" i="34"/>
  <c r="AK699" i="34"/>
  <c r="AM699" i="34"/>
  <c r="AW699" i="34"/>
  <c r="AY699" i="34"/>
  <c r="AZ699" i="34"/>
  <c r="BB699" i="34"/>
  <c r="P700" i="34"/>
  <c r="AB700" i="34" s="1"/>
  <c r="AC700" i="34"/>
  <c r="AD700" i="34"/>
  <c r="AE700" i="34"/>
  <c r="AF700" i="34"/>
  <c r="AI700" i="34" s="1"/>
  <c r="AG700" i="34"/>
  <c r="AH700" i="34"/>
  <c r="AJ700" i="34"/>
  <c r="AK700" i="34"/>
  <c r="AM700" i="34"/>
  <c r="AW700" i="34"/>
  <c r="AY700" i="34"/>
  <c r="AZ700" i="34"/>
  <c r="BB700" i="34"/>
  <c r="P701" i="34"/>
  <c r="AC701" i="34"/>
  <c r="AD701" i="34"/>
  <c r="AE701" i="34"/>
  <c r="AF701" i="34"/>
  <c r="AI701" i="34" s="1"/>
  <c r="AG701" i="34"/>
  <c r="AH701" i="34"/>
  <c r="AK701" i="34"/>
  <c r="AM701" i="34"/>
  <c r="AW701" i="34"/>
  <c r="AY701" i="34"/>
  <c r="AZ701" i="34"/>
  <c r="BB701" i="34"/>
  <c r="P702" i="34"/>
  <c r="AC702" i="34"/>
  <c r="AD702" i="34"/>
  <c r="AE702" i="34"/>
  <c r="AF702" i="34"/>
  <c r="AG702" i="34"/>
  <c r="AH702" i="34"/>
  <c r="AK702" i="34"/>
  <c r="AM702" i="34"/>
  <c r="AW702" i="34"/>
  <c r="AY702" i="34"/>
  <c r="AZ702" i="34"/>
  <c r="BB702" i="34"/>
  <c r="P703" i="34"/>
  <c r="AC703" i="34"/>
  <c r="AD703" i="34"/>
  <c r="AE703" i="34"/>
  <c r="AF703" i="34"/>
  <c r="AJ703" i="34" s="1"/>
  <c r="AG703" i="34"/>
  <c r="AH703" i="34"/>
  <c r="AK703" i="34"/>
  <c r="AM703" i="34"/>
  <c r="AW703" i="34"/>
  <c r="AY703" i="34"/>
  <c r="AZ703" i="34"/>
  <c r="BB703" i="34"/>
  <c r="P704" i="34"/>
  <c r="AA704" i="34" s="1"/>
  <c r="AC704" i="34"/>
  <c r="AD704" i="34"/>
  <c r="AE704" i="34"/>
  <c r="AF704" i="34"/>
  <c r="AG704" i="34"/>
  <c r="AH704" i="34"/>
  <c r="AK704" i="34"/>
  <c r="AM704" i="34"/>
  <c r="AW704" i="34"/>
  <c r="AY704" i="34"/>
  <c r="AZ704" i="34"/>
  <c r="BB704" i="34"/>
  <c r="P705" i="34"/>
  <c r="AC705" i="34"/>
  <c r="AD705" i="34"/>
  <c r="AE705" i="34"/>
  <c r="AF705" i="34"/>
  <c r="AG705" i="34"/>
  <c r="AH705" i="34"/>
  <c r="AK705" i="34"/>
  <c r="AM705" i="34"/>
  <c r="AW705" i="34"/>
  <c r="AY705" i="34"/>
  <c r="AZ705" i="34"/>
  <c r="BB705" i="34"/>
  <c r="P706" i="34"/>
  <c r="AC706" i="34"/>
  <c r="AD706" i="34"/>
  <c r="AE706" i="34"/>
  <c r="AF706" i="34"/>
  <c r="AI706" i="34" s="1"/>
  <c r="AG706" i="34"/>
  <c r="AH706" i="34"/>
  <c r="AK706" i="34"/>
  <c r="AM706" i="34"/>
  <c r="AW706" i="34"/>
  <c r="AY706" i="34"/>
  <c r="AZ706" i="34"/>
  <c r="BB706" i="34"/>
  <c r="P707" i="34"/>
  <c r="AC707" i="34"/>
  <c r="AD707" i="34"/>
  <c r="AE707" i="34"/>
  <c r="AF707" i="34"/>
  <c r="AJ707" i="34" s="1"/>
  <c r="AG707" i="34"/>
  <c r="AH707" i="34"/>
  <c r="AK707" i="34"/>
  <c r="AM707" i="34"/>
  <c r="AW707" i="34"/>
  <c r="AY707" i="34"/>
  <c r="AZ707" i="34"/>
  <c r="BB707" i="34"/>
  <c r="P708" i="34"/>
  <c r="AA708" i="34" s="1"/>
  <c r="AC708" i="34"/>
  <c r="AD708" i="34"/>
  <c r="AE708" i="34"/>
  <c r="AF708" i="34"/>
  <c r="AG708" i="34"/>
  <c r="AH708" i="34"/>
  <c r="AK708" i="34"/>
  <c r="AM708" i="34"/>
  <c r="AW708" i="34"/>
  <c r="AY708" i="34"/>
  <c r="AZ708" i="34"/>
  <c r="BB708" i="34"/>
  <c r="P709" i="34"/>
  <c r="AC709" i="34"/>
  <c r="AD709" i="34"/>
  <c r="AE709" i="34"/>
  <c r="AF709" i="34"/>
  <c r="AI709" i="34" s="1"/>
  <c r="AG709" i="34"/>
  <c r="AH709" i="34"/>
  <c r="AK709" i="34"/>
  <c r="AM709" i="34"/>
  <c r="AW709" i="34"/>
  <c r="AY709" i="34"/>
  <c r="BA709" i="34" s="1"/>
  <c r="AZ709" i="34"/>
  <c r="BB709" i="34"/>
  <c r="P710" i="34"/>
  <c r="AC710" i="34"/>
  <c r="AD710" i="34"/>
  <c r="AE710" i="34"/>
  <c r="AF710" i="34"/>
  <c r="AI710" i="34" s="1"/>
  <c r="AG710" i="34"/>
  <c r="AH710" i="34"/>
  <c r="AK710" i="34"/>
  <c r="AM710" i="34"/>
  <c r="AW710" i="34"/>
  <c r="AY710" i="34"/>
  <c r="AZ710" i="34"/>
  <c r="BB710" i="34"/>
  <c r="P711" i="34"/>
  <c r="AC711" i="34"/>
  <c r="AD711" i="34"/>
  <c r="AE711" i="34"/>
  <c r="AF711" i="34"/>
  <c r="AI711" i="34" s="1"/>
  <c r="AG711" i="34"/>
  <c r="AH711" i="34"/>
  <c r="AJ711" i="34"/>
  <c r="AK711" i="34"/>
  <c r="AM711" i="34"/>
  <c r="AW711" i="34"/>
  <c r="AY711" i="34"/>
  <c r="AZ711" i="34"/>
  <c r="BB711" i="34"/>
  <c r="P712" i="34"/>
  <c r="AB712" i="34" s="1"/>
  <c r="AC712" i="34"/>
  <c r="AD712" i="34"/>
  <c r="AE712" i="34"/>
  <c r="AF712" i="34"/>
  <c r="AG712" i="34"/>
  <c r="AH712" i="34"/>
  <c r="AK712" i="34"/>
  <c r="AM712" i="34"/>
  <c r="AW712" i="34"/>
  <c r="AY712" i="34"/>
  <c r="AZ712" i="34"/>
  <c r="BB712" i="34"/>
  <c r="P713" i="34"/>
  <c r="AC713" i="34"/>
  <c r="AD713" i="34"/>
  <c r="AE713" i="34"/>
  <c r="AF713" i="34"/>
  <c r="AI713" i="34" s="1"/>
  <c r="AG713" i="34"/>
  <c r="AH713" i="34"/>
  <c r="AK713" i="34"/>
  <c r="AM713" i="34"/>
  <c r="AW713" i="34"/>
  <c r="AY713" i="34"/>
  <c r="AZ713" i="34"/>
  <c r="BB713" i="34"/>
  <c r="P714" i="34"/>
  <c r="AC714" i="34"/>
  <c r="AD714" i="34"/>
  <c r="AE714" i="34"/>
  <c r="AF714" i="34"/>
  <c r="AI714" i="34" s="1"/>
  <c r="AG714" i="34"/>
  <c r="AH714" i="34"/>
  <c r="AK714" i="34"/>
  <c r="AM714" i="34"/>
  <c r="AW714" i="34"/>
  <c r="AY714" i="34"/>
  <c r="AZ714" i="34"/>
  <c r="BB714" i="34"/>
  <c r="P715" i="34"/>
  <c r="AC715" i="34"/>
  <c r="AD715" i="34"/>
  <c r="AE715" i="34"/>
  <c r="AF715" i="34"/>
  <c r="AI715" i="34" s="1"/>
  <c r="AG715" i="34"/>
  <c r="AH715" i="34"/>
  <c r="AK715" i="34"/>
  <c r="AM715" i="34"/>
  <c r="AW715" i="34"/>
  <c r="AY715" i="34"/>
  <c r="AZ715" i="34"/>
  <c r="BB715" i="34"/>
  <c r="P716" i="34"/>
  <c r="AC716" i="34"/>
  <c r="AD716" i="34"/>
  <c r="AE716" i="34"/>
  <c r="AF716" i="34"/>
  <c r="AG716" i="34"/>
  <c r="AH716" i="34"/>
  <c r="AK716" i="34"/>
  <c r="AM716" i="34"/>
  <c r="AW716" i="34"/>
  <c r="AY716" i="34"/>
  <c r="AZ716" i="34"/>
  <c r="BB716" i="34"/>
  <c r="P717" i="34"/>
  <c r="AC717" i="34"/>
  <c r="AD717" i="34"/>
  <c r="AE717" i="34"/>
  <c r="AF717" i="34"/>
  <c r="AI717" i="34" s="1"/>
  <c r="AG717" i="34"/>
  <c r="AH717" i="34"/>
  <c r="AJ717" i="34"/>
  <c r="AK717" i="34"/>
  <c r="AM717" i="34"/>
  <c r="AW717" i="34"/>
  <c r="AY717" i="34"/>
  <c r="AZ717" i="34"/>
  <c r="BB717" i="34"/>
  <c r="P718" i="34"/>
  <c r="AA718" i="34" s="1"/>
  <c r="AC718" i="34"/>
  <c r="AD718" i="34"/>
  <c r="AE718" i="34"/>
  <c r="AF718" i="34"/>
  <c r="AI718" i="34" s="1"/>
  <c r="AG718" i="34"/>
  <c r="AH718" i="34"/>
  <c r="AJ718" i="34"/>
  <c r="AK718" i="34"/>
  <c r="AM718" i="34"/>
  <c r="AW718" i="34"/>
  <c r="AY718" i="34"/>
  <c r="AZ718" i="34"/>
  <c r="BB718" i="34"/>
  <c r="P719" i="34"/>
  <c r="AC719" i="34"/>
  <c r="AD719" i="34"/>
  <c r="AE719" i="34"/>
  <c r="AF719" i="34"/>
  <c r="AJ719" i="34" s="1"/>
  <c r="AG719" i="34"/>
  <c r="AH719" i="34"/>
  <c r="AK719" i="34"/>
  <c r="AM719" i="34"/>
  <c r="AW719" i="34"/>
  <c r="AY719" i="34"/>
  <c r="AZ719" i="34"/>
  <c r="BB719" i="34"/>
  <c r="P720" i="34"/>
  <c r="AA720" i="34" s="1"/>
  <c r="AC720" i="34"/>
  <c r="AD720" i="34"/>
  <c r="AE720" i="34"/>
  <c r="AF720" i="34"/>
  <c r="AI720" i="34" s="1"/>
  <c r="AG720" i="34"/>
  <c r="AH720" i="34"/>
  <c r="AK720" i="34"/>
  <c r="AM720" i="34"/>
  <c r="AW720" i="34"/>
  <c r="AY720" i="34"/>
  <c r="AZ720" i="34"/>
  <c r="BB720" i="34"/>
  <c r="P721" i="34"/>
  <c r="AB721" i="34" s="1"/>
  <c r="AC721" i="34"/>
  <c r="AD721" i="34"/>
  <c r="AE721" i="34"/>
  <c r="AF721" i="34"/>
  <c r="AI721" i="34" s="1"/>
  <c r="AG721" i="34"/>
  <c r="AH721" i="34"/>
  <c r="AK721" i="34"/>
  <c r="AM721" i="34"/>
  <c r="AW721" i="34"/>
  <c r="AY721" i="34"/>
  <c r="AZ721" i="34"/>
  <c r="BB721" i="34"/>
  <c r="P722" i="34"/>
  <c r="AC722" i="34"/>
  <c r="AD722" i="34"/>
  <c r="AE722" i="34"/>
  <c r="AF722" i="34"/>
  <c r="AI722" i="34" s="1"/>
  <c r="AG722" i="34"/>
  <c r="AH722" i="34"/>
  <c r="AK722" i="34"/>
  <c r="AM722" i="34"/>
  <c r="AW722" i="34"/>
  <c r="AY722" i="34"/>
  <c r="AZ722" i="34"/>
  <c r="BB722" i="34"/>
  <c r="P723" i="34"/>
  <c r="AB723" i="34" s="1"/>
  <c r="AC723" i="34"/>
  <c r="AD723" i="34"/>
  <c r="AE723" i="34"/>
  <c r="AF723" i="34"/>
  <c r="AI723" i="34" s="1"/>
  <c r="AG723" i="34"/>
  <c r="AH723" i="34"/>
  <c r="AK723" i="34"/>
  <c r="AM723" i="34"/>
  <c r="AW723" i="34"/>
  <c r="AY723" i="34"/>
  <c r="AZ723" i="34"/>
  <c r="BB723" i="34"/>
  <c r="P724" i="34"/>
  <c r="AA724" i="34" s="1"/>
  <c r="AC724" i="34"/>
  <c r="AD724" i="34"/>
  <c r="AE724" i="34"/>
  <c r="AF724" i="34"/>
  <c r="AI724" i="34" s="1"/>
  <c r="AG724" i="34"/>
  <c r="AH724" i="34"/>
  <c r="AK724" i="34"/>
  <c r="AM724" i="34"/>
  <c r="AW724" i="34"/>
  <c r="AY724" i="34"/>
  <c r="AZ724" i="34"/>
  <c r="BB724" i="34"/>
  <c r="P725" i="34"/>
  <c r="AC725" i="34"/>
  <c r="AD725" i="34"/>
  <c r="AE725" i="34"/>
  <c r="AF725" i="34"/>
  <c r="AJ725" i="34" s="1"/>
  <c r="AG725" i="34"/>
  <c r="AH725" i="34"/>
  <c r="AI725" i="34"/>
  <c r="AK725" i="34"/>
  <c r="AM725" i="34"/>
  <c r="AW725" i="34"/>
  <c r="AY725" i="34"/>
  <c r="AZ725" i="34"/>
  <c r="BB725" i="34"/>
  <c r="P726" i="34"/>
  <c r="AC726" i="34"/>
  <c r="AD726" i="34"/>
  <c r="AE726" i="34"/>
  <c r="AF726" i="34"/>
  <c r="AI726" i="34" s="1"/>
  <c r="AG726" i="34"/>
  <c r="AH726" i="34"/>
  <c r="AK726" i="34"/>
  <c r="AM726" i="34"/>
  <c r="AW726" i="34"/>
  <c r="AY726" i="34"/>
  <c r="AZ726" i="34"/>
  <c r="BB726" i="34"/>
  <c r="P727" i="34"/>
  <c r="AC727" i="34"/>
  <c r="AD727" i="34"/>
  <c r="AE727" i="34"/>
  <c r="AF727" i="34"/>
  <c r="AI727" i="34" s="1"/>
  <c r="AG727" i="34"/>
  <c r="AH727" i="34"/>
  <c r="AK727" i="34"/>
  <c r="AM727" i="34"/>
  <c r="AW727" i="34"/>
  <c r="AY727" i="34"/>
  <c r="AZ727" i="34"/>
  <c r="BB727" i="34"/>
  <c r="P728" i="34"/>
  <c r="AC728" i="34"/>
  <c r="AD728" i="34"/>
  <c r="AE728" i="34"/>
  <c r="AF728" i="34"/>
  <c r="AI728" i="34" s="1"/>
  <c r="AG728" i="34"/>
  <c r="AH728" i="34"/>
  <c r="AK728" i="34"/>
  <c r="AM728" i="34"/>
  <c r="AW728" i="34"/>
  <c r="AY728" i="34"/>
  <c r="AZ728" i="34"/>
  <c r="BB728" i="34"/>
  <c r="P729" i="34"/>
  <c r="AB729" i="34" s="1"/>
  <c r="AC729" i="34"/>
  <c r="AD729" i="34"/>
  <c r="AE729" i="34"/>
  <c r="AF729" i="34"/>
  <c r="AI729" i="34" s="1"/>
  <c r="AG729" i="34"/>
  <c r="AH729" i="34"/>
  <c r="AK729" i="34"/>
  <c r="AM729" i="34"/>
  <c r="AW729" i="34"/>
  <c r="AY729" i="34"/>
  <c r="AZ729" i="34"/>
  <c r="BB729" i="34"/>
  <c r="P730" i="34"/>
  <c r="AA730" i="34" s="1"/>
  <c r="AC730" i="34"/>
  <c r="AD730" i="34"/>
  <c r="AE730" i="34"/>
  <c r="AF730" i="34"/>
  <c r="AI730" i="34" s="1"/>
  <c r="AG730" i="34"/>
  <c r="AH730" i="34"/>
  <c r="AK730" i="34"/>
  <c r="AM730" i="34"/>
  <c r="AW730" i="34"/>
  <c r="AY730" i="34"/>
  <c r="AZ730" i="34"/>
  <c r="BB730" i="34"/>
  <c r="P731" i="34"/>
  <c r="AC731" i="34"/>
  <c r="AD731" i="34"/>
  <c r="AE731" i="34"/>
  <c r="AF731" i="34"/>
  <c r="AJ731" i="34" s="1"/>
  <c r="AG731" i="34"/>
  <c r="AH731" i="34"/>
  <c r="AK731" i="34"/>
  <c r="AM731" i="34"/>
  <c r="AW731" i="34"/>
  <c r="AY731" i="34"/>
  <c r="AZ731" i="34"/>
  <c r="BB731" i="34"/>
  <c r="P732" i="34"/>
  <c r="AA732" i="34" s="1"/>
  <c r="AC732" i="34"/>
  <c r="AD732" i="34"/>
  <c r="AE732" i="34"/>
  <c r="AF732" i="34"/>
  <c r="AI732" i="34" s="1"/>
  <c r="AG732" i="34"/>
  <c r="AH732" i="34"/>
  <c r="AK732" i="34"/>
  <c r="AM732" i="34"/>
  <c r="AW732" i="34"/>
  <c r="AY732" i="34"/>
  <c r="AZ732" i="34"/>
  <c r="BB732" i="34"/>
  <c r="P733" i="34"/>
  <c r="AB733" i="34" s="1"/>
  <c r="AC733" i="34"/>
  <c r="AD733" i="34"/>
  <c r="AE733" i="34"/>
  <c r="AF733" i="34"/>
  <c r="AI733" i="34" s="1"/>
  <c r="AG733" i="34"/>
  <c r="AH733" i="34"/>
  <c r="AK733" i="34"/>
  <c r="AM733" i="34"/>
  <c r="AW733" i="34"/>
  <c r="AY733" i="34"/>
  <c r="AZ733" i="34"/>
  <c r="BB733" i="34"/>
  <c r="P734" i="34"/>
  <c r="AA734" i="34" s="1"/>
  <c r="AC734" i="34"/>
  <c r="AD734" i="34"/>
  <c r="AE734" i="34"/>
  <c r="AF734" i="34"/>
  <c r="AI734" i="34" s="1"/>
  <c r="AG734" i="34"/>
  <c r="AH734" i="34"/>
  <c r="AK734" i="34"/>
  <c r="AM734" i="34"/>
  <c r="AW734" i="34"/>
  <c r="AY734" i="34"/>
  <c r="AZ734" i="34"/>
  <c r="BB734" i="34"/>
  <c r="P735" i="34"/>
  <c r="AC735" i="34"/>
  <c r="AD735" i="34"/>
  <c r="AE735" i="34"/>
  <c r="AF735" i="34"/>
  <c r="AI735" i="34" s="1"/>
  <c r="AG735" i="34"/>
  <c r="AH735" i="34"/>
  <c r="AK735" i="34"/>
  <c r="AM735" i="34"/>
  <c r="AW735" i="34"/>
  <c r="AY735" i="34"/>
  <c r="AZ735" i="34"/>
  <c r="BA735" i="34"/>
  <c r="BB735" i="34"/>
  <c r="P736" i="34"/>
  <c r="AA736" i="34" s="1"/>
  <c r="AC736" i="34"/>
  <c r="AD736" i="34"/>
  <c r="AE736" i="34"/>
  <c r="AF736" i="34"/>
  <c r="AI736" i="34" s="1"/>
  <c r="AG736" i="34"/>
  <c r="AH736" i="34"/>
  <c r="AK736" i="34"/>
  <c r="AM736" i="34"/>
  <c r="AW736" i="34"/>
  <c r="AY736" i="34"/>
  <c r="AZ736" i="34"/>
  <c r="BB736" i="34"/>
  <c r="P737" i="34"/>
  <c r="AB737" i="34"/>
  <c r="AC737" i="34"/>
  <c r="AD737" i="34"/>
  <c r="AE737" i="34"/>
  <c r="AF737" i="34"/>
  <c r="AI737" i="34" s="1"/>
  <c r="AG737" i="34"/>
  <c r="AH737" i="34"/>
  <c r="AK737" i="34"/>
  <c r="AM737" i="34"/>
  <c r="AW737" i="34"/>
  <c r="AY737" i="34"/>
  <c r="AZ737" i="34"/>
  <c r="BB737" i="34"/>
  <c r="P738" i="34"/>
  <c r="AC738" i="34"/>
  <c r="AD738" i="34"/>
  <c r="AE738" i="34"/>
  <c r="AF738" i="34"/>
  <c r="AG738" i="34"/>
  <c r="AH738" i="34"/>
  <c r="AK738" i="34"/>
  <c r="AM738" i="34"/>
  <c r="AW738" i="34"/>
  <c r="AY738" i="34"/>
  <c r="AZ738" i="34"/>
  <c r="BB738" i="34"/>
  <c r="P739" i="34"/>
  <c r="AC739" i="34"/>
  <c r="AD739" i="34"/>
  <c r="AE739" i="34"/>
  <c r="AF739" i="34"/>
  <c r="AJ739" i="34" s="1"/>
  <c r="AG739" i="34"/>
  <c r="AH739" i="34"/>
  <c r="AK739" i="34"/>
  <c r="AM739" i="34"/>
  <c r="AW739" i="34"/>
  <c r="AY739" i="34"/>
  <c r="AZ739" i="34"/>
  <c r="BB739" i="34"/>
  <c r="P740" i="34"/>
  <c r="AA740" i="34" s="1"/>
  <c r="AC740" i="34"/>
  <c r="AD740" i="34"/>
  <c r="AE740" i="34"/>
  <c r="AF740" i="34"/>
  <c r="AI740" i="34" s="1"/>
  <c r="AG740" i="34"/>
  <c r="AH740" i="34"/>
  <c r="AK740" i="34"/>
  <c r="AM740" i="34"/>
  <c r="AW740" i="34"/>
  <c r="AY740" i="34"/>
  <c r="AZ740" i="34"/>
  <c r="BA740" i="34" s="1"/>
  <c r="BB740" i="34"/>
  <c r="P741" i="34"/>
  <c r="AC741" i="34"/>
  <c r="AD741" i="34"/>
  <c r="AE741" i="34"/>
  <c r="AF741" i="34"/>
  <c r="AI741" i="34" s="1"/>
  <c r="AG741" i="34"/>
  <c r="AH741" i="34"/>
  <c r="AK741" i="34"/>
  <c r="AM741" i="34"/>
  <c r="AW741" i="34"/>
  <c r="AY741" i="34"/>
  <c r="AZ741" i="34"/>
  <c r="BB741" i="34"/>
  <c r="P742" i="34"/>
  <c r="AC742" i="34"/>
  <c r="AD742" i="34"/>
  <c r="AE742" i="34"/>
  <c r="AF742" i="34"/>
  <c r="AI742" i="34" s="1"/>
  <c r="AG742" i="34"/>
  <c r="AH742" i="34"/>
  <c r="AK742" i="34"/>
  <c r="AM742" i="34"/>
  <c r="AW742" i="34"/>
  <c r="AY742" i="34"/>
  <c r="AZ742" i="34"/>
  <c r="BB742" i="34"/>
  <c r="P743" i="34"/>
  <c r="AC743" i="34"/>
  <c r="AD743" i="34"/>
  <c r="AE743" i="34"/>
  <c r="AF743" i="34"/>
  <c r="AI743" i="34" s="1"/>
  <c r="AG743" i="34"/>
  <c r="AH743" i="34"/>
  <c r="AK743" i="34"/>
  <c r="AM743" i="34"/>
  <c r="AW743" i="34"/>
  <c r="AY743" i="34"/>
  <c r="AZ743" i="34"/>
  <c r="BB743" i="34"/>
  <c r="P744" i="34"/>
  <c r="AA744" i="34" s="1"/>
  <c r="AC744" i="34"/>
  <c r="AD744" i="34"/>
  <c r="AE744" i="34"/>
  <c r="AF744" i="34"/>
  <c r="AI744" i="34" s="1"/>
  <c r="AG744" i="34"/>
  <c r="AH744" i="34"/>
  <c r="AK744" i="34"/>
  <c r="AM744" i="34"/>
  <c r="AW744" i="34"/>
  <c r="AY744" i="34"/>
  <c r="AZ744" i="34"/>
  <c r="BB744" i="34"/>
  <c r="P745" i="34"/>
  <c r="AB745" i="34" s="1"/>
  <c r="AC745" i="34"/>
  <c r="AD745" i="34"/>
  <c r="AE745" i="34"/>
  <c r="AF745" i="34"/>
  <c r="AI745" i="34" s="1"/>
  <c r="AG745" i="34"/>
  <c r="AH745" i="34"/>
  <c r="AK745" i="34"/>
  <c r="AM745" i="34"/>
  <c r="AW745" i="34"/>
  <c r="AY745" i="34"/>
  <c r="AZ745" i="34"/>
  <c r="BB745" i="34"/>
  <c r="P746" i="34"/>
  <c r="AA746" i="34" s="1"/>
  <c r="AC746" i="34"/>
  <c r="AD746" i="34"/>
  <c r="AE746" i="34"/>
  <c r="AF746" i="34"/>
  <c r="AI746" i="34" s="1"/>
  <c r="AG746" i="34"/>
  <c r="AH746" i="34"/>
  <c r="AK746" i="34"/>
  <c r="AM746" i="34"/>
  <c r="AW746" i="34"/>
  <c r="AY746" i="34"/>
  <c r="AZ746" i="34"/>
  <c r="BB746" i="34"/>
  <c r="P747" i="34"/>
  <c r="AC747" i="34"/>
  <c r="AD747" i="34"/>
  <c r="AE747" i="34"/>
  <c r="AF747" i="34"/>
  <c r="AI747" i="34" s="1"/>
  <c r="AG747" i="34"/>
  <c r="AH747" i="34"/>
  <c r="AJ747" i="34"/>
  <c r="AK747" i="34"/>
  <c r="AM747" i="34"/>
  <c r="AW747" i="34"/>
  <c r="AY747" i="34"/>
  <c r="AZ747" i="34"/>
  <c r="BB747" i="34"/>
  <c r="P748" i="34"/>
  <c r="AA748" i="34" s="1"/>
  <c r="AC748" i="34"/>
  <c r="AD748" i="34"/>
  <c r="AE748" i="34"/>
  <c r="AF748" i="34"/>
  <c r="AI748" i="34" s="1"/>
  <c r="AG748" i="34"/>
  <c r="AH748" i="34"/>
  <c r="AK748" i="34"/>
  <c r="AM748" i="34"/>
  <c r="AW748" i="34"/>
  <c r="AY748" i="34"/>
  <c r="AZ748" i="34"/>
  <c r="BB748" i="34"/>
  <c r="P749" i="34"/>
  <c r="AB749" i="34" s="1"/>
  <c r="AC749" i="34"/>
  <c r="AD749" i="34"/>
  <c r="AE749" i="34"/>
  <c r="AF749" i="34"/>
  <c r="AJ749" i="34" s="1"/>
  <c r="AG749" i="34"/>
  <c r="AH749" i="34"/>
  <c r="AK749" i="34"/>
  <c r="AM749" i="34"/>
  <c r="AW749" i="34"/>
  <c r="AY749" i="34"/>
  <c r="AZ749" i="34"/>
  <c r="BB749" i="34"/>
  <c r="P750" i="34"/>
  <c r="AB750" i="34" s="1"/>
  <c r="AC750" i="34"/>
  <c r="AD750" i="34"/>
  <c r="AE750" i="34"/>
  <c r="AF750" i="34"/>
  <c r="AI750" i="34" s="1"/>
  <c r="AG750" i="34"/>
  <c r="AH750" i="34"/>
  <c r="AK750" i="34"/>
  <c r="AM750" i="34"/>
  <c r="AW750" i="34"/>
  <c r="AY750" i="34"/>
  <c r="AZ750" i="34"/>
  <c r="BB750" i="34"/>
  <c r="P751" i="34"/>
  <c r="AC751" i="34"/>
  <c r="AD751" i="34"/>
  <c r="AE751" i="34"/>
  <c r="AF751" i="34"/>
  <c r="AI751" i="34" s="1"/>
  <c r="AG751" i="34"/>
  <c r="AH751" i="34"/>
  <c r="AK751" i="34"/>
  <c r="AM751" i="34"/>
  <c r="AW751" i="34"/>
  <c r="AY751" i="34"/>
  <c r="AZ751" i="34"/>
  <c r="BB751" i="34"/>
  <c r="P752" i="34"/>
  <c r="AA752" i="34" s="1"/>
  <c r="AC752" i="34"/>
  <c r="AD752" i="34"/>
  <c r="AE752" i="34"/>
  <c r="AF752" i="34"/>
  <c r="AI752" i="34" s="1"/>
  <c r="AG752" i="34"/>
  <c r="AH752" i="34"/>
  <c r="AK752" i="34"/>
  <c r="AM752" i="34"/>
  <c r="AW752" i="34"/>
  <c r="AY752" i="34"/>
  <c r="AZ752" i="34"/>
  <c r="BB752" i="34"/>
  <c r="P753" i="34"/>
  <c r="AB753" i="34" s="1"/>
  <c r="AC753" i="34"/>
  <c r="AD753" i="34"/>
  <c r="AE753" i="34"/>
  <c r="AF753" i="34"/>
  <c r="AI753" i="34" s="1"/>
  <c r="AG753" i="34"/>
  <c r="AH753" i="34"/>
  <c r="AK753" i="34"/>
  <c r="AM753" i="34"/>
  <c r="AW753" i="34"/>
  <c r="AY753" i="34"/>
  <c r="AZ753" i="34"/>
  <c r="BB753" i="34"/>
  <c r="P754" i="34"/>
  <c r="AC754" i="34"/>
  <c r="AD754" i="34"/>
  <c r="AE754" i="34"/>
  <c r="AF754" i="34"/>
  <c r="AI754" i="34" s="1"/>
  <c r="AG754" i="34"/>
  <c r="AH754" i="34"/>
  <c r="AK754" i="34"/>
  <c r="AM754" i="34"/>
  <c r="AW754" i="34"/>
  <c r="AY754" i="34"/>
  <c r="AZ754" i="34"/>
  <c r="BB754" i="34"/>
  <c r="P755" i="34"/>
  <c r="AC755" i="34"/>
  <c r="AD755" i="34"/>
  <c r="AE755" i="34"/>
  <c r="AF755" i="34"/>
  <c r="AG755" i="34"/>
  <c r="AH755" i="34"/>
  <c r="AK755" i="34"/>
  <c r="AM755" i="34"/>
  <c r="AW755" i="34"/>
  <c r="AY755" i="34"/>
  <c r="AZ755" i="34"/>
  <c r="BB755" i="34"/>
  <c r="P756" i="34"/>
  <c r="AA756" i="34" s="1"/>
  <c r="AC756" i="34"/>
  <c r="AD756" i="34"/>
  <c r="AE756" i="34"/>
  <c r="AF756" i="34"/>
  <c r="AI756" i="34" s="1"/>
  <c r="AG756" i="34"/>
  <c r="AH756" i="34"/>
  <c r="AK756" i="34"/>
  <c r="AM756" i="34"/>
  <c r="AW756" i="34"/>
  <c r="AY756" i="34"/>
  <c r="AZ756" i="34"/>
  <c r="BB756" i="34"/>
  <c r="P757" i="34"/>
  <c r="AB757" i="34" s="1"/>
  <c r="AC757" i="34"/>
  <c r="AD757" i="34"/>
  <c r="AE757" i="34"/>
  <c r="AF757" i="34"/>
  <c r="AJ757" i="34" s="1"/>
  <c r="AG757" i="34"/>
  <c r="AH757" i="34"/>
  <c r="AK757" i="34"/>
  <c r="AM757" i="34"/>
  <c r="AW757" i="34"/>
  <c r="AY757" i="34"/>
  <c r="AZ757" i="34"/>
  <c r="BB757" i="34"/>
  <c r="P758" i="34"/>
  <c r="AA758" i="34" s="1"/>
  <c r="AC758" i="34"/>
  <c r="AD758" i="34"/>
  <c r="AE758" i="34"/>
  <c r="AF758" i="34"/>
  <c r="AI758" i="34" s="1"/>
  <c r="AG758" i="34"/>
  <c r="AH758" i="34"/>
  <c r="AK758" i="34"/>
  <c r="AM758" i="34"/>
  <c r="AW758" i="34"/>
  <c r="AY758" i="34"/>
  <c r="AZ758" i="34"/>
  <c r="BB758" i="34"/>
  <c r="P759" i="34"/>
  <c r="AC759" i="34"/>
  <c r="AD759" i="34"/>
  <c r="AE759" i="34"/>
  <c r="AF759" i="34"/>
  <c r="AI759" i="34" s="1"/>
  <c r="AG759" i="34"/>
  <c r="AH759" i="34"/>
  <c r="AK759" i="34"/>
  <c r="AM759" i="34"/>
  <c r="AW759" i="34"/>
  <c r="AY759" i="34"/>
  <c r="AZ759" i="34"/>
  <c r="BB759" i="34"/>
  <c r="P760" i="34"/>
  <c r="AC760" i="34"/>
  <c r="AD760" i="34"/>
  <c r="AE760" i="34"/>
  <c r="AF760" i="34"/>
  <c r="AG760" i="34"/>
  <c r="AH760" i="34"/>
  <c r="AK760" i="34"/>
  <c r="AM760" i="34"/>
  <c r="AW760" i="34"/>
  <c r="AY760" i="34"/>
  <c r="AZ760" i="34"/>
  <c r="BB760" i="34"/>
  <c r="P761" i="34"/>
  <c r="AB761" i="34" s="1"/>
  <c r="AC761" i="34"/>
  <c r="AD761" i="34"/>
  <c r="AE761" i="34"/>
  <c r="AF761" i="34"/>
  <c r="AI761" i="34" s="1"/>
  <c r="AG761" i="34"/>
  <c r="AH761" i="34"/>
  <c r="AK761" i="34"/>
  <c r="AM761" i="34"/>
  <c r="AW761" i="34"/>
  <c r="AY761" i="34"/>
  <c r="AZ761" i="34"/>
  <c r="BB761" i="34"/>
  <c r="P762" i="34"/>
  <c r="AA762" i="34" s="1"/>
  <c r="AC762" i="34"/>
  <c r="AD762" i="34"/>
  <c r="AE762" i="34"/>
  <c r="AF762" i="34"/>
  <c r="AI762" i="34" s="1"/>
  <c r="AG762" i="34"/>
  <c r="AH762" i="34"/>
  <c r="AK762" i="34"/>
  <c r="AM762" i="34"/>
  <c r="AW762" i="34"/>
  <c r="AY762" i="34"/>
  <c r="AZ762" i="34"/>
  <c r="BB762" i="34"/>
  <c r="P763" i="34"/>
  <c r="AC763" i="34"/>
  <c r="AD763" i="34"/>
  <c r="AE763" i="34"/>
  <c r="AF763" i="34"/>
  <c r="AJ763" i="34" s="1"/>
  <c r="AG763" i="34"/>
  <c r="AH763" i="34"/>
  <c r="AK763" i="34"/>
  <c r="AM763" i="34"/>
  <c r="AW763" i="34"/>
  <c r="AY763" i="34"/>
  <c r="AZ763" i="34"/>
  <c r="BB763" i="34"/>
  <c r="P764" i="34"/>
  <c r="AA764" i="34" s="1"/>
  <c r="AC764" i="34"/>
  <c r="AD764" i="34"/>
  <c r="AE764" i="34"/>
  <c r="AF764" i="34"/>
  <c r="AI764" i="34" s="1"/>
  <c r="AG764" i="34"/>
  <c r="AH764" i="34"/>
  <c r="AK764" i="34"/>
  <c r="AM764" i="34"/>
  <c r="AW764" i="34"/>
  <c r="AY764" i="34"/>
  <c r="AZ764" i="34"/>
  <c r="BB764" i="34"/>
  <c r="P765" i="34"/>
  <c r="AB765" i="34" s="1"/>
  <c r="AC765" i="34"/>
  <c r="AD765" i="34"/>
  <c r="AE765" i="34"/>
  <c r="AF765" i="34"/>
  <c r="AI765" i="34" s="1"/>
  <c r="AG765" i="34"/>
  <c r="AH765" i="34"/>
  <c r="AK765" i="34"/>
  <c r="AM765" i="34"/>
  <c r="AW765" i="34"/>
  <c r="AY765" i="34"/>
  <c r="AZ765" i="34"/>
  <c r="BB765" i="34"/>
  <c r="P766" i="34"/>
  <c r="AA766" i="34" s="1"/>
  <c r="AC766" i="34"/>
  <c r="AD766" i="34"/>
  <c r="AE766" i="34"/>
  <c r="AF766" i="34"/>
  <c r="AI766" i="34" s="1"/>
  <c r="AG766" i="34"/>
  <c r="AH766" i="34"/>
  <c r="AK766" i="34"/>
  <c r="AM766" i="34"/>
  <c r="AW766" i="34"/>
  <c r="AY766" i="34"/>
  <c r="AZ766" i="34"/>
  <c r="BB766" i="34"/>
  <c r="P767" i="34"/>
  <c r="AC767" i="34"/>
  <c r="AD767" i="34"/>
  <c r="AE767" i="34"/>
  <c r="AF767" i="34"/>
  <c r="AG767" i="34"/>
  <c r="AH767" i="34"/>
  <c r="AK767" i="34"/>
  <c r="AM767" i="34"/>
  <c r="AW767" i="34"/>
  <c r="AY767" i="34"/>
  <c r="AZ767" i="34"/>
  <c r="BB767" i="34"/>
  <c r="P768" i="34"/>
  <c r="AA768" i="34" s="1"/>
  <c r="AC768" i="34"/>
  <c r="AD768" i="34"/>
  <c r="AE768" i="34"/>
  <c r="AF768" i="34"/>
  <c r="AI768" i="34" s="1"/>
  <c r="AG768" i="34"/>
  <c r="AH768" i="34"/>
  <c r="AK768" i="34"/>
  <c r="AM768" i="34"/>
  <c r="AW768" i="34"/>
  <c r="AY768" i="34"/>
  <c r="AZ768" i="34"/>
  <c r="BB768" i="34"/>
  <c r="P769" i="34"/>
  <c r="AB769" i="34" s="1"/>
  <c r="AC769" i="34"/>
  <c r="AD769" i="34"/>
  <c r="AE769" i="34"/>
  <c r="AF769" i="34"/>
  <c r="AI769" i="34" s="1"/>
  <c r="AG769" i="34"/>
  <c r="AH769" i="34"/>
  <c r="AK769" i="34"/>
  <c r="AM769" i="34"/>
  <c r="AW769" i="34"/>
  <c r="AY769" i="34"/>
  <c r="AZ769" i="34"/>
  <c r="BB769" i="34"/>
  <c r="P770" i="34"/>
  <c r="AA770" i="34" s="1"/>
  <c r="AC770" i="34"/>
  <c r="AD770" i="34"/>
  <c r="AE770" i="34"/>
  <c r="AF770" i="34"/>
  <c r="AI770" i="34" s="1"/>
  <c r="AG770" i="34"/>
  <c r="AH770" i="34"/>
  <c r="AK770" i="34"/>
  <c r="AM770" i="34"/>
  <c r="AW770" i="34"/>
  <c r="AY770" i="34"/>
  <c r="AZ770" i="34"/>
  <c r="BB770" i="34"/>
  <c r="P771" i="34"/>
  <c r="AC771" i="34"/>
  <c r="AD771" i="34"/>
  <c r="AE771" i="34"/>
  <c r="AF771" i="34"/>
  <c r="AI771" i="34" s="1"/>
  <c r="AG771" i="34"/>
  <c r="AH771" i="34"/>
  <c r="AK771" i="34"/>
  <c r="AM771" i="34"/>
  <c r="AW771" i="34"/>
  <c r="AY771" i="34"/>
  <c r="AZ771" i="34"/>
  <c r="BB771" i="34"/>
  <c r="P772" i="34"/>
  <c r="AA772" i="34" s="1"/>
  <c r="AC772" i="34"/>
  <c r="AD772" i="34"/>
  <c r="AE772" i="34"/>
  <c r="AF772" i="34"/>
  <c r="AI772" i="34" s="1"/>
  <c r="AG772" i="34"/>
  <c r="AH772" i="34"/>
  <c r="AK772" i="34"/>
  <c r="AM772" i="34"/>
  <c r="AW772" i="34"/>
  <c r="AY772" i="34"/>
  <c r="AZ772" i="34"/>
  <c r="BB772" i="34"/>
  <c r="P773" i="34"/>
  <c r="AC773" i="34"/>
  <c r="AD773" i="34"/>
  <c r="AE773" i="34"/>
  <c r="AF773" i="34"/>
  <c r="AI773" i="34" s="1"/>
  <c r="AG773" i="34"/>
  <c r="AH773" i="34"/>
  <c r="AK773" i="34"/>
  <c r="AM773" i="34"/>
  <c r="AW773" i="34"/>
  <c r="AY773" i="34"/>
  <c r="AZ773" i="34"/>
  <c r="BB773" i="34"/>
  <c r="P774" i="34"/>
  <c r="AA774" i="34" s="1"/>
  <c r="AC774" i="34"/>
  <c r="AD774" i="34"/>
  <c r="AE774" i="34"/>
  <c r="AF774" i="34"/>
  <c r="AI774" i="34" s="1"/>
  <c r="AG774" i="34"/>
  <c r="AH774" i="34"/>
  <c r="AK774" i="34"/>
  <c r="AM774" i="34"/>
  <c r="AW774" i="34"/>
  <c r="AY774" i="34"/>
  <c r="AZ774" i="34"/>
  <c r="BB774" i="34"/>
  <c r="P775" i="34"/>
  <c r="AC775" i="34"/>
  <c r="AD775" i="34"/>
  <c r="AE775" i="34"/>
  <c r="AF775" i="34"/>
  <c r="AI775" i="34" s="1"/>
  <c r="AG775" i="34"/>
  <c r="AH775" i="34"/>
  <c r="AK775" i="34"/>
  <c r="AM775" i="34"/>
  <c r="AW775" i="34"/>
  <c r="AY775" i="34"/>
  <c r="AZ775" i="34"/>
  <c r="BB775" i="34"/>
  <c r="P776" i="34"/>
  <c r="AA776" i="34" s="1"/>
  <c r="AC776" i="34"/>
  <c r="AD776" i="34"/>
  <c r="AE776" i="34"/>
  <c r="AF776" i="34"/>
  <c r="AI776" i="34" s="1"/>
  <c r="AG776" i="34"/>
  <c r="AH776" i="34"/>
  <c r="AK776" i="34"/>
  <c r="AM776" i="34"/>
  <c r="AW776" i="34"/>
  <c r="AY776" i="34"/>
  <c r="AZ776" i="34"/>
  <c r="BB776" i="34"/>
  <c r="P777" i="34"/>
  <c r="AB777" i="34" s="1"/>
  <c r="AC777" i="34"/>
  <c r="AD777" i="34"/>
  <c r="AE777" i="34"/>
  <c r="AF777" i="34"/>
  <c r="AI777" i="34" s="1"/>
  <c r="AG777" i="34"/>
  <c r="AH777" i="34"/>
  <c r="AK777" i="34"/>
  <c r="AM777" i="34"/>
  <c r="AW777" i="34"/>
  <c r="AY777" i="34"/>
  <c r="AZ777" i="34"/>
  <c r="BB777" i="34"/>
  <c r="P778" i="34"/>
  <c r="AA778" i="34" s="1"/>
  <c r="AC778" i="34"/>
  <c r="AD778" i="34"/>
  <c r="AE778" i="34"/>
  <c r="AF778" i="34"/>
  <c r="AI778" i="34" s="1"/>
  <c r="AG778" i="34"/>
  <c r="AH778" i="34"/>
  <c r="AK778" i="34"/>
  <c r="AM778" i="34"/>
  <c r="AW778" i="34"/>
  <c r="AY778" i="34"/>
  <c r="AZ778" i="34"/>
  <c r="BB778" i="34"/>
  <c r="P779" i="34"/>
  <c r="AC779" i="34"/>
  <c r="AD779" i="34"/>
  <c r="AE779" i="34"/>
  <c r="AF779" i="34"/>
  <c r="AI779" i="34" s="1"/>
  <c r="AG779" i="34"/>
  <c r="AH779" i="34"/>
  <c r="AK779" i="34"/>
  <c r="AM779" i="34"/>
  <c r="AW779" i="34"/>
  <c r="AY779" i="34"/>
  <c r="AZ779" i="34"/>
  <c r="BB779" i="34"/>
  <c r="P780" i="34"/>
  <c r="AA780" i="34" s="1"/>
  <c r="AC780" i="34"/>
  <c r="AD780" i="34"/>
  <c r="AE780" i="34"/>
  <c r="AF780" i="34"/>
  <c r="AI780" i="34" s="1"/>
  <c r="AG780" i="34"/>
  <c r="AH780" i="34"/>
  <c r="AK780" i="34"/>
  <c r="AM780" i="34"/>
  <c r="AW780" i="34"/>
  <c r="AY780" i="34"/>
  <c r="AZ780" i="34"/>
  <c r="BB780" i="34"/>
  <c r="P781" i="34"/>
  <c r="AB781" i="34" s="1"/>
  <c r="AC781" i="34"/>
  <c r="AD781" i="34"/>
  <c r="AE781" i="34"/>
  <c r="AF781" i="34"/>
  <c r="AJ781" i="34" s="1"/>
  <c r="AG781" i="34"/>
  <c r="AH781" i="34"/>
  <c r="AK781" i="34"/>
  <c r="AM781" i="34"/>
  <c r="AW781" i="34"/>
  <c r="AY781" i="34"/>
  <c r="AZ781" i="34"/>
  <c r="BB781" i="34"/>
  <c r="P782" i="34"/>
  <c r="AB782" i="34" s="1"/>
  <c r="AC782" i="34"/>
  <c r="AD782" i="34"/>
  <c r="AE782" i="34"/>
  <c r="AF782" i="34"/>
  <c r="AG782" i="34"/>
  <c r="AH782" i="34"/>
  <c r="AK782" i="34"/>
  <c r="AM782" i="34"/>
  <c r="AW782" i="34"/>
  <c r="AY782" i="34"/>
  <c r="AZ782" i="34"/>
  <c r="BB782" i="34"/>
  <c r="P783" i="34"/>
  <c r="AC783" i="34"/>
  <c r="AD783" i="34"/>
  <c r="AE783" i="34"/>
  <c r="AF783" i="34"/>
  <c r="AI783" i="34" s="1"/>
  <c r="AG783" i="34"/>
  <c r="AH783" i="34"/>
  <c r="AK783" i="34"/>
  <c r="AM783" i="34"/>
  <c r="AW783" i="34"/>
  <c r="AY783" i="34"/>
  <c r="AZ783" i="34"/>
  <c r="BB783" i="34"/>
  <c r="P784" i="34"/>
  <c r="AA784" i="34" s="1"/>
  <c r="AC784" i="34"/>
  <c r="AD784" i="34"/>
  <c r="AE784" i="34"/>
  <c r="AF784" i="34"/>
  <c r="AI784" i="34" s="1"/>
  <c r="AG784" i="34"/>
  <c r="AH784" i="34"/>
  <c r="AK784" i="34"/>
  <c r="AM784" i="34"/>
  <c r="AW784" i="34"/>
  <c r="AY784" i="34"/>
  <c r="AZ784" i="34"/>
  <c r="BB784" i="34"/>
  <c r="P785" i="34"/>
  <c r="AB785" i="34" s="1"/>
  <c r="AC785" i="34"/>
  <c r="AD785" i="34"/>
  <c r="AE785" i="34"/>
  <c r="AF785" i="34"/>
  <c r="AG785" i="34"/>
  <c r="AH785" i="34"/>
  <c r="AK785" i="34"/>
  <c r="AM785" i="34"/>
  <c r="AW785" i="34"/>
  <c r="AY785" i="34"/>
  <c r="AZ785" i="34"/>
  <c r="BB785" i="34"/>
  <c r="P786" i="34"/>
  <c r="AC786" i="34"/>
  <c r="AD786" i="34"/>
  <c r="AE786" i="34"/>
  <c r="AF786" i="34"/>
  <c r="AI786" i="34" s="1"/>
  <c r="AG786" i="34"/>
  <c r="AH786" i="34"/>
  <c r="AK786" i="34"/>
  <c r="AM786" i="34"/>
  <c r="AW786" i="34"/>
  <c r="AY786" i="34"/>
  <c r="AZ786" i="34"/>
  <c r="BB786" i="34"/>
  <c r="P787" i="34"/>
  <c r="AC787" i="34"/>
  <c r="AD787" i="34"/>
  <c r="AE787" i="34"/>
  <c r="AF787" i="34"/>
  <c r="AJ787" i="34" s="1"/>
  <c r="AG787" i="34"/>
  <c r="AH787" i="34"/>
  <c r="AK787" i="34"/>
  <c r="AM787" i="34"/>
  <c r="AW787" i="34"/>
  <c r="AY787" i="34"/>
  <c r="AZ787" i="34"/>
  <c r="BB787" i="34"/>
  <c r="P788" i="34"/>
  <c r="AA788" i="34" s="1"/>
  <c r="AC788" i="34"/>
  <c r="AD788" i="34"/>
  <c r="AE788" i="34"/>
  <c r="AF788" i="34"/>
  <c r="AG788" i="34"/>
  <c r="AH788" i="34"/>
  <c r="AK788" i="34"/>
  <c r="AM788" i="34"/>
  <c r="AW788" i="34"/>
  <c r="AY788" i="34"/>
  <c r="AZ788" i="34"/>
  <c r="BB788" i="34"/>
  <c r="P789" i="34"/>
  <c r="AB789" i="34" s="1"/>
  <c r="AC789" i="34"/>
  <c r="AD789" i="34"/>
  <c r="AE789" i="34"/>
  <c r="AF789" i="34"/>
  <c r="AJ789" i="34" s="1"/>
  <c r="AG789" i="34"/>
  <c r="AH789" i="34"/>
  <c r="AK789" i="34"/>
  <c r="AM789" i="34"/>
  <c r="AW789" i="34"/>
  <c r="AY789" i="34"/>
  <c r="AZ789" i="34"/>
  <c r="BB789" i="34"/>
  <c r="P790" i="34"/>
  <c r="AA790" i="34" s="1"/>
  <c r="AB790" i="34"/>
  <c r="AC790" i="34"/>
  <c r="AD790" i="34"/>
  <c r="AE790" i="34"/>
  <c r="AF790" i="34"/>
  <c r="AI790" i="34" s="1"/>
  <c r="AG790" i="34"/>
  <c r="AH790" i="34"/>
  <c r="AK790" i="34"/>
  <c r="AM790" i="34"/>
  <c r="AW790" i="34"/>
  <c r="AY790" i="34"/>
  <c r="AZ790" i="34"/>
  <c r="BB790" i="34"/>
  <c r="P791" i="34"/>
  <c r="AC791" i="34"/>
  <c r="AD791" i="34"/>
  <c r="AE791" i="34"/>
  <c r="AF791" i="34"/>
  <c r="AG791" i="34"/>
  <c r="AH791" i="34"/>
  <c r="AK791" i="34"/>
  <c r="AM791" i="34"/>
  <c r="AW791" i="34"/>
  <c r="AY791" i="34"/>
  <c r="AZ791" i="34"/>
  <c r="BB791" i="34"/>
  <c r="P792" i="34"/>
  <c r="AC792" i="34"/>
  <c r="AD792" i="34"/>
  <c r="AE792" i="34"/>
  <c r="AF792" i="34"/>
  <c r="AI792" i="34" s="1"/>
  <c r="AG792" i="34"/>
  <c r="AH792" i="34"/>
  <c r="AK792" i="34"/>
  <c r="AM792" i="34"/>
  <c r="AW792" i="34"/>
  <c r="AY792" i="34"/>
  <c r="AZ792" i="34"/>
  <c r="BB792" i="34"/>
  <c r="P793" i="34"/>
  <c r="AB793" i="34" s="1"/>
  <c r="AC793" i="34"/>
  <c r="AD793" i="34"/>
  <c r="AE793" i="34"/>
  <c r="AF793" i="34"/>
  <c r="AI793" i="34" s="1"/>
  <c r="AG793" i="34"/>
  <c r="AH793" i="34"/>
  <c r="AK793" i="34"/>
  <c r="AM793" i="34"/>
  <c r="AW793" i="34"/>
  <c r="AY793" i="34"/>
  <c r="AZ793" i="34"/>
  <c r="BB793" i="34"/>
  <c r="P794" i="34"/>
  <c r="AC794" i="34"/>
  <c r="AD794" i="34"/>
  <c r="AE794" i="34"/>
  <c r="AF794" i="34"/>
  <c r="AI794" i="34" s="1"/>
  <c r="AG794" i="34"/>
  <c r="AH794" i="34"/>
  <c r="AJ794" i="34"/>
  <c r="AK794" i="34"/>
  <c r="AM794" i="34"/>
  <c r="AW794" i="34"/>
  <c r="AY794" i="34"/>
  <c r="AZ794" i="34"/>
  <c r="BB794" i="34"/>
  <c r="P795" i="34"/>
  <c r="AC795" i="34"/>
  <c r="AD795" i="34"/>
  <c r="AE795" i="34"/>
  <c r="AF795" i="34"/>
  <c r="AJ795" i="34" s="1"/>
  <c r="AG795" i="34"/>
  <c r="AH795" i="34"/>
  <c r="AK795" i="34"/>
  <c r="AM795" i="34"/>
  <c r="AW795" i="34"/>
  <c r="AY795" i="34"/>
  <c r="AZ795" i="34"/>
  <c r="BB795" i="34"/>
  <c r="P796" i="34"/>
  <c r="AA796" i="34" s="1"/>
  <c r="AC796" i="34"/>
  <c r="AD796" i="34"/>
  <c r="AE796" i="34"/>
  <c r="AF796" i="34"/>
  <c r="AG796" i="34"/>
  <c r="AH796" i="34"/>
  <c r="AK796" i="34"/>
  <c r="AM796" i="34"/>
  <c r="AW796" i="34"/>
  <c r="AY796" i="34"/>
  <c r="AZ796" i="34"/>
  <c r="BB796" i="34"/>
  <c r="P797" i="34"/>
  <c r="AC797" i="34"/>
  <c r="AD797" i="34"/>
  <c r="AE797" i="34"/>
  <c r="AF797" i="34"/>
  <c r="AG797" i="34"/>
  <c r="AH797" i="34"/>
  <c r="AI797" i="34"/>
  <c r="AJ797" i="34"/>
  <c r="AK797" i="34"/>
  <c r="AM797" i="34"/>
  <c r="AW797" i="34"/>
  <c r="AY797" i="34"/>
  <c r="AZ797" i="34"/>
  <c r="BB797" i="34"/>
  <c r="P798" i="34"/>
  <c r="AA798" i="34" s="1"/>
  <c r="AC798" i="34"/>
  <c r="AD798" i="34"/>
  <c r="AE798" i="34"/>
  <c r="AF798" i="34"/>
  <c r="AG798" i="34"/>
  <c r="AH798" i="34"/>
  <c r="AK798" i="34"/>
  <c r="AM798" i="34"/>
  <c r="AW798" i="34"/>
  <c r="AY798" i="34"/>
  <c r="AZ798" i="34"/>
  <c r="BB798" i="34"/>
  <c r="P799" i="34"/>
  <c r="AC799" i="34"/>
  <c r="AD799" i="34"/>
  <c r="AE799" i="34"/>
  <c r="AF799" i="34"/>
  <c r="AI799" i="34" s="1"/>
  <c r="AG799" i="34"/>
  <c r="AH799" i="34"/>
  <c r="AK799" i="34"/>
  <c r="AM799" i="34"/>
  <c r="AW799" i="34"/>
  <c r="AY799" i="34"/>
  <c r="AZ799" i="34"/>
  <c r="BB799" i="34"/>
  <c r="P800" i="34"/>
  <c r="AC800" i="34"/>
  <c r="AD800" i="34"/>
  <c r="AE800" i="34"/>
  <c r="AF800" i="34"/>
  <c r="AI800" i="34" s="1"/>
  <c r="AG800" i="34"/>
  <c r="AH800" i="34"/>
  <c r="AK800" i="34"/>
  <c r="AM800" i="34"/>
  <c r="AW800" i="34"/>
  <c r="AY800" i="34"/>
  <c r="AZ800" i="34"/>
  <c r="BB800" i="34"/>
  <c r="P801" i="34"/>
  <c r="AB801" i="34" s="1"/>
  <c r="AC801" i="34"/>
  <c r="AD801" i="34"/>
  <c r="AE801" i="34"/>
  <c r="AF801" i="34"/>
  <c r="AG801" i="34"/>
  <c r="AH801" i="34"/>
  <c r="AK801" i="34"/>
  <c r="AM801" i="34"/>
  <c r="AW801" i="34"/>
  <c r="AY801" i="34"/>
  <c r="AZ801" i="34"/>
  <c r="BB801" i="34"/>
  <c r="P802" i="34"/>
  <c r="AB802" i="34" s="1"/>
  <c r="AC802" i="34"/>
  <c r="AD802" i="34"/>
  <c r="AE802" i="34"/>
  <c r="AF802" i="34"/>
  <c r="AI802" i="34" s="1"/>
  <c r="AG802" i="34"/>
  <c r="AH802" i="34"/>
  <c r="AK802" i="34"/>
  <c r="AM802" i="34"/>
  <c r="AW802" i="34"/>
  <c r="AY802" i="34"/>
  <c r="AZ802" i="34"/>
  <c r="BB802" i="34"/>
  <c r="P803" i="34"/>
  <c r="AC803" i="34"/>
  <c r="AD803" i="34"/>
  <c r="AE803" i="34"/>
  <c r="AF803" i="34"/>
  <c r="AI803" i="34" s="1"/>
  <c r="AG803" i="34"/>
  <c r="AH803" i="34"/>
  <c r="AJ803" i="34"/>
  <c r="AK803" i="34"/>
  <c r="AM803" i="34"/>
  <c r="AW803" i="34"/>
  <c r="AY803" i="34"/>
  <c r="AZ803" i="34"/>
  <c r="BB803" i="34"/>
  <c r="P804" i="34"/>
  <c r="AA804" i="34" s="1"/>
  <c r="AC804" i="34"/>
  <c r="AD804" i="34"/>
  <c r="AE804" i="34"/>
  <c r="AF804" i="34"/>
  <c r="AG804" i="34"/>
  <c r="AH804" i="34"/>
  <c r="AK804" i="34"/>
  <c r="AM804" i="34"/>
  <c r="AW804" i="34"/>
  <c r="AY804" i="34"/>
  <c r="AZ804" i="34"/>
  <c r="BB804" i="34"/>
  <c r="P805" i="34"/>
  <c r="AC805" i="34"/>
  <c r="AD805" i="34"/>
  <c r="AE805" i="34"/>
  <c r="AF805" i="34"/>
  <c r="AI805" i="34" s="1"/>
  <c r="AG805" i="34"/>
  <c r="AH805" i="34"/>
  <c r="AK805" i="34"/>
  <c r="AM805" i="34"/>
  <c r="AW805" i="34"/>
  <c r="AY805" i="34"/>
  <c r="AZ805" i="34"/>
  <c r="BB805" i="34"/>
  <c r="P806" i="34"/>
  <c r="AB806" i="34" s="1"/>
  <c r="AC806" i="34"/>
  <c r="AD806" i="34"/>
  <c r="AE806" i="34"/>
  <c r="AF806" i="34"/>
  <c r="AG806" i="34"/>
  <c r="AH806" i="34"/>
  <c r="AK806" i="34"/>
  <c r="AM806" i="34"/>
  <c r="AW806" i="34"/>
  <c r="AY806" i="34"/>
  <c r="AZ806" i="34"/>
  <c r="BB806" i="34"/>
  <c r="P807" i="34"/>
  <c r="AC807" i="34"/>
  <c r="AD807" i="34"/>
  <c r="AE807" i="34"/>
  <c r="AF807" i="34"/>
  <c r="AI807" i="34" s="1"/>
  <c r="AG807" i="34"/>
  <c r="AH807" i="34"/>
  <c r="AK807" i="34"/>
  <c r="AM807" i="34"/>
  <c r="AW807" i="34"/>
  <c r="AY807" i="34"/>
  <c r="AZ807" i="34"/>
  <c r="BB807" i="34"/>
  <c r="P808" i="34"/>
  <c r="AC808" i="34"/>
  <c r="AD808" i="34"/>
  <c r="AE808" i="34"/>
  <c r="AF808" i="34"/>
  <c r="AI808" i="34" s="1"/>
  <c r="AG808" i="34"/>
  <c r="AH808" i="34"/>
  <c r="AK808" i="34"/>
  <c r="AM808" i="34"/>
  <c r="AW808" i="34"/>
  <c r="AY808" i="34"/>
  <c r="AZ808" i="34"/>
  <c r="BB808" i="34"/>
  <c r="P809" i="34"/>
  <c r="AB809" i="34" s="1"/>
  <c r="AC809" i="34"/>
  <c r="AD809" i="34"/>
  <c r="AE809" i="34"/>
  <c r="AF809" i="34"/>
  <c r="AI809" i="34" s="1"/>
  <c r="AG809" i="34"/>
  <c r="AH809" i="34"/>
  <c r="AK809" i="34"/>
  <c r="AM809" i="34"/>
  <c r="AW809" i="34"/>
  <c r="AY809" i="34"/>
  <c r="AZ809" i="34"/>
  <c r="BB809" i="34"/>
  <c r="P810" i="34"/>
  <c r="AB810" i="34" s="1"/>
  <c r="AC810" i="34"/>
  <c r="AD810" i="34"/>
  <c r="AE810" i="34"/>
  <c r="AF810" i="34"/>
  <c r="AI810" i="34" s="1"/>
  <c r="AG810" i="34"/>
  <c r="AH810" i="34"/>
  <c r="AK810" i="34"/>
  <c r="AM810" i="34"/>
  <c r="AW810" i="34"/>
  <c r="AY810" i="34"/>
  <c r="AZ810" i="34"/>
  <c r="BB810" i="34"/>
  <c r="P811" i="34"/>
  <c r="AC811" i="34"/>
  <c r="AD811" i="34"/>
  <c r="AE811" i="34"/>
  <c r="AF811" i="34"/>
  <c r="AI811" i="34" s="1"/>
  <c r="AG811" i="34"/>
  <c r="AH811" i="34"/>
  <c r="AK811" i="34"/>
  <c r="AM811" i="34"/>
  <c r="AW811" i="34"/>
  <c r="AY811" i="34"/>
  <c r="AZ811" i="34"/>
  <c r="BB811" i="34"/>
  <c r="P812" i="34"/>
  <c r="AA812" i="34" s="1"/>
  <c r="AC812" i="34"/>
  <c r="AD812" i="34"/>
  <c r="AE812" i="34"/>
  <c r="AF812" i="34"/>
  <c r="AG812" i="34"/>
  <c r="AH812" i="34"/>
  <c r="AK812" i="34"/>
  <c r="AM812" i="34"/>
  <c r="AW812" i="34"/>
  <c r="AY812" i="34"/>
  <c r="AZ812" i="34"/>
  <c r="BB812" i="34"/>
  <c r="P813" i="34"/>
  <c r="AB813" i="34" s="1"/>
  <c r="AC813" i="34"/>
  <c r="AD813" i="34"/>
  <c r="AE813" i="34"/>
  <c r="AF813" i="34"/>
  <c r="AJ813" i="34" s="1"/>
  <c r="AG813" i="34"/>
  <c r="AH813" i="34"/>
  <c r="AK813" i="34"/>
  <c r="AM813" i="34"/>
  <c r="AW813" i="34"/>
  <c r="AY813" i="34"/>
  <c r="AZ813" i="34"/>
  <c r="BB813" i="34"/>
  <c r="P814" i="34"/>
  <c r="AA814" i="34" s="1"/>
  <c r="AC814" i="34"/>
  <c r="AD814" i="34"/>
  <c r="AE814" i="34"/>
  <c r="AF814" i="34"/>
  <c r="AI814" i="34" s="1"/>
  <c r="AG814" i="34"/>
  <c r="AH814" i="34"/>
  <c r="AK814" i="34"/>
  <c r="AM814" i="34"/>
  <c r="AW814" i="34"/>
  <c r="AY814" i="34"/>
  <c r="AZ814" i="34"/>
  <c r="BB814" i="34"/>
  <c r="P815" i="34"/>
  <c r="AC815" i="34"/>
  <c r="AD815" i="34"/>
  <c r="AE815" i="34"/>
  <c r="AF815" i="34"/>
  <c r="AG815" i="34"/>
  <c r="AH815" i="34"/>
  <c r="AK815" i="34"/>
  <c r="AM815" i="34"/>
  <c r="AW815" i="34"/>
  <c r="AY815" i="34"/>
  <c r="AZ815" i="34"/>
  <c r="BB815" i="34"/>
  <c r="P816" i="34"/>
  <c r="AA816" i="34" s="1"/>
  <c r="AC816" i="34"/>
  <c r="AD816" i="34"/>
  <c r="AE816" i="34"/>
  <c r="AF816" i="34"/>
  <c r="AI816" i="34" s="1"/>
  <c r="AG816" i="34"/>
  <c r="AH816" i="34"/>
  <c r="AJ816" i="34"/>
  <c r="AK816" i="34"/>
  <c r="AM816" i="34"/>
  <c r="AW816" i="34"/>
  <c r="AY816" i="34"/>
  <c r="AZ816" i="34"/>
  <c r="BB816" i="34"/>
  <c r="P817" i="34"/>
  <c r="AB817" i="34" s="1"/>
  <c r="AC817" i="34"/>
  <c r="AD817" i="34"/>
  <c r="AE817" i="34"/>
  <c r="AF817" i="34"/>
  <c r="AJ817" i="34" s="1"/>
  <c r="AG817" i="34"/>
  <c r="AH817" i="34"/>
  <c r="AK817" i="34"/>
  <c r="AM817" i="34"/>
  <c r="AW817" i="34"/>
  <c r="AY817" i="34"/>
  <c r="AZ817" i="34"/>
  <c r="BB817" i="34"/>
  <c r="P818" i="34"/>
  <c r="AB818" i="34" s="1"/>
  <c r="AC818" i="34"/>
  <c r="AD818" i="34"/>
  <c r="AE818" i="34"/>
  <c r="AF818" i="34"/>
  <c r="AI818" i="34" s="1"/>
  <c r="AG818" i="34"/>
  <c r="AH818" i="34"/>
  <c r="AK818" i="34"/>
  <c r="AM818" i="34"/>
  <c r="AW818" i="34"/>
  <c r="AY818" i="34"/>
  <c r="AZ818" i="34"/>
  <c r="BB818" i="34"/>
  <c r="P819" i="34"/>
  <c r="AC819" i="34"/>
  <c r="AD819" i="34"/>
  <c r="AE819" i="34"/>
  <c r="AF819" i="34"/>
  <c r="AI819" i="34" s="1"/>
  <c r="AG819" i="34"/>
  <c r="AH819" i="34"/>
  <c r="AK819" i="34"/>
  <c r="AM819" i="34"/>
  <c r="AW819" i="34"/>
  <c r="AY819" i="34"/>
  <c r="AZ819" i="34"/>
  <c r="BB819" i="34"/>
  <c r="P820" i="34"/>
  <c r="AA820" i="34" s="1"/>
  <c r="AC820" i="34"/>
  <c r="AD820" i="34"/>
  <c r="AE820" i="34"/>
  <c r="AF820" i="34"/>
  <c r="AI820" i="34" s="1"/>
  <c r="AG820" i="34"/>
  <c r="AH820" i="34"/>
  <c r="AK820" i="34"/>
  <c r="AM820" i="34"/>
  <c r="AW820" i="34"/>
  <c r="AY820" i="34"/>
  <c r="AZ820" i="34"/>
  <c r="BB820" i="34"/>
  <c r="P821" i="34"/>
  <c r="AB821" i="34" s="1"/>
  <c r="AC821" i="34"/>
  <c r="AD821" i="34"/>
  <c r="AE821" i="34"/>
  <c r="AF821" i="34"/>
  <c r="AJ821" i="34" s="1"/>
  <c r="AG821" i="34"/>
  <c r="AH821" i="34"/>
  <c r="AK821" i="34"/>
  <c r="AM821" i="34"/>
  <c r="AW821" i="34"/>
  <c r="AY821" i="34"/>
  <c r="AZ821" i="34"/>
  <c r="BB821" i="34"/>
  <c r="P822" i="34"/>
  <c r="AA822" i="34" s="1"/>
  <c r="AC822" i="34"/>
  <c r="AD822" i="34"/>
  <c r="AE822" i="34"/>
  <c r="AF822" i="34"/>
  <c r="AI822" i="34" s="1"/>
  <c r="AG822" i="34"/>
  <c r="AH822" i="34"/>
  <c r="AK822" i="34"/>
  <c r="AM822" i="34"/>
  <c r="AW822" i="34"/>
  <c r="AY822" i="34"/>
  <c r="BA822" i="34" s="1"/>
  <c r="AZ822" i="34"/>
  <c r="BB822" i="34"/>
  <c r="P823" i="34"/>
  <c r="AC823" i="34"/>
  <c r="AD823" i="34"/>
  <c r="AE823" i="34"/>
  <c r="AF823" i="34"/>
  <c r="AJ823" i="34" s="1"/>
  <c r="AG823" i="34"/>
  <c r="AH823" i="34"/>
  <c r="AK823" i="34"/>
  <c r="AM823" i="34"/>
  <c r="AW823" i="34"/>
  <c r="AY823" i="34"/>
  <c r="AZ823" i="34"/>
  <c r="BB823" i="34"/>
  <c r="P824" i="34"/>
  <c r="AA824" i="34" s="1"/>
  <c r="AC824" i="34"/>
  <c r="AD824" i="34"/>
  <c r="AE824" i="34"/>
  <c r="AF824" i="34"/>
  <c r="AI824" i="34" s="1"/>
  <c r="AG824" i="34"/>
  <c r="AH824" i="34"/>
  <c r="AK824" i="34"/>
  <c r="AM824" i="34"/>
  <c r="AW824" i="34"/>
  <c r="AY824" i="34"/>
  <c r="AZ824" i="34"/>
  <c r="BB824" i="34"/>
  <c r="P825" i="34"/>
  <c r="AB825" i="34" s="1"/>
  <c r="AC825" i="34"/>
  <c r="AD825" i="34"/>
  <c r="AE825" i="34"/>
  <c r="AF825" i="34"/>
  <c r="AG825" i="34"/>
  <c r="AH825" i="34"/>
  <c r="AK825" i="34"/>
  <c r="AM825" i="34"/>
  <c r="AW825" i="34"/>
  <c r="AY825" i="34"/>
  <c r="AZ825" i="34"/>
  <c r="BB825" i="34"/>
  <c r="P826" i="34"/>
  <c r="AC826" i="34"/>
  <c r="AD826" i="34"/>
  <c r="AE826" i="34"/>
  <c r="AF826" i="34"/>
  <c r="AI826" i="34" s="1"/>
  <c r="AG826" i="34"/>
  <c r="AH826" i="34"/>
  <c r="AK826" i="34"/>
  <c r="AM826" i="34"/>
  <c r="AW826" i="34"/>
  <c r="AY826" i="34"/>
  <c r="AZ826" i="34"/>
  <c r="BB826" i="34"/>
  <c r="P827" i="34"/>
  <c r="AC827" i="34"/>
  <c r="AD827" i="34"/>
  <c r="AE827" i="34"/>
  <c r="AF827" i="34"/>
  <c r="AI827" i="34" s="1"/>
  <c r="AG827" i="34"/>
  <c r="AH827" i="34"/>
  <c r="AK827" i="34"/>
  <c r="AM827" i="34"/>
  <c r="AW827" i="34"/>
  <c r="AY827" i="34"/>
  <c r="AZ827" i="34"/>
  <c r="BB827" i="34"/>
  <c r="P828" i="34"/>
  <c r="AA828" i="34" s="1"/>
  <c r="AC828" i="34"/>
  <c r="AD828" i="34"/>
  <c r="AE828" i="34"/>
  <c r="AF828" i="34"/>
  <c r="AG828" i="34"/>
  <c r="AH828" i="34"/>
  <c r="AK828" i="34"/>
  <c r="AM828" i="34"/>
  <c r="AW828" i="34"/>
  <c r="AY828" i="34"/>
  <c r="AZ828" i="34"/>
  <c r="BB828" i="34"/>
  <c r="P829" i="34"/>
  <c r="AC829" i="34"/>
  <c r="AD829" i="34"/>
  <c r="AE829" i="34"/>
  <c r="AF829" i="34"/>
  <c r="AI829" i="34" s="1"/>
  <c r="AG829" i="34"/>
  <c r="AH829" i="34"/>
  <c r="AK829" i="34"/>
  <c r="AM829" i="34"/>
  <c r="AW829" i="34"/>
  <c r="AY829" i="34"/>
  <c r="AZ829" i="34"/>
  <c r="BB829" i="34"/>
  <c r="P830" i="34"/>
  <c r="AA830" i="34" s="1"/>
  <c r="AC830" i="34"/>
  <c r="AD830" i="34"/>
  <c r="AE830" i="34"/>
  <c r="AF830" i="34"/>
  <c r="AI830" i="34" s="1"/>
  <c r="AG830" i="34"/>
  <c r="AH830" i="34"/>
  <c r="AK830" i="34"/>
  <c r="AM830" i="34"/>
  <c r="AW830" i="34"/>
  <c r="AY830" i="34"/>
  <c r="AZ830" i="34"/>
  <c r="BB830" i="34"/>
  <c r="P831" i="34"/>
  <c r="AC831" i="34"/>
  <c r="AD831" i="34"/>
  <c r="AE831" i="34"/>
  <c r="AF831" i="34"/>
  <c r="AI831" i="34" s="1"/>
  <c r="AG831" i="34"/>
  <c r="AH831" i="34"/>
  <c r="AK831" i="34"/>
  <c r="AM831" i="34"/>
  <c r="AW831" i="34"/>
  <c r="AY831" i="34"/>
  <c r="AZ831" i="34"/>
  <c r="BB831" i="34"/>
  <c r="P832" i="34"/>
  <c r="AC832" i="34"/>
  <c r="AD832" i="34"/>
  <c r="AE832" i="34"/>
  <c r="AF832" i="34"/>
  <c r="AI832" i="34" s="1"/>
  <c r="AG832" i="34"/>
  <c r="AH832" i="34"/>
  <c r="AK832" i="34"/>
  <c r="AM832" i="34"/>
  <c r="AW832" i="34"/>
  <c r="AY832" i="34"/>
  <c r="AZ832" i="34"/>
  <c r="BB832" i="34"/>
  <c r="P833" i="34"/>
  <c r="AB833" i="34" s="1"/>
  <c r="AC833" i="34"/>
  <c r="AD833" i="34"/>
  <c r="AE833" i="34"/>
  <c r="AF833" i="34"/>
  <c r="AI833" i="34" s="1"/>
  <c r="AG833" i="34"/>
  <c r="AH833" i="34"/>
  <c r="AK833" i="34"/>
  <c r="AM833" i="34"/>
  <c r="AW833" i="34"/>
  <c r="AY833" i="34"/>
  <c r="AZ833" i="34"/>
  <c r="BB833" i="34"/>
  <c r="P834" i="34"/>
  <c r="AA834" i="34" s="1"/>
  <c r="AC834" i="34"/>
  <c r="AD834" i="34"/>
  <c r="AE834" i="34"/>
  <c r="AF834" i="34"/>
  <c r="AI834" i="34" s="1"/>
  <c r="AG834" i="34"/>
  <c r="AH834" i="34"/>
  <c r="AK834" i="34"/>
  <c r="AM834" i="34"/>
  <c r="AW834" i="34"/>
  <c r="AY834" i="34"/>
  <c r="AZ834" i="34"/>
  <c r="BB834" i="34"/>
  <c r="P835" i="34"/>
  <c r="AC835" i="34"/>
  <c r="AD835" i="34"/>
  <c r="AE835" i="34"/>
  <c r="AF835" i="34"/>
  <c r="AI835" i="34" s="1"/>
  <c r="AG835" i="34"/>
  <c r="AH835" i="34"/>
  <c r="AK835" i="34"/>
  <c r="AM835" i="34"/>
  <c r="AW835" i="34"/>
  <c r="AY835" i="34"/>
  <c r="BA835" i="34" s="1"/>
  <c r="AZ835" i="34"/>
  <c r="BB835" i="34"/>
  <c r="P836" i="34"/>
  <c r="AB836" i="34" s="1"/>
  <c r="AC836" i="34"/>
  <c r="AD836" i="34"/>
  <c r="AE836" i="34"/>
  <c r="AF836" i="34"/>
  <c r="AG836" i="34"/>
  <c r="AH836" i="34"/>
  <c r="AK836" i="34"/>
  <c r="AM836" i="34"/>
  <c r="AW836" i="34"/>
  <c r="AY836" i="34"/>
  <c r="AZ836" i="34"/>
  <c r="BB836" i="34"/>
  <c r="P837" i="34"/>
  <c r="AB837" i="34" s="1"/>
  <c r="AC837" i="34"/>
  <c r="AD837" i="34"/>
  <c r="AE837" i="34"/>
  <c r="AF837" i="34"/>
  <c r="AI837" i="34" s="1"/>
  <c r="AG837" i="34"/>
  <c r="AH837" i="34"/>
  <c r="AK837" i="34"/>
  <c r="AM837" i="34"/>
  <c r="AW837" i="34"/>
  <c r="AY837" i="34"/>
  <c r="AZ837" i="34"/>
  <c r="BB837" i="34"/>
  <c r="P838" i="34"/>
  <c r="AC838" i="34"/>
  <c r="AD838" i="34"/>
  <c r="AE838" i="34"/>
  <c r="AF838" i="34"/>
  <c r="AI838" i="34" s="1"/>
  <c r="AG838" i="34"/>
  <c r="AH838" i="34"/>
  <c r="AK838" i="34"/>
  <c r="AM838" i="34"/>
  <c r="AW838" i="34"/>
  <c r="AY838" i="34"/>
  <c r="AZ838" i="34"/>
  <c r="BB838" i="34"/>
  <c r="P839" i="34"/>
  <c r="AC839" i="34"/>
  <c r="AD839" i="34"/>
  <c r="AE839" i="34"/>
  <c r="AF839" i="34"/>
  <c r="AJ839" i="34" s="1"/>
  <c r="AG839" i="34"/>
  <c r="AH839" i="34"/>
  <c r="AK839" i="34"/>
  <c r="AM839" i="34"/>
  <c r="AW839" i="34"/>
  <c r="AY839" i="34"/>
  <c r="AZ839" i="34"/>
  <c r="BB839" i="34"/>
  <c r="P840" i="34"/>
  <c r="AB840" i="34" s="1"/>
  <c r="AC840" i="34"/>
  <c r="AD840" i="34"/>
  <c r="AE840" i="34"/>
  <c r="AF840" i="34"/>
  <c r="AI840" i="34" s="1"/>
  <c r="AG840" i="34"/>
  <c r="AH840" i="34"/>
  <c r="AK840" i="34"/>
  <c r="AM840" i="34"/>
  <c r="AW840" i="34"/>
  <c r="AY840" i="34"/>
  <c r="AZ840" i="34"/>
  <c r="BB840" i="34"/>
  <c r="P841" i="34"/>
  <c r="AB841" i="34" s="1"/>
  <c r="AC841" i="34"/>
  <c r="AD841" i="34"/>
  <c r="AE841" i="34"/>
  <c r="AF841" i="34"/>
  <c r="AJ841" i="34" s="1"/>
  <c r="AG841" i="34"/>
  <c r="AH841" i="34"/>
  <c r="AK841" i="34"/>
  <c r="AM841" i="34"/>
  <c r="AW841" i="34"/>
  <c r="AY841" i="34"/>
  <c r="AZ841" i="34"/>
  <c r="BB841" i="34"/>
  <c r="P842" i="34"/>
  <c r="AA842" i="34" s="1"/>
  <c r="AC842" i="34"/>
  <c r="AD842" i="34"/>
  <c r="AE842" i="34"/>
  <c r="AF842" i="34"/>
  <c r="AI842" i="34" s="1"/>
  <c r="AG842" i="34"/>
  <c r="AH842" i="34"/>
  <c r="AK842" i="34"/>
  <c r="AM842" i="34"/>
  <c r="AW842" i="34"/>
  <c r="AY842" i="34"/>
  <c r="AZ842" i="34"/>
  <c r="BB842" i="34"/>
  <c r="P843" i="34"/>
  <c r="AC843" i="34"/>
  <c r="AD843" i="34"/>
  <c r="AE843" i="34"/>
  <c r="AF843" i="34"/>
  <c r="AG843" i="34"/>
  <c r="AH843" i="34"/>
  <c r="AK843" i="34"/>
  <c r="AM843" i="34"/>
  <c r="AW843" i="34"/>
  <c r="AY843" i="34"/>
  <c r="AZ843" i="34"/>
  <c r="BB843" i="34"/>
  <c r="P844" i="34"/>
  <c r="AA844" i="34" s="1"/>
  <c r="AC844" i="34"/>
  <c r="AD844" i="34"/>
  <c r="AE844" i="34"/>
  <c r="AF844" i="34"/>
  <c r="AI844" i="34" s="1"/>
  <c r="AG844" i="34"/>
  <c r="AH844" i="34"/>
  <c r="AK844" i="34"/>
  <c r="AM844" i="34"/>
  <c r="AW844" i="34"/>
  <c r="AY844" i="34"/>
  <c r="AZ844" i="34"/>
  <c r="BB844" i="34"/>
  <c r="P845" i="34"/>
  <c r="AB845" i="34" s="1"/>
  <c r="AC845" i="34"/>
  <c r="AD845" i="34"/>
  <c r="AE845" i="34"/>
  <c r="AF845" i="34"/>
  <c r="AJ845" i="34" s="1"/>
  <c r="AG845" i="34"/>
  <c r="AH845" i="34"/>
  <c r="AK845" i="34"/>
  <c r="AM845" i="34"/>
  <c r="AW845" i="34"/>
  <c r="AY845" i="34"/>
  <c r="AZ845" i="34"/>
  <c r="BB845" i="34"/>
  <c r="P846" i="34"/>
  <c r="AA846" i="34" s="1"/>
  <c r="AC846" i="34"/>
  <c r="AD846" i="34"/>
  <c r="AE846" i="34"/>
  <c r="AF846" i="34"/>
  <c r="AI846" i="34" s="1"/>
  <c r="AG846" i="34"/>
  <c r="AH846" i="34"/>
  <c r="AK846" i="34"/>
  <c r="AM846" i="34"/>
  <c r="AW846" i="34"/>
  <c r="AY846" i="34"/>
  <c r="AZ846" i="34"/>
  <c r="BB846" i="34"/>
  <c r="P847" i="34"/>
  <c r="AC847" i="34"/>
  <c r="AD847" i="34"/>
  <c r="AE847" i="34"/>
  <c r="AF847" i="34"/>
  <c r="AG847" i="34"/>
  <c r="AH847" i="34"/>
  <c r="AK847" i="34"/>
  <c r="AM847" i="34"/>
  <c r="AW847" i="34"/>
  <c r="AY847" i="34"/>
  <c r="AZ847" i="34"/>
  <c r="BB847" i="34"/>
  <c r="P848" i="34"/>
  <c r="AA848" i="34" s="1"/>
  <c r="AC848" i="34"/>
  <c r="AD848" i="34"/>
  <c r="AE848" i="34"/>
  <c r="AF848" i="34"/>
  <c r="AI848" i="34" s="1"/>
  <c r="AG848" i="34"/>
  <c r="AH848" i="34"/>
  <c r="AK848" i="34"/>
  <c r="AM848" i="34"/>
  <c r="AW848" i="34"/>
  <c r="AY848" i="34"/>
  <c r="AZ848" i="34"/>
  <c r="BB848" i="34"/>
  <c r="P849" i="34"/>
  <c r="AC849" i="34"/>
  <c r="AD849" i="34"/>
  <c r="AE849" i="34"/>
  <c r="AF849" i="34"/>
  <c r="AI849" i="34" s="1"/>
  <c r="AG849" i="34"/>
  <c r="AH849" i="34"/>
  <c r="AK849" i="34"/>
  <c r="AM849" i="34"/>
  <c r="AW849" i="34"/>
  <c r="AY849" i="34"/>
  <c r="AZ849" i="34"/>
  <c r="BB849" i="34"/>
  <c r="P850" i="34"/>
  <c r="AA850" i="34" s="1"/>
  <c r="AC850" i="34"/>
  <c r="AD850" i="34"/>
  <c r="AE850" i="34"/>
  <c r="AF850" i="34"/>
  <c r="AI850" i="34" s="1"/>
  <c r="AG850" i="34"/>
  <c r="AH850" i="34"/>
  <c r="AK850" i="34"/>
  <c r="AM850" i="34"/>
  <c r="AW850" i="34"/>
  <c r="AY850" i="34"/>
  <c r="AZ850" i="34"/>
  <c r="BB850" i="34"/>
  <c r="P851" i="34"/>
  <c r="AC851" i="34"/>
  <c r="AD851" i="34"/>
  <c r="AE851" i="34"/>
  <c r="AF851" i="34"/>
  <c r="AI851" i="34" s="1"/>
  <c r="AG851" i="34"/>
  <c r="AH851" i="34"/>
  <c r="AK851" i="34"/>
  <c r="AM851" i="34"/>
  <c r="AW851" i="34"/>
  <c r="AY851" i="34"/>
  <c r="AZ851" i="34"/>
  <c r="BB851" i="34"/>
  <c r="P852" i="34"/>
  <c r="AC852" i="34"/>
  <c r="AD852" i="34"/>
  <c r="AE852" i="34"/>
  <c r="AF852" i="34"/>
  <c r="AI852" i="34" s="1"/>
  <c r="AG852" i="34"/>
  <c r="AH852" i="34"/>
  <c r="AK852" i="34"/>
  <c r="AM852" i="34"/>
  <c r="AW852" i="34"/>
  <c r="AY852" i="34"/>
  <c r="AZ852" i="34"/>
  <c r="BB852" i="34"/>
  <c r="P853" i="34"/>
  <c r="AC853" i="34"/>
  <c r="AD853" i="34"/>
  <c r="AE853" i="34"/>
  <c r="AF853" i="34"/>
  <c r="AI853" i="34" s="1"/>
  <c r="AG853" i="34"/>
  <c r="AH853" i="34"/>
  <c r="AK853" i="34"/>
  <c r="AM853" i="34"/>
  <c r="AW853" i="34"/>
  <c r="AY853" i="34"/>
  <c r="AZ853" i="34"/>
  <c r="BB853" i="34"/>
  <c r="P854" i="34"/>
  <c r="AC854" i="34"/>
  <c r="AD854" i="34"/>
  <c r="AE854" i="34"/>
  <c r="AF854" i="34"/>
  <c r="AI854" i="34" s="1"/>
  <c r="AG854" i="34"/>
  <c r="AH854" i="34"/>
  <c r="AK854" i="34"/>
  <c r="AM854" i="34"/>
  <c r="AW854" i="34"/>
  <c r="AY854" i="34"/>
  <c r="AZ854" i="34"/>
  <c r="BB854" i="34"/>
  <c r="P855" i="34"/>
  <c r="AC855" i="34"/>
  <c r="AD855" i="34"/>
  <c r="AE855" i="34"/>
  <c r="AF855" i="34"/>
  <c r="AG855" i="34"/>
  <c r="AH855" i="34"/>
  <c r="AK855" i="34"/>
  <c r="AM855" i="34"/>
  <c r="AW855" i="34"/>
  <c r="AY855" i="34"/>
  <c r="AZ855" i="34"/>
  <c r="BB855" i="34"/>
  <c r="P856" i="34"/>
  <c r="AA856" i="34" s="1"/>
  <c r="AC856" i="34"/>
  <c r="AD856" i="34"/>
  <c r="AE856" i="34"/>
  <c r="AF856" i="34"/>
  <c r="AI856" i="34" s="1"/>
  <c r="AG856" i="34"/>
  <c r="AH856" i="34"/>
  <c r="AK856" i="34"/>
  <c r="AM856" i="34"/>
  <c r="AW856" i="34"/>
  <c r="AY856" i="34"/>
  <c r="AZ856" i="34"/>
  <c r="BB856" i="34"/>
  <c r="P857" i="34"/>
  <c r="AC857" i="34"/>
  <c r="AD857" i="34"/>
  <c r="AE857" i="34"/>
  <c r="AF857" i="34"/>
  <c r="AG857" i="34"/>
  <c r="AH857" i="34"/>
  <c r="AK857" i="34"/>
  <c r="AM857" i="34"/>
  <c r="AW857" i="34"/>
  <c r="AY857" i="34"/>
  <c r="AZ857" i="34"/>
  <c r="BB857" i="34"/>
  <c r="P858" i="34"/>
  <c r="AC858" i="34"/>
  <c r="AD858" i="34"/>
  <c r="AE858" i="34"/>
  <c r="AF858" i="34"/>
  <c r="AI858" i="34" s="1"/>
  <c r="AG858" i="34"/>
  <c r="AH858" i="34"/>
  <c r="AK858" i="34"/>
  <c r="AM858" i="34"/>
  <c r="AW858" i="34"/>
  <c r="AY858" i="34"/>
  <c r="AZ858" i="34"/>
  <c r="BB858" i="34"/>
  <c r="P859" i="34"/>
  <c r="AB859" i="34" s="1"/>
  <c r="AC859" i="34"/>
  <c r="AD859" i="34"/>
  <c r="AE859" i="34"/>
  <c r="AF859" i="34"/>
  <c r="AG859" i="34"/>
  <c r="AH859" i="34"/>
  <c r="AK859" i="34"/>
  <c r="AM859" i="34"/>
  <c r="AW859" i="34"/>
  <c r="AY859" i="34"/>
  <c r="AZ859" i="34"/>
  <c r="BB859" i="34"/>
  <c r="P860" i="34"/>
  <c r="AA860" i="34" s="1"/>
  <c r="AC860" i="34"/>
  <c r="AD860" i="34"/>
  <c r="AE860" i="34"/>
  <c r="AF860" i="34"/>
  <c r="AI860" i="34" s="1"/>
  <c r="AG860" i="34"/>
  <c r="AH860" i="34"/>
  <c r="AK860" i="34"/>
  <c r="AM860" i="34"/>
  <c r="AW860" i="34"/>
  <c r="AY860" i="34"/>
  <c r="AZ860" i="34"/>
  <c r="BB860" i="34"/>
  <c r="P861" i="34"/>
  <c r="AC861" i="34"/>
  <c r="AD861" i="34"/>
  <c r="AE861" i="34"/>
  <c r="AF861" i="34"/>
  <c r="AG861" i="34"/>
  <c r="AH861" i="34"/>
  <c r="AI861" i="34"/>
  <c r="AJ861" i="34"/>
  <c r="AK861" i="34"/>
  <c r="AM861" i="34"/>
  <c r="AW861" i="34"/>
  <c r="AY861" i="34"/>
  <c r="AZ861" i="34"/>
  <c r="BB861" i="34"/>
  <c r="P862" i="34"/>
  <c r="AA862" i="34" s="1"/>
  <c r="AC862" i="34"/>
  <c r="AD862" i="34"/>
  <c r="AE862" i="34"/>
  <c r="AF862" i="34"/>
  <c r="AG862" i="34"/>
  <c r="AH862" i="34"/>
  <c r="AK862" i="34"/>
  <c r="AM862" i="34"/>
  <c r="AW862" i="34"/>
  <c r="AY862" i="34"/>
  <c r="AZ862" i="34"/>
  <c r="BB862" i="34"/>
  <c r="P863" i="34"/>
  <c r="AA863" i="34" s="1"/>
  <c r="AC863" i="34"/>
  <c r="AD863" i="34"/>
  <c r="AE863" i="34"/>
  <c r="AF863" i="34"/>
  <c r="AJ863" i="34" s="1"/>
  <c r="AG863" i="34"/>
  <c r="AH863" i="34"/>
  <c r="AK863" i="34"/>
  <c r="AM863" i="34"/>
  <c r="AW863" i="34"/>
  <c r="AY863" i="34"/>
  <c r="AZ863" i="34"/>
  <c r="BB863" i="34"/>
  <c r="P864" i="34"/>
  <c r="AB864" i="34" s="1"/>
  <c r="AC864" i="34"/>
  <c r="AD864" i="34"/>
  <c r="AE864" i="34"/>
  <c r="AF864" i="34"/>
  <c r="AG864" i="34"/>
  <c r="AH864" i="34"/>
  <c r="AK864" i="34"/>
  <c r="AM864" i="34"/>
  <c r="AW864" i="34"/>
  <c r="AY864" i="34"/>
  <c r="AZ864" i="34"/>
  <c r="BB864" i="34"/>
  <c r="P865" i="34"/>
  <c r="AB865" i="34" s="1"/>
  <c r="AC865" i="34"/>
  <c r="AD865" i="34"/>
  <c r="AE865" i="34"/>
  <c r="AF865" i="34"/>
  <c r="AI865" i="34" s="1"/>
  <c r="AG865" i="34"/>
  <c r="AH865" i="34"/>
  <c r="AK865" i="34"/>
  <c r="AM865" i="34"/>
  <c r="AW865" i="34"/>
  <c r="AY865" i="34"/>
  <c r="AZ865" i="34"/>
  <c r="BB865" i="34"/>
  <c r="P866" i="34"/>
  <c r="AC866" i="34"/>
  <c r="AD866" i="34"/>
  <c r="AE866" i="34"/>
  <c r="AF866" i="34"/>
  <c r="AG866" i="34"/>
  <c r="AH866" i="34"/>
  <c r="AK866" i="34"/>
  <c r="AM866" i="34"/>
  <c r="AW866" i="34"/>
  <c r="AY866" i="34"/>
  <c r="AZ866" i="34"/>
  <c r="BB866" i="34"/>
  <c r="P867" i="34"/>
  <c r="AB867" i="34" s="1"/>
  <c r="AC867" i="34"/>
  <c r="AD867" i="34"/>
  <c r="AE867" i="34"/>
  <c r="AF867" i="34"/>
  <c r="AI867" i="34" s="1"/>
  <c r="AG867" i="34"/>
  <c r="AH867" i="34"/>
  <c r="AK867" i="34"/>
  <c r="AM867" i="34"/>
  <c r="AW867" i="34"/>
  <c r="AY867" i="34"/>
  <c r="BA867" i="34" s="1"/>
  <c r="AZ867" i="34"/>
  <c r="BB867" i="34"/>
  <c r="P868" i="34"/>
  <c r="AC868" i="34"/>
  <c r="AD868" i="34"/>
  <c r="AE868" i="34"/>
  <c r="AF868" i="34"/>
  <c r="AG868" i="34"/>
  <c r="AH868" i="34"/>
  <c r="AK868" i="34"/>
  <c r="AM868" i="34"/>
  <c r="AW868" i="34"/>
  <c r="AY868" i="34"/>
  <c r="AZ868" i="34"/>
  <c r="BB868" i="34"/>
  <c r="P869" i="34"/>
  <c r="AC869" i="34"/>
  <c r="AD869" i="34"/>
  <c r="AE869" i="34"/>
  <c r="AF869" i="34"/>
  <c r="AI869" i="34" s="1"/>
  <c r="AG869" i="34"/>
  <c r="AH869" i="34"/>
  <c r="AK869" i="34"/>
  <c r="AM869" i="34"/>
  <c r="AW869" i="34"/>
  <c r="AY869" i="34"/>
  <c r="AZ869" i="34"/>
  <c r="BB869" i="34"/>
  <c r="P870" i="34"/>
  <c r="AB870" i="34" s="1"/>
  <c r="AC870" i="34"/>
  <c r="AD870" i="34"/>
  <c r="AE870" i="34"/>
  <c r="AF870" i="34"/>
  <c r="AG870" i="34"/>
  <c r="AH870" i="34"/>
  <c r="AK870" i="34"/>
  <c r="AM870" i="34"/>
  <c r="AW870" i="34"/>
  <c r="AY870" i="34"/>
  <c r="AZ870" i="34"/>
  <c r="BB870" i="34"/>
  <c r="P871" i="34"/>
  <c r="AB871" i="34" s="1"/>
  <c r="AC871" i="34"/>
  <c r="AD871" i="34"/>
  <c r="AE871" i="34"/>
  <c r="AF871" i="34"/>
  <c r="AI871" i="34" s="1"/>
  <c r="AG871" i="34"/>
  <c r="AH871" i="34"/>
  <c r="AK871" i="34"/>
  <c r="AM871" i="34"/>
  <c r="AW871" i="34"/>
  <c r="AY871" i="34"/>
  <c r="AZ871" i="34"/>
  <c r="BB871" i="34"/>
  <c r="P872" i="34"/>
  <c r="AC872" i="34"/>
  <c r="AD872" i="34"/>
  <c r="AE872" i="34"/>
  <c r="AF872" i="34"/>
  <c r="AI872" i="34" s="1"/>
  <c r="AG872" i="34"/>
  <c r="AH872" i="34"/>
  <c r="AK872" i="34"/>
  <c r="AM872" i="34"/>
  <c r="AW872" i="34"/>
  <c r="AY872" i="34"/>
  <c r="AZ872" i="34"/>
  <c r="BB872" i="34"/>
  <c r="P873" i="34"/>
  <c r="AC873" i="34"/>
  <c r="AD873" i="34"/>
  <c r="AE873" i="34"/>
  <c r="AF873" i="34"/>
  <c r="AI873" i="34" s="1"/>
  <c r="AG873" i="34"/>
  <c r="AH873" i="34"/>
  <c r="AK873" i="34"/>
  <c r="AM873" i="34"/>
  <c r="AW873" i="34"/>
  <c r="AY873" i="34"/>
  <c r="AZ873" i="34"/>
  <c r="BB873" i="34"/>
  <c r="P874" i="34"/>
  <c r="AA874" i="34" s="1"/>
  <c r="AC874" i="34"/>
  <c r="AD874" i="34"/>
  <c r="AE874" i="34"/>
  <c r="AF874" i="34"/>
  <c r="AG874" i="34"/>
  <c r="AH874" i="34"/>
  <c r="AK874" i="34"/>
  <c r="AM874" i="34"/>
  <c r="AW874" i="34"/>
  <c r="AY874" i="34"/>
  <c r="AZ874" i="34"/>
  <c r="BB874" i="34"/>
  <c r="P875" i="34"/>
  <c r="AB875" i="34" s="1"/>
  <c r="AC875" i="34"/>
  <c r="AD875" i="34"/>
  <c r="AE875" i="34"/>
  <c r="AF875" i="34"/>
  <c r="AI875" i="34" s="1"/>
  <c r="AG875" i="34"/>
  <c r="AH875" i="34"/>
  <c r="AK875" i="34"/>
  <c r="AM875" i="34"/>
  <c r="AW875" i="34"/>
  <c r="AY875" i="34"/>
  <c r="AZ875" i="34"/>
  <c r="BB875" i="34"/>
  <c r="P876" i="34"/>
  <c r="AC876" i="34"/>
  <c r="AD876" i="34"/>
  <c r="AE876" i="34"/>
  <c r="AF876" i="34"/>
  <c r="AI876" i="34" s="1"/>
  <c r="AG876" i="34"/>
  <c r="AH876" i="34"/>
  <c r="AK876" i="34"/>
  <c r="AM876" i="34"/>
  <c r="AW876" i="34"/>
  <c r="AY876" i="34"/>
  <c r="AZ876" i="34"/>
  <c r="BB876" i="34"/>
  <c r="P877" i="34"/>
  <c r="AC877" i="34"/>
  <c r="AD877" i="34"/>
  <c r="AE877" i="34"/>
  <c r="AF877" i="34"/>
  <c r="AI877" i="34" s="1"/>
  <c r="AG877" i="34"/>
  <c r="AH877" i="34"/>
  <c r="AK877" i="34"/>
  <c r="AM877" i="34"/>
  <c r="AW877" i="34"/>
  <c r="AY877" i="34"/>
  <c r="AZ877" i="34"/>
  <c r="BB877" i="34"/>
  <c r="P878" i="34"/>
  <c r="AC878" i="34"/>
  <c r="AD878" i="34"/>
  <c r="AE878" i="34"/>
  <c r="AF878" i="34"/>
  <c r="AG878" i="34"/>
  <c r="AH878" i="34"/>
  <c r="AK878" i="34"/>
  <c r="AM878" i="34"/>
  <c r="AW878" i="34"/>
  <c r="AY878" i="34"/>
  <c r="BA878" i="34" s="1"/>
  <c r="AZ878" i="34"/>
  <c r="BB878" i="34"/>
  <c r="P879" i="34"/>
  <c r="AB879" i="34" s="1"/>
  <c r="AC879" i="34"/>
  <c r="AD879" i="34"/>
  <c r="AE879" i="34"/>
  <c r="AF879" i="34"/>
  <c r="AI879" i="34" s="1"/>
  <c r="AG879" i="34"/>
  <c r="AH879" i="34"/>
  <c r="AK879" i="34"/>
  <c r="AM879" i="34"/>
  <c r="AW879" i="34"/>
  <c r="AY879" i="34"/>
  <c r="AZ879" i="34"/>
  <c r="BB879" i="34"/>
  <c r="P880" i="34"/>
  <c r="AC880" i="34"/>
  <c r="AD880" i="34"/>
  <c r="AE880" i="34"/>
  <c r="AF880" i="34"/>
  <c r="AI880" i="34" s="1"/>
  <c r="AG880" i="34"/>
  <c r="AH880" i="34"/>
  <c r="AK880" i="34"/>
  <c r="AM880" i="34"/>
  <c r="AW880" i="34"/>
  <c r="AY880" i="34"/>
  <c r="AZ880" i="34"/>
  <c r="BB880" i="34"/>
  <c r="P881" i="34"/>
  <c r="AC881" i="34"/>
  <c r="AD881" i="34"/>
  <c r="AE881" i="34"/>
  <c r="AF881" i="34"/>
  <c r="AI881" i="34" s="1"/>
  <c r="AG881" i="34"/>
  <c r="AH881" i="34"/>
  <c r="AK881" i="34"/>
  <c r="AM881" i="34"/>
  <c r="AW881" i="34"/>
  <c r="AY881" i="34"/>
  <c r="AZ881" i="34"/>
  <c r="BB881" i="34"/>
  <c r="P882" i="34"/>
  <c r="AA882" i="34" s="1"/>
  <c r="AC882" i="34"/>
  <c r="AD882" i="34"/>
  <c r="AE882" i="34"/>
  <c r="AF882" i="34"/>
  <c r="AG882" i="34"/>
  <c r="AH882" i="34"/>
  <c r="AK882" i="34"/>
  <c r="AM882" i="34"/>
  <c r="AW882" i="34"/>
  <c r="AY882" i="34"/>
  <c r="AZ882" i="34"/>
  <c r="BB882" i="34"/>
  <c r="P883" i="34"/>
  <c r="AB883" i="34" s="1"/>
  <c r="AC883" i="34"/>
  <c r="AD883" i="34"/>
  <c r="AE883" i="34"/>
  <c r="AF883" i="34"/>
  <c r="AI883" i="34" s="1"/>
  <c r="AG883" i="34"/>
  <c r="AH883" i="34"/>
  <c r="AK883" i="34"/>
  <c r="AM883" i="34"/>
  <c r="AW883" i="34"/>
  <c r="AY883" i="34"/>
  <c r="AZ883" i="34"/>
  <c r="BB883" i="34"/>
  <c r="P884" i="34"/>
  <c r="AC884" i="34"/>
  <c r="AD884" i="34"/>
  <c r="AE884" i="34"/>
  <c r="AF884" i="34"/>
  <c r="AI884" i="34" s="1"/>
  <c r="AG884" i="34"/>
  <c r="AH884" i="34"/>
  <c r="AK884" i="34"/>
  <c r="AM884" i="34"/>
  <c r="AW884" i="34"/>
  <c r="AY884" i="34"/>
  <c r="AZ884" i="34"/>
  <c r="BB884" i="34"/>
  <c r="P885" i="34"/>
  <c r="AC885" i="34"/>
  <c r="AD885" i="34"/>
  <c r="AE885" i="34"/>
  <c r="AF885" i="34"/>
  <c r="AI885" i="34" s="1"/>
  <c r="AG885" i="34"/>
  <c r="AH885" i="34"/>
  <c r="AK885" i="34"/>
  <c r="AM885" i="34"/>
  <c r="AW885" i="34"/>
  <c r="AY885" i="34"/>
  <c r="AZ885" i="34"/>
  <c r="BB885" i="34"/>
  <c r="P886" i="34"/>
  <c r="AA886" i="34" s="1"/>
  <c r="AC886" i="34"/>
  <c r="AD886" i="34"/>
  <c r="AE886" i="34"/>
  <c r="AF886" i="34"/>
  <c r="AG886" i="34"/>
  <c r="AH886" i="34"/>
  <c r="AK886" i="34"/>
  <c r="AM886" i="34"/>
  <c r="AW886" i="34"/>
  <c r="AY886" i="34"/>
  <c r="AZ886" i="34"/>
  <c r="BB886" i="34"/>
  <c r="P887" i="34"/>
  <c r="AB887" i="34" s="1"/>
  <c r="AC887" i="34"/>
  <c r="AD887" i="34"/>
  <c r="AE887" i="34"/>
  <c r="AF887" i="34"/>
  <c r="AI887" i="34" s="1"/>
  <c r="AG887" i="34"/>
  <c r="AH887" i="34"/>
  <c r="AK887" i="34"/>
  <c r="AM887" i="34"/>
  <c r="AW887" i="34"/>
  <c r="AY887" i="34"/>
  <c r="AZ887" i="34"/>
  <c r="BB887" i="34"/>
  <c r="P888" i="34"/>
  <c r="AC888" i="34"/>
  <c r="AD888" i="34"/>
  <c r="AE888" i="34"/>
  <c r="AF888" i="34"/>
  <c r="AI888" i="34" s="1"/>
  <c r="AG888" i="34"/>
  <c r="AH888" i="34"/>
  <c r="AK888" i="34"/>
  <c r="AM888" i="34"/>
  <c r="AW888" i="34"/>
  <c r="AY888" i="34"/>
  <c r="AZ888" i="34"/>
  <c r="BB888" i="34"/>
  <c r="P889" i="34"/>
  <c r="AC889" i="34"/>
  <c r="AD889" i="34"/>
  <c r="AE889" i="34"/>
  <c r="AF889" i="34"/>
  <c r="AI889" i="34" s="1"/>
  <c r="AG889" i="34"/>
  <c r="AH889" i="34"/>
  <c r="AK889" i="34"/>
  <c r="AM889" i="34"/>
  <c r="AW889" i="34"/>
  <c r="AY889" i="34"/>
  <c r="AZ889" i="34"/>
  <c r="BB889" i="34"/>
  <c r="P890" i="34"/>
  <c r="AA890" i="34" s="1"/>
  <c r="AC890" i="34"/>
  <c r="AD890" i="34"/>
  <c r="AE890" i="34"/>
  <c r="AF890" i="34"/>
  <c r="AG890" i="34"/>
  <c r="AH890" i="34"/>
  <c r="AK890" i="34"/>
  <c r="AM890" i="34"/>
  <c r="AW890" i="34"/>
  <c r="AY890" i="34"/>
  <c r="AZ890" i="34"/>
  <c r="BB890" i="34"/>
  <c r="P891" i="34"/>
  <c r="AB891" i="34" s="1"/>
  <c r="AC891" i="34"/>
  <c r="AD891" i="34"/>
  <c r="AE891" i="34"/>
  <c r="AF891" i="34"/>
  <c r="AI891" i="34" s="1"/>
  <c r="AG891" i="34"/>
  <c r="AH891" i="34"/>
  <c r="AK891" i="34"/>
  <c r="AM891" i="34"/>
  <c r="AW891" i="34"/>
  <c r="AY891" i="34"/>
  <c r="AZ891" i="34"/>
  <c r="BB891" i="34"/>
  <c r="P892" i="34"/>
  <c r="AC892" i="34"/>
  <c r="AD892" i="34"/>
  <c r="AE892" i="34"/>
  <c r="AF892" i="34"/>
  <c r="AI892" i="34" s="1"/>
  <c r="AG892" i="34"/>
  <c r="AH892" i="34"/>
  <c r="AK892" i="34"/>
  <c r="AM892" i="34"/>
  <c r="AW892" i="34"/>
  <c r="AY892" i="34"/>
  <c r="AZ892" i="34"/>
  <c r="BB892" i="34"/>
  <c r="P893" i="34"/>
  <c r="AC893" i="34"/>
  <c r="AD893" i="34"/>
  <c r="AE893" i="34"/>
  <c r="AF893" i="34"/>
  <c r="AI893" i="34" s="1"/>
  <c r="AG893" i="34"/>
  <c r="AH893" i="34"/>
  <c r="AK893" i="34"/>
  <c r="AM893" i="34"/>
  <c r="AW893" i="34"/>
  <c r="AY893" i="34"/>
  <c r="AZ893" i="34"/>
  <c r="BB893" i="34"/>
  <c r="P894" i="34"/>
  <c r="AA894" i="34" s="1"/>
  <c r="AC894" i="34"/>
  <c r="AD894" i="34"/>
  <c r="AE894" i="34"/>
  <c r="AF894" i="34"/>
  <c r="AG894" i="34"/>
  <c r="AH894" i="34"/>
  <c r="AK894" i="34"/>
  <c r="AM894" i="34"/>
  <c r="AW894" i="34"/>
  <c r="AY894" i="34"/>
  <c r="AZ894" i="34"/>
  <c r="BB894" i="34"/>
  <c r="P895" i="34"/>
  <c r="AC895" i="34"/>
  <c r="AD895" i="34"/>
  <c r="AE895" i="34"/>
  <c r="AF895" i="34"/>
  <c r="AI895" i="34" s="1"/>
  <c r="AG895" i="34"/>
  <c r="AH895" i="34"/>
  <c r="AK895" i="34"/>
  <c r="AM895" i="34"/>
  <c r="AW895" i="34"/>
  <c r="AY895" i="34"/>
  <c r="AZ895" i="34"/>
  <c r="BB895" i="34"/>
  <c r="P896" i="34"/>
  <c r="AC896" i="34"/>
  <c r="AD896" i="34"/>
  <c r="AE896" i="34"/>
  <c r="AF896" i="34"/>
  <c r="AI896" i="34" s="1"/>
  <c r="AG896" i="34"/>
  <c r="AH896" i="34"/>
  <c r="AK896" i="34"/>
  <c r="AM896" i="34"/>
  <c r="AW896" i="34"/>
  <c r="AY896" i="34"/>
  <c r="AZ896" i="34"/>
  <c r="BB896" i="34"/>
  <c r="P897" i="34"/>
  <c r="AC897" i="34"/>
  <c r="AD897" i="34"/>
  <c r="AE897" i="34"/>
  <c r="AF897" i="34"/>
  <c r="AI897" i="34" s="1"/>
  <c r="AG897" i="34"/>
  <c r="AH897" i="34"/>
  <c r="AK897" i="34"/>
  <c r="AM897" i="34"/>
  <c r="AW897" i="34"/>
  <c r="AY897" i="34"/>
  <c r="AZ897" i="34"/>
  <c r="BB897" i="34"/>
  <c r="P898" i="34"/>
  <c r="AA898" i="34" s="1"/>
  <c r="AC898" i="34"/>
  <c r="AD898" i="34"/>
  <c r="AE898" i="34"/>
  <c r="AF898" i="34"/>
  <c r="AG898" i="34"/>
  <c r="AH898" i="34"/>
  <c r="AK898" i="34"/>
  <c r="AM898" i="34"/>
  <c r="AW898" i="34"/>
  <c r="AY898" i="34"/>
  <c r="AZ898" i="34"/>
  <c r="BB898" i="34"/>
  <c r="P899" i="34"/>
  <c r="AC899" i="34"/>
  <c r="AD899" i="34"/>
  <c r="AE899" i="34"/>
  <c r="AF899" i="34"/>
  <c r="AI899" i="34" s="1"/>
  <c r="AG899" i="34"/>
  <c r="AH899" i="34"/>
  <c r="AK899" i="34"/>
  <c r="AM899" i="34"/>
  <c r="AW899" i="34"/>
  <c r="AY899" i="34"/>
  <c r="AZ899" i="34"/>
  <c r="BB899" i="34"/>
  <c r="P900" i="34"/>
  <c r="AC900" i="34"/>
  <c r="AD900" i="34"/>
  <c r="AE900" i="34"/>
  <c r="AF900" i="34"/>
  <c r="AI900" i="34" s="1"/>
  <c r="AG900" i="34"/>
  <c r="AH900" i="34"/>
  <c r="AK900" i="34"/>
  <c r="AM900" i="34"/>
  <c r="AW900" i="34"/>
  <c r="AY900" i="34"/>
  <c r="AZ900" i="34"/>
  <c r="BB900" i="34"/>
  <c r="P901" i="34"/>
  <c r="AC901" i="34"/>
  <c r="AD901" i="34"/>
  <c r="AE901" i="34"/>
  <c r="AF901" i="34"/>
  <c r="AI901" i="34" s="1"/>
  <c r="AG901" i="34"/>
  <c r="AH901" i="34"/>
  <c r="AK901" i="34"/>
  <c r="AM901" i="34"/>
  <c r="AW901" i="34"/>
  <c r="AY901" i="34"/>
  <c r="AZ901" i="34"/>
  <c r="BB901" i="34"/>
  <c r="P902" i="34"/>
  <c r="AA902" i="34" s="1"/>
  <c r="AC902" i="34"/>
  <c r="AD902" i="34"/>
  <c r="AE902" i="34"/>
  <c r="AF902" i="34"/>
  <c r="AG902" i="34"/>
  <c r="AH902" i="34"/>
  <c r="AK902" i="34"/>
  <c r="AM902" i="34"/>
  <c r="AW902" i="34"/>
  <c r="AY902" i="34"/>
  <c r="AZ902" i="34"/>
  <c r="BB902" i="34"/>
  <c r="P903" i="34"/>
  <c r="AC903" i="34"/>
  <c r="AD903" i="34"/>
  <c r="AE903" i="34"/>
  <c r="AF903" i="34"/>
  <c r="AI903" i="34" s="1"/>
  <c r="AG903" i="34"/>
  <c r="AH903" i="34"/>
  <c r="AK903" i="34"/>
  <c r="AM903" i="34"/>
  <c r="AW903" i="34"/>
  <c r="AY903" i="34"/>
  <c r="AZ903" i="34"/>
  <c r="BB903" i="34"/>
  <c r="P904" i="34"/>
  <c r="AC904" i="34"/>
  <c r="AD904" i="34"/>
  <c r="AE904" i="34"/>
  <c r="AF904" i="34"/>
  <c r="AI904" i="34" s="1"/>
  <c r="AG904" i="34"/>
  <c r="AH904" i="34"/>
  <c r="AK904" i="34"/>
  <c r="AM904" i="34"/>
  <c r="AW904" i="34"/>
  <c r="AY904" i="34"/>
  <c r="AZ904" i="34"/>
  <c r="BB904" i="34"/>
  <c r="P905" i="34"/>
  <c r="AC905" i="34"/>
  <c r="AD905" i="34"/>
  <c r="AE905" i="34"/>
  <c r="AF905" i="34"/>
  <c r="AG905" i="34"/>
  <c r="AH905" i="34"/>
  <c r="AK905" i="34"/>
  <c r="AM905" i="34"/>
  <c r="AW905" i="34"/>
  <c r="AY905" i="34"/>
  <c r="AZ905" i="34"/>
  <c r="BB905" i="34"/>
  <c r="P906" i="34"/>
  <c r="AA906" i="34" s="1"/>
  <c r="AC906" i="34"/>
  <c r="AD906" i="34"/>
  <c r="AE906" i="34"/>
  <c r="AF906" i="34"/>
  <c r="AJ906" i="34" s="1"/>
  <c r="AG906" i="34"/>
  <c r="AH906" i="34"/>
  <c r="AK906" i="34"/>
  <c r="AM906" i="34"/>
  <c r="AW906" i="34"/>
  <c r="AY906" i="34"/>
  <c r="AZ906" i="34"/>
  <c r="BB906" i="34"/>
  <c r="P907" i="34"/>
  <c r="AC907" i="34"/>
  <c r="AD907" i="34"/>
  <c r="AE907" i="34"/>
  <c r="AF907" i="34"/>
  <c r="AJ907" i="34" s="1"/>
  <c r="AG907" i="34"/>
  <c r="AH907" i="34"/>
  <c r="AK907" i="34"/>
  <c r="AM907" i="34"/>
  <c r="AW907" i="34"/>
  <c r="AY907" i="34"/>
  <c r="AZ907" i="34"/>
  <c r="BB907" i="34"/>
  <c r="P908" i="34"/>
  <c r="AC908" i="34"/>
  <c r="AD908" i="34"/>
  <c r="AE908" i="34"/>
  <c r="AF908" i="34"/>
  <c r="AI908" i="34" s="1"/>
  <c r="AG908" i="34"/>
  <c r="AH908" i="34"/>
  <c r="AK908" i="34"/>
  <c r="AM908" i="34"/>
  <c r="AW908" i="34"/>
  <c r="AY908" i="34"/>
  <c r="AZ908" i="34"/>
  <c r="BB908" i="34"/>
  <c r="P909" i="34"/>
  <c r="AC909" i="34"/>
  <c r="AD909" i="34"/>
  <c r="AE909" i="34"/>
  <c r="AF909" i="34"/>
  <c r="AJ909" i="34" s="1"/>
  <c r="AG909" i="34"/>
  <c r="AH909" i="34"/>
  <c r="AK909" i="34"/>
  <c r="AM909" i="34"/>
  <c r="AW909" i="34"/>
  <c r="AY909" i="34"/>
  <c r="AZ909" i="34"/>
  <c r="BB909" i="34"/>
  <c r="P910" i="34"/>
  <c r="AB910" i="34" s="1"/>
  <c r="AC910" i="34"/>
  <c r="AD910" i="34"/>
  <c r="AE910" i="34"/>
  <c r="AF910" i="34"/>
  <c r="AJ910" i="34" s="1"/>
  <c r="AG910" i="34"/>
  <c r="AH910" i="34"/>
  <c r="AK910" i="34"/>
  <c r="AM910" i="34"/>
  <c r="AW910" i="34"/>
  <c r="AY910" i="34"/>
  <c r="AZ910" i="34"/>
  <c r="BB910" i="34"/>
  <c r="P911" i="34"/>
  <c r="AC911" i="34"/>
  <c r="AD911" i="34"/>
  <c r="AE911" i="34"/>
  <c r="AF911" i="34"/>
  <c r="AJ911" i="34" s="1"/>
  <c r="AG911" i="34"/>
  <c r="AH911" i="34"/>
  <c r="AK911" i="34"/>
  <c r="AM911" i="34"/>
  <c r="AW911" i="34"/>
  <c r="AY911" i="34"/>
  <c r="AZ911" i="34"/>
  <c r="BB911" i="34"/>
  <c r="P912" i="34"/>
  <c r="AC912" i="34"/>
  <c r="AD912" i="34"/>
  <c r="AE912" i="34"/>
  <c r="AF912" i="34"/>
  <c r="AI912" i="34" s="1"/>
  <c r="AG912" i="34"/>
  <c r="AH912" i="34"/>
  <c r="AK912" i="34"/>
  <c r="AM912" i="34"/>
  <c r="AW912" i="34"/>
  <c r="AY912" i="34"/>
  <c r="AZ912" i="34"/>
  <c r="BB912" i="34"/>
  <c r="P913" i="34"/>
  <c r="AC913" i="34"/>
  <c r="AD913" i="34"/>
  <c r="AE913" i="34"/>
  <c r="AF913" i="34"/>
  <c r="AJ913" i="34" s="1"/>
  <c r="AG913" i="34"/>
  <c r="AH913" i="34"/>
  <c r="AK913" i="34"/>
  <c r="AM913" i="34"/>
  <c r="AW913" i="34"/>
  <c r="AY913" i="34"/>
  <c r="AZ913" i="34"/>
  <c r="BB913" i="34"/>
  <c r="P914" i="34"/>
  <c r="AA914" i="34" s="1"/>
  <c r="AC914" i="34"/>
  <c r="AD914" i="34"/>
  <c r="AE914" i="34"/>
  <c r="AF914" i="34"/>
  <c r="AJ914" i="34" s="1"/>
  <c r="AG914" i="34"/>
  <c r="AH914" i="34"/>
  <c r="AK914" i="34"/>
  <c r="AM914" i="34"/>
  <c r="AW914" i="34"/>
  <c r="AY914" i="34"/>
  <c r="AZ914" i="34"/>
  <c r="BB914" i="34"/>
  <c r="P915" i="34"/>
  <c r="AC915" i="34"/>
  <c r="AD915" i="34"/>
  <c r="AE915" i="34"/>
  <c r="AF915" i="34"/>
  <c r="AJ915" i="34" s="1"/>
  <c r="AG915" i="34"/>
  <c r="AH915" i="34"/>
  <c r="AK915" i="34"/>
  <c r="AM915" i="34"/>
  <c r="AW915" i="34"/>
  <c r="AY915" i="34"/>
  <c r="AZ915" i="34"/>
  <c r="BB915" i="34"/>
  <c r="P916" i="34"/>
  <c r="AC916" i="34"/>
  <c r="AD916" i="34"/>
  <c r="AE916" i="34"/>
  <c r="AF916" i="34"/>
  <c r="AI916" i="34" s="1"/>
  <c r="AG916" i="34"/>
  <c r="AH916" i="34"/>
  <c r="AK916" i="34"/>
  <c r="AM916" i="34"/>
  <c r="AW916" i="34"/>
  <c r="AY916" i="34"/>
  <c r="AZ916" i="34"/>
  <c r="BB916" i="34"/>
  <c r="P917" i="34"/>
  <c r="AC917" i="34"/>
  <c r="AD917" i="34"/>
  <c r="AE917" i="34"/>
  <c r="AF917" i="34"/>
  <c r="AJ917" i="34" s="1"/>
  <c r="AG917" i="34"/>
  <c r="AH917" i="34"/>
  <c r="AK917" i="34"/>
  <c r="AM917" i="34"/>
  <c r="AW917" i="34"/>
  <c r="AY917" i="34"/>
  <c r="AZ917" i="34"/>
  <c r="BB917" i="34"/>
  <c r="P918" i="34"/>
  <c r="AA918" i="34" s="1"/>
  <c r="AC918" i="34"/>
  <c r="AD918" i="34"/>
  <c r="AE918" i="34"/>
  <c r="AF918" i="34"/>
  <c r="AI918" i="34" s="1"/>
  <c r="AG918" i="34"/>
  <c r="AH918" i="34"/>
  <c r="AK918" i="34"/>
  <c r="AM918" i="34"/>
  <c r="AW918" i="34"/>
  <c r="AY918" i="34"/>
  <c r="AZ918" i="34"/>
  <c r="BB918" i="34"/>
  <c r="P919" i="34"/>
  <c r="AC919" i="34"/>
  <c r="AD919" i="34"/>
  <c r="AE919" i="34"/>
  <c r="AF919" i="34"/>
  <c r="AJ919" i="34" s="1"/>
  <c r="AG919" i="34"/>
  <c r="AH919" i="34"/>
  <c r="AK919" i="34"/>
  <c r="AM919" i="34"/>
  <c r="AW919" i="34"/>
  <c r="AY919" i="34"/>
  <c r="AZ919" i="34"/>
  <c r="BB919" i="34"/>
  <c r="P920" i="34"/>
  <c r="AC920" i="34"/>
  <c r="AD920" i="34"/>
  <c r="AE920" i="34"/>
  <c r="AF920" i="34"/>
  <c r="AI920" i="34" s="1"/>
  <c r="AG920" i="34"/>
  <c r="AH920" i="34"/>
  <c r="AK920" i="34"/>
  <c r="AM920" i="34"/>
  <c r="AW920" i="34"/>
  <c r="AY920" i="34"/>
  <c r="AZ920" i="34"/>
  <c r="BB920" i="34"/>
  <c r="P921" i="34"/>
  <c r="AC921" i="34"/>
  <c r="AD921" i="34"/>
  <c r="AE921" i="34"/>
  <c r="AF921" i="34"/>
  <c r="AJ921" i="34" s="1"/>
  <c r="AG921" i="34"/>
  <c r="AH921" i="34"/>
  <c r="AK921" i="34"/>
  <c r="AM921" i="34"/>
  <c r="AW921" i="34"/>
  <c r="AY921" i="34"/>
  <c r="AZ921" i="34"/>
  <c r="BB921" i="34"/>
  <c r="P922" i="34"/>
  <c r="AA922" i="34" s="1"/>
  <c r="AC922" i="34"/>
  <c r="AD922" i="34"/>
  <c r="AE922" i="34"/>
  <c r="AF922" i="34"/>
  <c r="AI922" i="34" s="1"/>
  <c r="AG922" i="34"/>
  <c r="AH922" i="34"/>
  <c r="AK922" i="34"/>
  <c r="AM922" i="34"/>
  <c r="AW922" i="34"/>
  <c r="AY922" i="34"/>
  <c r="AZ922" i="34"/>
  <c r="BB922" i="34"/>
  <c r="P923" i="34"/>
  <c r="AB923" i="34" s="1"/>
  <c r="AC923" i="34"/>
  <c r="AD923" i="34"/>
  <c r="AE923" i="34"/>
  <c r="AF923" i="34"/>
  <c r="AI923" i="34" s="1"/>
  <c r="AG923" i="34"/>
  <c r="AH923" i="34"/>
  <c r="AK923" i="34"/>
  <c r="AM923" i="34"/>
  <c r="AW923" i="34"/>
  <c r="AY923" i="34"/>
  <c r="AZ923" i="34"/>
  <c r="BB923" i="34"/>
  <c r="P924" i="34"/>
  <c r="AC924" i="34"/>
  <c r="AD924" i="34"/>
  <c r="AE924" i="34"/>
  <c r="AF924" i="34"/>
  <c r="AI924" i="34" s="1"/>
  <c r="AG924" i="34"/>
  <c r="AH924" i="34"/>
  <c r="AK924" i="34"/>
  <c r="AM924" i="34"/>
  <c r="AW924" i="34"/>
  <c r="AY924" i="34"/>
  <c r="AZ924" i="34"/>
  <c r="BB924" i="34"/>
  <c r="P925" i="34"/>
  <c r="AC925" i="34"/>
  <c r="AD925" i="34"/>
  <c r="AE925" i="34"/>
  <c r="AF925" i="34"/>
  <c r="AI925" i="34" s="1"/>
  <c r="AG925" i="34"/>
  <c r="AH925" i="34"/>
  <c r="AK925" i="34"/>
  <c r="AM925" i="34"/>
  <c r="AW925" i="34"/>
  <c r="AY925" i="34"/>
  <c r="AZ925" i="34"/>
  <c r="BB925" i="34"/>
  <c r="P926" i="34"/>
  <c r="AA926" i="34" s="1"/>
  <c r="AC926" i="34"/>
  <c r="AD926" i="34"/>
  <c r="AE926" i="34"/>
  <c r="AF926" i="34"/>
  <c r="AI926" i="34" s="1"/>
  <c r="AG926" i="34"/>
  <c r="AH926" i="34"/>
  <c r="AK926" i="34"/>
  <c r="AM926" i="34"/>
  <c r="AW926" i="34"/>
  <c r="AY926" i="34"/>
  <c r="AZ926" i="34"/>
  <c r="BB926" i="34"/>
  <c r="P927" i="34"/>
  <c r="AB927" i="34" s="1"/>
  <c r="AC927" i="34"/>
  <c r="AD927" i="34"/>
  <c r="AE927" i="34"/>
  <c r="AF927" i="34"/>
  <c r="AI927" i="34" s="1"/>
  <c r="AG927" i="34"/>
  <c r="AH927" i="34"/>
  <c r="AK927" i="34"/>
  <c r="AM927" i="34"/>
  <c r="AW927" i="34"/>
  <c r="AY927" i="34"/>
  <c r="AZ927" i="34"/>
  <c r="BB927" i="34"/>
  <c r="P928" i="34"/>
  <c r="AC928" i="34"/>
  <c r="AD928" i="34"/>
  <c r="AE928" i="34"/>
  <c r="AF928" i="34"/>
  <c r="AI928" i="34" s="1"/>
  <c r="AG928" i="34"/>
  <c r="AH928" i="34"/>
  <c r="AK928" i="34"/>
  <c r="AM928" i="34"/>
  <c r="AW928" i="34"/>
  <c r="AY928" i="34"/>
  <c r="AZ928" i="34"/>
  <c r="BB928" i="34"/>
  <c r="P929" i="34"/>
  <c r="AC929" i="34"/>
  <c r="AD929" i="34"/>
  <c r="AE929" i="34"/>
  <c r="AF929" i="34"/>
  <c r="AI929" i="34" s="1"/>
  <c r="AG929" i="34"/>
  <c r="AH929" i="34"/>
  <c r="AK929" i="34"/>
  <c r="AM929" i="34"/>
  <c r="AW929" i="34"/>
  <c r="AY929" i="34"/>
  <c r="AZ929" i="34"/>
  <c r="BB929" i="34"/>
  <c r="P930" i="34"/>
  <c r="AA930" i="34" s="1"/>
  <c r="AC930" i="34"/>
  <c r="AD930" i="34"/>
  <c r="AE930" i="34"/>
  <c r="AF930" i="34"/>
  <c r="AI930" i="34" s="1"/>
  <c r="AG930" i="34"/>
  <c r="AH930" i="34"/>
  <c r="AK930" i="34"/>
  <c r="AM930" i="34"/>
  <c r="AW930" i="34"/>
  <c r="AY930" i="34"/>
  <c r="AZ930" i="34"/>
  <c r="BB930" i="34"/>
  <c r="P931" i="34"/>
  <c r="AB931" i="34" s="1"/>
  <c r="AC931" i="34"/>
  <c r="AD931" i="34"/>
  <c r="AE931" i="34"/>
  <c r="AF931" i="34"/>
  <c r="AI931" i="34" s="1"/>
  <c r="AG931" i="34"/>
  <c r="AH931" i="34"/>
  <c r="AK931" i="34"/>
  <c r="AM931" i="34"/>
  <c r="AW931" i="34"/>
  <c r="AY931" i="34"/>
  <c r="AZ931" i="34"/>
  <c r="BB931" i="34"/>
  <c r="P932" i="34"/>
  <c r="AC932" i="34"/>
  <c r="AD932" i="34"/>
  <c r="AE932" i="34"/>
  <c r="AF932" i="34"/>
  <c r="AI932" i="34" s="1"/>
  <c r="AG932" i="34"/>
  <c r="AH932" i="34"/>
  <c r="AK932" i="34"/>
  <c r="AM932" i="34"/>
  <c r="AW932" i="34"/>
  <c r="AY932" i="34"/>
  <c r="AZ932" i="34"/>
  <c r="BB932" i="34"/>
  <c r="P933" i="34"/>
  <c r="AC933" i="34"/>
  <c r="AD933" i="34"/>
  <c r="AE933" i="34"/>
  <c r="AF933" i="34"/>
  <c r="AI933" i="34" s="1"/>
  <c r="AG933" i="34"/>
  <c r="AH933" i="34"/>
  <c r="AK933" i="34"/>
  <c r="AM933" i="34"/>
  <c r="AW933" i="34"/>
  <c r="AY933" i="34"/>
  <c r="AZ933" i="34"/>
  <c r="BB933" i="34"/>
  <c r="P934" i="34"/>
  <c r="AA934" i="34" s="1"/>
  <c r="AC934" i="34"/>
  <c r="AD934" i="34"/>
  <c r="AE934" i="34"/>
  <c r="AF934" i="34"/>
  <c r="AI934" i="34" s="1"/>
  <c r="AG934" i="34"/>
  <c r="AH934" i="34"/>
  <c r="AK934" i="34"/>
  <c r="AM934" i="34"/>
  <c r="AW934" i="34"/>
  <c r="AY934" i="34"/>
  <c r="AZ934" i="34"/>
  <c r="BB934" i="34"/>
  <c r="P935" i="34"/>
  <c r="AB935" i="34" s="1"/>
  <c r="AC935" i="34"/>
  <c r="AD935" i="34"/>
  <c r="AE935" i="34"/>
  <c r="AF935" i="34"/>
  <c r="AI935" i="34" s="1"/>
  <c r="AG935" i="34"/>
  <c r="AH935" i="34"/>
  <c r="AK935" i="34"/>
  <c r="AM935" i="34"/>
  <c r="AW935" i="34"/>
  <c r="AY935" i="34"/>
  <c r="AZ935" i="34"/>
  <c r="BB935" i="34"/>
  <c r="P936" i="34"/>
  <c r="AC936" i="34"/>
  <c r="AD936" i="34"/>
  <c r="AE936" i="34"/>
  <c r="AF936" i="34"/>
  <c r="AI936" i="34" s="1"/>
  <c r="AG936" i="34"/>
  <c r="AH936" i="34"/>
  <c r="AK936" i="34"/>
  <c r="AM936" i="34"/>
  <c r="AW936" i="34"/>
  <c r="AY936" i="34"/>
  <c r="AZ936" i="34"/>
  <c r="BB936" i="34"/>
  <c r="P937" i="34"/>
  <c r="AC937" i="34"/>
  <c r="AD937" i="34"/>
  <c r="AE937" i="34"/>
  <c r="AF937" i="34"/>
  <c r="AI937" i="34" s="1"/>
  <c r="AG937" i="34"/>
  <c r="AH937" i="34"/>
  <c r="AJ937" i="34"/>
  <c r="AK937" i="34"/>
  <c r="AM937" i="34"/>
  <c r="AW937" i="34"/>
  <c r="AY937" i="34"/>
  <c r="AZ937" i="34"/>
  <c r="BB937" i="34"/>
  <c r="P938" i="34"/>
  <c r="AA938" i="34" s="1"/>
  <c r="AC938" i="34"/>
  <c r="AD938" i="34"/>
  <c r="AE938" i="34"/>
  <c r="AF938" i="34"/>
  <c r="AI938" i="34" s="1"/>
  <c r="AG938" i="34"/>
  <c r="AH938" i="34"/>
  <c r="AK938" i="34"/>
  <c r="AM938" i="34"/>
  <c r="AW938" i="34"/>
  <c r="AY938" i="34"/>
  <c r="AZ938" i="34"/>
  <c r="BB938" i="34"/>
  <c r="P939" i="34"/>
  <c r="AB939" i="34" s="1"/>
  <c r="AC939" i="34"/>
  <c r="AD939" i="34"/>
  <c r="AE939" i="34"/>
  <c r="AF939" i="34"/>
  <c r="AI939" i="34" s="1"/>
  <c r="AG939" i="34"/>
  <c r="AH939" i="34"/>
  <c r="AK939" i="34"/>
  <c r="AM939" i="34"/>
  <c r="AW939" i="34"/>
  <c r="AY939" i="34"/>
  <c r="AZ939" i="34"/>
  <c r="BB939" i="34"/>
  <c r="P940" i="34"/>
  <c r="AC940" i="34"/>
  <c r="AD940" i="34"/>
  <c r="AE940" i="34"/>
  <c r="AF940" i="34"/>
  <c r="AI940" i="34" s="1"/>
  <c r="AG940" i="34"/>
  <c r="AH940" i="34"/>
  <c r="AK940" i="34"/>
  <c r="AM940" i="34"/>
  <c r="AW940" i="34"/>
  <c r="AY940" i="34"/>
  <c r="AZ940" i="34"/>
  <c r="BB940" i="34"/>
  <c r="P941" i="34"/>
  <c r="AC941" i="34"/>
  <c r="AD941" i="34"/>
  <c r="AE941" i="34"/>
  <c r="AF941" i="34"/>
  <c r="AI941" i="34" s="1"/>
  <c r="AG941" i="34"/>
  <c r="AH941" i="34"/>
  <c r="AK941" i="34"/>
  <c r="AM941" i="34"/>
  <c r="AW941" i="34"/>
  <c r="AY941" i="34"/>
  <c r="AZ941" i="34"/>
  <c r="BB941" i="34"/>
  <c r="P942" i="34"/>
  <c r="AA942" i="34" s="1"/>
  <c r="AC942" i="34"/>
  <c r="AD942" i="34"/>
  <c r="AE942" i="34"/>
  <c r="AF942" i="34"/>
  <c r="AI942" i="34" s="1"/>
  <c r="AG942" i="34"/>
  <c r="AH942" i="34"/>
  <c r="AK942" i="34"/>
  <c r="AM942" i="34"/>
  <c r="AW942" i="34"/>
  <c r="AY942" i="34"/>
  <c r="AZ942" i="34"/>
  <c r="BB942" i="34"/>
  <c r="P943" i="34"/>
  <c r="AB943" i="34" s="1"/>
  <c r="AC943" i="34"/>
  <c r="AD943" i="34"/>
  <c r="AE943" i="34"/>
  <c r="AF943" i="34"/>
  <c r="AI943" i="34" s="1"/>
  <c r="AG943" i="34"/>
  <c r="AH943" i="34"/>
  <c r="AK943" i="34"/>
  <c r="AM943" i="34"/>
  <c r="AW943" i="34"/>
  <c r="AY943" i="34"/>
  <c r="AZ943" i="34"/>
  <c r="BB943" i="34"/>
  <c r="P944" i="34"/>
  <c r="AC944" i="34"/>
  <c r="AD944" i="34"/>
  <c r="AE944" i="34"/>
  <c r="AF944" i="34"/>
  <c r="AI944" i="34" s="1"/>
  <c r="AG944" i="34"/>
  <c r="AH944" i="34"/>
  <c r="AK944" i="34"/>
  <c r="AM944" i="34"/>
  <c r="AW944" i="34"/>
  <c r="AY944" i="34"/>
  <c r="AZ944" i="34"/>
  <c r="BB944" i="34"/>
  <c r="P945" i="34"/>
  <c r="AC945" i="34"/>
  <c r="AD945" i="34"/>
  <c r="AE945" i="34"/>
  <c r="AF945" i="34"/>
  <c r="AI945" i="34" s="1"/>
  <c r="AG945" i="34"/>
  <c r="AH945" i="34"/>
  <c r="AK945" i="34"/>
  <c r="AM945" i="34"/>
  <c r="AW945" i="34"/>
  <c r="AY945" i="34"/>
  <c r="AZ945" i="34"/>
  <c r="BB945" i="34"/>
  <c r="P946" i="34"/>
  <c r="AA946" i="34" s="1"/>
  <c r="AC946" i="34"/>
  <c r="AD946" i="34"/>
  <c r="AE946" i="34"/>
  <c r="AF946" i="34"/>
  <c r="AI946" i="34" s="1"/>
  <c r="AG946" i="34"/>
  <c r="AH946" i="34"/>
  <c r="AK946" i="34"/>
  <c r="AM946" i="34"/>
  <c r="AW946" i="34"/>
  <c r="AY946" i="34"/>
  <c r="AZ946" i="34"/>
  <c r="BB946" i="34"/>
  <c r="P947" i="34"/>
  <c r="AB947" i="34" s="1"/>
  <c r="AC947" i="34"/>
  <c r="AD947" i="34"/>
  <c r="AE947" i="34"/>
  <c r="AF947" i="34"/>
  <c r="AI947" i="34" s="1"/>
  <c r="AG947" i="34"/>
  <c r="AH947" i="34"/>
  <c r="AK947" i="34"/>
  <c r="AM947" i="34"/>
  <c r="AW947" i="34"/>
  <c r="AY947" i="34"/>
  <c r="BA947" i="34" s="1"/>
  <c r="AZ947" i="34"/>
  <c r="BB947" i="34"/>
  <c r="P948" i="34"/>
  <c r="AC948" i="34"/>
  <c r="AD948" i="34"/>
  <c r="AE948" i="34"/>
  <c r="AF948" i="34"/>
  <c r="AI948" i="34" s="1"/>
  <c r="AG948" i="34"/>
  <c r="AH948" i="34"/>
  <c r="AK948" i="34"/>
  <c r="AM948" i="34"/>
  <c r="AW948" i="34"/>
  <c r="AY948" i="34"/>
  <c r="AZ948" i="34"/>
  <c r="BB948" i="34"/>
  <c r="P949" i="34"/>
  <c r="AC949" i="34"/>
  <c r="AD949" i="34"/>
  <c r="AE949" i="34"/>
  <c r="AF949" i="34"/>
  <c r="AI949" i="34" s="1"/>
  <c r="AG949" i="34"/>
  <c r="AH949" i="34"/>
  <c r="AK949" i="34"/>
  <c r="AM949" i="34"/>
  <c r="AW949" i="34"/>
  <c r="AY949" i="34"/>
  <c r="AZ949" i="34"/>
  <c r="BB949" i="34"/>
  <c r="P950" i="34"/>
  <c r="AA950" i="34" s="1"/>
  <c r="AC950" i="34"/>
  <c r="AD950" i="34"/>
  <c r="AE950" i="34"/>
  <c r="AF950" i="34"/>
  <c r="AI950" i="34" s="1"/>
  <c r="AG950" i="34"/>
  <c r="AH950" i="34"/>
  <c r="AJ950" i="34"/>
  <c r="AK950" i="34"/>
  <c r="AM950" i="34"/>
  <c r="AW950" i="34"/>
  <c r="AY950" i="34"/>
  <c r="AZ950" i="34"/>
  <c r="BB950" i="34"/>
  <c r="P951" i="34"/>
  <c r="AB951" i="34" s="1"/>
  <c r="AC951" i="34"/>
  <c r="AD951" i="34"/>
  <c r="AE951" i="34"/>
  <c r="AF951" i="34"/>
  <c r="AI951" i="34" s="1"/>
  <c r="AG951" i="34"/>
  <c r="AH951" i="34"/>
  <c r="AK951" i="34"/>
  <c r="AM951" i="34"/>
  <c r="AW951" i="34"/>
  <c r="AY951" i="34"/>
  <c r="AZ951" i="34"/>
  <c r="BB951" i="34"/>
  <c r="P952" i="34"/>
  <c r="AC952" i="34"/>
  <c r="AD952" i="34"/>
  <c r="AE952" i="34"/>
  <c r="AF952" i="34"/>
  <c r="AI952" i="34" s="1"/>
  <c r="AG952" i="34"/>
  <c r="AH952" i="34"/>
  <c r="AK952" i="34"/>
  <c r="AM952" i="34"/>
  <c r="AW952" i="34"/>
  <c r="AY952" i="34"/>
  <c r="AZ952" i="34"/>
  <c r="BA952" i="34" s="1"/>
  <c r="BB952" i="34"/>
  <c r="P953" i="34"/>
  <c r="AC953" i="34"/>
  <c r="AD953" i="34"/>
  <c r="AE953" i="34"/>
  <c r="AF953" i="34"/>
  <c r="AI953" i="34" s="1"/>
  <c r="AG953" i="34"/>
  <c r="AH953" i="34"/>
  <c r="AK953" i="34"/>
  <c r="AM953" i="34"/>
  <c r="AW953" i="34"/>
  <c r="AY953" i="34"/>
  <c r="AZ953" i="34"/>
  <c r="BB953" i="34"/>
  <c r="P954" i="34"/>
  <c r="AA954" i="34" s="1"/>
  <c r="AC954" i="34"/>
  <c r="AD954" i="34"/>
  <c r="AE954" i="34"/>
  <c r="AF954" i="34"/>
  <c r="AI954" i="34" s="1"/>
  <c r="AG954" i="34"/>
  <c r="AH954" i="34"/>
  <c r="AK954" i="34"/>
  <c r="AM954" i="34"/>
  <c r="AW954" i="34"/>
  <c r="AY954" i="34"/>
  <c r="AZ954" i="34"/>
  <c r="BB954" i="34"/>
  <c r="P955" i="34"/>
  <c r="AB955" i="34" s="1"/>
  <c r="AC955" i="34"/>
  <c r="AD955" i="34"/>
  <c r="AE955" i="34"/>
  <c r="AF955" i="34"/>
  <c r="AI955" i="34" s="1"/>
  <c r="AG955" i="34"/>
  <c r="AH955" i="34"/>
  <c r="AK955" i="34"/>
  <c r="AM955" i="34"/>
  <c r="AW955" i="34"/>
  <c r="AY955" i="34"/>
  <c r="AZ955" i="34"/>
  <c r="BB955" i="34"/>
  <c r="P956" i="34"/>
  <c r="AC956" i="34"/>
  <c r="AD956" i="34"/>
  <c r="AE956" i="34"/>
  <c r="AF956" i="34"/>
  <c r="AI956" i="34" s="1"/>
  <c r="AG956" i="34"/>
  <c r="AH956" i="34"/>
  <c r="AK956" i="34"/>
  <c r="AM956" i="34"/>
  <c r="AW956" i="34"/>
  <c r="AY956" i="34"/>
  <c r="AZ956" i="34"/>
  <c r="BB956" i="34"/>
  <c r="P957" i="34"/>
  <c r="AC957" i="34"/>
  <c r="AD957" i="34"/>
  <c r="AE957" i="34"/>
  <c r="AF957" i="34"/>
  <c r="AI957" i="34" s="1"/>
  <c r="AG957" i="34"/>
  <c r="AH957" i="34"/>
  <c r="AK957" i="34"/>
  <c r="AM957" i="34"/>
  <c r="AW957" i="34"/>
  <c r="AY957" i="34"/>
  <c r="AZ957" i="34"/>
  <c r="BB957" i="34"/>
  <c r="P958" i="34"/>
  <c r="AA958" i="34" s="1"/>
  <c r="AC958" i="34"/>
  <c r="AD958" i="34"/>
  <c r="AE958" i="34"/>
  <c r="AF958" i="34"/>
  <c r="AI958" i="34" s="1"/>
  <c r="AG958" i="34"/>
  <c r="AH958" i="34"/>
  <c r="AK958" i="34"/>
  <c r="AM958" i="34"/>
  <c r="AW958" i="34"/>
  <c r="AY958" i="34"/>
  <c r="AZ958" i="34"/>
  <c r="BB958" i="34"/>
  <c r="P959" i="34"/>
  <c r="AB959" i="34" s="1"/>
  <c r="AC959" i="34"/>
  <c r="AD959" i="34"/>
  <c r="AE959" i="34"/>
  <c r="AF959" i="34"/>
  <c r="AI959" i="34" s="1"/>
  <c r="AG959" i="34"/>
  <c r="AH959" i="34"/>
  <c r="AK959" i="34"/>
  <c r="AM959" i="34"/>
  <c r="AW959" i="34"/>
  <c r="AY959" i="34"/>
  <c r="AZ959" i="34"/>
  <c r="BB959" i="34"/>
  <c r="P960" i="34"/>
  <c r="AC960" i="34"/>
  <c r="AD960" i="34"/>
  <c r="AE960" i="34"/>
  <c r="AF960" i="34"/>
  <c r="AI960" i="34" s="1"/>
  <c r="AG960" i="34"/>
  <c r="AH960" i="34"/>
  <c r="AK960" i="34"/>
  <c r="AM960" i="34"/>
  <c r="AW960" i="34"/>
  <c r="AY960" i="34"/>
  <c r="AZ960" i="34"/>
  <c r="BB960" i="34"/>
  <c r="P961" i="34"/>
  <c r="AA961" i="34" s="1"/>
  <c r="AC961" i="34"/>
  <c r="AD961" i="34"/>
  <c r="AE961" i="34"/>
  <c r="AF961" i="34"/>
  <c r="AJ961" i="34" s="1"/>
  <c r="AG961" i="34"/>
  <c r="AH961" i="34"/>
  <c r="AK961" i="34"/>
  <c r="AM961" i="34"/>
  <c r="AW961" i="34"/>
  <c r="AY961" i="34"/>
  <c r="AZ961" i="34"/>
  <c r="BA961" i="34" s="1"/>
  <c r="BB961" i="34"/>
  <c r="P962" i="34"/>
  <c r="AA962" i="34" s="1"/>
  <c r="AC962" i="34"/>
  <c r="AD962" i="34"/>
  <c r="AE962" i="34"/>
  <c r="AF962" i="34"/>
  <c r="AI962" i="34" s="1"/>
  <c r="AG962" i="34"/>
  <c r="AH962" i="34"/>
  <c r="AJ962" i="34"/>
  <c r="AK962" i="34"/>
  <c r="AM962" i="34"/>
  <c r="AW962" i="34"/>
  <c r="AY962" i="34"/>
  <c r="AZ962" i="34"/>
  <c r="BB962" i="34"/>
  <c r="P963" i="34"/>
  <c r="AB963" i="34" s="1"/>
  <c r="AC963" i="34"/>
  <c r="AD963" i="34"/>
  <c r="AE963" i="34"/>
  <c r="AF963" i="34"/>
  <c r="AI963" i="34" s="1"/>
  <c r="AG963" i="34"/>
  <c r="AH963" i="34"/>
  <c r="AK963" i="34"/>
  <c r="AM963" i="34"/>
  <c r="AW963" i="34"/>
  <c r="AY963" i="34"/>
  <c r="AZ963" i="34"/>
  <c r="BB963" i="34"/>
  <c r="P964" i="34"/>
  <c r="AC964" i="34"/>
  <c r="AD964" i="34"/>
  <c r="AE964" i="34"/>
  <c r="AF964" i="34"/>
  <c r="AI964" i="34" s="1"/>
  <c r="AG964" i="34"/>
  <c r="AH964" i="34"/>
  <c r="AK964" i="34"/>
  <c r="AM964" i="34"/>
  <c r="AW964" i="34"/>
  <c r="AY964" i="34"/>
  <c r="AZ964" i="34"/>
  <c r="BB964" i="34"/>
  <c r="P965" i="34"/>
  <c r="AA965" i="34" s="1"/>
  <c r="AC965" i="34"/>
  <c r="AD965" i="34"/>
  <c r="AE965" i="34"/>
  <c r="AF965" i="34"/>
  <c r="AI965" i="34" s="1"/>
  <c r="AG965" i="34"/>
  <c r="AH965" i="34"/>
  <c r="AK965" i="34"/>
  <c r="AM965" i="34"/>
  <c r="AW965" i="34"/>
  <c r="AY965" i="34"/>
  <c r="AZ965" i="34"/>
  <c r="BB965" i="34"/>
  <c r="P966" i="34"/>
  <c r="AC966" i="34"/>
  <c r="AD966" i="34"/>
  <c r="AE966" i="34"/>
  <c r="AF966" i="34"/>
  <c r="AI966" i="34" s="1"/>
  <c r="AG966" i="34"/>
  <c r="AH966" i="34"/>
  <c r="AK966" i="34"/>
  <c r="AM966" i="34"/>
  <c r="AW966" i="34"/>
  <c r="AY966" i="34"/>
  <c r="AZ966" i="34"/>
  <c r="BB966" i="34"/>
  <c r="P967" i="34"/>
  <c r="AB967" i="34" s="1"/>
  <c r="AC967" i="34"/>
  <c r="AD967" i="34"/>
  <c r="AE967" i="34"/>
  <c r="AF967" i="34"/>
  <c r="AJ967" i="34" s="1"/>
  <c r="AG967" i="34"/>
  <c r="AH967" i="34"/>
  <c r="AK967" i="34"/>
  <c r="AM967" i="34"/>
  <c r="AW967" i="34"/>
  <c r="AY967" i="34"/>
  <c r="AZ967" i="34"/>
  <c r="BB967" i="34"/>
  <c r="P968" i="34"/>
  <c r="AC968" i="34"/>
  <c r="AD968" i="34"/>
  <c r="AE968" i="34"/>
  <c r="AF968" i="34"/>
  <c r="AI968" i="34" s="1"/>
  <c r="AG968" i="34"/>
  <c r="AH968" i="34"/>
  <c r="AK968" i="34"/>
  <c r="AM968" i="34"/>
  <c r="AW968" i="34"/>
  <c r="AY968" i="34"/>
  <c r="AZ968" i="34"/>
  <c r="BB968" i="34"/>
  <c r="P969" i="34"/>
  <c r="AC969" i="34"/>
  <c r="AD969" i="34"/>
  <c r="AE969" i="34"/>
  <c r="AF969" i="34"/>
  <c r="AJ969" i="34" s="1"/>
  <c r="AG969" i="34"/>
  <c r="AH969" i="34"/>
  <c r="AI969" i="34"/>
  <c r="AK969" i="34"/>
  <c r="AM969" i="34"/>
  <c r="AW969" i="34"/>
  <c r="AY969" i="34"/>
  <c r="AZ969" i="34"/>
  <c r="BB969" i="34"/>
  <c r="P970" i="34"/>
  <c r="AA970" i="34" s="1"/>
  <c r="AC970" i="34"/>
  <c r="AD970" i="34"/>
  <c r="AE970" i="34"/>
  <c r="AF970" i="34"/>
  <c r="AJ970" i="34" s="1"/>
  <c r="AG970" i="34"/>
  <c r="AH970" i="34"/>
  <c r="AK970" i="34"/>
  <c r="AM970" i="34"/>
  <c r="AW970" i="34"/>
  <c r="AY970" i="34"/>
  <c r="AZ970" i="34"/>
  <c r="BB970" i="34"/>
  <c r="P971" i="34"/>
  <c r="AB971" i="34" s="1"/>
  <c r="AC971" i="34"/>
  <c r="AD971" i="34"/>
  <c r="AE971" i="34"/>
  <c r="AF971" i="34"/>
  <c r="AI971" i="34" s="1"/>
  <c r="AG971" i="34"/>
  <c r="AH971" i="34"/>
  <c r="AK971" i="34"/>
  <c r="AM971" i="34"/>
  <c r="AW971" i="34"/>
  <c r="AY971" i="34"/>
  <c r="AZ971" i="34"/>
  <c r="BB971" i="34"/>
  <c r="P972" i="34"/>
  <c r="AC972" i="34"/>
  <c r="AD972" i="34"/>
  <c r="AE972" i="34"/>
  <c r="AF972" i="34"/>
  <c r="AI972" i="34" s="1"/>
  <c r="AG972" i="34"/>
  <c r="AH972" i="34"/>
  <c r="AK972" i="34"/>
  <c r="AM972" i="34"/>
  <c r="AW972" i="34"/>
  <c r="AY972" i="34"/>
  <c r="AZ972" i="34"/>
  <c r="BB972" i="34"/>
  <c r="P973" i="34"/>
  <c r="AC973" i="34"/>
  <c r="AD973" i="34"/>
  <c r="AE973" i="34"/>
  <c r="AF973" i="34"/>
  <c r="AI973" i="34" s="1"/>
  <c r="AG973" i="34"/>
  <c r="AH973" i="34"/>
  <c r="AK973" i="34"/>
  <c r="AM973" i="34"/>
  <c r="AW973" i="34"/>
  <c r="AY973" i="34"/>
  <c r="BA973" i="34" s="1"/>
  <c r="AZ973" i="34"/>
  <c r="BB973" i="34"/>
  <c r="P974" i="34"/>
  <c r="AA974" i="34" s="1"/>
  <c r="AC974" i="34"/>
  <c r="AD974" i="34"/>
  <c r="AE974" i="34"/>
  <c r="AF974" i="34"/>
  <c r="AI974" i="34" s="1"/>
  <c r="AG974" i="34"/>
  <c r="AH974" i="34"/>
  <c r="AK974" i="34"/>
  <c r="AM974" i="34"/>
  <c r="AW974" i="34"/>
  <c r="AY974" i="34"/>
  <c r="AZ974" i="34"/>
  <c r="BB974" i="34"/>
  <c r="P975" i="34"/>
  <c r="AC975" i="34"/>
  <c r="AD975" i="34"/>
  <c r="AE975" i="34"/>
  <c r="AF975" i="34"/>
  <c r="AI975" i="34" s="1"/>
  <c r="AG975" i="34"/>
  <c r="AH975" i="34"/>
  <c r="AK975" i="34"/>
  <c r="AM975" i="34"/>
  <c r="AW975" i="34"/>
  <c r="AY975" i="34"/>
  <c r="AZ975" i="34"/>
  <c r="BB975" i="34"/>
  <c r="P976" i="34"/>
  <c r="AA976" i="34" s="1"/>
  <c r="AC976" i="34"/>
  <c r="AD976" i="34"/>
  <c r="AE976" i="34"/>
  <c r="AF976" i="34"/>
  <c r="AI976" i="34" s="1"/>
  <c r="AG976" i="34"/>
  <c r="AH976" i="34"/>
  <c r="AK976" i="34"/>
  <c r="AM976" i="34"/>
  <c r="AW976" i="34"/>
  <c r="AY976" i="34"/>
  <c r="AZ976" i="34"/>
  <c r="BB976" i="34"/>
  <c r="P977" i="34"/>
  <c r="AA977" i="34" s="1"/>
  <c r="AC977" i="34"/>
  <c r="AD977" i="34"/>
  <c r="AE977" i="34"/>
  <c r="AF977" i="34"/>
  <c r="AI977" i="34" s="1"/>
  <c r="AG977" i="34"/>
  <c r="AH977" i="34"/>
  <c r="AK977" i="34"/>
  <c r="AM977" i="34"/>
  <c r="AW977" i="34"/>
  <c r="AY977" i="34"/>
  <c r="AZ977" i="34"/>
  <c r="BB977" i="34"/>
  <c r="P978" i="34"/>
  <c r="AA978" i="34" s="1"/>
  <c r="AC978" i="34"/>
  <c r="AD978" i="34"/>
  <c r="AE978" i="34"/>
  <c r="AF978" i="34"/>
  <c r="AI978" i="34" s="1"/>
  <c r="AG978" i="34"/>
  <c r="AH978" i="34"/>
  <c r="AK978" i="34"/>
  <c r="AM978" i="34"/>
  <c r="AW978" i="34"/>
  <c r="AY978" i="34"/>
  <c r="AZ978" i="34"/>
  <c r="BB978" i="34"/>
  <c r="P979" i="34"/>
  <c r="AB979" i="34" s="1"/>
  <c r="AC979" i="34"/>
  <c r="AD979" i="34"/>
  <c r="AE979" i="34"/>
  <c r="AF979" i="34"/>
  <c r="AI979" i="34" s="1"/>
  <c r="AG979" i="34"/>
  <c r="AH979" i="34"/>
  <c r="AK979" i="34"/>
  <c r="AM979" i="34"/>
  <c r="AW979" i="34"/>
  <c r="AY979" i="34"/>
  <c r="AZ979" i="34"/>
  <c r="BB979" i="34"/>
  <c r="P980" i="34"/>
  <c r="AA980" i="34" s="1"/>
  <c r="AC980" i="34"/>
  <c r="AD980" i="34"/>
  <c r="AE980" i="34"/>
  <c r="AF980" i="34"/>
  <c r="AI980" i="34" s="1"/>
  <c r="AG980" i="34"/>
  <c r="AH980" i="34"/>
  <c r="AK980" i="34"/>
  <c r="AM980" i="34"/>
  <c r="AW980" i="34"/>
  <c r="AY980" i="34"/>
  <c r="AZ980" i="34"/>
  <c r="BB980" i="34"/>
  <c r="P981" i="34"/>
  <c r="AC981" i="34"/>
  <c r="AD981" i="34"/>
  <c r="AE981" i="34"/>
  <c r="AF981" i="34"/>
  <c r="AI981" i="34" s="1"/>
  <c r="AG981" i="34"/>
  <c r="AH981" i="34"/>
  <c r="AK981" i="34"/>
  <c r="AM981" i="34"/>
  <c r="AW981" i="34"/>
  <c r="AY981" i="34"/>
  <c r="AZ981" i="34"/>
  <c r="BB981" i="34"/>
  <c r="P982" i="34"/>
  <c r="AB982" i="34" s="1"/>
  <c r="AC982" i="34"/>
  <c r="AD982" i="34"/>
  <c r="AE982" i="34"/>
  <c r="AF982" i="34"/>
  <c r="AI982" i="34" s="1"/>
  <c r="AG982" i="34"/>
  <c r="AH982" i="34"/>
  <c r="AK982" i="34"/>
  <c r="AM982" i="34"/>
  <c r="AW982" i="34"/>
  <c r="AY982" i="34"/>
  <c r="AZ982" i="34"/>
  <c r="BB982" i="34"/>
  <c r="P983" i="34"/>
  <c r="AB983" i="34" s="1"/>
  <c r="AC983" i="34"/>
  <c r="AD983" i="34"/>
  <c r="AE983" i="34"/>
  <c r="AF983" i="34"/>
  <c r="AI983" i="34" s="1"/>
  <c r="AG983" i="34"/>
  <c r="AH983" i="34"/>
  <c r="AK983" i="34"/>
  <c r="AM983" i="34"/>
  <c r="AW983" i="34"/>
  <c r="AY983" i="34"/>
  <c r="AZ983" i="34"/>
  <c r="BB983" i="34"/>
  <c r="P984" i="34"/>
  <c r="AC984" i="34"/>
  <c r="AD984" i="34"/>
  <c r="AE984" i="34"/>
  <c r="AF984" i="34"/>
  <c r="AI984" i="34" s="1"/>
  <c r="AG984" i="34"/>
  <c r="AH984" i="34"/>
  <c r="AK984" i="34"/>
  <c r="AM984" i="34"/>
  <c r="AW984" i="34"/>
  <c r="AY984" i="34"/>
  <c r="AZ984" i="34"/>
  <c r="BB984" i="34"/>
  <c r="P985" i="34"/>
  <c r="AC985" i="34"/>
  <c r="AD985" i="34"/>
  <c r="AE985" i="34"/>
  <c r="AF985" i="34"/>
  <c r="AI985" i="34" s="1"/>
  <c r="AG985" i="34"/>
  <c r="AH985" i="34"/>
  <c r="AK985" i="34"/>
  <c r="AM985" i="34"/>
  <c r="AW985" i="34"/>
  <c r="AY985" i="34"/>
  <c r="AZ985" i="34"/>
  <c r="BB985" i="34"/>
  <c r="P986" i="34"/>
  <c r="AC986" i="34"/>
  <c r="AD986" i="34"/>
  <c r="AE986" i="34"/>
  <c r="AF986" i="34"/>
  <c r="AI986" i="34" s="1"/>
  <c r="AG986" i="34"/>
  <c r="AH986" i="34"/>
  <c r="AK986" i="34"/>
  <c r="AM986" i="34"/>
  <c r="AW986" i="34"/>
  <c r="AY986" i="34"/>
  <c r="AZ986" i="34"/>
  <c r="BB986" i="34"/>
  <c r="P987" i="34"/>
  <c r="AC987" i="34"/>
  <c r="AD987" i="34"/>
  <c r="AE987" i="34"/>
  <c r="AF987" i="34"/>
  <c r="AI987" i="34" s="1"/>
  <c r="AG987" i="34"/>
  <c r="AH987" i="34"/>
  <c r="AK987" i="34"/>
  <c r="AM987" i="34"/>
  <c r="AW987" i="34"/>
  <c r="AY987" i="34"/>
  <c r="AZ987" i="34"/>
  <c r="BB987" i="34"/>
  <c r="P988" i="34"/>
  <c r="AB988" i="34" s="1"/>
  <c r="AC988" i="34"/>
  <c r="AD988" i="34"/>
  <c r="AE988" i="34"/>
  <c r="AF988" i="34"/>
  <c r="AI988" i="34" s="1"/>
  <c r="AG988" i="34"/>
  <c r="AH988" i="34"/>
  <c r="AK988" i="34"/>
  <c r="AM988" i="34"/>
  <c r="AW988" i="34"/>
  <c r="AY988" i="34"/>
  <c r="AZ988" i="34"/>
  <c r="BB988" i="34"/>
  <c r="P989" i="34"/>
  <c r="AC989" i="34"/>
  <c r="AD989" i="34"/>
  <c r="AE989" i="34"/>
  <c r="AF989" i="34"/>
  <c r="AI989" i="34" s="1"/>
  <c r="AG989" i="34"/>
  <c r="AH989" i="34"/>
  <c r="AK989" i="34"/>
  <c r="AM989" i="34"/>
  <c r="AW989" i="34"/>
  <c r="AY989" i="34"/>
  <c r="AZ989" i="34"/>
  <c r="BB989" i="34"/>
  <c r="P990" i="34"/>
  <c r="AC990" i="34"/>
  <c r="AD990" i="34"/>
  <c r="AE990" i="34"/>
  <c r="AF990" i="34"/>
  <c r="AI990" i="34" s="1"/>
  <c r="AG990" i="34"/>
  <c r="AH990" i="34"/>
  <c r="AK990" i="34"/>
  <c r="AM990" i="34"/>
  <c r="AW990" i="34"/>
  <c r="AY990" i="34"/>
  <c r="AZ990" i="34"/>
  <c r="BB990" i="34"/>
  <c r="P991" i="34"/>
  <c r="AC991" i="34"/>
  <c r="AD991" i="34"/>
  <c r="AE991" i="34"/>
  <c r="AF991" i="34"/>
  <c r="AI991" i="34" s="1"/>
  <c r="AG991" i="34"/>
  <c r="AH991" i="34"/>
  <c r="AJ991" i="34"/>
  <c r="AK991" i="34"/>
  <c r="AM991" i="34"/>
  <c r="AW991" i="34"/>
  <c r="AY991" i="34"/>
  <c r="AZ991" i="34"/>
  <c r="BB991" i="34"/>
  <c r="P992" i="34"/>
  <c r="AA992" i="34" s="1"/>
  <c r="AC992" i="34"/>
  <c r="AD992" i="34"/>
  <c r="AE992" i="34"/>
  <c r="AF992" i="34"/>
  <c r="AI992" i="34" s="1"/>
  <c r="AG992" i="34"/>
  <c r="AH992" i="34"/>
  <c r="AK992" i="34"/>
  <c r="AM992" i="34"/>
  <c r="AW992" i="34"/>
  <c r="AY992" i="34"/>
  <c r="AZ992" i="34"/>
  <c r="BB992" i="34"/>
  <c r="P993" i="34"/>
  <c r="AC993" i="34"/>
  <c r="AD993" i="34"/>
  <c r="AE993" i="34"/>
  <c r="AF993" i="34"/>
  <c r="AI993" i="34" s="1"/>
  <c r="AG993" i="34"/>
  <c r="AH993" i="34"/>
  <c r="AK993" i="34"/>
  <c r="AM993" i="34"/>
  <c r="AW993" i="34"/>
  <c r="AY993" i="34"/>
  <c r="AZ993" i="34"/>
  <c r="BB993" i="34"/>
  <c r="P994" i="34"/>
  <c r="AC994" i="34"/>
  <c r="AD994" i="34"/>
  <c r="AE994" i="34"/>
  <c r="AF994" i="34"/>
  <c r="AI994" i="34" s="1"/>
  <c r="AG994" i="34"/>
  <c r="AH994" i="34"/>
  <c r="AK994" i="34"/>
  <c r="AM994" i="34"/>
  <c r="AW994" i="34"/>
  <c r="AY994" i="34"/>
  <c r="AZ994" i="34"/>
  <c r="BB994" i="34"/>
  <c r="P995" i="34"/>
  <c r="AA995" i="34" s="1"/>
  <c r="AC995" i="34"/>
  <c r="AD995" i="34"/>
  <c r="AE995" i="34"/>
  <c r="AF995" i="34"/>
  <c r="AI995" i="34" s="1"/>
  <c r="AG995" i="34"/>
  <c r="AH995" i="34"/>
  <c r="AK995" i="34"/>
  <c r="AM995" i="34"/>
  <c r="AW995" i="34"/>
  <c r="AY995" i="34"/>
  <c r="AZ995" i="34"/>
  <c r="BB995" i="34"/>
  <c r="P996" i="34"/>
  <c r="AC996" i="34"/>
  <c r="AD996" i="34"/>
  <c r="AE996" i="34"/>
  <c r="AF996" i="34"/>
  <c r="AI996" i="34" s="1"/>
  <c r="AG996" i="34"/>
  <c r="AH996" i="34"/>
  <c r="AK996" i="34"/>
  <c r="AM996" i="34"/>
  <c r="AW996" i="34"/>
  <c r="AY996" i="34"/>
  <c r="AZ996" i="34"/>
  <c r="BB996" i="34"/>
  <c r="P997" i="34"/>
  <c r="AC997" i="34"/>
  <c r="AD997" i="34"/>
  <c r="AE997" i="34"/>
  <c r="AF997" i="34"/>
  <c r="AI997" i="34" s="1"/>
  <c r="AG997" i="34"/>
  <c r="AH997" i="34"/>
  <c r="AK997" i="34"/>
  <c r="AM997" i="34"/>
  <c r="AW997" i="34"/>
  <c r="AY997" i="34"/>
  <c r="AZ997" i="34"/>
  <c r="BB997" i="34"/>
  <c r="P998" i="34"/>
  <c r="AC998" i="34"/>
  <c r="AD998" i="34"/>
  <c r="AE998" i="34"/>
  <c r="AF998" i="34"/>
  <c r="AI998" i="34" s="1"/>
  <c r="AG998" i="34"/>
  <c r="AH998" i="34"/>
  <c r="AK998" i="34"/>
  <c r="AM998" i="34"/>
  <c r="AW998" i="34"/>
  <c r="AY998" i="34"/>
  <c r="AZ998" i="34"/>
  <c r="BB998" i="34"/>
  <c r="P999" i="34"/>
  <c r="AA999" i="34" s="1"/>
  <c r="AC999" i="34"/>
  <c r="AD999" i="34"/>
  <c r="AE999" i="34"/>
  <c r="AF999" i="34"/>
  <c r="AI999" i="34" s="1"/>
  <c r="AG999" i="34"/>
  <c r="AH999" i="34"/>
  <c r="AK999" i="34"/>
  <c r="AM999" i="34"/>
  <c r="AW999" i="34"/>
  <c r="AY999" i="34"/>
  <c r="AZ999" i="34"/>
  <c r="BB999" i="34"/>
  <c r="P1000" i="34"/>
  <c r="AA1000" i="34" s="1"/>
  <c r="AC1000" i="34"/>
  <c r="AD1000" i="34"/>
  <c r="AE1000" i="34"/>
  <c r="AF1000" i="34"/>
  <c r="AI1000" i="34" s="1"/>
  <c r="AG1000" i="34"/>
  <c r="AH1000" i="34"/>
  <c r="AK1000" i="34"/>
  <c r="AM1000" i="34"/>
  <c r="AW1000" i="34"/>
  <c r="AY1000" i="34"/>
  <c r="AZ1000" i="34"/>
  <c r="BB1000" i="34"/>
  <c r="P1001" i="34"/>
  <c r="AC1001" i="34"/>
  <c r="AD1001" i="34"/>
  <c r="AE1001" i="34"/>
  <c r="AF1001" i="34"/>
  <c r="AI1001" i="34" s="1"/>
  <c r="AG1001" i="34"/>
  <c r="AH1001" i="34"/>
  <c r="AK1001" i="34"/>
  <c r="AM1001" i="34"/>
  <c r="AW1001" i="34"/>
  <c r="AY1001" i="34"/>
  <c r="AZ1001" i="34"/>
  <c r="BB1001" i="34"/>
  <c r="P1002" i="34"/>
  <c r="AC1002" i="34"/>
  <c r="AD1002" i="34"/>
  <c r="AE1002" i="34"/>
  <c r="AF1002" i="34"/>
  <c r="AI1002" i="34" s="1"/>
  <c r="AG1002" i="34"/>
  <c r="AH1002" i="34"/>
  <c r="AK1002" i="34"/>
  <c r="AM1002" i="34"/>
  <c r="AW1002" i="34"/>
  <c r="AY1002" i="34"/>
  <c r="BA1002" i="34" s="1"/>
  <c r="AZ1002" i="34"/>
  <c r="BB1002" i="34"/>
  <c r="P1003" i="34"/>
  <c r="AB1003" i="34" s="1"/>
  <c r="AC1003" i="34"/>
  <c r="AD1003" i="34"/>
  <c r="AE1003" i="34"/>
  <c r="AF1003" i="34"/>
  <c r="AI1003" i="34" s="1"/>
  <c r="AG1003" i="34"/>
  <c r="AH1003" i="34"/>
  <c r="AK1003" i="34"/>
  <c r="AM1003" i="34"/>
  <c r="AW1003" i="34"/>
  <c r="AY1003" i="34"/>
  <c r="AZ1003" i="34"/>
  <c r="BB1003" i="34"/>
  <c r="P1004" i="34"/>
  <c r="AC1004" i="34"/>
  <c r="AD1004" i="34"/>
  <c r="AE1004" i="34"/>
  <c r="AF1004" i="34"/>
  <c r="AI1004" i="34" s="1"/>
  <c r="AG1004" i="34"/>
  <c r="AH1004" i="34"/>
  <c r="AK1004" i="34"/>
  <c r="AM1004" i="34"/>
  <c r="AW1004" i="34"/>
  <c r="AY1004" i="34"/>
  <c r="AZ1004" i="34"/>
  <c r="BB1004" i="34"/>
  <c r="P1005" i="34"/>
  <c r="AC1005" i="34"/>
  <c r="AD1005" i="34"/>
  <c r="AE1005" i="34"/>
  <c r="AF1005" i="34"/>
  <c r="AI1005" i="34" s="1"/>
  <c r="AG1005" i="34"/>
  <c r="AH1005" i="34"/>
  <c r="AK1005" i="34"/>
  <c r="AM1005" i="34"/>
  <c r="AW1005" i="34"/>
  <c r="AY1005" i="34"/>
  <c r="AZ1005" i="34"/>
  <c r="BB1005" i="34"/>
  <c r="P1006" i="34"/>
  <c r="AC1006" i="34"/>
  <c r="AD1006" i="34"/>
  <c r="AE1006" i="34"/>
  <c r="AF1006" i="34"/>
  <c r="AI1006" i="34" s="1"/>
  <c r="AG1006" i="34"/>
  <c r="AH1006" i="34"/>
  <c r="AK1006" i="34"/>
  <c r="AM1006" i="34"/>
  <c r="AW1006" i="34"/>
  <c r="AY1006" i="34"/>
  <c r="AZ1006" i="34"/>
  <c r="BB1006" i="34"/>
  <c r="P1007" i="34"/>
  <c r="AB1007" i="34" s="1"/>
  <c r="AC1007" i="34"/>
  <c r="AD1007" i="34"/>
  <c r="AE1007" i="34"/>
  <c r="AF1007" i="34"/>
  <c r="AI1007" i="34" s="1"/>
  <c r="AG1007" i="34"/>
  <c r="AH1007" i="34"/>
  <c r="AK1007" i="34"/>
  <c r="AM1007" i="34"/>
  <c r="AW1007" i="34"/>
  <c r="AY1007" i="34"/>
  <c r="AZ1007" i="34"/>
  <c r="BB1007" i="34"/>
  <c r="P1008" i="34"/>
  <c r="AB1008" i="34" s="1"/>
  <c r="AA1008" i="34"/>
  <c r="AC1008" i="34"/>
  <c r="AD1008" i="34"/>
  <c r="AE1008" i="34"/>
  <c r="AF1008" i="34"/>
  <c r="AI1008" i="34" s="1"/>
  <c r="AG1008" i="34"/>
  <c r="AH1008" i="34"/>
  <c r="AK1008" i="34"/>
  <c r="AM1008" i="34"/>
  <c r="AW1008" i="34"/>
  <c r="AY1008" i="34"/>
  <c r="AZ1008" i="34"/>
  <c r="BB1008" i="34"/>
  <c r="P1009" i="34"/>
  <c r="AC1009" i="34"/>
  <c r="AD1009" i="34"/>
  <c r="AE1009" i="34"/>
  <c r="AF1009" i="34"/>
  <c r="AI1009" i="34" s="1"/>
  <c r="AG1009" i="34"/>
  <c r="AH1009" i="34"/>
  <c r="AK1009" i="34"/>
  <c r="AM1009" i="34"/>
  <c r="AW1009" i="34"/>
  <c r="AY1009" i="34"/>
  <c r="AZ1009" i="34"/>
  <c r="BB1009" i="34"/>
  <c r="P1010" i="34"/>
  <c r="AA1010" i="34" s="1"/>
  <c r="AC1010" i="34"/>
  <c r="AD1010" i="34"/>
  <c r="AE1010" i="34"/>
  <c r="AF1010" i="34"/>
  <c r="AI1010" i="34" s="1"/>
  <c r="AG1010" i="34"/>
  <c r="AH1010" i="34"/>
  <c r="AK1010" i="34"/>
  <c r="AM1010" i="34"/>
  <c r="AW1010" i="34"/>
  <c r="AY1010" i="34"/>
  <c r="AZ1010" i="34"/>
  <c r="BB1010" i="34"/>
  <c r="P1011" i="34"/>
  <c r="AA1011" i="34" s="1"/>
  <c r="AC1011" i="34"/>
  <c r="AD1011" i="34"/>
  <c r="AE1011" i="34"/>
  <c r="AF1011" i="34"/>
  <c r="AI1011" i="34" s="1"/>
  <c r="AG1011" i="34"/>
  <c r="AH1011" i="34"/>
  <c r="AJ1011" i="34"/>
  <c r="AK1011" i="34"/>
  <c r="AM1011" i="34"/>
  <c r="AW1011" i="34"/>
  <c r="AY1011" i="34"/>
  <c r="AZ1011" i="34"/>
  <c r="BB1011" i="34"/>
  <c r="P1012" i="34"/>
  <c r="AC1012" i="34"/>
  <c r="AD1012" i="34"/>
  <c r="AE1012" i="34"/>
  <c r="AF1012" i="34"/>
  <c r="AJ1012" i="34" s="1"/>
  <c r="AG1012" i="34"/>
  <c r="AH1012" i="34"/>
  <c r="AK1012" i="34"/>
  <c r="AM1012" i="34"/>
  <c r="AW1012" i="34"/>
  <c r="AY1012" i="34"/>
  <c r="AZ1012" i="34"/>
  <c r="BB1012" i="34"/>
  <c r="P1013" i="34"/>
  <c r="AC1013" i="34"/>
  <c r="AD1013" i="34"/>
  <c r="AE1013" i="34"/>
  <c r="AF1013" i="34"/>
  <c r="AI1013" i="34" s="1"/>
  <c r="AG1013" i="34"/>
  <c r="AH1013" i="34"/>
  <c r="AK1013" i="34"/>
  <c r="AM1013" i="34"/>
  <c r="AW1013" i="34"/>
  <c r="AY1013" i="34"/>
  <c r="AZ1013" i="34"/>
  <c r="BB1013" i="34"/>
  <c r="P1014" i="34"/>
  <c r="AC1014" i="34"/>
  <c r="AD1014" i="34"/>
  <c r="AE1014" i="34"/>
  <c r="AF1014" i="34"/>
  <c r="AJ1014" i="34" s="1"/>
  <c r="AG1014" i="34"/>
  <c r="AH1014" i="34"/>
  <c r="AK1014" i="34"/>
  <c r="AM1014" i="34"/>
  <c r="AW1014" i="34"/>
  <c r="AY1014" i="34"/>
  <c r="AZ1014" i="34"/>
  <c r="BB1014" i="34"/>
  <c r="P1015" i="34"/>
  <c r="AC1015" i="34"/>
  <c r="AD1015" i="34"/>
  <c r="AE1015" i="34"/>
  <c r="AF1015" i="34"/>
  <c r="AI1015" i="34" s="1"/>
  <c r="AG1015" i="34"/>
  <c r="AH1015" i="34"/>
  <c r="AK1015" i="34"/>
  <c r="AM1015" i="34"/>
  <c r="AW1015" i="34"/>
  <c r="AY1015" i="34"/>
  <c r="AZ1015" i="34"/>
  <c r="BB1015" i="34"/>
  <c r="AJ888" i="34" l="1"/>
  <c r="AJ854" i="34"/>
  <c r="AJ851" i="34"/>
  <c r="BA812" i="34"/>
  <c r="BA471" i="34"/>
  <c r="BA877" i="34"/>
  <c r="BA420" i="34"/>
  <c r="BA263" i="34"/>
  <c r="BA990" i="34"/>
  <c r="AJ922" i="34"/>
  <c r="BA749" i="34"/>
  <c r="AJ744" i="34"/>
  <c r="AJ729" i="34"/>
  <c r="BA713" i="34"/>
  <c r="BA710" i="34"/>
  <c r="BA702" i="34"/>
  <c r="AI626" i="34"/>
  <c r="AJ615" i="34"/>
  <c r="AN615" i="34" s="1"/>
  <c r="AI571" i="34"/>
  <c r="AJ373" i="34"/>
  <c r="BA360" i="34"/>
  <c r="BA334" i="34"/>
  <c r="AI321" i="34"/>
  <c r="AJ318" i="34"/>
  <c r="BA311" i="34"/>
  <c r="BA266" i="34"/>
  <c r="BA247" i="34"/>
  <c r="BA943" i="34"/>
  <c r="BA815" i="34"/>
  <c r="BA902" i="34"/>
  <c r="BA813" i="34"/>
  <c r="BA805" i="34"/>
  <c r="BA642" i="34"/>
  <c r="BA605" i="34"/>
  <c r="BA556" i="34"/>
  <c r="BA221" i="34"/>
  <c r="AJ929" i="34"/>
  <c r="AJ926" i="34"/>
  <c r="AN926" i="34" s="1"/>
  <c r="AJ923" i="34"/>
  <c r="AN923" i="34" s="1"/>
  <c r="AI863" i="34"/>
  <c r="BA811" i="34"/>
  <c r="AJ754" i="34"/>
  <c r="AI739" i="34"/>
  <c r="AJ730" i="34"/>
  <c r="AJ658" i="34"/>
  <c r="AI638" i="34"/>
  <c r="AJ575" i="34"/>
  <c r="AN575" i="34" s="1"/>
  <c r="AJ572" i="34"/>
  <c r="AI547" i="34"/>
  <c r="BA519" i="34"/>
  <c r="BA450" i="34"/>
  <c r="BA968" i="34"/>
  <c r="AI845" i="34"/>
  <c r="AJ584" i="34"/>
  <c r="AN584" i="34" s="1"/>
  <c r="AJ581" i="34"/>
  <c r="AN581" i="34" s="1"/>
  <c r="AJ343" i="34"/>
  <c r="AJ325" i="34"/>
  <c r="AI263" i="34"/>
  <c r="BA222" i="34"/>
  <c r="BA727" i="34"/>
  <c r="AJ848" i="34"/>
  <c r="AI647" i="34"/>
  <c r="AI630" i="34"/>
  <c r="AJ596" i="34"/>
  <c r="AJ1004" i="34"/>
  <c r="AJ872" i="34"/>
  <c r="AJ860" i="34"/>
  <c r="AJ771" i="34"/>
  <c r="AI749" i="34"/>
  <c r="AJ690" i="34"/>
  <c r="AN690" i="34" s="1"/>
  <c r="AI679" i="34"/>
  <c r="BA609" i="34"/>
  <c r="AJ593" i="34"/>
  <c r="BA538" i="34"/>
  <c r="AI452" i="34"/>
  <c r="AI446" i="34"/>
  <c r="AI443" i="34"/>
  <c r="AJ426" i="34"/>
  <c r="AN426" i="34" s="1"/>
  <c r="BA416" i="34"/>
  <c r="AJ371" i="34"/>
  <c r="AJ337" i="34"/>
  <c r="AI334" i="34"/>
  <c r="AJ269" i="34"/>
  <c r="BA935" i="34"/>
  <c r="BA841" i="34"/>
  <c r="BA724" i="34"/>
  <c r="BA625" i="34"/>
  <c r="BA604" i="34"/>
  <c r="BA543" i="34"/>
  <c r="BA512" i="34"/>
  <c r="BA480" i="34"/>
  <c r="BA236" i="34"/>
  <c r="BA887" i="34"/>
  <c r="BA1009" i="34"/>
  <c r="BA1006" i="34"/>
  <c r="BA941" i="34"/>
  <c r="BA918" i="34"/>
  <c r="AN909" i="34"/>
  <c r="AL909" i="34" s="1"/>
  <c r="CU909" i="34" s="1"/>
  <c r="BA904" i="34"/>
  <c r="BA896" i="34"/>
  <c r="BA856" i="34"/>
  <c r="BA781" i="34"/>
  <c r="BA778" i="34"/>
  <c r="BA649" i="34"/>
  <c r="BA614" i="34"/>
  <c r="BA577" i="34"/>
  <c r="BA570" i="34"/>
  <c r="AJ556" i="34"/>
  <c r="BA527" i="34"/>
  <c r="AJ517" i="34"/>
  <c r="AN517" i="34" s="1"/>
  <c r="BA510" i="34"/>
  <c r="BA507" i="34"/>
  <c r="BA441" i="34"/>
  <c r="BA435" i="34"/>
  <c r="BA424" i="34"/>
  <c r="AJ406" i="34"/>
  <c r="AJ378" i="34"/>
  <c r="BA288" i="34"/>
  <c r="BA261" i="34"/>
  <c r="BA253" i="34"/>
  <c r="BA1004" i="34"/>
  <c r="BA987" i="34"/>
  <c r="BA979" i="34"/>
  <c r="AJ975" i="34"/>
  <c r="BA965" i="34"/>
  <c r="BA953" i="34"/>
  <c r="AJ946" i="34"/>
  <c r="AN946" i="34" s="1"/>
  <c r="BA913" i="34"/>
  <c r="BA910" i="34"/>
  <c r="BA907" i="34"/>
  <c r="AJ865" i="34"/>
  <c r="BA826" i="34"/>
  <c r="AI789" i="34"/>
  <c r="AJ786" i="34"/>
  <c r="AN786" i="34" s="1"/>
  <c r="BA767" i="34"/>
  <c r="BA759" i="34"/>
  <c r="BA738" i="34"/>
  <c r="BA629" i="34"/>
  <c r="AI622" i="34"/>
  <c r="AJ613" i="34"/>
  <c r="AJ598" i="34"/>
  <c r="BA596" i="34"/>
  <c r="AI579" i="34"/>
  <c r="AI576" i="34"/>
  <c r="AJ566" i="34"/>
  <c r="AI526" i="34"/>
  <c r="AJ483" i="34"/>
  <c r="BA386" i="34"/>
  <c r="AJ358" i="34"/>
  <c r="BA356" i="34"/>
  <c r="AJ331" i="34"/>
  <c r="AN331" i="34" s="1"/>
  <c r="AJ316" i="34"/>
  <c r="BA303" i="34"/>
  <c r="BA294" i="34"/>
  <c r="AJ267" i="34"/>
  <c r="BA251" i="34"/>
  <c r="BA948" i="34"/>
  <c r="AI915" i="34"/>
  <c r="AJ912" i="34"/>
  <c r="AI909" i="34"/>
  <c r="AI817" i="34"/>
  <c r="AJ811" i="34"/>
  <c r="AN811" i="34" s="1"/>
  <c r="AJ799" i="34"/>
  <c r="AJ743" i="34"/>
  <c r="AI731" i="34"/>
  <c r="BA655" i="34"/>
  <c r="AJ604" i="34"/>
  <c r="AN604" i="34" s="1"/>
  <c r="AJ567" i="34"/>
  <c r="AJ563" i="34"/>
  <c r="BA522" i="34"/>
  <c r="BA511" i="34"/>
  <c r="AI462" i="34"/>
  <c r="AJ456" i="34"/>
  <c r="AI450" i="34"/>
  <c r="BA428" i="34"/>
  <c r="BA425" i="34"/>
  <c r="BA327" i="34"/>
  <c r="BA315" i="34"/>
  <c r="AJ296" i="34"/>
  <c r="AI264" i="34"/>
  <c r="AJ1003" i="34"/>
  <c r="AN1003" i="34" s="1"/>
  <c r="AL1003" i="34" s="1"/>
  <c r="CU1003" i="34" s="1"/>
  <c r="BA969" i="34"/>
  <c r="AI961" i="34"/>
  <c r="AJ958" i="34"/>
  <c r="BA937" i="34"/>
  <c r="BA827" i="34"/>
  <c r="AI781" i="34"/>
  <c r="AJ778" i="34"/>
  <c r="AJ775" i="34"/>
  <c r="AI675" i="34"/>
  <c r="AJ661" i="34"/>
  <c r="AN661" i="34" s="1"/>
  <c r="AJ643" i="34"/>
  <c r="AI614" i="34"/>
  <c r="AJ527" i="34"/>
  <c r="AN527" i="34" s="1"/>
  <c r="AX527" i="34" s="1"/>
  <c r="AI492" i="34"/>
  <c r="BA467" i="34"/>
  <c r="BA414" i="34"/>
  <c r="BA403" i="34"/>
  <c r="AJ370" i="34"/>
  <c r="AN370" i="34" s="1"/>
  <c r="AJ367" i="34"/>
  <c r="BA249" i="34"/>
  <c r="AJ245" i="34"/>
  <c r="AN245" i="34" s="1"/>
  <c r="AJ242" i="34"/>
  <c r="AJ218" i="34"/>
  <c r="BA932" i="34"/>
  <c r="AJ800" i="34"/>
  <c r="AN800" i="34" s="1"/>
  <c r="AL800" i="34" s="1"/>
  <c r="CU800" i="34" s="1"/>
  <c r="BA780" i="34"/>
  <c r="BA701" i="34"/>
  <c r="BA645" i="34"/>
  <c r="BA526" i="34"/>
  <c r="BA491" i="34"/>
  <c r="BA423" i="34"/>
  <c r="BA395" i="34"/>
  <c r="AJ383" i="34"/>
  <c r="AN383" i="34" s="1"/>
  <c r="BA372" i="34"/>
  <c r="BA346" i="34"/>
  <c r="BA316" i="34"/>
  <c r="AJ314" i="34"/>
  <c r="AN314" i="34" s="1"/>
  <c r="AJ308" i="34"/>
  <c r="AJ1006" i="34"/>
  <c r="AJ999" i="34"/>
  <c r="AN999" i="34" s="1"/>
  <c r="BA992" i="34"/>
  <c r="BA986" i="34"/>
  <c r="AJ979" i="34"/>
  <c r="AI970" i="34"/>
  <c r="BA955" i="34"/>
  <c r="AJ935" i="34"/>
  <c r="BA933" i="34"/>
  <c r="BA927" i="34"/>
  <c r="BA898" i="34"/>
  <c r="BA895" i="34"/>
  <c r="AJ880" i="34"/>
  <c r="BA873" i="34"/>
  <c r="BA870" i="34"/>
  <c r="BA861" i="34"/>
  <c r="AJ856" i="34"/>
  <c r="AJ835" i="34"/>
  <c r="AN835" i="34" s="1"/>
  <c r="AJ832" i="34"/>
  <c r="AN832" i="34" s="1"/>
  <c r="BA819" i="34"/>
  <c r="AJ808" i="34"/>
  <c r="BA804" i="34"/>
  <c r="AJ792" i="34"/>
  <c r="BA763" i="34"/>
  <c r="AJ761" i="34"/>
  <c r="AJ714" i="34"/>
  <c r="AN714" i="34" s="1"/>
  <c r="BA706" i="34"/>
  <c r="AJ693" i="34"/>
  <c r="BA663" i="34"/>
  <c r="BA650" i="34"/>
  <c r="BA644" i="34"/>
  <c r="AJ642" i="34"/>
  <c r="AJ629" i="34"/>
  <c r="AJ625" i="34"/>
  <c r="AN625" i="34" s="1"/>
  <c r="BA620" i="34"/>
  <c r="AJ609" i="34"/>
  <c r="BA601" i="34"/>
  <c r="AJ595" i="34"/>
  <c r="AN595" i="34" s="1"/>
  <c r="AL595" i="34" s="1"/>
  <c r="CU595" i="34" s="1"/>
  <c r="AJ591" i="34"/>
  <c r="BA583" i="34"/>
  <c r="AJ558" i="34"/>
  <c r="BA553" i="34"/>
  <c r="BA539" i="34"/>
  <c r="AJ537" i="34"/>
  <c r="AJ524" i="34"/>
  <c r="AN476" i="34"/>
  <c r="AL476" i="34" s="1"/>
  <c r="CU476" i="34" s="1"/>
  <c r="BA454" i="34"/>
  <c r="BA431" i="34"/>
  <c r="BA419" i="34"/>
  <c r="BA394" i="34"/>
  <c r="BA380" i="34"/>
  <c r="BA374" i="34"/>
  <c r="BA371" i="34"/>
  <c r="AJ363" i="34"/>
  <c r="AN363" i="34" s="1"/>
  <c r="BA349" i="34"/>
  <c r="AJ341" i="34"/>
  <c r="AJ324" i="34"/>
  <c r="AI294" i="34"/>
  <c r="BA292" i="34"/>
  <c r="AJ285" i="34"/>
  <c r="BA277" i="34"/>
  <c r="BA267" i="34"/>
  <c r="AI247" i="34"/>
  <c r="AJ951" i="34"/>
  <c r="AN951" i="34" s="1"/>
  <c r="AL951" i="34" s="1"/>
  <c r="CU951" i="34" s="1"/>
  <c r="AJ954" i="34"/>
  <c r="AJ1000" i="34"/>
  <c r="AN1000" i="34" s="1"/>
  <c r="AI967" i="34"/>
  <c r="AJ945" i="34"/>
  <c r="AJ942" i="34"/>
  <c r="AJ939" i="34"/>
  <c r="AN939" i="34" s="1"/>
  <c r="AL939" i="34" s="1"/>
  <c r="CU939" i="34" s="1"/>
  <c r="BA893" i="34"/>
  <c r="BA879" i="34"/>
  <c r="BA852" i="34"/>
  <c r="BA849" i="34"/>
  <c r="AI839" i="34"/>
  <c r="BA831" i="34"/>
  <c r="AJ827" i="34"/>
  <c r="AJ824" i="34"/>
  <c r="AN824" i="34" s="1"/>
  <c r="AI821" i="34"/>
  <c r="BA810" i="34"/>
  <c r="BA807" i="34"/>
  <c r="BA791" i="34"/>
  <c r="AJ768" i="34"/>
  <c r="AN768" i="34" s="1"/>
  <c r="AJ765" i="34"/>
  <c r="AJ762" i="34"/>
  <c r="BA757" i="34"/>
  <c r="AJ737" i="34"/>
  <c r="BA698" i="34"/>
  <c r="AJ674" i="34"/>
  <c r="BA661" i="34"/>
  <c r="BA641" i="34"/>
  <c r="BA638" i="34"/>
  <c r="BA632" i="34"/>
  <c r="BA628" i="34"/>
  <c r="BA608" i="34"/>
  <c r="BA587" i="34"/>
  <c r="BA574" i="34"/>
  <c r="AJ559" i="34"/>
  <c r="BA557" i="34"/>
  <c r="BA545" i="34"/>
  <c r="AJ538" i="34"/>
  <c r="AJ529" i="34"/>
  <c r="AN529" i="34" s="1"/>
  <c r="AJ525" i="34"/>
  <c r="AJ504" i="34"/>
  <c r="BA484" i="34"/>
  <c r="BA468" i="34"/>
  <c r="AJ453" i="34"/>
  <c r="AN453" i="34" s="1"/>
  <c r="AJ449" i="34"/>
  <c r="AJ436" i="34"/>
  <c r="BA429" i="34"/>
  <c r="AJ422" i="34"/>
  <c r="AI388" i="34"/>
  <c r="BA365" i="34"/>
  <c r="BA362" i="34"/>
  <c r="BA353" i="34"/>
  <c r="BA344" i="34"/>
  <c r="BA337" i="34"/>
  <c r="AJ329" i="34"/>
  <c r="AN329" i="34" s="1"/>
  <c r="AX329" i="34" s="1"/>
  <c r="BA299" i="34"/>
  <c r="BA290" i="34"/>
  <c r="AJ286" i="34"/>
  <c r="AJ276" i="34"/>
  <c r="AI251" i="34"/>
  <c r="BA225" i="34"/>
  <c r="AJ985" i="34"/>
  <c r="AN962" i="34"/>
  <c r="AL962" i="34" s="1"/>
  <c r="CU962" i="34" s="1"/>
  <c r="AJ957" i="34"/>
  <c r="BA885" i="34"/>
  <c r="BA871" i="34"/>
  <c r="BA832" i="34"/>
  <c r="BA795" i="34"/>
  <c r="BA338" i="34"/>
  <c r="AN279" i="34"/>
  <c r="AN729" i="34"/>
  <c r="BA923" i="34"/>
  <c r="BA894" i="34"/>
  <c r="BA847" i="34"/>
  <c r="BA802" i="34"/>
  <c r="BA799" i="34"/>
  <c r="BA746" i="34"/>
  <c r="BA743" i="34"/>
  <c r="BA711" i="34"/>
  <c r="AJ672" i="34"/>
  <c r="BA646" i="34"/>
  <c r="BA613" i="34"/>
  <c r="BA549" i="34"/>
  <c r="BA497" i="34"/>
  <c r="BA472" i="34"/>
  <c r="AJ458" i="34"/>
  <c r="BA445" i="34"/>
  <c r="AJ413" i="34"/>
  <c r="AJ401" i="34"/>
  <c r="BA369" i="34"/>
  <c r="AJ359" i="34"/>
  <c r="AN359" i="34" s="1"/>
  <c r="BA345" i="34"/>
  <c r="AJ274" i="34"/>
  <c r="AN274" i="34" s="1"/>
  <c r="BA272" i="34"/>
  <c r="AI255" i="34"/>
  <c r="AI249" i="34"/>
  <c r="AJ237" i="34"/>
  <c r="BA220" i="34"/>
  <c r="BA954" i="34"/>
  <c r="BA951" i="34"/>
  <c r="BA1010" i="34"/>
  <c r="BA994" i="34"/>
  <c r="BA980" i="34"/>
  <c r="BA964" i="34"/>
  <c r="AN957" i="34"/>
  <c r="AL957" i="34" s="1"/>
  <c r="CU957" i="34" s="1"/>
  <c r="AJ934" i="34"/>
  <c r="AJ931" i="34"/>
  <c r="AN931" i="34" s="1"/>
  <c r="BA914" i="34"/>
  <c r="AJ896" i="34"/>
  <c r="BA886" i="34"/>
  <c r="BA845" i="34"/>
  <c r="BA842" i="34"/>
  <c r="BA839" i="34"/>
  <c r="BA803" i="34"/>
  <c r="AJ773" i="34"/>
  <c r="AN773" i="34" s="1"/>
  <c r="BA731" i="34"/>
  <c r="AJ692" i="34"/>
  <c r="BA674" i="34"/>
  <c r="BA652" i="34"/>
  <c r="AJ645" i="34"/>
  <c r="AJ608" i="34"/>
  <c r="BA600" i="34"/>
  <c r="AJ590" i="34"/>
  <c r="AN590" i="34" s="1"/>
  <c r="AJ587" i="34"/>
  <c r="AJ554" i="34"/>
  <c r="AI551" i="34"/>
  <c r="AJ536" i="34"/>
  <c r="BA529" i="34"/>
  <c r="AI506" i="34"/>
  <c r="AJ496" i="34"/>
  <c r="AN496" i="34" s="1"/>
  <c r="AJ493" i="34"/>
  <c r="AN493" i="34" s="1"/>
  <c r="AJ487" i="34"/>
  <c r="BA469" i="34"/>
  <c r="AJ420" i="34"/>
  <c r="AJ410" i="34"/>
  <c r="BA367" i="34"/>
  <c r="BA361" i="34"/>
  <c r="AJ344" i="34"/>
  <c r="AN344" i="34" s="1"/>
  <c r="BA342" i="34"/>
  <c r="BA312" i="34"/>
  <c r="AI293" i="34"/>
  <c r="AJ281" i="34"/>
  <c r="BA242" i="34"/>
  <c r="AA351" i="34"/>
  <c r="AA675" i="34"/>
  <c r="AB667" i="34"/>
  <c r="AB651" i="34"/>
  <c r="AB890" i="34"/>
  <c r="AB547" i="34"/>
  <c r="AA602" i="34"/>
  <c r="AA564" i="34"/>
  <c r="AA457" i="34"/>
  <c r="AA354" i="34"/>
  <c r="AA806" i="34"/>
  <c r="AA477" i="34"/>
  <c r="AB305" i="34"/>
  <c r="AA271" i="34"/>
  <c r="AB244" i="34"/>
  <c r="AA611" i="34"/>
  <c r="AB606" i="34"/>
  <c r="AA531" i="34"/>
  <c r="AA433" i="34"/>
  <c r="AB314" i="34"/>
  <c r="AB286" i="34"/>
  <c r="AB631" i="34"/>
  <c r="AB401" i="34"/>
  <c r="AA376" i="34"/>
  <c r="AB465" i="34"/>
  <c r="AA302" i="34"/>
  <c r="AB758" i="34"/>
  <c r="AA870" i="34"/>
  <c r="AB644" i="34"/>
  <c r="AA623" i="34"/>
  <c r="AA329" i="34"/>
  <c r="AB309" i="34"/>
  <c r="AA910" i="34"/>
  <c r="AB902" i="34"/>
  <c r="AB704" i="34"/>
  <c r="AB409" i="34"/>
  <c r="AB335" i="34"/>
  <c r="AA301" i="34"/>
  <c r="AB603" i="34"/>
  <c r="AB992" i="34"/>
  <c r="AB898" i="34"/>
  <c r="AA864" i="34"/>
  <c r="AA782" i="34"/>
  <c r="AA750" i="34"/>
  <c r="AB671" i="34"/>
  <c r="AB643" i="34"/>
  <c r="AA627" i="34"/>
  <c r="AB551" i="34"/>
  <c r="AB398" i="34"/>
  <c r="AA285" i="34"/>
  <c r="AB273" i="34"/>
  <c r="AA982" i="34"/>
  <c r="AB844" i="34"/>
  <c r="AA836" i="34"/>
  <c r="AB830" i="34"/>
  <c r="AA692" i="34"/>
  <c r="AA683" i="34"/>
  <c r="AA497" i="34"/>
  <c r="AB473" i="34"/>
  <c r="AB906" i="34"/>
  <c r="AA1007" i="34"/>
  <c r="AB894" i="34"/>
  <c r="AA840" i="34"/>
  <c r="AA489" i="34"/>
  <c r="AA442" i="34"/>
  <c r="AA380" i="34"/>
  <c r="AA1004" i="34"/>
  <c r="AB1004" i="34"/>
  <c r="AB552" i="34"/>
  <c r="AA552" i="34"/>
  <c r="AB461" i="34"/>
  <c r="AA461" i="34"/>
  <c r="AA996" i="34"/>
  <c r="AB996" i="34"/>
  <c r="AA1003" i="34"/>
  <c r="AA966" i="34"/>
  <c r="AB966" i="34"/>
  <c r="AB676" i="34"/>
  <c r="AA676" i="34"/>
  <c r="AB485" i="34"/>
  <c r="AA485" i="34"/>
  <c r="AB970" i="34"/>
  <c r="AB878" i="34"/>
  <c r="AA878" i="34"/>
  <c r="AA245" i="34"/>
  <c r="AB245" i="34"/>
  <c r="AB991" i="34"/>
  <c r="AA991" i="34"/>
  <c r="AA826" i="34"/>
  <c r="AB826" i="34"/>
  <c r="AB543" i="34"/>
  <c r="AA543" i="34"/>
  <c r="AB330" i="34"/>
  <c r="AA330" i="34"/>
  <c r="AB863" i="34"/>
  <c r="AB886" i="34"/>
  <c r="AB708" i="34"/>
  <c r="AA700" i="34"/>
  <c r="AB684" i="34"/>
  <c r="AB668" i="34"/>
  <c r="AA659" i="34"/>
  <c r="AB655" i="34"/>
  <c r="AB406" i="34"/>
  <c r="AB389" i="34"/>
  <c r="AB289" i="34"/>
  <c r="AB241" i="34"/>
  <c r="AI767" i="34"/>
  <c r="AJ767" i="34"/>
  <c r="AN767" i="34" s="1"/>
  <c r="AL767" i="34" s="1"/>
  <c r="CU767" i="34" s="1"/>
  <c r="AA738" i="34"/>
  <c r="AB738" i="34"/>
  <c r="AI716" i="34"/>
  <c r="AJ716" i="34"/>
  <c r="BA1001" i="34"/>
  <c r="BA998" i="34"/>
  <c r="AA988" i="34"/>
  <c r="BA972" i="34"/>
  <c r="BA949" i="34"/>
  <c r="BA940" i="34"/>
  <c r="BA929" i="34"/>
  <c r="AB922" i="34"/>
  <c r="BA920" i="34"/>
  <c r="BA912" i="34"/>
  <c r="BA906" i="34"/>
  <c r="BA899" i="34"/>
  <c r="BA891" i="34"/>
  <c r="BA890" i="34"/>
  <c r="BA883" i="34"/>
  <c r="BA882" i="34"/>
  <c r="BA875" i="34"/>
  <c r="BA874" i="34"/>
  <c r="AI864" i="34"/>
  <c r="AJ864" i="34"/>
  <c r="BA862" i="34"/>
  <c r="AI738" i="34"/>
  <c r="AJ738" i="34"/>
  <c r="AN910" i="34"/>
  <c r="AI843" i="34"/>
  <c r="AJ843" i="34"/>
  <c r="AI825" i="34"/>
  <c r="AJ825" i="34"/>
  <c r="AN825" i="34" s="1"/>
  <c r="AB568" i="34"/>
  <c r="AA568" i="34"/>
  <c r="AI531" i="34"/>
  <c r="AJ531" i="34"/>
  <c r="AN1014" i="34"/>
  <c r="AX1014" i="34" s="1"/>
  <c r="BA939" i="34"/>
  <c r="AN935" i="34"/>
  <c r="AL935" i="34" s="1"/>
  <c r="CU935" i="34" s="1"/>
  <c r="BA931" i="34"/>
  <c r="BA911" i="34"/>
  <c r="BA881" i="34"/>
  <c r="AI836" i="34"/>
  <c r="AJ836" i="34"/>
  <c r="AA742" i="34"/>
  <c r="AB742" i="34"/>
  <c r="AI659" i="34"/>
  <c r="AJ659" i="34"/>
  <c r="AN659" i="34" s="1"/>
  <c r="BA1014" i="34"/>
  <c r="BA1013" i="34"/>
  <c r="BA1012" i="34"/>
  <c r="AB1011" i="34"/>
  <c r="BA1000" i="34"/>
  <c r="AJ983" i="34"/>
  <c r="BA977" i="34"/>
  <c r="BA976" i="34"/>
  <c r="AJ1007" i="34"/>
  <c r="AN1004" i="34"/>
  <c r="AL1004" i="34" s="1"/>
  <c r="CU1004" i="34" s="1"/>
  <c r="BA984" i="34"/>
  <c r="BA983" i="34"/>
  <c r="AB974" i="34"/>
  <c r="BA970" i="34"/>
  <c r="BA957" i="34"/>
  <c r="AJ953" i="34"/>
  <c r="AN953" i="34" s="1"/>
  <c r="AX953" i="34" s="1"/>
  <c r="AJ947" i="34"/>
  <c r="BA945" i="34"/>
  <c r="AJ938" i="34"/>
  <c r="BA936" i="34"/>
  <c r="AJ933" i="34"/>
  <c r="AJ930" i="34"/>
  <c r="BA919" i="34"/>
  <c r="BA915" i="34"/>
  <c r="BA903" i="34"/>
  <c r="AJ900" i="34"/>
  <c r="BA897" i="34"/>
  <c r="AJ892" i="34"/>
  <c r="BA889" i="34"/>
  <c r="AJ884" i="34"/>
  <c r="AN884" i="34" s="1"/>
  <c r="AJ876" i="34"/>
  <c r="BA843" i="34"/>
  <c r="AJ755" i="34"/>
  <c r="AI755" i="34"/>
  <c r="AJ1002" i="34"/>
  <c r="AB1000" i="34"/>
  <c r="AN991" i="34"/>
  <c r="AX991" i="34" s="1"/>
  <c r="BA985" i="34"/>
  <c r="AN985" i="34"/>
  <c r="AJ978" i="34"/>
  <c r="AJ968" i="34"/>
  <c r="AJ966" i="34"/>
  <c r="AJ941" i="34"/>
  <c r="BA928" i="34"/>
  <c r="AI921" i="34"/>
  <c r="AB918" i="34"/>
  <c r="AB914" i="34"/>
  <c r="AI910" i="34"/>
  <c r="AI868" i="34"/>
  <c r="AJ868" i="34"/>
  <c r="AN868" i="34" s="1"/>
  <c r="AN854" i="34"/>
  <c r="AI815" i="34"/>
  <c r="AJ815" i="34"/>
  <c r="AN815" i="34" s="1"/>
  <c r="AI760" i="34"/>
  <c r="AJ760" i="34"/>
  <c r="AN760" i="34" s="1"/>
  <c r="BA1005" i="34"/>
  <c r="AB962" i="34"/>
  <c r="BA944" i="34"/>
  <c r="BA925" i="34"/>
  <c r="AN911" i="34"/>
  <c r="AL911" i="34" s="1"/>
  <c r="CU911" i="34" s="1"/>
  <c r="AB882" i="34"/>
  <c r="AB874" i="34"/>
  <c r="BA869" i="34"/>
  <c r="AI862" i="34"/>
  <c r="AJ862" i="34"/>
  <c r="AN862" i="34" s="1"/>
  <c r="AJ996" i="34"/>
  <c r="AN996" i="34" s="1"/>
  <c r="AJ992" i="34"/>
  <c r="AN992" i="34" s="1"/>
  <c r="BA989" i="34"/>
  <c r="AJ949" i="34"/>
  <c r="AN945" i="34"/>
  <c r="AX945" i="34" s="1"/>
  <c r="AJ943" i="34"/>
  <c r="AJ927" i="34"/>
  <c r="AN927" i="34" s="1"/>
  <c r="BA924" i="34"/>
  <c r="AJ916" i="34"/>
  <c r="BA900" i="34"/>
  <c r="AI855" i="34"/>
  <c r="AJ855" i="34"/>
  <c r="AI847" i="34"/>
  <c r="AJ847" i="34"/>
  <c r="AA716" i="34"/>
  <c r="AB716" i="34"/>
  <c r="BA848" i="34"/>
  <c r="BA840" i="34"/>
  <c r="BA837" i="34"/>
  <c r="BA818" i="34"/>
  <c r="BA786" i="34"/>
  <c r="BA755" i="34"/>
  <c r="BA723" i="34"/>
  <c r="AA555" i="34"/>
  <c r="AB555" i="34"/>
  <c r="AI549" i="34"/>
  <c r="AJ549" i="34"/>
  <c r="AN549" i="34" s="1"/>
  <c r="AJ516" i="34"/>
  <c r="AI516" i="34"/>
  <c r="BA797" i="34"/>
  <c r="BA773" i="34"/>
  <c r="BA771" i="34"/>
  <c r="BA754" i="34"/>
  <c r="AN725" i="34"/>
  <c r="AN696" i="34"/>
  <c r="BA695" i="34"/>
  <c r="AB691" i="34"/>
  <c r="AA691" i="34"/>
  <c r="AI644" i="34"/>
  <c r="AJ644" i="34"/>
  <c r="AI631" i="34"/>
  <c r="AJ631" i="34"/>
  <c r="AA626" i="34"/>
  <c r="AB626" i="34"/>
  <c r="AI621" i="34"/>
  <c r="AJ621" i="34"/>
  <c r="AN621" i="34" s="1"/>
  <c r="AL621" i="34" s="1"/>
  <c r="CU621" i="34" s="1"/>
  <c r="AI555" i="34"/>
  <c r="AJ555" i="34"/>
  <c r="BA858" i="34"/>
  <c r="BA851" i="34"/>
  <c r="AI823" i="34"/>
  <c r="BA794" i="34"/>
  <c r="BA783" i="34"/>
  <c r="BA765" i="34"/>
  <c r="BA762" i="34"/>
  <c r="AI757" i="34"/>
  <c r="BA751" i="34"/>
  <c r="AJ746" i="34"/>
  <c r="BA741" i="34"/>
  <c r="AJ741" i="34"/>
  <c r="BA739" i="34"/>
  <c r="AJ733" i="34"/>
  <c r="AN733" i="34" s="1"/>
  <c r="AJ720" i="34"/>
  <c r="BA715" i="34"/>
  <c r="BA714" i="34"/>
  <c r="AI708" i="34"/>
  <c r="AJ708" i="34"/>
  <c r="BA700" i="34"/>
  <c r="BA684" i="34"/>
  <c r="AI588" i="34"/>
  <c r="AJ588" i="34"/>
  <c r="AB573" i="34"/>
  <c r="BA863" i="34"/>
  <c r="BA857" i="34"/>
  <c r="BA850" i="34"/>
  <c r="AJ849" i="34"/>
  <c r="AI841" i="34"/>
  <c r="AJ831" i="34"/>
  <c r="AN831" i="34" s="1"/>
  <c r="AJ829" i="34"/>
  <c r="AJ820" i="34"/>
  <c r="AN820" i="34" s="1"/>
  <c r="BA816" i="34"/>
  <c r="BA808" i="34"/>
  <c r="AJ807" i="34"/>
  <c r="AJ802" i="34"/>
  <c r="AI787" i="34"/>
  <c r="AB778" i="34"/>
  <c r="BA775" i="34"/>
  <c r="AJ770" i="34"/>
  <c r="AN770" i="34" s="1"/>
  <c r="AJ736" i="34"/>
  <c r="BA733" i="34"/>
  <c r="BA730" i="34"/>
  <c r="AI703" i="34"/>
  <c r="AI688" i="34"/>
  <c r="AI663" i="34"/>
  <c r="AJ663" i="34"/>
  <c r="AA630" i="34"/>
  <c r="AB630" i="34"/>
  <c r="BA537" i="34"/>
  <c r="AB860" i="34"/>
  <c r="AJ852" i="34"/>
  <c r="AJ805" i="34"/>
  <c r="AN805" i="34" s="1"/>
  <c r="BA789" i="34"/>
  <c r="AB774" i="34"/>
  <c r="BA748" i="34"/>
  <c r="AB746" i="34"/>
  <c r="BA725" i="34"/>
  <c r="BA717" i="34"/>
  <c r="AN717" i="34"/>
  <c r="BA708" i="34"/>
  <c r="BA690" i="34"/>
  <c r="AA610" i="34"/>
  <c r="AB610" i="34"/>
  <c r="BA561" i="34"/>
  <c r="AI545" i="34"/>
  <c r="AJ545" i="34"/>
  <c r="AN848" i="34"/>
  <c r="AJ840" i="34"/>
  <c r="AN840" i="34" s="1"/>
  <c r="AJ822" i="34"/>
  <c r="AN822" i="34" s="1"/>
  <c r="AJ818" i="34"/>
  <c r="BA796" i="34"/>
  <c r="AI795" i="34"/>
  <c r="BA788" i="34"/>
  <c r="AJ784" i="34"/>
  <c r="BA779" i="34"/>
  <c r="AJ779" i="34"/>
  <c r="AN779" i="34" s="1"/>
  <c r="BA770" i="34"/>
  <c r="AB770" i="34"/>
  <c r="AI763" i="34"/>
  <c r="AJ752" i="34"/>
  <c r="AN747" i="34"/>
  <c r="AJ735" i="34"/>
  <c r="AJ728" i="34"/>
  <c r="AB720" i="34"/>
  <c r="AI719" i="34"/>
  <c r="BA712" i="34"/>
  <c r="BA699" i="34"/>
  <c r="AI695" i="34"/>
  <c r="BA692" i="34"/>
  <c r="AB687" i="34"/>
  <c r="AA540" i="34"/>
  <c r="AB540" i="34"/>
  <c r="BA855" i="34"/>
  <c r="BA838" i="34"/>
  <c r="AJ837" i="34"/>
  <c r="BA834" i="34"/>
  <c r="AJ830" i="34"/>
  <c r="BA823" i="34"/>
  <c r="AJ814" i="34"/>
  <c r="AN814" i="34" s="1"/>
  <c r="AJ809" i="34"/>
  <c r="AN809" i="34" s="1"/>
  <c r="AJ776" i="34"/>
  <c r="BA772" i="34"/>
  <c r="AJ769" i="34"/>
  <c r="AN761" i="34"/>
  <c r="BA756" i="34"/>
  <c r="BA747" i="34"/>
  <c r="AI707" i="34"/>
  <c r="BA697" i="34"/>
  <c r="AN676" i="34"/>
  <c r="BA686" i="34"/>
  <c r="BA682" i="34"/>
  <c r="BA681" i="34"/>
  <c r="BA676" i="34"/>
  <c r="AB652" i="34"/>
  <c r="BA637" i="34"/>
  <c r="AB635" i="34"/>
  <c r="AA615" i="34"/>
  <c r="AB586" i="34"/>
  <c r="BA571" i="34"/>
  <c r="BA565" i="34"/>
  <c r="BA560" i="34"/>
  <c r="BA558" i="34"/>
  <c r="AN534" i="34"/>
  <c r="AL534" i="34" s="1"/>
  <c r="CU534" i="34" s="1"/>
  <c r="BA533" i="34"/>
  <c r="BA532" i="34"/>
  <c r="BA515" i="34"/>
  <c r="BA508" i="34"/>
  <c r="AI494" i="34"/>
  <c r="AJ494" i="34"/>
  <c r="AN487" i="34"/>
  <c r="AI484" i="34"/>
  <c r="AJ484" i="34"/>
  <c r="AN484" i="34" s="1"/>
  <c r="AI474" i="34"/>
  <c r="AJ474" i="34"/>
  <c r="AN474" i="34" s="1"/>
  <c r="AN631" i="34"/>
  <c r="AA576" i="34"/>
  <c r="AA560" i="34"/>
  <c r="AI404" i="34"/>
  <c r="AJ404" i="34"/>
  <c r="AA223" i="34"/>
  <c r="AB223" i="34"/>
  <c r="BA647" i="34"/>
  <c r="AN613" i="34"/>
  <c r="BA595" i="34"/>
  <c r="AN576" i="34"/>
  <c r="AN558" i="34"/>
  <c r="AX558" i="34" s="1"/>
  <c r="AB521" i="34"/>
  <c r="AA521" i="34"/>
  <c r="AI511" i="34"/>
  <c r="AJ511" i="34"/>
  <c r="AI444" i="34"/>
  <c r="AJ444" i="34"/>
  <c r="AN444" i="34" s="1"/>
  <c r="AX444" i="34" s="1"/>
  <c r="BA722" i="34"/>
  <c r="BA718" i="34"/>
  <c r="BA704" i="34"/>
  <c r="AN700" i="34"/>
  <c r="BA679" i="34"/>
  <c r="AJ677" i="34"/>
  <c r="BA671" i="34"/>
  <c r="AJ660" i="34"/>
  <c r="AJ641" i="34"/>
  <c r="AA634" i="34"/>
  <c r="AJ628" i="34"/>
  <c r="AN628" i="34" s="1"/>
  <c r="BA619" i="34"/>
  <c r="BA612" i="34"/>
  <c r="AB599" i="34"/>
  <c r="AB587" i="34"/>
  <c r="AN586" i="34"/>
  <c r="BA582" i="34"/>
  <c r="AI580" i="34"/>
  <c r="AJ573" i="34"/>
  <c r="BA542" i="34"/>
  <c r="AJ540" i="34"/>
  <c r="AB535" i="34"/>
  <c r="AI534" i="34"/>
  <c r="AJ522" i="34"/>
  <c r="AN522" i="34" s="1"/>
  <c r="AI522" i="34"/>
  <c r="AJ520" i="34"/>
  <c r="AN520" i="34" s="1"/>
  <c r="AI520" i="34"/>
  <c r="AI423" i="34"/>
  <c r="AJ423" i="34"/>
  <c r="AA595" i="34"/>
  <c r="BA585" i="34"/>
  <c r="AA572" i="34"/>
  <c r="AN467" i="34"/>
  <c r="AI433" i="34"/>
  <c r="AJ433" i="34"/>
  <c r="AN433" i="34" s="1"/>
  <c r="BA670" i="34"/>
  <c r="BA626" i="34"/>
  <c r="BA617" i="34"/>
  <c r="AJ602" i="34"/>
  <c r="AN602" i="34" s="1"/>
  <c r="AN598" i="34"/>
  <c r="AL598" i="34" s="1"/>
  <c r="CU598" i="34" s="1"/>
  <c r="AN591" i="34"/>
  <c r="AL591" i="34" s="1"/>
  <c r="CU591" i="34" s="1"/>
  <c r="BA552" i="34"/>
  <c r="BA541" i="34"/>
  <c r="BA492" i="34"/>
  <c r="BA687" i="34"/>
  <c r="BA677" i="34"/>
  <c r="BA666" i="34"/>
  <c r="BA665" i="34"/>
  <c r="BA660" i="34"/>
  <c r="BA654" i="34"/>
  <c r="AJ627" i="34"/>
  <c r="BA623" i="34"/>
  <c r="AJ620" i="34"/>
  <c r="BA616" i="34"/>
  <c r="BA615" i="34"/>
  <c r="BA607" i="34"/>
  <c r="AJ603" i="34"/>
  <c r="AN603" i="34" s="1"/>
  <c r="BA602" i="34"/>
  <c r="AJ600" i="34"/>
  <c r="AN600" i="34" s="1"/>
  <c r="AL600" i="34" s="1"/>
  <c r="CU600" i="34" s="1"/>
  <c r="AI586" i="34"/>
  <c r="BA584" i="34"/>
  <c r="BA573" i="34"/>
  <c r="AN572" i="34"/>
  <c r="AX572" i="34" s="1"/>
  <c r="BA569" i="34"/>
  <c r="AJ560" i="34"/>
  <c r="BA546" i="34"/>
  <c r="AJ532" i="34"/>
  <c r="AN532" i="34" s="1"/>
  <c r="AL532" i="34" s="1"/>
  <c r="CU532" i="34" s="1"/>
  <c r="AI485" i="34"/>
  <c r="AJ485" i="34"/>
  <c r="AB414" i="34"/>
  <c r="AA414" i="34"/>
  <c r="BA494" i="34"/>
  <c r="BA474" i="34"/>
  <c r="BA466" i="34"/>
  <c r="BA460" i="34"/>
  <c r="BA459" i="34"/>
  <c r="BA421" i="34"/>
  <c r="BA411" i="34"/>
  <c r="AB343" i="34"/>
  <c r="AA343" i="34"/>
  <c r="BA465" i="34"/>
  <c r="AJ464" i="34"/>
  <c r="AN464" i="34" s="1"/>
  <c r="AB445" i="34"/>
  <c r="BA440" i="34"/>
  <c r="BA427" i="34"/>
  <c r="AJ424" i="34"/>
  <c r="AN424" i="34" s="1"/>
  <c r="BA410" i="34"/>
  <c r="BA406" i="34"/>
  <c r="BA401" i="34"/>
  <c r="AB393" i="34"/>
  <c r="AJ387" i="34"/>
  <c r="AN387" i="34" s="1"/>
  <c r="AI368" i="34"/>
  <c r="AJ368" i="34"/>
  <c r="AI360" i="34"/>
  <c r="AJ360" i="34"/>
  <c r="BA348" i="34"/>
  <c r="AI336" i="34"/>
  <c r="AJ336" i="34"/>
  <c r="AN336" i="34" s="1"/>
  <c r="AI330" i="34"/>
  <c r="AJ330" i="34"/>
  <c r="AN318" i="34"/>
  <c r="AL318" i="34" s="1"/>
  <c r="CU318" i="34" s="1"/>
  <c r="AJ497" i="34"/>
  <c r="BA496" i="34"/>
  <c r="BA488" i="34"/>
  <c r="AJ475" i="34"/>
  <c r="AN475" i="34" s="1"/>
  <c r="BA473" i="34"/>
  <c r="AJ455" i="34"/>
  <c r="AJ451" i="34"/>
  <c r="BA443" i="34"/>
  <c r="AA438" i="34"/>
  <c r="AA434" i="34"/>
  <c r="AB422" i="34"/>
  <c r="AJ419" i="34"/>
  <c r="AN419" i="34" s="1"/>
  <c r="AL419" i="34" s="1"/>
  <c r="CU419" i="34" s="1"/>
  <c r="AJ417" i="34"/>
  <c r="AJ414" i="34"/>
  <c r="AA248" i="34"/>
  <c r="AB248" i="34"/>
  <c r="BA530" i="34"/>
  <c r="BA518" i="34"/>
  <c r="BA517" i="34"/>
  <c r="BA514" i="34"/>
  <c r="BA513" i="34"/>
  <c r="AB509" i="34"/>
  <c r="BA506" i="34"/>
  <c r="AB501" i="34"/>
  <c r="AJ472" i="34"/>
  <c r="AJ463" i="34"/>
  <c r="AN463" i="34" s="1"/>
  <c r="AB429" i="34"/>
  <c r="AJ412" i="34"/>
  <c r="AJ405" i="34"/>
  <c r="BA402" i="34"/>
  <c r="AJ402" i="34"/>
  <c r="AJ395" i="34"/>
  <c r="AJ392" i="34"/>
  <c r="AN373" i="34"/>
  <c r="AJ372" i="34"/>
  <c r="AN372" i="34" s="1"/>
  <c r="AN371" i="34"/>
  <c r="AL371" i="34" s="1"/>
  <c r="CU371" i="34" s="1"/>
  <c r="BA370" i="34"/>
  <c r="AI369" i="34"/>
  <c r="AJ369" i="34"/>
  <c r="AN369" i="34" s="1"/>
  <c r="AB369" i="34"/>
  <c r="BA366" i="34"/>
  <c r="AA365" i="34"/>
  <c r="AB363" i="34"/>
  <c r="AA363" i="34"/>
  <c r="AI306" i="34"/>
  <c r="AJ306" i="34"/>
  <c r="AA278" i="34"/>
  <c r="AB278" i="34"/>
  <c r="AJ257" i="34"/>
  <c r="AI257" i="34"/>
  <c r="AA505" i="34"/>
  <c r="BA495" i="34"/>
  <c r="AJ481" i="34"/>
  <c r="AN473" i="34"/>
  <c r="AJ469" i="34"/>
  <c r="AN469" i="34" s="1"/>
  <c r="BA464" i="34"/>
  <c r="AB453" i="34"/>
  <c r="BA434" i="34"/>
  <c r="BA432" i="34"/>
  <c r="AB426" i="34"/>
  <c r="AJ425" i="34"/>
  <c r="AJ411" i="34"/>
  <c r="AJ408" i="34"/>
  <c r="AN408" i="34" s="1"/>
  <c r="AN406" i="34"/>
  <c r="AL406" i="34" s="1"/>
  <c r="CU406" i="34" s="1"/>
  <c r="AJ379" i="34"/>
  <c r="AJ364" i="34"/>
  <c r="AN364" i="34" s="1"/>
  <c r="AL364" i="34" s="1"/>
  <c r="CU364" i="34" s="1"/>
  <c r="AA227" i="34"/>
  <c r="AB227" i="34"/>
  <c r="BA475" i="34"/>
  <c r="AN456" i="34"/>
  <c r="BA444" i="34"/>
  <c r="AB441" i="34"/>
  <c r="AA437" i="34"/>
  <c r="AA421" i="34"/>
  <c r="AB417" i="34"/>
  <c r="BA412" i="34"/>
  <c r="AA402" i="34"/>
  <c r="BA387" i="34"/>
  <c r="AJ317" i="34"/>
  <c r="AN317" i="34" s="1"/>
  <c r="AI317" i="34"/>
  <c r="AA252" i="34"/>
  <c r="AB252" i="34"/>
  <c r="AB359" i="34"/>
  <c r="AA359" i="34"/>
  <c r="AI328" i="34"/>
  <c r="AJ328" i="34"/>
  <c r="AN328" i="34" s="1"/>
  <c r="AI327" i="34"/>
  <c r="AJ327" i="34"/>
  <c r="AI302" i="34"/>
  <c r="AJ302" i="34"/>
  <c r="BA323" i="34"/>
  <c r="AN321" i="34"/>
  <c r="AL321" i="34" s="1"/>
  <c r="CU321" i="34" s="1"/>
  <c r="BA320" i="34"/>
  <c r="BA278" i="34"/>
  <c r="BA268" i="34"/>
  <c r="BA260" i="34"/>
  <c r="BA252" i="34"/>
  <c r="AN249" i="34"/>
  <c r="AL249" i="34" s="1"/>
  <c r="CU249" i="34" s="1"/>
  <c r="BA248" i="34"/>
  <c r="BA237" i="34"/>
  <c r="BA229" i="34"/>
  <c r="AA322" i="34"/>
  <c r="BA319" i="34"/>
  <c r="BA310" i="34"/>
  <c r="AB310" i="34"/>
  <c r="BA305" i="34"/>
  <c r="AJ301" i="34"/>
  <c r="AN301" i="34" s="1"/>
  <c r="BA300" i="34"/>
  <c r="AJ290" i="34"/>
  <c r="BA281" i="34"/>
  <c r="AB281" i="34"/>
  <c r="AB267" i="34"/>
  <c r="BA264" i="34"/>
  <c r="AB264" i="34"/>
  <c r="BA256" i="34"/>
  <c r="AB240" i="34"/>
  <c r="AJ236" i="34"/>
  <c r="BA235" i="34"/>
  <c r="BA228" i="34"/>
  <c r="AJ227" i="34"/>
  <c r="AA325" i="34"/>
  <c r="AB318" i="34"/>
  <c r="AJ312" i="34"/>
  <c r="BA308" i="34"/>
  <c r="BA304" i="34"/>
  <c r="AI297" i="34"/>
  <c r="AN293" i="34"/>
  <c r="BA291" i="34"/>
  <c r="BA276" i="34"/>
  <c r="BA262" i="34"/>
  <c r="AJ258" i="34"/>
  <c r="AI253" i="34"/>
  <c r="AJ239" i="34"/>
  <c r="AN239" i="34" s="1"/>
  <c r="AJ219" i="34"/>
  <c r="AN338" i="34"/>
  <c r="AB230" i="34"/>
  <c r="BA391" i="34"/>
  <c r="BA379" i="34"/>
  <c r="BA376" i="34"/>
  <c r="BA351" i="34"/>
  <c r="BA328" i="34"/>
  <c r="BA307" i="34"/>
  <c r="BA284" i="34"/>
  <c r="BA280" i="34"/>
  <c r="BA275" i="34"/>
  <c r="BA219" i="34"/>
  <c r="AN276" i="34"/>
  <c r="AX276" i="34" s="1"/>
  <c r="AN218" i="34"/>
  <c r="AL218" i="34" s="1"/>
  <c r="CU218" i="34" s="1"/>
  <c r="BA336" i="34"/>
  <c r="BA333" i="34"/>
  <c r="BA332" i="34"/>
  <c r="AN326" i="34"/>
  <c r="BA317" i="34"/>
  <c r="BA296" i="34"/>
  <c r="BA269" i="34"/>
  <c r="BA243" i="34"/>
  <c r="BA239" i="34"/>
  <c r="BA238" i="34"/>
  <c r="AN967" i="34"/>
  <c r="AN1006" i="34"/>
  <c r="AB1005" i="34"/>
  <c r="CV1005" i="34"/>
  <c r="CW1005" i="34"/>
  <c r="CV999" i="34"/>
  <c r="CW999" i="34"/>
  <c r="BA995" i="34"/>
  <c r="CV995" i="34"/>
  <c r="CW995" i="34"/>
  <c r="AB993" i="34"/>
  <c r="CV993" i="34"/>
  <c r="CW993" i="34"/>
  <c r="AJ987" i="34"/>
  <c r="AN987" i="34" s="1"/>
  <c r="CV983" i="34"/>
  <c r="CW983" i="34"/>
  <c r="BA981" i="34"/>
  <c r="CW978" i="34"/>
  <c r="CV978" i="34"/>
  <c r="AA971" i="34"/>
  <c r="CV971" i="34"/>
  <c r="CW971" i="34"/>
  <c r="CV965" i="34"/>
  <c r="CW965" i="34"/>
  <c r="BA962" i="34"/>
  <c r="AA959" i="34"/>
  <c r="CV959" i="34"/>
  <c r="CW959" i="34"/>
  <c r="CW958" i="34"/>
  <c r="CV958" i="34"/>
  <c r="AA957" i="34"/>
  <c r="CV957" i="34"/>
  <c r="CW957" i="34"/>
  <c r="AA955" i="34"/>
  <c r="CV955" i="34"/>
  <c r="CW955" i="34"/>
  <c r="CW954" i="34"/>
  <c r="CV954" i="34"/>
  <c r="AB952" i="34"/>
  <c r="CV952" i="34"/>
  <c r="CW952" i="34"/>
  <c r="CW950" i="34"/>
  <c r="CV950" i="34"/>
  <c r="AB948" i="34"/>
  <c r="CV948" i="34"/>
  <c r="CW948" i="34"/>
  <c r="CW946" i="34"/>
  <c r="CV946" i="34"/>
  <c r="AB944" i="34"/>
  <c r="CV944" i="34"/>
  <c r="CW944" i="34"/>
  <c r="CW942" i="34"/>
  <c r="CV942" i="34"/>
  <c r="AB940" i="34"/>
  <c r="CV940" i="34"/>
  <c r="CW940" i="34"/>
  <c r="CW938" i="34"/>
  <c r="CV938" i="34"/>
  <c r="AB936" i="34"/>
  <c r="CV936" i="34"/>
  <c r="CW936" i="34"/>
  <c r="CW934" i="34"/>
  <c r="CV934" i="34"/>
  <c r="AB932" i="34"/>
  <c r="CV932" i="34"/>
  <c r="CW932" i="34"/>
  <c r="CW930" i="34"/>
  <c r="CV930" i="34"/>
  <c r="AB928" i="34"/>
  <c r="CV928" i="34"/>
  <c r="CW928" i="34"/>
  <c r="CW926" i="34"/>
  <c r="CV926" i="34"/>
  <c r="AB924" i="34"/>
  <c r="CV924" i="34"/>
  <c r="CW924" i="34"/>
  <c r="AA919" i="34"/>
  <c r="CV919" i="34"/>
  <c r="CW919" i="34"/>
  <c r="AB919" i="34"/>
  <c r="CV905" i="34"/>
  <c r="CW905" i="34"/>
  <c r="AA899" i="34"/>
  <c r="CV899" i="34"/>
  <c r="CW899" i="34"/>
  <c r="AB899" i="34"/>
  <c r="AA895" i="34"/>
  <c r="CV895" i="34"/>
  <c r="CW895" i="34"/>
  <c r="AB895" i="34"/>
  <c r="AI886" i="34"/>
  <c r="AJ886" i="34"/>
  <c r="AN880" i="34"/>
  <c r="AL880" i="34" s="1"/>
  <c r="CU880" i="34" s="1"/>
  <c r="AI859" i="34"/>
  <c r="AJ859" i="34"/>
  <c r="AL854" i="34"/>
  <c r="CU854" i="34" s="1"/>
  <c r="AX854" i="34"/>
  <c r="AI796" i="34"/>
  <c r="AJ796" i="34"/>
  <c r="AN796" i="34" s="1"/>
  <c r="CV1015" i="34"/>
  <c r="CW1015" i="34"/>
  <c r="AB997" i="34"/>
  <c r="CV997" i="34"/>
  <c r="CW997" i="34"/>
  <c r="CV987" i="34"/>
  <c r="CW987" i="34"/>
  <c r="CV917" i="34"/>
  <c r="CW917" i="34"/>
  <c r="AI882" i="34"/>
  <c r="AJ882" i="34"/>
  <c r="AN882" i="34" s="1"/>
  <c r="AI782" i="34"/>
  <c r="AJ782" i="34"/>
  <c r="BA1015" i="34"/>
  <c r="CW1010" i="34"/>
  <c r="CV1010" i="34"/>
  <c r="CV1007" i="34"/>
  <c r="CW1007" i="34"/>
  <c r="BA1003" i="34"/>
  <c r="CV1003" i="34"/>
  <c r="CW1003" i="34"/>
  <c r="BA999" i="34"/>
  <c r="AJ995" i="34"/>
  <c r="AN995" i="34" s="1"/>
  <c r="BA991" i="34"/>
  <c r="CV991" i="34"/>
  <c r="CW991" i="34"/>
  <c r="BA988" i="34"/>
  <c r="CV985" i="34"/>
  <c r="CW985" i="34"/>
  <c r="AJ981" i="34"/>
  <c r="AB977" i="34"/>
  <c r="AJ971" i="34"/>
  <c r="BA966" i="34"/>
  <c r="BA959" i="34"/>
  <c r="AJ959" i="34"/>
  <c r="AJ955" i="34"/>
  <c r="AN955" i="34" s="1"/>
  <c r="CV953" i="34"/>
  <c r="CW953" i="34"/>
  <c r="CV949" i="34"/>
  <c r="CW949" i="34"/>
  <c r="CV945" i="34"/>
  <c r="CW945" i="34"/>
  <c r="CV941" i="34"/>
  <c r="CW941" i="34"/>
  <c r="CV937" i="34"/>
  <c r="CW937" i="34"/>
  <c r="CV933" i="34"/>
  <c r="CW933" i="34"/>
  <c r="CV929" i="34"/>
  <c r="CW929" i="34"/>
  <c r="CV925" i="34"/>
  <c r="CW925" i="34"/>
  <c r="BA921" i="34"/>
  <c r="BA916" i="34"/>
  <c r="AN913" i="34"/>
  <c r="AA911" i="34"/>
  <c r="CV911" i="34"/>
  <c r="CW911" i="34"/>
  <c r="AB911" i="34"/>
  <c r="AN907" i="34"/>
  <c r="AL907" i="34" s="1"/>
  <c r="CU907" i="34" s="1"/>
  <c r="AI906" i="34"/>
  <c r="BA905" i="34"/>
  <c r="AI905" i="34"/>
  <c r="AJ905" i="34"/>
  <c r="AN905" i="34" s="1"/>
  <c r="AJ904" i="34"/>
  <c r="AI902" i="34"/>
  <c r="AJ902" i="34"/>
  <c r="AN902" i="34" s="1"/>
  <c r="AX902" i="34" s="1"/>
  <c r="AN818" i="34"/>
  <c r="AN817" i="34"/>
  <c r="AB1001" i="34"/>
  <c r="CV1001" i="34"/>
  <c r="CW1001" i="34"/>
  <c r="AJ1015" i="34"/>
  <c r="AN1015" i="34" s="1"/>
  <c r="AB1012" i="34"/>
  <c r="BA1007" i="34"/>
  <c r="AA1014" i="34"/>
  <c r="AA1012" i="34"/>
  <c r="AJ998" i="34"/>
  <c r="AN998" i="34" s="1"/>
  <c r="BA996" i="34"/>
  <c r="AJ994" i="34"/>
  <c r="AN994" i="34" s="1"/>
  <c r="AJ989" i="34"/>
  <c r="AN989" i="34" s="1"/>
  <c r="AJ986" i="34"/>
  <c r="AN986" i="34" s="1"/>
  <c r="AA984" i="34"/>
  <c r="CV984" i="34"/>
  <c r="CW984" i="34"/>
  <c r="CV976" i="34"/>
  <c r="CW976" i="34"/>
  <c r="CV968" i="34"/>
  <c r="CW968" i="34"/>
  <c r="BA963" i="34"/>
  <c r="BA956" i="34"/>
  <c r="AB920" i="34"/>
  <c r="CV920" i="34"/>
  <c r="CW920" i="34"/>
  <c r="AN919" i="34"/>
  <c r="AL919" i="34" s="1"/>
  <c r="CU919" i="34" s="1"/>
  <c r="CW918" i="34"/>
  <c r="CV918" i="34"/>
  <c r="AN917" i="34"/>
  <c r="AX917" i="34" s="1"/>
  <c r="AN914" i="34"/>
  <c r="AI890" i="34"/>
  <c r="AJ890" i="34"/>
  <c r="AN888" i="34"/>
  <c r="AB866" i="34"/>
  <c r="CW866" i="34"/>
  <c r="CV866" i="34"/>
  <c r="CW858" i="34"/>
  <c r="CV858" i="34"/>
  <c r="CV855" i="34"/>
  <c r="CW855" i="34"/>
  <c r="CV852" i="34"/>
  <c r="CW852" i="34"/>
  <c r="AA852" i="34"/>
  <c r="AB852" i="34"/>
  <c r="CV849" i="34"/>
  <c r="CW849" i="34"/>
  <c r="AB849" i="34"/>
  <c r="AA829" i="34"/>
  <c r="CV829" i="34"/>
  <c r="CW829" i="34"/>
  <c r="AB829" i="34"/>
  <c r="CV972" i="34"/>
  <c r="CW972" i="34"/>
  <c r="AA907" i="34"/>
  <c r="CV907" i="34"/>
  <c r="CW907" i="34"/>
  <c r="AB907" i="34"/>
  <c r="AB832" i="34"/>
  <c r="CV832" i="34"/>
  <c r="CW832" i="34"/>
  <c r="AA832" i="34"/>
  <c r="AJ988" i="34"/>
  <c r="AJ977" i="34"/>
  <c r="CV977" i="34"/>
  <c r="CW977" i="34"/>
  <c r="AB975" i="34"/>
  <c r="CV975" i="34"/>
  <c r="CW975" i="34"/>
  <c r="AJ973" i="34"/>
  <c r="AJ965" i="34"/>
  <c r="AB956" i="34"/>
  <c r="CV956" i="34"/>
  <c r="CW956" i="34"/>
  <c r="AA951" i="34"/>
  <c r="CV951" i="34"/>
  <c r="CW951" i="34"/>
  <c r="AA947" i="34"/>
  <c r="CV947" i="34"/>
  <c r="CW947" i="34"/>
  <c r="AA943" i="34"/>
  <c r="CV943" i="34"/>
  <c r="CW943" i="34"/>
  <c r="AA939" i="34"/>
  <c r="CV939" i="34"/>
  <c r="CW939" i="34"/>
  <c r="AN937" i="34"/>
  <c r="AA935" i="34"/>
  <c r="CV935" i="34"/>
  <c r="CW935" i="34"/>
  <c r="AN933" i="34"/>
  <c r="AA931" i="34"/>
  <c r="CV931" i="34"/>
  <c r="CW931" i="34"/>
  <c r="AN929" i="34"/>
  <c r="AA927" i="34"/>
  <c r="CV927" i="34"/>
  <c r="CW927" i="34"/>
  <c r="AA923" i="34"/>
  <c r="CV923" i="34"/>
  <c r="CW923" i="34"/>
  <c r="CV921" i="34"/>
  <c r="CW921" i="34"/>
  <c r="AJ918" i="34"/>
  <c r="AA915" i="34"/>
  <c r="CV915" i="34"/>
  <c r="CW915" i="34"/>
  <c r="AB915" i="34"/>
  <c r="BA909" i="34"/>
  <c r="AN900" i="34"/>
  <c r="AI898" i="34"/>
  <c r="AJ898" i="34"/>
  <c r="AN898" i="34" s="1"/>
  <c r="AL898" i="34" s="1"/>
  <c r="CU898" i="34" s="1"/>
  <c r="AI894" i="34"/>
  <c r="AJ894" i="34"/>
  <c r="AN892" i="34"/>
  <c r="AL892" i="34" s="1"/>
  <c r="CU892" i="34" s="1"/>
  <c r="AI866" i="34"/>
  <c r="AJ866" i="34"/>
  <c r="AN866" i="34" s="1"/>
  <c r="AB857" i="34"/>
  <c r="CV857" i="34"/>
  <c r="CW857" i="34"/>
  <c r="CV964" i="34"/>
  <c r="CW964" i="34"/>
  <c r="AI801" i="34"/>
  <c r="AJ801" i="34"/>
  <c r="AN801" i="34" s="1"/>
  <c r="CW998" i="34"/>
  <c r="CV998" i="34"/>
  <c r="CW994" i="34"/>
  <c r="CV994" i="34"/>
  <c r="AJ990" i="34"/>
  <c r="AN990" i="34" s="1"/>
  <c r="CV988" i="34"/>
  <c r="CW988" i="34"/>
  <c r="AJ982" i="34"/>
  <c r="CV980" i="34"/>
  <c r="CW980" i="34"/>
  <c r="AN978" i="34"/>
  <c r="AN975" i="34"/>
  <c r="AL975" i="34" s="1"/>
  <c r="CU975" i="34" s="1"/>
  <c r="AN970" i="34"/>
  <c r="AJ964" i="34"/>
  <c r="AJ963" i="34"/>
  <c r="AA963" i="34"/>
  <c r="CV963" i="34"/>
  <c r="CW963" i="34"/>
  <c r="AN961" i="34"/>
  <c r="CV961" i="34"/>
  <c r="CW961" i="34"/>
  <c r="BA958" i="34"/>
  <c r="AJ952" i="34"/>
  <c r="AJ948" i="34"/>
  <c r="AJ944" i="34"/>
  <c r="AJ940" i="34"/>
  <c r="AJ936" i="34"/>
  <c r="AJ932" i="34"/>
  <c r="AJ928" i="34"/>
  <c r="AJ924" i="34"/>
  <c r="AI913" i="34"/>
  <c r="CV909" i="34"/>
  <c r="CW909" i="34"/>
  <c r="AI907" i="34"/>
  <c r="AN896" i="34"/>
  <c r="AI870" i="34"/>
  <c r="AJ870" i="34"/>
  <c r="AN870" i="34" s="1"/>
  <c r="AI857" i="34"/>
  <c r="AJ857" i="34"/>
  <c r="AI828" i="34"/>
  <c r="AJ828" i="34"/>
  <c r="AN828" i="34" s="1"/>
  <c r="AB792" i="34"/>
  <c r="CV792" i="34"/>
  <c r="CW792" i="34"/>
  <c r="AA792" i="34"/>
  <c r="CV981" i="34"/>
  <c r="CW981" i="34"/>
  <c r="AN876" i="34"/>
  <c r="AX876" i="34" s="1"/>
  <c r="AB1009" i="34"/>
  <c r="CV1009" i="34"/>
  <c r="CW1009" i="34"/>
  <c r="CV1011" i="34"/>
  <c r="CW1011" i="34"/>
  <c r="CW1006" i="34"/>
  <c r="CV1006" i="34"/>
  <c r="CW1002" i="34"/>
  <c r="CV1002" i="34"/>
  <c r="CV996" i="34"/>
  <c r="CW996" i="34"/>
  <c r="AB987" i="34"/>
  <c r="CW986" i="34"/>
  <c r="CV986" i="34"/>
  <c r="CW982" i="34"/>
  <c r="CV982" i="34"/>
  <c r="AB981" i="34"/>
  <c r="CV979" i="34"/>
  <c r="CW979" i="34"/>
  <c r="AJ976" i="34"/>
  <c r="BA975" i="34"/>
  <c r="AA969" i="34"/>
  <c r="CV969" i="34"/>
  <c r="CW969" i="34"/>
  <c r="AJ925" i="34"/>
  <c r="AN925" i="34" s="1"/>
  <c r="AN922" i="34"/>
  <c r="AI919" i="34"/>
  <c r="BA917" i="34"/>
  <c r="AI917" i="34"/>
  <c r="AN915" i="34"/>
  <c r="AL915" i="34" s="1"/>
  <c r="CU915" i="34" s="1"/>
  <c r="AI914" i="34"/>
  <c r="AN912" i="34"/>
  <c r="AL912" i="34" s="1"/>
  <c r="CU912" i="34" s="1"/>
  <c r="BA901" i="34"/>
  <c r="AI874" i="34"/>
  <c r="AJ874" i="34"/>
  <c r="AN874" i="34" s="1"/>
  <c r="AB838" i="34"/>
  <c r="CW838" i="34"/>
  <c r="CV838" i="34"/>
  <c r="AA838" i="34"/>
  <c r="AN803" i="34"/>
  <c r="AL803" i="34" s="1"/>
  <c r="CU803" i="34" s="1"/>
  <c r="CW990" i="34"/>
  <c r="CV990" i="34"/>
  <c r="AI812" i="34"/>
  <c r="AJ812" i="34"/>
  <c r="AN812" i="34" s="1"/>
  <c r="CW1014" i="34"/>
  <c r="CV1014" i="34"/>
  <c r="CV1012" i="34"/>
  <c r="CW1012" i="34"/>
  <c r="AA1013" i="34"/>
  <c r="CV1013" i="34"/>
  <c r="CW1013" i="34"/>
  <c r="AB1015" i="34"/>
  <c r="AN1011" i="34"/>
  <c r="AA1015" i="34"/>
  <c r="BA1011" i="34"/>
  <c r="BA1008" i="34"/>
  <c r="AJ1008" i="34"/>
  <c r="CV1008" i="34"/>
  <c r="CW1008" i="34"/>
  <c r="CV1004" i="34"/>
  <c r="CW1004" i="34"/>
  <c r="CV1000" i="34"/>
  <c r="CW1000" i="34"/>
  <c r="AB999" i="34"/>
  <c r="BA997" i="34"/>
  <c r="AB995" i="34"/>
  <c r="BA993" i="34"/>
  <c r="CV992" i="34"/>
  <c r="CW992" i="34"/>
  <c r="AB989" i="34"/>
  <c r="CV989" i="34"/>
  <c r="CW989" i="34"/>
  <c r="AA987" i="34"/>
  <c r="AA981" i="34"/>
  <c r="AB978" i="34"/>
  <c r="BA974" i="34"/>
  <c r="AJ974" i="34"/>
  <c r="CW974" i="34"/>
  <c r="CV974" i="34"/>
  <c r="AA973" i="34"/>
  <c r="CV973" i="34"/>
  <c r="CW973" i="34"/>
  <c r="CW970" i="34"/>
  <c r="CV970" i="34"/>
  <c r="AA967" i="34"/>
  <c r="CV967" i="34"/>
  <c r="CW967" i="34"/>
  <c r="CW966" i="34"/>
  <c r="CV966" i="34"/>
  <c r="CW962" i="34"/>
  <c r="CV962" i="34"/>
  <c r="BA960" i="34"/>
  <c r="CV960" i="34"/>
  <c r="CW960" i="34"/>
  <c r="AN958" i="34"/>
  <c r="AB958" i="34"/>
  <c r="AN954" i="34"/>
  <c r="AB954" i="34"/>
  <c r="BA950" i="34"/>
  <c r="AN950" i="34"/>
  <c r="AL950" i="34" s="1"/>
  <c r="CU950" i="34" s="1"/>
  <c r="AB950" i="34"/>
  <c r="BA946" i="34"/>
  <c r="AB946" i="34"/>
  <c r="BA942" i="34"/>
  <c r="AN942" i="34"/>
  <c r="AB942" i="34"/>
  <c r="BA938" i="34"/>
  <c r="AN938" i="34"/>
  <c r="AB938" i="34"/>
  <c r="BA934" i="34"/>
  <c r="AN934" i="34"/>
  <c r="AL934" i="34" s="1"/>
  <c r="CU934" i="34" s="1"/>
  <c r="AB934" i="34"/>
  <c r="BA930" i="34"/>
  <c r="AN930" i="34"/>
  <c r="AB930" i="34"/>
  <c r="BA926" i="34"/>
  <c r="AB926" i="34"/>
  <c r="BA922" i="34"/>
  <c r="CW922" i="34"/>
  <c r="CV922" i="34"/>
  <c r="AN921" i="34"/>
  <c r="AJ920" i="34"/>
  <c r="CV913" i="34"/>
  <c r="CW913" i="34"/>
  <c r="AI911" i="34"/>
  <c r="BA908" i="34"/>
  <c r="AJ908" i="34"/>
  <c r="AN906" i="34"/>
  <c r="AA903" i="34"/>
  <c r="CV903" i="34"/>
  <c r="CW903" i="34"/>
  <c r="AB903" i="34"/>
  <c r="AI878" i="34"/>
  <c r="AJ878" i="34"/>
  <c r="AN878" i="34" s="1"/>
  <c r="AL878" i="34" s="1"/>
  <c r="CU878" i="34" s="1"/>
  <c r="AN872" i="34"/>
  <c r="AX872" i="34" s="1"/>
  <c r="CV827" i="34"/>
  <c r="CW827" i="34"/>
  <c r="AB808" i="34"/>
  <c r="CV808" i="34"/>
  <c r="CW808" i="34"/>
  <c r="AA808" i="34"/>
  <c r="AJ903" i="34"/>
  <c r="AN903" i="34" s="1"/>
  <c r="AJ901" i="34"/>
  <c r="AJ899" i="34"/>
  <c r="AN899" i="34" s="1"/>
  <c r="AJ897" i="34"/>
  <c r="AN897" i="34" s="1"/>
  <c r="AJ895" i="34"/>
  <c r="AJ893" i="34"/>
  <c r="AJ891" i="34"/>
  <c r="AJ889" i="34"/>
  <c r="AJ887" i="34"/>
  <c r="AJ885" i="34"/>
  <c r="AN885" i="34" s="1"/>
  <c r="AJ883" i="34"/>
  <c r="AJ881" i="34"/>
  <c r="AN881" i="34" s="1"/>
  <c r="AJ879" i="34"/>
  <c r="AN879" i="34" s="1"/>
  <c r="AJ877" i="34"/>
  <c r="AJ875" i="34"/>
  <c r="AJ873" i="34"/>
  <c r="AN873" i="34" s="1"/>
  <c r="AL873" i="34" s="1"/>
  <c r="CU873" i="34" s="1"/>
  <c r="AJ871" i="34"/>
  <c r="AJ869" i="34"/>
  <c r="AN869" i="34" s="1"/>
  <c r="AJ867" i="34"/>
  <c r="AN867" i="34" s="1"/>
  <c r="CV860" i="34"/>
  <c r="CW860" i="34"/>
  <c r="AN855" i="34"/>
  <c r="BA853" i="34"/>
  <c r="AJ853" i="34"/>
  <c r="CV851" i="34"/>
  <c r="CW851" i="34"/>
  <c r="AB848" i="34"/>
  <c r="AN843" i="34"/>
  <c r="CV840" i="34"/>
  <c r="CW840" i="34"/>
  <c r="CV839" i="34"/>
  <c r="CW839" i="34"/>
  <c r="AA837" i="34"/>
  <c r="CV837" i="34"/>
  <c r="CW837" i="34"/>
  <c r="BA833" i="34"/>
  <c r="AJ833" i="34"/>
  <c r="AN829" i="34"/>
  <c r="AJ826" i="34"/>
  <c r="CW826" i="34"/>
  <c r="CV826" i="34"/>
  <c r="AB822" i="34"/>
  <c r="AJ819" i="34"/>
  <c r="AN819" i="34" s="1"/>
  <c r="BA814" i="34"/>
  <c r="AI813" i="34"/>
  <c r="AJ810" i="34"/>
  <c r="BA809" i="34"/>
  <c r="AI806" i="34"/>
  <c r="AJ806" i="34"/>
  <c r="AN795" i="34"/>
  <c r="CV794" i="34"/>
  <c r="CW794" i="34"/>
  <c r="AA794" i="34"/>
  <c r="AB794" i="34"/>
  <c r="AJ793" i="34"/>
  <c r="AI785" i="34"/>
  <c r="AJ785" i="34"/>
  <c r="AN785" i="34" s="1"/>
  <c r="AN890" i="34"/>
  <c r="AN886" i="34"/>
  <c r="AL886" i="34" s="1"/>
  <c r="CU886" i="34" s="1"/>
  <c r="BA866" i="34"/>
  <c r="BA865" i="34"/>
  <c r="BA860" i="34"/>
  <c r="CV859" i="34"/>
  <c r="CW859" i="34"/>
  <c r="BA854" i="34"/>
  <c r="AB846" i="34"/>
  <c r="CW846" i="34"/>
  <c r="CV846" i="34"/>
  <c r="BA829" i="34"/>
  <c r="BA828" i="34"/>
  <c r="AB828" i="34"/>
  <c r="CV828" i="34"/>
  <c r="CW828" i="34"/>
  <c r="AA825" i="34"/>
  <c r="CV825" i="34"/>
  <c r="CW825" i="34"/>
  <c r="CV823" i="34"/>
  <c r="CW823" i="34"/>
  <c r="BA817" i="34"/>
  <c r="AA805" i="34"/>
  <c r="CV805" i="34"/>
  <c r="CW805" i="34"/>
  <c r="AB805" i="34"/>
  <c r="BA787" i="34"/>
  <c r="AN856" i="34"/>
  <c r="AB856" i="34"/>
  <c r="CV848" i="34"/>
  <c r="CW848" i="34"/>
  <c r="AA845" i="34"/>
  <c r="CV845" i="34"/>
  <c r="CW845" i="34"/>
  <c r="CW822" i="34"/>
  <c r="CV822" i="34"/>
  <c r="CW802" i="34"/>
  <c r="CV802" i="34"/>
  <c r="AA802" i="34"/>
  <c r="AB799" i="34"/>
  <c r="CV799" i="34"/>
  <c r="CW799" i="34"/>
  <c r="AB791" i="34"/>
  <c r="CV791" i="34"/>
  <c r="CW791" i="34"/>
  <c r="AB916" i="34"/>
  <c r="CV916" i="34"/>
  <c r="CW916" i="34"/>
  <c r="CW914" i="34"/>
  <c r="CV914" i="34"/>
  <c r="AB912" i="34"/>
  <c r="CV912" i="34"/>
  <c r="CW912" i="34"/>
  <c r="CW910" i="34"/>
  <c r="CV910" i="34"/>
  <c r="AB908" i="34"/>
  <c r="CV908" i="34"/>
  <c r="CW908" i="34"/>
  <c r="CW906" i="34"/>
  <c r="CV906" i="34"/>
  <c r="AB904" i="34"/>
  <c r="CV904" i="34"/>
  <c r="CW904" i="34"/>
  <c r="CW902" i="34"/>
  <c r="CV902" i="34"/>
  <c r="AB900" i="34"/>
  <c r="CV900" i="34"/>
  <c r="CW900" i="34"/>
  <c r="CW898" i="34"/>
  <c r="CV898" i="34"/>
  <c r="AB896" i="34"/>
  <c r="CV896" i="34"/>
  <c r="CW896" i="34"/>
  <c r="CW894" i="34"/>
  <c r="CV894" i="34"/>
  <c r="AB892" i="34"/>
  <c r="CV892" i="34"/>
  <c r="CW892" i="34"/>
  <c r="CW890" i="34"/>
  <c r="CV890" i="34"/>
  <c r="AB888" i="34"/>
  <c r="CV888" i="34"/>
  <c r="CW888" i="34"/>
  <c r="CW886" i="34"/>
  <c r="CV886" i="34"/>
  <c r="AB884" i="34"/>
  <c r="CV884" i="34"/>
  <c r="CW884" i="34"/>
  <c r="CW882" i="34"/>
  <c r="CV882" i="34"/>
  <c r="AB880" i="34"/>
  <c r="CV880" i="34"/>
  <c r="CW880" i="34"/>
  <c r="CW878" i="34"/>
  <c r="CV878" i="34"/>
  <c r="AB876" i="34"/>
  <c r="CV876" i="34"/>
  <c r="CW876" i="34"/>
  <c r="CW874" i="34"/>
  <c r="CV874" i="34"/>
  <c r="AB872" i="34"/>
  <c r="CV872" i="34"/>
  <c r="CW872" i="34"/>
  <c r="CW870" i="34"/>
  <c r="CV870" i="34"/>
  <c r="AB868" i="34"/>
  <c r="CV868" i="34"/>
  <c r="CW868" i="34"/>
  <c r="CV864" i="34"/>
  <c r="CW864" i="34"/>
  <c r="BA859" i="34"/>
  <c r="AJ858" i="34"/>
  <c r="AB853" i="34"/>
  <c r="CV853" i="34"/>
  <c r="CW853" i="34"/>
  <c r="CV847" i="34"/>
  <c r="CW847" i="34"/>
  <c r="AB842" i="34"/>
  <c r="CW842" i="34"/>
  <c r="CV842" i="34"/>
  <c r="AN839" i="34"/>
  <c r="BA836" i="34"/>
  <c r="BA825" i="34"/>
  <c r="BA824" i="34"/>
  <c r="AB824" i="34"/>
  <c r="CV824" i="34"/>
  <c r="CW824" i="34"/>
  <c r="AA821" i="34"/>
  <c r="CV821" i="34"/>
  <c r="CW821" i="34"/>
  <c r="AA813" i="34"/>
  <c r="CV813" i="34"/>
  <c r="CW813" i="34"/>
  <c r="AI791" i="34"/>
  <c r="AJ791" i="34"/>
  <c r="AN791" i="34" s="1"/>
  <c r="AX791" i="34" s="1"/>
  <c r="CV901" i="34"/>
  <c r="CW901" i="34"/>
  <c r="CV897" i="34"/>
  <c r="CW897" i="34"/>
  <c r="CV893" i="34"/>
  <c r="CW893" i="34"/>
  <c r="CV889" i="34"/>
  <c r="CW889" i="34"/>
  <c r="CV885" i="34"/>
  <c r="CW885" i="34"/>
  <c r="CV881" i="34"/>
  <c r="CW881" i="34"/>
  <c r="CV877" i="34"/>
  <c r="CW877" i="34"/>
  <c r="CV873" i="34"/>
  <c r="CW873" i="34"/>
  <c r="CV869" i="34"/>
  <c r="CW869" i="34"/>
  <c r="CV856" i="34"/>
  <c r="CW856" i="34"/>
  <c r="AA841" i="34"/>
  <c r="CV841" i="34"/>
  <c r="CW841" i="34"/>
  <c r="AN821" i="34"/>
  <c r="AB820" i="34"/>
  <c r="CV820" i="34"/>
  <c r="CW820" i="34"/>
  <c r="AB819" i="34"/>
  <c r="CV819" i="34"/>
  <c r="CW819" i="34"/>
  <c r="AA797" i="34"/>
  <c r="CV797" i="34"/>
  <c r="CW797" i="34"/>
  <c r="AB797" i="34"/>
  <c r="AN794" i="34"/>
  <c r="AI788" i="34"/>
  <c r="AJ788" i="34"/>
  <c r="AN788" i="34" s="1"/>
  <c r="AN787" i="34"/>
  <c r="AN860" i="34"/>
  <c r="AA854" i="34"/>
  <c r="CW854" i="34"/>
  <c r="CV854" i="34"/>
  <c r="BA846" i="34"/>
  <c r="BA844" i="34"/>
  <c r="AJ844" i="34"/>
  <c r="AN844" i="34" s="1"/>
  <c r="AX844" i="34" s="1"/>
  <c r="CV844" i="34"/>
  <c r="CW844" i="34"/>
  <c r="CV843" i="34"/>
  <c r="CW843" i="34"/>
  <c r="AN841" i="34"/>
  <c r="CV836" i="34"/>
  <c r="CW836" i="34"/>
  <c r="AB834" i="34"/>
  <c r="CW834" i="34"/>
  <c r="CV834" i="34"/>
  <c r="AA833" i="34"/>
  <c r="CV833" i="34"/>
  <c r="CW833" i="34"/>
  <c r="CV831" i="34"/>
  <c r="CW831" i="34"/>
  <c r="BA821" i="34"/>
  <c r="BA820" i="34"/>
  <c r="AN816" i="34"/>
  <c r="AB815" i="34"/>
  <c r="CV815" i="34"/>
  <c r="CW815" i="34"/>
  <c r="CW814" i="34"/>
  <c r="CV814" i="34"/>
  <c r="AB814" i="34"/>
  <c r="CW810" i="34"/>
  <c r="CV810" i="34"/>
  <c r="AA810" i="34"/>
  <c r="AB807" i="34"/>
  <c r="CV807" i="34"/>
  <c r="CW807" i="34"/>
  <c r="AI804" i="34"/>
  <c r="AJ804" i="34"/>
  <c r="AN802" i="34"/>
  <c r="AL802" i="34" s="1"/>
  <c r="CU802" i="34" s="1"/>
  <c r="AB800" i="34"/>
  <c r="CV800" i="34"/>
  <c r="CW800" i="34"/>
  <c r="AA800" i="34"/>
  <c r="AI798" i="34"/>
  <c r="AJ798" i="34"/>
  <c r="AN798" i="34" s="1"/>
  <c r="CV786" i="34"/>
  <c r="CW786" i="34"/>
  <c r="AA786" i="34"/>
  <c r="AB786" i="34"/>
  <c r="BA892" i="34"/>
  <c r="AA891" i="34"/>
  <c r="CV891" i="34"/>
  <c r="CW891" i="34"/>
  <c r="AN889" i="34"/>
  <c r="AL889" i="34" s="1"/>
  <c r="CU889" i="34" s="1"/>
  <c r="BA888" i="34"/>
  <c r="AA887" i="34"/>
  <c r="CV887" i="34"/>
  <c r="CW887" i="34"/>
  <c r="BA884" i="34"/>
  <c r="AA883" i="34"/>
  <c r="CV883" i="34"/>
  <c r="CW883" i="34"/>
  <c r="BA880" i="34"/>
  <c r="AA879" i="34"/>
  <c r="CV879" i="34"/>
  <c r="CW879" i="34"/>
  <c r="AN877" i="34"/>
  <c r="BA876" i="34"/>
  <c r="AA875" i="34"/>
  <c r="CV875" i="34"/>
  <c r="CW875" i="34"/>
  <c r="BA872" i="34"/>
  <c r="AA871" i="34"/>
  <c r="CV871" i="34"/>
  <c r="CW871" i="34"/>
  <c r="BA868" i="34"/>
  <c r="AA867" i="34"/>
  <c r="CV867" i="34"/>
  <c r="CW867" i="34"/>
  <c r="CV865" i="34"/>
  <c r="CW865" i="34"/>
  <c r="CV863" i="34"/>
  <c r="CW863" i="34"/>
  <c r="CW862" i="34"/>
  <c r="CV862" i="34"/>
  <c r="CV861" i="34"/>
  <c r="CW861" i="34"/>
  <c r="AB850" i="34"/>
  <c r="CW850" i="34"/>
  <c r="CV850" i="34"/>
  <c r="CV835" i="34"/>
  <c r="CW835" i="34"/>
  <c r="CW830" i="34"/>
  <c r="CV830" i="34"/>
  <c r="CW818" i="34"/>
  <c r="CV818" i="34"/>
  <c r="AA818" i="34"/>
  <c r="AA817" i="34"/>
  <c r="CV817" i="34"/>
  <c r="CW817" i="34"/>
  <c r="AB816" i="34"/>
  <c r="CV816" i="34"/>
  <c r="CW816" i="34"/>
  <c r="AA773" i="34"/>
  <c r="CV773" i="34"/>
  <c r="CW773" i="34"/>
  <c r="AB760" i="34"/>
  <c r="CV760" i="34"/>
  <c r="CW760" i="34"/>
  <c r="AB759" i="34"/>
  <c r="CV759" i="34"/>
  <c r="CW759" i="34"/>
  <c r="AN755" i="34"/>
  <c r="CV754" i="34"/>
  <c r="CW754" i="34"/>
  <c r="AA741" i="34"/>
  <c r="CV741" i="34"/>
  <c r="CW741" i="34"/>
  <c r="AB728" i="34"/>
  <c r="CV728" i="34"/>
  <c r="CW728" i="34"/>
  <c r="AB727" i="34"/>
  <c r="CV727" i="34"/>
  <c r="CW727" i="34"/>
  <c r="CV726" i="34"/>
  <c r="CW726" i="34"/>
  <c r="CV719" i="34"/>
  <c r="CW719" i="34"/>
  <c r="AB717" i="34"/>
  <c r="CV717" i="34"/>
  <c r="CW717" i="34"/>
  <c r="CV711" i="34"/>
  <c r="CW711" i="34"/>
  <c r="AB711" i="34"/>
  <c r="CV703" i="34"/>
  <c r="CW703" i="34"/>
  <c r="AI699" i="34"/>
  <c r="AJ699" i="34"/>
  <c r="AN699" i="34" s="1"/>
  <c r="AL699" i="34" s="1"/>
  <c r="CU699" i="34" s="1"/>
  <c r="AI687" i="34"/>
  <c r="AJ687" i="34"/>
  <c r="AI669" i="34"/>
  <c r="AJ669" i="34"/>
  <c r="AI653" i="34"/>
  <c r="AJ653" i="34"/>
  <c r="AI601" i="34"/>
  <c r="AJ601" i="34"/>
  <c r="AB596" i="34"/>
  <c r="CV596" i="34"/>
  <c r="CW596" i="34"/>
  <c r="AB804" i="34"/>
  <c r="CV804" i="34"/>
  <c r="CW804" i="34"/>
  <c r="AB803" i="34"/>
  <c r="CV803" i="34"/>
  <c r="CW803" i="34"/>
  <c r="AN799" i="34"/>
  <c r="AL799" i="34" s="1"/>
  <c r="CU799" i="34" s="1"/>
  <c r="BA798" i="34"/>
  <c r="CW798" i="34"/>
  <c r="CV798" i="34"/>
  <c r="BA793" i="34"/>
  <c r="BA792" i="34"/>
  <c r="AA785" i="34"/>
  <c r="CV785" i="34"/>
  <c r="CW785" i="34"/>
  <c r="AN784" i="34"/>
  <c r="AX784" i="34" s="1"/>
  <c r="AJ780" i="34"/>
  <c r="AB772" i="34"/>
  <c r="CV772" i="34"/>
  <c r="CW772" i="34"/>
  <c r="AB771" i="34"/>
  <c r="CV771" i="34"/>
  <c r="CW771" i="34"/>
  <c r="BA766" i="34"/>
  <c r="AJ766" i="34"/>
  <c r="CV766" i="34"/>
  <c r="CW766" i="34"/>
  <c r="BA761" i="34"/>
  <c r="BA760" i="34"/>
  <c r="AA753" i="34"/>
  <c r="CV753" i="34"/>
  <c r="CW753" i="34"/>
  <c r="AN752" i="34"/>
  <c r="AJ748" i="34"/>
  <c r="AN748" i="34" s="1"/>
  <c r="AN741" i="34"/>
  <c r="AB740" i="34"/>
  <c r="CV740" i="34"/>
  <c r="CW740" i="34"/>
  <c r="AB739" i="34"/>
  <c r="CV739" i="34"/>
  <c r="CW739" i="34"/>
  <c r="AN738" i="34"/>
  <c r="AL738" i="34" s="1"/>
  <c r="CU738" i="34" s="1"/>
  <c r="AN735" i="34"/>
  <c r="BA734" i="34"/>
  <c r="AJ734" i="34"/>
  <c r="CV734" i="34"/>
  <c r="CW734" i="34"/>
  <c r="BA729" i="34"/>
  <c r="BA728" i="34"/>
  <c r="AJ724" i="34"/>
  <c r="CV724" i="34"/>
  <c r="CW724" i="34"/>
  <c r="CV723" i="34"/>
  <c r="CW723" i="34"/>
  <c r="AN718" i="34"/>
  <c r="CV718" i="34"/>
  <c r="CW718" i="34"/>
  <c r="CV713" i="34"/>
  <c r="CW713" i="34"/>
  <c r="CV712" i="34"/>
  <c r="CW712" i="34"/>
  <c r="AA712" i="34"/>
  <c r="AJ710" i="34"/>
  <c r="AN710" i="34" s="1"/>
  <c r="CV707" i="34"/>
  <c r="CW707" i="34"/>
  <c r="AA707" i="34"/>
  <c r="AB707" i="34"/>
  <c r="AJ706" i="34"/>
  <c r="AN706" i="34" s="1"/>
  <c r="BA703" i="34"/>
  <c r="CV699" i="34"/>
  <c r="CW699" i="34"/>
  <c r="BA693" i="34"/>
  <c r="AB666" i="34"/>
  <c r="CV666" i="34"/>
  <c r="CW666" i="34"/>
  <c r="AB650" i="34"/>
  <c r="CV650" i="34"/>
  <c r="CW650" i="34"/>
  <c r="AI634" i="34"/>
  <c r="AJ634" i="34"/>
  <c r="BA624" i="34"/>
  <c r="AB784" i="34"/>
  <c r="CV784" i="34"/>
  <c r="CW784" i="34"/>
  <c r="AB783" i="34"/>
  <c r="CV783" i="34"/>
  <c r="CW783" i="34"/>
  <c r="CV778" i="34"/>
  <c r="CW778" i="34"/>
  <c r="AA765" i="34"/>
  <c r="CV765" i="34"/>
  <c r="CW765" i="34"/>
  <c r="AB752" i="34"/>
  <c r="CV752" i="34"/>
  <c r="CW752" i="34"/>
  <c r="AB751" i="34"/>
  <c r="CV751" i="34"/>
  <c r="CW751" i="34"/>
  <c r="CV746" i="34"/>
  <c r="CW746" i="34"/>
  <c r="AA733" i="34"/>
  <c r="CV733" i="34"/>
  <c r="CW733" i="34"/>
  <c r="CV716" i="34"/>
  <c r="CW716" i="34"/>
  <c r="CV715" i="34"/>
  <c r="CW715" i="34"/>
  <c r="AI666" i="34"/>
  <c r="AJ666" i="34"/>
  <c r="AN666" i="34" s="1"/>
  <c r="AL666" i="34" s="1"/>
  <c r="CU666" i="34" s="1"/>
  <c r="AN656" i="34"/>
  <c r="AX656" i="34" s="1"/>
  <c r="AI650" i="34"/>
  <c r="AJ650" i="34"/>
  <c r="AI605" i="34"/>
  <c r="AJ605" i="34"/>
  <c r="AA585" i="34"/>
  <c r="CV585" i="34"/>
  <c r="CW585" i="34"/>
  <c r="CV563" i="34"/>
  <c r="CW563" i="34"/>
  <c r="AA563" i="34"/>
  <c r="AB563" i="34"/>
  <c r="AA809" i="34"/>
  <c r="CV809" i="34"/>
  <c r="CW809" i="34"/>
  <c r="AN808" i="34"/>
  <c r="AN797" i="34"/>
  <c r="AL797" i="34" s="1"/>
  <c r="CU797" i="34" s="1"/>
  <c r="AB796" i="34"/>
  <c r="CV796" i="34"/>
  <c r="CW796" i="34"/>
  <c r="AB795" i="34"/>
  <c r="CV795" i="34"/>
  <c r="CW795" i="34"/>
  <c r="BA790" i="34"/>
  <c r="AJ790" i="34"/>
  <c r="CV790" i="34"/>
  <c r="CW790" i="34"/>
  <c r="BA785" i="34"/>
  <c r="BA784" i="34"/>
  <c r="AA777" i="34"/>
  <c r="CV777" i="34"/>
  <c r="CW777" i="34"/>
  <c r="AJ772" i="34"/>
  <c r="AN765" i="34"/>
  <c r="AL765" i="34" s="1"/>
  <c r="CU765" i="34" s="1"/>
  <c r="AB764" i="34"/>
  <c r="CV764" i="34"/>
  <c r="CW764" i="34"/>
  <c r="AB763" i="34"/>
  <c r="CV763" i="34"/>
  <c r="CW763" i="34"/>
  <c r="AN762" i="34"/>
  <c r="AL762" i="34" s="1"/>
  <c r="CU762" i="34" s="1"/>
  <c r="BA758" i="34"/>
  <c r="AJ758" i="34"/>
  <c r="CV758" i="34"/>
  <c r="CW758" i="34"/>
  <c r="BA753" i="34"/>
  <c r="BA752" i="34"/>
  <c r="AA745" i="34"/>
  <c r="CV745" i="34"/>
  <c r="CW745" i="34"/>
  <c r="AN744" i="34"/>
  <c r="AJ740" i="34"/>
  <c r="AB732" i="34"/>
  <c r="CV732" i="34"/>
  <c r="CW732" i="34"/>
  <c r="AB731" i="34"/>
  <c r="CV731" i="34"/>
  <c r="CW731" i="34"/>
  <c r="AN730" i="34"/>
  <c r="AL730" i="34" s="1"/>
  <c r="CU730" i="34" s="1"/>
  <c r="BA726" i="34"/>
  <c r="AJ726" i="34"/>
  <c r="BA716" i="34"/>
  <c r="AA710" i="34"/>
  <c r="CV710" i="34"/>
  <c r="CW710" i="34"/>
  <c r="AN707" i="34"/>
  <c r="CV700" i="34"/>
  <c r="CW700" i="34"/>
  <c r="AJ698" i="34"/>
  <c r="BA696" i="34"/>
  <c r="AI696" i="34"/>
  <c r="AA685" i="34"/>
  <c r="CV685" i="34"/>
  <c r="CW685" i="34"/>
  <c r="AI680" i="34"/>
  <c r="AJ680" i="34"/>
  <c r="AN672" i="34"/>
  <c r="AX672" i="34" s="1"/>
  <c r="BA636" i="34"/>
  <c r="CV619" i="34"/>
  <c r="CW619" i="34"/>
  <c r="AA619" i="34"/>
  <c r="AB619" i="34"/>
  <c r="AA789" i="34"/>
  <c r="CV789" i="34"/>
  <c r="CW789" i="34"/>
  <c r="AB776" i="34"/>
  <c r="CV776" i="34"/>
  <c r="CW776" i="34"/>
  <c r="AB775" i="34"/>
  <c r="CV775" i="34"/>
  <c r="CW775" i="34"/>
  <c r="AN771" i="34"/>
  <c r="CV770" i="34"/>
  <c r="CW770" i="34"/>
  <c r="BA764" i="34"/>
  <c r="AB762" i="34"/>
  <c r="AJ759" i="34"/>
  <c r="AN759" i="34" s="1"/>
  <c r="AX759" i="34" s="1"/>
  <c r="AA757" i="34"/>
  <c r="CV757" i="34"/>
  <c r="CW757" i="34"/>
  <c r="AJ753" i="34"/>
  <c r="AN753" i="34" s="1"/>
  <c r="AB744" i="34"/>
  <c r="CV744" i="34"/>
  <c r="CW744" i="34"/>
  <c r="AB743" i="34"/>
  <c r="CV743" i="34"/>
  <c r="CW743" i="34"/>
  <c r="AN739" i="34"/>
  <c r="CV738" i="34"/>
  <c r="CW738" i="34"/>
  <c r="BA732" i="34"/>
  <c r="AB730" i="34"/>
  <c r="AJ727" i="34"/>
  <c r="AJ723" i="34"/>
  <c r="CV720" i="34"/>
  <c r="CW720" i="34"/>
  <c r="CV706" i="34"/>
  <c r="CW706" i="34"/>
  <c r="AI704" i="34"/>
  <c r="AJ704" i="34"/>
  <c r="CV702" i="34"/>
  <c r="CW702" i="34"/>
  <c r="CV695" i="34"/>
  <c r="CW695" i="34"/>
  <c r="AA695" i="34"/>
  <c r="AB695" i="34"/>
  <c r="AI689" i="34"/>
  <c r="AJ689" i="34"/>
  <c r="CV688" i="34"/>
  <c r="CW688" i="34"/>
  <c r="AB688" i="34"/>
  <c r="AI685" i="34"/>
  <c r="AJ685" i="34"/>
  <c r="CV679" i="34"/>
  <c r="CW679" i="34"/>
  <c r="AA679" i="34"/>
  <c r="AB679" i="34"/>
  <c r="CV594" i="34"/>
  <c r="CW594" i="34"/>
  <c r="AA594" i="34"/>
  <c r="AB594" i="34"/>
  <c r="AI535" i="34"/>
  <c r="AJ535" i="34"/>
  <c r="AN535" i="34" s="1"/>
  <c r="AA801" i="34"/>
  <c r="CV801" i="34"/>
  <c r="CW801" i="34"/>
  <c r="AN789" i="34"/>
  <c r="AB788" i="34"/>
  <c r="CV788" i="34"/>
  <c r="CW788" i="34"/>
  <c r="AB787" i="34"/>
  <c r="CV787" i="34"/>
  <c r="CW787" i="34"/>
  <c r="BA782" i="34"/>
  <c r="CV782" i="34"/>
  <c r="CW782" i="34"/>
  <c r="BA777" i="34"/>
  <c r="BA776" i="34"/>
  <c r="AA769" i="34"/>
  <c r="CV769" i="34"/>
  <c r="CW769" i="34"/>
  <c r="AJ764" i="34"/>
  <c r="AN764" i="34" s="1"/>
  <c r="AN757" i="34"/>
  <c r="AL757" i="34" s="1"/>
  <c r="CU757" i="34" s="1"/>
  <c r="AB756" i="34"/>
  <c r="CV756" i="34"/>
  <c r="CW756" i="34"/>
  <c r="AB755" i="34"/>
  <c r="CV755" i="34"/>
  <c r="CW755" i="34"/>
  <c r="AN754" i="34"/>
  <c r="AL754" i="34" s="1"/>
  <c r="CU754" i="34" s="1"/>
  <c r="BA750" i="34"/>
  <c r="AJ750" i="34"/>
  <c r="CV750" i="34"/>
  <c r="CW750" i="34"/>
  <c r="BA745" i="34"/>
  <c r="BA744" i="34"/>
  <c r="AA737" i="34"/>
  <c r="CV737" i="34"/>
  <c r="CW737" i="34"/>
  <c r="AN736" i="34"/>
  <c r="AJ732" i="34"/>
  <c r="AN732" i="34" s="1"/>
  <c r="AA722" i="34"/>
  <c r="CV722" i="34"/>
  <c r="CW722" i="34"/>
  <c r="CV721" i="34"/>
  <c r="CW721" i="34"/>
  <c r="AI712" i="34"/>
  <c r="AJ712" i="34"/>
  <c r="CV709" i="34"/>
  <c r="CW709" i="34"/>
  <c r="AI702" i="34"/>
  <c r="AJ702" i="34"/>
  <c r="AN702" i="34" s="1"/>
  <c r="AB698" i="34"/>
  <c r="CV698" i="34"/>
  <c r="CW698" i="34"/>
  <c r="AN688" i="34"/>
  <c r="CV640" i="34"/>
  <c r="CW640" i="34"/>
  <c r="BA633" i="34"/>
  <c r="AN620" i="34"/>
  <c r="AN587" i="34"/>
  <c r="AL587" i="34" s="1"/>
  <c r="CU587" i="34" s="1"/>
  <c r="AJ783" i="34"/>
  <c r="AN783" i="34" s="1"/>
  <c r="AA781" i="34"/>
  <c r="CV781" i="34"/>
  <c r="CW781" i="34"/>
  <c r="AN780" i="34"/>
  <c r="AL780" i="34" s="1"/>
  <c r="CU780" i="34" s="1"/>
  <c r="AJ777" i="34"/>
  <c r="AN769" i="34"/>
  <c r="AB768" i="34"/>
  <c r="CV768" i="34"/>
  <c r="CW768" i="34"/>
  <c r="AB767" i="34"/>
  <c r="CV767" i="34"/>
  <c r="CW767" i="34"/>
  <c r="AN763" i="34"/>
  <c r="CV762" i="34"/>
  <c r="CW762" i="34"/>
  <c r="AB754" i="34"/>
  <c r="AJ751" i="34"/>
  <c r="AA749" i="34"/>
  <c r="CV749" i="34"/>
  <c r="CW749" i="34"/>
  <c r="AJ745" i="34"/>
  <c r="AN737" i="34"/>
  <c r="AB736" i="34"/>
  <c r="CV736" i="34"/>
  <c r="CW736" i="34"/>
  <c r="AB735" i="34"/>
  <c r="CV735" i="34"/>
  <c r="CW735" i="34"/>
  <c r="AN731" i="34"/>
  <c r="AL731" i="34" s="1"/>
  <c r="CU731" i="34" s="1"/>
  <c r="CV730" i="34"/>
  <c r="CW730" i="34"/>
  <c r="AB719" i="34"/>
  <c r="AJ715" i="34"/>
  <c r="AA714" i="34"/>
  <c r="CV714" i="34"/>
  <c r="CW714" i="34"/>
  <c r="AN711" i="34"/>
  <c r="AB703" i="34"/>
  <c r="AA701" i="34"/>
  <c r="CV701" i="34"/>
  <c r="CW701" i="34"/>
  <c r="CV696" i="34"/>
  <c r="CW696" i="34"/>
  <c r="AA696" i="34"/>
  <c r="AB696" i="34"/>
  <c r="AN693" i="34"/>
  <c r="AL693" i="34" s="1"/>
  <c r="CU693" i="34" s="1"/>
  <c r="AB682" i="34"/>
  <c r="CV682" i="34"/>
  <c r="CW682" i="34"/>
  <c r="AI664" i="34"/>
  <c r="AJ664" i="34"/>
  <c r="AI648" i="34"/>
  <c r="AJ648" i="34"/>
  <c r="AI640" i="34"/>
  <c r="AJ640" i="34"/>
  <c r="AI618" i="34"/>
  <c r="AJ618" i="34"/>
  <c r="AN618" i="34" s="1"/>
  <c r="AN813" i="34"/>
  <c r="AL813" i="34" s="1"/>
  <c r="CU813" i="34" s="1"/>
  <c r="AB812" i="34"/>
  <c r="CV812" i="34"/>
  <c r="CW812" i="34"/>
  <c r="AB811" i="34"/>
  <c r="CV811" i="34"/>
  <c r="CW811" i="34"/>
  <c r="BA806" i="34"/>
  <c r="CW806" i="34"/>
  <c r="CV806" i="34"/>
  <c r="BA801" i="34"/>
  <c r="BA800" i="34"/>
  <c r="AB798" i="34"/>
  <c r="AA793" i="34"/>
  <c r="CV793" i="34"/>
  <c r="CW793" i="34"/>
  <c r="AN792" i="34"/>
  <c r="AL792" i="34" s="1"/>
  <c r="CU792" i="34" s="1"/>
  <c r="AN781" i="34"/>
  <c r="AB780" i="34"/>
  <c r="CV780" i="34"/>
  <c r="CW780" i="34"/>
  <c r="AB779" i="34"/>
  <c r="CV779" i="34"/>
  <c r="CW779" i="34"/>
  <c r="AN778" i="34"/>
  <c r="AL778" i="34" s="1"/>
  <c r="CU778" i="34" s="1"/>
  <c r="AN775" i="34"/>
  <c r="BA774" i="34"/>
  <c r="AJ774" i="34"/>
  <c r="CV774" i="34"/>
  <c r="CW774" i="34"/>
  <c r="AB773" i="34"/>
  <c r="BA769" i="34"/>
  <c r="BA768" i="34"/>
  <c r="AB766" i="34"/>
  <c r="AA761" i="34"/>
  <c r="CV761" i="34"/>
  <c r="CW761" i="34"/>
  <c r="AA760" i="34"/>
  <c r="AJ756" i="34"/>
  <c r="AN756" i="34" s="1"/>
  <c r="AA754" i="34"/>
  <c r="AN749" i="34"/>
  <c r="AB748" i="34"/>
  <c r="CV748" i="34"/>
  <c r="CW748" i="34"/>
  <c r="AB747" i="34"/>
  <c r="CV747" i="34"/>
  <c r="CW747" i="34"/>
  <c r="AN746" i="34"/>
  <c r="AL746" i="34" s="1"/>
  <c r="CU746" i="34" s="1"/>
  <c r="AN743" i="34"/>
  <c r="BA742" i="34"/>
  <c r="AJ742" i="34"/>
  <c r="CV742" i="34"/>
  <c r="CW742" i="34"/>
  <c r="AB741" i="34"/>
  <c r="BA737" i="34"/>
  <c r="BA736" i="34"/>
  <c r="AB734" i="34"/>
  <c r="AA729" i="34"/>
  <c r="CV729" i="34"/>
  <c r="CW729" i="34"/>
  <c r="AN728" i="34"/>
  <c r="AA728" i="34"/>
  <c r="AA726" i="34"/>
  <c r="AB725" i="34"/>
  <c r="CV725" i="34"/>
  <c r="CW725" i="34"/>
  <c r="AB724" i="34"/>
  <c r="BA721" i="34"/>
  <c r="AJ721" i="34"/>
  <c r="BA719" i="34"/>
  <c r="AN719" i="34"/>
  <c r="AA719" i="34"/>
  <c r="AN716" i="34"/>
  <c r="AA711" i="34"/>
  <c r="CV708" i="34"/>
  <c r="CW708" i="34"/>
  <c r="AI705" i="34"/>
  <c r="AJ705" i="34"/>
  <c r="AN705" i="34" s="1"/>
  <c r="AA705" i="34"/>
  <c r="CV705" i="34"/>
  <c r="CW705" i="34"/>
  <c r="AN703" i="34"/>
  <c r="AX703" i="34" s="1"/>
  <c r="AA703" i="34"/>
  <c r="AB699" i="34"/>
  <c r="AN692" i="34"/>
  <c r="AI682" i="34"/>
  <c r="AJ682" i="34"/>
  <c r="AN682" i="34" s="1"/>
  <c r="CV663" i="34"/>
  <c r="CW663" i="34"/>
  <c r="AA663" i="34"/>
  <c r="AB663" i="34"/>
  <c r="CV647" i="34"/>
  <c r="CW647" i="34"/>
  <c r="AA647" i="34"/>
  <c r="AB647" i="34"/>
  <c r="CV642" i="34"/>
  <c r="CW642" i="34"/>
  <c r="AA642" i="34"/>
  <c r="AB642" i="34"/>
  <c r="CV590" i="34"/>
  <c r="CW590" i="34"/>
  <c r="AA590" i="34"/>
  <c r="AB590" i="34"/>
  <c r="CV672" i="34"/>
  <c r="CW672" i="34"/>
  <c r="AA669" i="34"/>
  <c r="CV669" i="34"/>
  <c r="CW669" i="34"/>
  <c r="CV656" i="34"/>
  <c r="CW656" i="34"/>
  <c r="AA653" i="34"/>
  <c r="CV653" i="34"/>
  <c r="CW653" i="34"/>
  <c r="CV638" i="34"/>
  <c r="CW638" i="34"/>
  <c r="CV633" i="34"/>
  <c r="CW633" i="34"/>
  <c r="CV624" i="34"/>
  <c r="CW624" i="34"/>
  <c r="AB616" i="34"/>
  <c r="CV616" i="34"/>
  <c r="CW616" i="34"/>
  <c r="CV614" i="34"/>
  <c r="CW614" i="34"/>
  <c r="CV613" i="34"/>
  <c r="CW613" i="34"/>
  <c r="BA611" i="34"/>
  <c r="AN606" i="34"/>
  <c r="BA603" i="34"/>
  <c r="CV598" i="34"/>
  <c r="CW598" i="34"/>
  <c r="AA598" i="34"/>
  <c r="AJ589" i="34"/>
  <c r="AN589" i="34" s="1"/>
  <c r="CV583" i="34"/>
  <c r="CW583" i="34"/>
  <c r="CV575" i="34"/>
  <c r="CW575" i="34"/>
  <c r="AA575" i="34"/>
  <c r="AB575" i="34"/>
  <c r="AA570" i="34"/>
  <c r="CV570" i="34"/>
  <c r="CW570" i="34"/>
  <c r="AB534" i="34"/>
  <c r="CV534" i="34"/>
  <c r="CW534" i="34"/>
  <c r="AA534" i="34"/>
  <c r="AB519" i="34"/>
  <c r="CV519" i="34"/>
  <c r="CW519" i="34"/>
  <c r="AA519" i="34"/>
  <c r="CV513" i="34"/>
  <c r="CW513" i="34"/>
  <c r="AA513" i="34"/>
  <c r="AB513" i="34"/>
  <c r="CV498" i="34"/>
  <c r="CW498" i="34"/>
  <c r="AB498" i="34"/>
  <c r="AB686" i="34"/>
  <c r="CV686" i="34"/>
  <c r="CW686" i="34"/>
  <c r="BA683" i="34"/>
  <c r="CV683" i="34"/>
  <c r="CW683" i="34"/>
  <c r="BA680" i="34"/>
  <c r="AB670" i="34"/>
  <c r="CV670" i="34"/>
  <c r="CW670" i="34"/>
  <c r="BA667" i="34"/>
  <c r="CV667" i="34"/>
  <c r="CW667" i="34"/>
  <c r="BA664" i="34"/>
  <c r="AB654" i="34"/>
  <c r="CV654" i="34"/>
  <c r="CW654" i="34"/>
  <c r="BA651" i="34"/>
  <c r="CV651" i="34"/>
  <c r="CW651" i="34"/>
  <c r="AN650" i="34"/>
  <c r="AL650" i="34" s="1"/>
  <c r="CU650" i="34" s="1"/>
  <c r="BA648" i="34"/>
  <c r="BA640" i="34"/>
  <c r="CV636" i="34"/>
  <c r="CW636" i="34"/>
  <c r="BA634" i="34"/>
  <c r="AN634" i="34"/>
  <c r="CV630" i="34"/>
  <c r="CW630" i="34"/>
  <c r="CV626" i="34"/>
  <c r="CW626" i="34"/>
  <c r="AB618" i="34"/>
  <c r="CV611" i="34"/>
  <c r="CW611" i="34"/>
  <c r="BA606" i="34"/>
  <c r="CV606" i="34"/>
  <c r="CW606" i="34"/>
  <c r="CV605" i="34"/>
  <c r="CW605" i="34"/>
  <c r="CV602" i="34"/>
  <c r="CW602" i="34"/>
  <c r="AN601" i="34"/>
  <c r="CV601" i="34"/>
  <c r="CW601" i="34"/>
  <c r="AI599" i="34"/>
  <c r="AJ599" i="34"/>
  <c r="AI583" i="34"/>
  <c r="AJ583" i="34"/>
  <c r="AN583" i="34" s="1"/>
  <c r="AX583" i="34" s="1"/>
  <c r="CV580" i="34"/>
  <c r="CW580" i="34"/>
  <c r="AA580" i="34"/>
  <c r="AB580" i="34"/>
  <c r="CV579" i="34"/>
  <c r="CW579" i="34"/>
  <c r="AA579" i="34"/>
  <c r="CV567" i="34"/>
  <c r="CW567" i="34"/>
  <c r="AA567" i="34"/>
  <c r="AB567" i="34"/>
  <c r="CV561" i="34"/>
  <c r="CW561" i="34"/>
  <c r="AI550" i="34"/>
  <c r="AJ550" i="34"/>
  <c r="AN550" i="34" s="1"/>
  <c r="AI523" i="34"/>
  <c r="AJ523" i="34"/>
  <c r="AA518" i="34"/>
  <c r="CV518" i="34"/>
  <c r="CW518" i="34"/>
  <c r="BA707" i="34"/>
  <c r="AJ697" i="34"/>
  <c r="AJ694" i="34"/>
  <c r="AN694" i="34" s="1"/>
  <c r="CV692" i="34"/>
  <c r="CW692" i="34"/>
  <c r="AA689" i="34"/>
  <c r="CV689" i="34"/>
  <c r="CW689" i="34"/>
  <c r="AN687" i="34"/>
  <c r="AL687" i="34" s="1"/>
  <c r="CU687" i="34" s="1"/>
  <c r="AJ683" i="34"/>
  <c r="AJ681" i="34"/>
  <c r="AN681" i="34" s="1"/>
  <c r="AX681" i="34" s="1"/>
  <c r="AB680" i="34"/>
  <c r="AJ678" i="34"/>
  <c r="CV676" i="34"/>
  <c r="CW676" i="34"/>
  <c r="AA673" i="34"/>
  <c r="CV673" i="34"/>
  <c r="CW673" i="34"/>
  <c r="AJ667" i="34"/>
  <c r="AJ665" i="34"/>
  <c r="AB664" i="34"/>
  <c r="AJ662" i="34"/>
  <c r="CV660" i="34"/>
  <c r="CW660" i="34"/>
  <c r="AA657" i="34"/>
  <c r="CV657" i="34"/>
  <c r="CW657" i="34"/>
  <c r="AJ651" i="34"/>
  <c r="AN651" i="34" s="1"/>
  <c r="AJ649" i="34"/>
  <c r="AB648" i="34"/>
  <c r="AJ646" i="34"/>
  <c r="CV644" i="34"/>
  <c r="CW644" i="34"/>
  <c r="BA639" i="34"/>
  <c r="AJ639" i="34"/>
  <c r="CV639" i="34"/>
  <c r="CW639" i="34"/>
  <c r="AJ637" i="34"/>
  <c r="AJ632" i="34"/>
  <c r="CV631" i="34"/>
  <c r="CW631" i="34"/>
  <c r="CV628" i="34"/>
  <c r="CW628" i="34"/>
  <c r="AJ623" i="34"/>
  <c r="AN623" i="34" s="1"/>
  <c r="CV623" i="34"/>
  <c r="CW623" i="34"/>
  <c r="BA618" i="34"/>
  <c r="AJ612" i="34"/>
  <c r="AN612" i="34" s="1"/>
  <c r="AB608" i="34"/>
  <c r="CV608" i="34"/>
  <c r="CW608" i="34"/>
  <c r="BA593" i="34"/>
  <c r="CV593" i="34"/>
  <c r="CW593" i="34"/>
  <c r="AA593" i="34"/>
  <c r="BA589" i="34"/>
  <c r="AN580" i="34"/>
  <c r="AX580" i="34" s="1"/>
  <c r="CV578" i="34"/>
  <c r="CW578" i="34"/>
  <c r="AA578" i="34"/>
  <c r="CV574" i="34"/>
  <c r="CW574" i="34"/>
  <c r="AA574" i="34"/>
  <c r="BA562" i="34"/>
  <c r="AI561" i="34"/>
  <c r="AJ561" i="34"/>
  <c r="AN561" i="34" s="1"/>
  <c r="BA554" i="34"/>
  <c r="BA534" i="34"/>
  <c r="AI518" i="34"/>
  <c r="AJ518" i="34"/>
  <c r="AI512" i="34"/>
  <c r="AJ512" i="34"/>
  <c r="AN512" i="34" s="1"/>
  <c r="AX512" i="34" s="1"/>
  <c r="BA705" i="34"/>
  <c r="CV704" i="34"/>
  <c r="CW704" i="34"/>
  <c r="AB690" i="34"/>
  <c r="CV690" i="34"/>
  <c r="CW690" i="34"/>
  <c r="CV687" i="34"/>
  <c r="CW687" i="34"/>
  <c r="BA685" i="34"/>
  <c r="AB674" i="34"/>
  <c r="CV674" i="34"/>
  <c r="CW674" i="34"/>
  <c r="CV671" i="34"/>
  <c r="CW671" i="34"/>
  <c r="BA669" i="34"/>
  <c r="AB658" i="34"/>
  <c r="CV658" i="34"/>
  <c r="CW658" i="34"/>
  <c r="CV655" i="34"/>
  <c r="CW655" i="34"/>
  <c r="BA653" i="34"/>
  <c r="AB620" i="34"/>
  <c r="CV620" i="34"/>
  <c r="CW620" i="34"/>
  <c r="CV618" i="34"/>
  <c r="CW618" i="34"/>
  <c r="CV617" i="34"/>
  <c r="CW617" i="34"/>
  <c r="AI592" i="34"/>
  <c r="AJ592" i="34"/>
  <c r="AB592" i="34"/>
  <c r="CV592" i="34"/>
  <c r="CW592" i="34"/>
  <c r="CV589" i="34"/>
  <c r="CW589" i="34"/>
  <c r="AA589" i="34"/>
  <c r="CV559" i="34"/>
  <c r="CW559" i="34"/>
  <c r="AA559" i="34"/>
  <c r="AB559" i="34"/>
  <c r="CV544" i="34"/>
  <c r="CW544" i="34"/>
  <c r="AA544" i="34"/>
  <c r="AB544" i="34"/>
  <c r="AA693" i="34"/>
  <c r="CV693" i="34"/>
  <c r="CW693" i="34"/>
  <c r="AN691" i="34"/>
  <c r="AX691" i="34" s="1"/>
  <c r="CV680" i="34"/>
  <c r="CW680" i="34"/>
  <c r="AA677" i="34"/>
  <c r="CV677" i="34"/>
  <c r="CW677" i="34"/>
  <c r="AN675" i="34"/>
  <c r="AJ671" i="34"/>
  <c r="AN671" i="34" s="1"/>
  <c r="CV664" i="34"/>
  <c r="CW664" i="34"/>
  <c r="AA661" i="34"/>
  <c r="CV661" i="34"/>
  <c r="CW661" i="34"/>
  <c r="AJ655" i="34"/>
  <c r="CV648" i="34"/>
  <c r="CW648" i="34"/>
  <c r="AA645" i="34"/>
  <c r="CV645" i="34"/>
  <c r="CW645" i="34"/>
  <c r="AN643" i="34"/>
  <c r="CV637" i="34"/>
  <c r="CW637" i="34"/>
  <c r="CV634" i="34"/>
  <c r="CW634" i="34"/>
  <c r="CV627" i="34"/>
  <c r="CW627" i="34"/>
  <c r="CV625" i="34"/>
  <c r="CW625" i="34"/>
  <c r="AN622" i="34"/>
  <c r="AB622" i="34"/>
  <c r="CV615" i="34"/>
  <c r="CW615" i="34"/>
  <c r="BA610" i="34"/>
  <c r="AB607" i="34"/>
  <c r="AI597" i="34"/>
  <c r="AJ597" i="34"/>
  <c r="CV597" i="34"/>
  <c r="CW597" i="34"/>
  <c r="AA597" i="34"/>
  <c r="AN593" i="34"/>
  <c r="CV581" i="34"/>
  <c r="CW581" i="34"/>
  <c r="AB581" i="34"/>
  <c r="BA566" i="34"/>
  <c r="AI509" i="34"/>
  <c r="AJ509" i="34"/>
  <c r="AN509" i="34" s="1"/>
  <c r="AX509" i="34" s="1"/>
  <c r="AB694" i="34"/>
  <c r="CV694" i="34"/>
  <c r="CW694" i="34"/>
  <c r="BA691" i="34"/>
  <c r="CV691" i="34"/>
  <c r="CW691" i="34"/>
  <c r="BA689" i="34"/>
  <c r="BA688" i="34"/>
  <c r="AJ684" i="34"/>
  <c r="AN684" i="34" s="1"/>
  <c r="AL684" i="34" s="1"/>
  <c r="CU684" i="34" s="1"/>
  <c r="AB678" i="34"/>
  <c r="CV678" i="34"/>
  <c r="CW678" i="34"/>
  <c r="AN677" i="34"/>
  <c r="AL677" i="34" s="1"/>
  <c r="CU677" i="34" s="1"/>
  <c r="BA675" i="34"/>
  <c r="CV675" i="34"/>
  <c r="CW675" i="34"/>
  <c r="AN674" i="34"/>
  <c r="AX674" i="34" s="1"/>
  <c r="BA673" i="34"/>
  <c r="BA672" i="34"/>
  <c r="AJ668" i="34"/>
  <c r="AN668" i="34" s="1"/>
  <c r="AB662" i="34"/>
  <c r="CV662" i="34"/>
  <c r="CW662" i="34"/>
  <c r="BA659" i="34"/>
  <c r="CV659" i="34"/>
  <c r="CW659" i="34"/>
  <c r="AN658" i="34"/>
  <c r="BA657" i="34"/>
  <c r="BA656" i="34"/>
  <c r="AJ652" i="34"/>
  <c r="AB646" i="34"/>
  <c r="CV646" i="34"/>
  <c r="CW646" i="34"/>
  <c r="AN645" i="34"/>
  <c r="AL645" i="34" s="1"/>
  <c r="CU645" i="34" s="1"/>
  <c r="BA643" i="34"/>
  <c r="CV643" i="34"/>
  <c r="CW643" i="34"/>
  <c r="AN642" i="34"/>
  <c r="AN638" i="34"/>
  <c r="AJ635" i="34"/>
  <c r="AN635" i="34" s="1"/>
  <c r="CV632" i="34"/>
  <c r="CW632" i="34"/>
  <c r="BA630" i="34"/>
  <c r="AJ624" i="34"/>
  <c r="BA622" i="34"/>
  <c r="AJ616" i="34"/>
  <c r="AN616" i="34" s="1"/>
  <c r="AB612" i="34"/>
  <c r="CV612" i="34"/>
  <c r="CW612" i="34"/>
  <c r="AN611" i="34"/>
  <c r="AL611" i="34" s="1"/>
  <c r="CU611" i="34" s="1"/>
  <c r="AJ610" i="34"/>
  <c r="AN610" i="34" s="1"/>
  <c r="CV610" i="34"/>
  <c r="CW610" i="34"/>
  <c r="AN609" i="34"/>
  <c r="CV609" i="34"/>
  <c r="CW609" i="34"/>
  <c r="AJ607" i="34"/>
  <c r="AB604" i="34"/>
  <c r="CV604" i="34"/>
  <c r="CW604" i="34"/>
  <c r="AB600" i="34"/>
  <c r="CV600" i="34"/>
  <c r="CW600" i="34"/>
  <c r="CV584" i="34"/>
  <c r="CW584" i="34"/>
  <c r="AA584" i="34"/>
  <c r="AB584" i="34"/>
  <c r="CV577" i="34"/>
  <c r="CW577" i="34"/>
  <c r="AB577" i="34"/>
  <c r="AB558" i="34"/>
  <c r="CV558" i="34"/>
  <c r="CW558" i="34"/>
  <c r="AA558" i="34"/>
  <c r="AN545" i="34"/>
  <c r="AI543" i="34"/>
  <c r="AJ543" i="34"/>
  <c r="AN543" i="34" s="1"/>
  <c r="AL543" i="34" s="1"/>
  <c r="CU543" i="34" s="1"/>
  <c r="AN513" i="34"/>
  <c r="AL513" i="34" s="1"/>
  <c r="CU513" i="34" s="1"/>
  <c r="AJ500" i="34"/>
  <c r="AN500" i="34" s="1"/>
  <c r="AI500" i="34"/>
  <c r="AA478" i="34"/>
  <c r="CV478" i="34"/>
  <c r="CW478" i="34"/>
  <c r="AB478" i="34"/>
  <c r="AA697" i="34"/>
  <c r="CV697" i="34"/>
  <c r="CW697" i="34"/>
  <c r="AN695" i="34"/>
  <c r="AL695" i="34" s="1"/>
  <c r="CU695" i="34" s="1"/>
  <c r="AJ686" i="34"/>
  <c r="CV684" i="34"/>
  <c r="CW684" i="34"/>
  <c r="AA681" i="34"/>
  <c r="CV681" i="34"/>
  <c r="CW681" i="34"/>
  <c r="AN679" i="34"/>
  <c r="AL679" i="34" s="1"/>
  <c r="CU679" i="34" s="1"/>
  <c r="AJ673" i="34"/>
  <c r="AB672" i="34"/>
  <c r="AJ670" i="34"/>
  <c r="AN670" i="34" s="1"/>
  <c r="CV668" i="34"/>
  <c r="CW668" i="34"/>
  <c r="AA665" i="34"/>
  <c r="CV665" i="34"/>
  <c r="CW665" i="34"/>
  <c r="AN663" i="34"/>
  <c r="AL663" i="34" s="1"/>
  <c r="CU663" i="34" s="1"/>
  <c r="AJ657" i="34"/>
  <c r="AB656" i="34"/>
  <c r="AJ654" i="34"/>
  <c r="AN654" i="34" s="1"/>
  <c r="CV652" i="34"/>
  <c r="CW652" i="34"/>
  <c r="AA649" i="34"/>
  <c r="CV649" i="34"/>
  <c r="CW649" i="34"/>
  <c r="AN647" i="34"/>
  <c r="AN641" i="34"/>
  <c r="CV641" i="34"/>
  <c r="CW641" i="34"/>
  <c r="AB638" i="34"/>
  <c r="AJ636" i="34"/>
  <c r="AN636" i="34" s="1"/>
  <c r="CV635" i="34"/>
  <c r="CW635" i="34"/>
  <c r="AJ633" i="34"/>
  <c r="AN630" i="34"/>
  <c r="CV629" i="34"/>
  <c r="CW629" i="34"/>
  <c r="AN626" i="34"/>
  <c r="AL626" i="34" s="1"/>
  <c r="CU626" i="34" s="1"/>
  <c r="CV622" i="34"/>
  <c r="CW622" i="34"/>
  <c r="CV621" i="34"/>
  <c r="CW621" i="34"/>
  <c r="AJ619" i="34"/>
  <c r="AJ617" i="34"/>
  <c r="AN617" i="34" s="1"/>
  <c r="AN614" i="34"/>
  <c r="AB614" i="34"/>
  <c r="AN608" i="34"/>
  <c r="AL608" i="34" s="1"/>
  <c r="CU608" i="34" s="1"/>
  <c r="CV607" i="34"/>
  <c r="CW607" i="34"/>
  <c r="BA588" i="34"/>
  <c r="CV571" i="34"/>
  <c r="CW571" i="34"/>
  <c r="AA571" i="34"/>
  <c r="AB571" i="34"/>
  <c r="AN566" i="34"/>
  <c r="AL566" i="34" s="1"/>
  <c r="CU566" i="34" s="1"/>
  <c r="CV565" i="34"/>
  <c r="CW565" i="34"/>
  <c r="AN556" i="34"/>
  <c r="AI552" i="34"/>
  <c r="AJ552" i="34"/>
  <c r="AN551" i="34"/>
  <c r="AL551" i="34" s="1"/>
  <c r="CU551" i="34" s="1"/>
  <c r="CV431" i="34"/>
  <c r="CW431" i="34"/>
  <c r="CV405" i="34"/>
  <c r="CW405" i="34"/>
  <c r="AA405" i="34"/>
  <c r="AB405" i="34"/>
  <c r="CV591" i="34"/>
  <c r="CW591" i="34"/>
  <c r="BA586" i="34"/>
  <c r="AN579" i="34"/>
  <c r="CV576" i="34"/>
  <c r="CW576" i="34"/>
  <c r="CV573" i="34"/>
  <c r="CW573" i="34"/>
  <c r="AN571" i="34"/>
  <c r="CV556" i="34"/>
  <c r="CW556" i="34"/>
  <c r="BA551" i="34"/>
  <c r="AB548" i="34"/>
  <c r="CV541" i="34"/>
  <c r="CW541" i="34"/>
  <c r="AN540" i="34"/>
  <c r="AJ539" i="34"/>
  <c r="AN539" i="34" s="1"/>
  <c r="CV539" i="34"/>
  <c r="CW539" i="34"/>
  <c r="AN538" i="34"/>
  <c r="AB538" i="34"/>
  <c r="CV538" i="34"/>
  <c r="CW538" i="34"/>
  <c r="BA536" i="34"/>
  <c r="BA531" i="34"/>
  <c r="AN531" i="34"/>
  <c r="AX531" i="34" s="1"/>
  <c r="AJ530" i="34"/>
  <c r="AN530" i="34" s="1"/>
  <c r="AN526" i="34"/>
  <c r="BA525" i="34"/>
  <c r="CV525" i="34"/>
  <c r="CW525" i="34"/>
  <c r="BA520" i="34"/>
  <c r="AB517" i="34"/>
  <c r="AJ514" i="34"/>
  <c r="CV512" i="34"/>
  <c r="CW512" i="34"/>
  <c r="AN511" i="34"/>
  <c r="CV510" i="34"/>
  <c r="CW510" i="34"/>
  <c r="AN505" i="34"/>
  <c r="AB503" i="34"/>
  <c r="CV503" i="34"/>
  <c r="CW503" i="34"/>
  <c r="BA501" i="34"/>
  <c r="AA494" i="34"/>
  <c r="CV494" i="34"/>
  <c r="CW494" i="34"/>
  <c r="AB494" i="34"/>
  <c r="CV493" i="34"/>
  <c r="CW493" i="34"/>
  <c r="AN485" i="34"/>
  <c r="AL485" i="34" s="1"/>
  <c r="CU485" i="34" s="1"/>
  <c r="CV469" i="34"/>
  <c r="CW469" i="34"/>
  <c r="AA469" i="34"/>
  <c r="AB469" i="34"/>
  <c r="AN462" i="34"/>
  <c r="AI447" i="34"/>
  <c r="AJ447" i="34"/>
  <c r="AN447" i="34" s="1"/>
  <c r="AL444" i="34"/>
  <c r="CU444" i="34" s="1"/>
  <c r="AI431" i="34"/>
  <c r="AJ431" i="34"/>
  <c r="CV430" i="34"/>
  <c r="CW430" i="34"/>
  <c r="AA430" i="34"/>
  <c r="AB430" i="34"/>
  <c r="CV412" i="34"/>
  <c r="CW412" i="34"/>
  <c r="AA412" i="34"/>
  <c r="CV603" i="34"/>
  <c r="CW603" i="34"/>
  <c r="BA598" i="34"/>
  <c r="AB588" i="34"/>
  <c r="CV588" i="34"/>
  <c r="CW588" i="34"/>
  <c r="CV586" i="34"/>
  <c r="CW586" i="34"/>
  <c r="AN585" i="34"/>
  <c r="BA581" i="34"/>
  <c r="BA578" i="34"/>
  <c r="AJ569" i="34"/>
  <c r="AN569" i="34" s="1"/>
  <c r="AJ557" i="34"/>
  <c r="CV553" i="34"/>
  <c r="CW553" i="34"/>
  <c r="CV551" i="34"/>
  <c r="CW551" i="34"/>
  <c r="AB550" i="34"/>
  <c r="CV550" i="34"/>
  <c r="CW550" i="34"/>
  <c r="BA548" i="34"/>
  <c r="AJ548" i="34"/>
  <c r="AJ546" i="34"/>
  <c r="AN537" i="34"/>
  <c r="BA535" i="34"/>
  <c r="AJ533" i="34"/>
  <c r="CV524" i="34"/>
  <c r="CW524" i="34"/>
  <c r="AN523" i="34"/>
  <c r="AL523" i="34" s="1"/>
  <c r="CU523" i="34" s="1"/>
  <c r="AJ519" i="34"/>
  <c r="AB511" i="34"/>
  <c r="CV511" i="34"/>
  <c r="CW511" i="34"/>
  <c r="AJ508" i="34"/>
  <c r="CV501" i="34"/>
  <c r="CW501" i="34"/>
  <c r="CV497" i="34"/>
  <c r="CW497" i="34"/>
  <c r="AN494" i="34"/>
  <c r="AI486" i="34"/>
  <c r="AJ486" i="34"/>
  <c r="AA486" i="34"/>
  <c r="CV486" i="34"/>
  <c r="CW486" i="34"/>
  <c r="AA474" i="34"/>
  <c r="CV474" i="34"/>
  <c r="CW474" i="34"/>
  <c r="AB474" i="34"/>
  <c r="AI465" i="34"/>
  <c r="AJ465" i="34"/>
  <c r="CV456" i="34"/>
  <c r="CW456" i="34"/>
  <c r="AB456" i="34"/>
  <c r="AI438" i="34"/>
  <c r="AJ438" i="34"/>
  <c r="BA407" i="34"/>
  <c r="AB562" i="34"/>
  <c r="CV562" i="34"/>
  <c r="CW562" i="34"/>
  <c r="CV548" i="34"/>
  <c r="CW548" i="34"/>
  <c r="AN524" i="34"/>
  <c r="AB523" i="34"/>
  <c r="CV523" i="34"/>
  <c r="CW523" i="34"/>
  <c r="AA522" i="34"/>
  <c r="CV522" i="34"/>
  <c r="CW522" i="34"/>
  <c r="AN518" i="34"/>
  <c r="AL518" i="34" s="1"/>
  <c r="CU518" i="34" s="1"/>
  <c r="CV517" i="34"/>
  <c r="CW517" i="34"/>
  <c r="AB506" i="34"/>
  <c r="CV506" i="34"/>
  <c r="CW506" i="34"/>
  <c r="CV504" i="34"/>
  <c r="CW504" i="34"/>
  <c r="AN497" i="34"/>
  <c r="AX497" i="34" s="1"/>
  <c r="AI491" i="34"/>
  <c r="AJ491" i="34"/>
  <c r="AN491" i="34" s="1"/>
  <c r="CV488" i="34"/>
  <c r="CW488" i="34"/>
  <c r="AN482" i="34"/>
  <c r="CV446" i="34"/>
  <c r="CW446" i="34"/>
  <c r="AA446" i="34"/>
  <c r="AB446" i="34"/>
  <c r="AI400" i="34"/>
  <c r="AJ400" i="34"/>
  <c r="AN400" i="34" s="1"/>
  <c r="AJ384" i="34"/>
  <c r="AI384" i="34"/>
  <c r="AN596" i="34"/>
  <c r="AL596" i="34" s="1"/>
  <c r="CU596" i="34" s="1"/>
  <c r="CV595" i="34"/>
  <c r="CW595" i="34"/>
  <c r="BA590" i="34"/>
  <c r="BA575" i="34"/>
  <c r="CV572" i="34"/>
  <c r="CW572" i="34"/>
  <c r="CV569" i="34"/>
  <c r="CW569" i="34"/>
  <c r="CV568" i="34"/>
  <c r="CW568" i="34"/>
  <c r="CV564" i="34"/>
  <c r="CW564" i="34"/>
  <c r="CV560" i="34"/>
  <c r="CW560" i="34"/>
  <c r="BA555" i="34"/>
  <c r="CV545" i="34"/>
  <c r="CW545" i="34"/>
  <c r="CV543" i="34"/>
  <c r="CW543" i="34"/>
  <c r="AB542" i="34"/>
  <c r="CV542" i="34"/>
  <c r="CW542" i="34"/>
  <c r="BA540" i="34"/>
  <c r="CV531" i="34"/>
  <c r="CW531" i="34"/>
  <c r="CV529" i="34"/>
  <c r="CW529" i="34"/>
  <c r="BA524" i="34"/>
  <c r="BA523" i="34"/>
  <c r="CV516" i="34"/>
  <c r="CW516" i="34"/>
  <c r="CV507" i="34"/>
  <c r="CW507" i="34"/>
  <c r="CV505" i="34"/>
  <c r="CW505" i="34"/>
  <c r="BA502" i="34"/>
  <c r="BA493" i="34"/>
  <c r="AI488" i="34"/>
  <c r="AJ488" i="34"/>
  <c r="AN488" i="34" s="1"/>
  <c r="AL488" i="34" s="1"/>
  <c r="CU488" i="34" s="1"/>
  <c r="BA481" i="34"/>
  <c r="CV468" i="34"/>
  <c r="CW468" i="34"/>
  <c r="AI429" i="34"/>
  <c r="AJ429" i="34"/>
  <c r="AN429" i="34" s="1"/>
  <c r="AB415" i="34"/>
  <c r="CV415" i="34"/>
  <c r="CW415" i="34"/>
  <c r="AN410" i="34"/>
  <c r="AL410" i="34" s="1"/>
  <c r="CU410" i="34" s="1"/>
  <c r="AI307" i="34"/>
  <c r="AJ307" i="34"/>
  <c r="CV557" i="34"/>
  <c r="CW557" i="34"/>
  <c r="CV555" i="34"/>
  <c r="CW555" i="34"/>
  <c r="AN554" i="34"/>
  <c r="AX554" i="34" s="1"/>
  <c r="AB554" i="34"/>
  <c r="CV554" i="34"/>
  <c r="CW554" i="34"/>
  <c r="AN547" i="34"/>
  <c r="CV540" i="34"/>
  <c r="CW540" i="34"/>
  <c r="CV535" i="34"/>
  <c r="CW535" i="34"/>
  <c r="CV533" i="34"/>
  <c r="CW533" i="34"/>
  <c r="AA528" i="34"/>
  <c r="CV528" i="34"/>
  <c r="CW528" i="34"/>
  <c r="AN516" i="34"/>
  <c r="AB515" i="34"/>
  <c r="CV515" i="34"/>
  <c r="CW515" i="34"/>
  <c r="AA514" i="34"/>
  <c r="CV514" i="34"/>
  <c r="CW514" i="34"/>
  <c r="AI489" i="34"/>
  <c r="AJ489" i="34"/>
  <c r="AN489" i="34" s="1"/>
  <c r="AB479" i="34"/>
  <c r="CV479" i="34"/>
  <c r="CW479" i="34"/>
  <c r="AA479" i="34"/>
  <c r="AI477" i="34"/>
  <c r="AJ477" i="34"/>
  <c r="AN477" i="34" s="1"/>
  <c r="AI468" i="34"/>
  <c r="AJ468" i="34"/>
  <c r="AN468" i="34" s="1"/>
  <c r="AI459" i="34"/>
  <c r="AJ459" i="34"/>
  <c r="AN459" i="34" s="1"/>
  <c r="AL459" i="34" s="1"/>
  <c r="CU459" i="34" s="1"/>
  <c r="AI441" i="34"/>
  <c r="AJ441" i="34"/>
  <c r="AI415" i="34"/>
  <c r="AJ415" i="34"/>
  <c r="AN415" i="34" s="1"/>
  <c r="CV323" i="34"/>
  <c r="CW323" i="34"/>
  <c r="BA599" i="34"/>
  <c r="AN594" i="34"/>
  <c r="AL594" i="34" s="1"/>
  <c r="CU594" i="34" s="1"/>
  <c r="AN588" i="34"/>
  <c r="AX588" i="34" s="1"/>
  <c r="CV587" i="34"/>
  <c r="CW587" i="34"/>
  <c r="AJ577" i="34"/>
  <c r="AJ570" i="34"/>
  <c r="AN567" i="34"/>
  <c r="AN563" i="34"/>
  <c r="AL563" i="34" s="1"/>
  <c r="CU563" i="34" s="1"/>
  <c r="AJ562" i="34"/>
  <c r="AN562" i="34" s="1"/>
  <c r="AN559" i="34"/>
  <c r="AX559" i="34" s="1"/>
  <c r="CV552" i="34"/>
  <c r="CW552" i="34"/>
  <c r="BA547" i="34"/>
  <c r="AJ541" i="34"/>
  <c r="AN541" i="34" s="1"/>
  <c r="CV537" i="34"/>
  <c r="CW537" i="34"/>
  <c r="AN536" i="34"/>
  <c r="AA532" i="34"/>
  <c r="CV532" i="34"/>
  <c r="CW532" i="34"/>
  <c r="AB527" i="34"/>
  <c r="CV527" i="34"/>
  <c r="CW527" i="34"/>
  <c r="AA526" i="34"/>
  <c r="CV526" i="34"/>
  <c r="CW526" i="34"/>
  <c r="AN525" i="34"/>
  <c r="BA521" i="34"/>
  <c r="AJ521" i="34"/>
  <c r="CV521" i="34"/>
  <c r="CW521" i="34"/>
  <c r="BA516" i="34"/>
  <c r="CV508" i="34"/>
  <c r="CW508" i="34"/>
  <c r="BA505" i="34"/>
  <c r="AN501" i="34"/>
  <c r="BA498" i="34"/>
  <c r="AB496" i="34"/>
  <c r="CV496" i="34"/>
  <c r="CW496" i="34"/>
  <c r="CV492" i="34"/>
  <c r="CW492" i="34"/>
  <c r="AI490" i="34"/>
  <c r="AI479" i="34"/>
  <c r="AJ479" i="34"/>
  <c r="AB475" i="34"/>
  <c r="CV475" i="34"/>
  <c r="CW475" i="34"/>
  <c r="AA475" i="34"/>
  <c r="AI466" i="34"/>
  <c r="AJ466" i="34"/>
  <c r="AI398" i="34"/>
  <c r="AJ398" i="34"/>
  <c r="CV599" i="34"/>
  <c r="CW599" i="34"/>
  <c r="BA594" i="34"/>
  <c r="AB591" i="34"/>
  <c r="AA582" i="34"/>
  <c r="CV582" i="34"/>
  <c r="CW582" i="34"/>
  <c r="AB576" i="34"/>
  <c r="BA567" i="34"/>
  <c r="AB566" i="34"/>
  <c r="CV566" i="34"/>
  <c r="CW566" i="34"/>
  <c r="BA563" i="34"/>
  <c r="BA559" i="34"/>
  <c r="AB556" i="34"/>
  <c r="AJ553" i="34"/>
  <c r="AN553" i="34" s="1"/>
  <c r="CV549" i="34"/>
  <c r="CW549" i="34"/>
  <c r="CV547" i="34"/>
  <c r="CW547" i="34"/>
  <c r="AB546" i="34"/>
  <c r="CV546" i="34"/>
  <c r="CW546" i="34"/>
  <c r="BA544" i="34"/>
  <c r="AJ544" i="34"/>
  <c r="AJ542" i="34"/>
  <c r="AB539" i="34"/>
  <c r="AA536" i="34"/>
  <c r="CV536" i="34"/>
  <c r="CW536" i="34"/>
  <c r="AB530" i="34"/>
  <c r="CV530" i="34"/>
  <c r="CW530" i="34"/>
  <c r="BA528" i="34"/>
  <c r="AJ528" i="34"/>
  <c r="AB525" i="34"/>
  <c r="CV520" i="34"/>
  <c r="CW520" i="34"/>
  <c r="AJ515" i="34"/>
  <c r="AN515" i="34" s="1"/>
  <c r="AN508" i="34"/>
  <c r="AJ507" i="34"/>
  <c r="BA504" i="34"/>
  <c r="AB500" i="34"/>
  <c r="CV500" i="34"/>
  <c r="CW500" i="34"/>
  <c r="AB493" i="34"/>
  <c r="AB487" i="34"/>
  <c r="CV487" i="34"/>
  <c r="CW487" i="34"/>
  <c r="AN486" i="34"/>
  <c r="AN483" i="34"/>
  <c r="AX483" i="34" s="1"/>
  <c r="BA482" i="34"/>
  <c r="CV481" i="34"/>
  <c r="CW481" i="34"/>
  <c r="AB481" i="34"/>
  <c r="CV413" i="34"/>
  <c r="CW413" i="34"/>
  <c r="AA413" i="34"/>
  <c r="AB413" i="34"/>
  <c r="BA408" i="34"/>
  <c r="AA374" i="34"/>
  <c r="CV374" i="34"/>
  <c r="CW374" i="34"/>
  <c r="AB455" i="34"/>
  <c r="CV455" i="34"/>
  <c r="CW455" i="34"/>
  <c r="AA454" i="34"/>
  <c r="CV454" i="34"/>
  <c r="CW454" i="34"/>
  <c r="AN450" i="34"/>
  <c r="AL450" i="34" s="1"/>
  <c r="CU450" i="34" s="1"/>
  <c r="BA449" i="34"/>
  <c r="CV449" i="34"/>
  <c r="CW449" i="34"/>
  <c r="CV440" i="34"/>
  <c r="CW440" i="34"/>
  <c r="BA433" i="34"/>
  <c r="AB427" i="34"/>
  <c r="CV427" i="34"/>
  <c r="CW427" i="34"/>
  <c r="CV425" i="34"/>
  <c r="CW425" i="34"/>
  <c r="CV424" i="34"/>
  <c r="CW424" i="34"/>
  <c r="BA422" i="34"/>
  <c r="CV410" i="34"/>
  <c r="CW410" i="34"/>
  <c r="AB403" i="34"/>
  <c r="CV403" i="34"/>
  <c r="CW403" i="34"/>
  <c r="CV400" i="34"/>
  <c r="CW400" i="34"/>
  <c r="BA396" i="34"/>
  <c r="AN395" i="34"/>
  <c r="AL395" i="34" s="1"/>
  <c r="CU395" i="34" s="1"/>
  <c r="BA388" i="34"/>
  <c r="CV384" i="34"/>
  <c r="CW384" i="34"/>
  <c r="AA384" i="34"/>
  <c r="AB384" i="34"/>
  <c r="AI374" i="34"/>
  <c r="AJ374" i="34"/>
  <c r="AN374" i="34" s="1"/>
  <c r="AX374" i="34" s="1"/>
  <c r="AA364" i="34"/>
  <c r="CV364" i="34"/>
  <c r="CW364" i="34"/>
  <c r="AB364" i="34"/>
  <c r="AI323" i="34"/>
  <c r="AJ323" i="34"/>
  <c r="AN323" i="34" s="1"/>
  <c r="BA487" i="34"/>
  <c r="CV480" i="34"/>
  <c r="CW480" i="34"/>
  <c r="AB467" i="34"/>
  <c r="CV467" i="34"/>
  <c r="CW467" i="34"/>
  <c r="AA466" i="34"/>
  <c r="CV466" i="34"/>
  <c r="CW466" i="34"/>
  <c r="BA462" i="34"/>
  <c r="BA461" i="34"/>
  <c r="CV461" i="34"/>
  <c r="CW461" i="34"/>
  <c r="BA456" i="34"/>
  <c r="BA455" i="34"/>
  <c r="CV448" i="34"/>
  <c r="CW448" i="34"/>
  <c r="AN441" i="34"/>
  <c r="BA437" i="34"/>
  <c r="CV436" i="34"/>
  <c r="CW436" i="34"/>
  <c r="CV433" i="34"/>
  <c r="CW433" i="34"/>
  <c r="AN423" i="34"/>
  <c r="CV422" i="34"/>
  <c r="CW422" i="34"/>
  <c r="BA417" i="34"/>
  <c r="AB407" i="34"/>
  <c r="CV407" i="34"/>
  <c r="CW407" i="34"/>
  <c r="AN401" i="34"/>
  <c r="AL401" i="34" s="1"/>
  <c r="CU401" i="34" s="1"/>
  <c r="CV396" i="34"/>
  <c r="CW396" i="34"/>
  <c r="AA396" i="34"/>
  <c r="CV385" i="34"/>
  <c r="CW385" i="34"/>
  <c r="AA385" i="34"/>
  <c r="AB385" i="34"/>
  <c r="CV372" i="34"/>
  <c r="CW372" i="34"/>
  <c r="AA372" i="34"/>
  <c r="AB372" i="34"/>
  <c r="AI356" i="34"/>
  <c r="AJ356" i="34"/>
  <c r="AI352" i="34"/>
  <c r="AJ352" i="34"/>
  <c r="AN352" i="34" s="1"/>
  <c r="CV306" i="34"/>
  <c r="CW306" i="34"/>
  <c r="AA306" i="34"/>
  <c r="AB306" i="34"/>
  <c r="CV473" i="34"/>
  <c r="CW473" i="34"/>
  <c r="CV460" i="34"/>
  <c r="CW460" i="34"/>
  <c r="AB447" i="34"/>
  <c r="CV447" i="34"/>
  <c r="CW447" i="34"/>
  <c r="CV439" i="34"/>
  <c r="CW439" i="34"/>
  <c r="AB419" i="34"/>
  <c r="CV419" i="34"/>
  <c r="CW419" i="34"/>
  <c r="CV417" i="34"/>
  <c r="CW417" i="34"/>
  <c r="CV416" i="34"/>
  <c r="CW416" i="34"/>
  <c r="CV401" i="34"/>
  <c r="CW401" i="34"/>
  <c r="AN393" i="34"/>
  <c r="AX393" i="34" s="1"/>
  <c r="AN390" i="34"/>
  <c r="AL390" i="34" s="1"/>
  <c r="CU390" i="34" s="1"/>
  <c r="AI389" i="34"/>
  <c r="AJ389" i="34"/>
  <c r="AI347" i="34"/>
  <c r="AJ347" i="34"/>
  <c r="AN347" i="34" s="1"/>
  <c r="AL347" i="34" s="1"/>
  <c r="CU347" i="34" s="1"/>
  <c r="CV326" i="34"/>
  <c r="CW326" i="34"/>
  <c r="AA326" i="34"/>
  <c r="AB326" i="34"/>
  <c r="AI322" i="34"/>
  <c r="AJ322" i="34"/>
  <c r="AN322" i="34" s="1"/>
  <c r="AI313" i="34"/>
  <c r="AJ313" i="34"/>
  <c r="AN313" i="34" s="1"/>
  <c r="AB491" i="34"/>
  <c r="CV491" i="34"/>
  <c r="CW491" i="34"/>
  <c r="AA490" i="34"/>
  <c r="CV490" i="34"/>
  <c r="CW490" i="34"/>
  <c r="BA486" i="34"/>
  <c r="BA485" i="34"/>
  <c r="CV485" i="34"/>
  <c r="CW485" i="34"/>
  <c r="BA479" i="34"/>
  <c r="CV472" i="34"/>
  <c r="CW472" i="34"/>
  <c r="AN466" i="34"/>
  <c r="AB459" i="34"/>
  <c r="CV459" i="34"/>
  <c r="CW459" i="34"/>
  <c r="AA458" i="34"/>
  <c r="CV458" i="34"/>
  <c r="CW458" i="34"/>
  <c r="BA453" i="34"/>
  <c r="CV453" i="34"/>
  <c r="CW453" i="34"/>
  <c r="BA448" i="34"/>
  <c r="BA447" i="34"/>
  <c r="CV445" i="34"/>
  <c r="CW445" i="34"/>
  <c r="CV443" i="34"/>
  <c r="CW443" i="34"/>
  <c r="CV432" i="34"/>
  <c r="CW432" i="34"/>
  <c r="CV429" i="34"/>
  <c r="CW429" i="34"/>
  <c r="CV428" i="34"/>
  <c r="CW428" i="34"/>
  <c r="BA426" i="34"/>
  <c r="CV414" i="34"/>
  <c r="CW414" i="34"/>
  <c r="BA409" i="34"/>
  <c r="BA399" i="34"/>
  <c r="AI399" i="34"/>
  <c r="AJ399" i="34"/>
  <c r="AB399" i="34"/>
  <c r="CV399" i="34"/>
  <c r="CW399" i="34"/>
  <c r="CV394" i="34"/>
  <c r="CW394" i="34"/>
  <c r="AB394" i="34"/>
  <c r="BA383" i="34"/>
  <c r="AI365" i="34"/>
  <c r="AJ365" i="34"/>
  <c r="AI346" i="34"/>
  <c r="AJ346" i="34"/>
  <c r="AN346" i="34" s="1"/>
  <c r="AX346" i="34" s="1"/>
  <c r="CV319" i="34"/>
  <c r="CW319" i="34"/>
  <c r="CV315" i="34"/>
  <c r="CW315" i="34"/>
  <c r="CV484" i="34"/>
  <c r="CW484" i="34"/>
  <c r="AB471" i="34"/>
  <c r="CV471" i="34"/>
  <c r="CW471" i="34"/>
  <c r="AA470" i="34"/>
  <c r="CV470" i="34"/>
  <c r="CW470" i="34"/>
  <c r="CV465" i="34"/>
  <c r="CW465" i="34"/>
  <c r="AJ454" i="34"/>
  <c r="AN454" i="34" s="1"/>
  <c r="CV452" i="34"/>
  <c r="CW452" i="34"/>
  <c r="AN451" i="34"/>
  <c r="AJ448" i="34"/>
  <c r="AN448" i="34" s="1"/>
  <c r="AJ445" i="34"/>
  <c r="AN445" i="34" s="1"/>
  <c r="AX445" i="34" s="1"/>
  <c r="CV444" i="34"/>
  <c r="CW444" i="34"/>
  <c r="CV441" i="34"/>
  <c r="CW441" i="34"/>
  <c r="AJ437" i="34"/>
  <c r="AN436" i="34"/>
  <c r="CV435" i="34"/>
  <c r="CW435" i="34"/>
  <c r="CV426" i="34"/>
  <c r="CW426" i="34"/>
  <c r="AB411" i="34"/>
  <c r="CV411" i="34"/>
  <c r="CW411" i="34"/>
  <c r="AJ409" i="34"/>
  <c r="CV409" i="34"/>
  <c r="CW409" i="34"/>
  <c r="CV408" i="34"/>
  <c r="CW408" i="34"/>
  <c r="CV406" i="34"/>
  <c r="CW406" i="34"/>
  <c r="CV398" i="34"/>
  <c r="CW398" i="34"/>
  <c r="CV355" i="34"/>
  <c r="CW355" i="34"/>
  <c r="AA355" i="34"/>
  <c r="AB355" i="34"/>
  <c r="AI339" i="34"/>
  <c r="AJ339" i="34"/>
  <c r="AI319" i="34"/>
  <c r="AJ319" i="34"/>
  <c r="AN319" i="34" s="1"/>
  <c r="AI315" i="34"/>
  <c r="AJ315" i="34"/>
  <c r="AN315" i="34" s="1"/>
  <c r="AX315" i="34" s="1"/>
  <c r="AB495" i="34"/>
  <c r="CV495" i="34"/>
  <c r="CW495" i="34"/>
  <c r="AN490" i="34"/>
  <c r="AB483" i="34"/>
  <c r="CV483" i="34"/>
  <c r="CW483" i="34"/>
  <c r="AA482" i="34"/>
  <c r="CV482" i="34"/>
  <c r="CW482" i="34"/>
  <c r="AN481" i="34"/>
  <c r="AJ480" i="34"/>
  <c r="BA478" i="34"/>
  <c r="AJ478" i="34"/>
  <c r="AN478" i="34" s="1"/>
  <c r="BA477" i="34"/>
  <c r="CV477" i="34"/>
  <c r="CW477" i="34"/>
  <c r="AN472" i="34"/>
  <c r="AX472" i="34" s="1"/>
  <c r="CV464" i="34"/>
  <c r="CW464" i="34"/>
  <c r="AJ460" i="34"/>
  <c r="AN452" i="34"/>
  <c r="AB451" i="34"/>
  <c r="CV451" i="34"/>
  <c r="CW451" i="34"/>
  <c r="AA450" i="34"/>
  <c r="CV450" i="34"/>
  <c r="CW450" i="34"/>
  <c r="AN449" i="34"/>
  <c r="AN446" i="34"/>
  <c r="AN443" i="34"/>
  <c r="AL443" i="34" s="1"/>
  <c r="CU443" i="34" s="1"/>
  <c r="AJ442" i="34"/>
  <c r="CV442" i="34"/>
  <c r="CW442" i="34"/>
  <c r="CV438" i="34"/>
  <c r="CW438" i="34"/>
  <c r="CV437" i="34"/>
  <c r="CW437" i="34"/>
  <c r="AJ434" i="34"/>
  <c r="AN434" i="34" s="1"/>
  <c r="CV434" i="34"/>
  <c r="CW434" i="34"/>
  <c r="AJ427" i="34"/>
  <c r="AN427" i="34" s="1"/>
  <c r="AL427" i="34" s="1"/>
  <c r="CU427" i="34" s="1"/>
  <c r="AB423" i="34"/>
  <c r="CV423" i="34"/>
  <c r="CW423" i="34"/>
  <c r="AN422" i="34"/>
  <c r="AL422" i="34" s="1"/>
  <c r="CU422" i="34" s="1"/>
  <c r="AJ421" i="34"/>
  <c r="AN421" i="34" s="1"/>
  <c r="AL421" i="34" s="1"/>
  <c r="CU421" i="34" s="1"/>
  <c r="CV421" i="34"/>
  <c r="CW421" i="34"/>
  <c r="AN420" i="34"/>
  <c r="AL420" i="34" s="1"/>
  <c r="CU420" i="34" s="1"/>
  <c r="CV420" i="34"/>
  <c r="CW420" i="34"/>
  <c r="BA418" i="34"/>
  <c r="AJ418" i="34"/>
  <c r="AJ416" i="34"/>
  <c r="AN416" i="34" s="1"/>
  <c r="AN413" i="34"/>
  <c r="AL413" i="34" s="1"/>
  <c r="CU413" i="34" s="1"/>
  <c r="CV404" i="34"/>
  <c r="CW404" i="34"/>
  <c r="AA404" i="34"/>
  <c r="BA400" i="34"/>
  <c r="AN397" i="34"/>
  <c r="CV397" i="34"/>
  <c r="CW397" i="34"/>
  <c r="AA397" i="34"/>
  <c r="AJ394" i="34"/>
  <c r="AI393" i="34"/>
  <c r="BA392" i="34"/>
  <c r="AI390" i="34"/>
  <c r="AN388" i="34"/>
  <c r="AA387" i="34"/>
  <c r="CV387" i="34"/>
  <c r="CW387" i="34"/>
  <c r="AB371" i="34"/>
  <c r="CV371" i="34"/>
  <c r="CW371" i="34"/>
  <c r="AA371" i="34"/>
  <c r="AI304" i="34"/>
  <c r="AJ304" i="34"/>
  <c r="AN304" i="34" s="1"/>
  <c r="AL304" i="34" s="1"/>
  <c r="CU304" i="34" s="1"/>
  <c r="CV509" i="34"/>
  <c r="CW509" i="34"/>
  <c r="AN507" i="34"/>
  <c r="CV502" i="34"/>
  <c r="CW502" i="34"/>
  <c r="BA500" i="34"/>
  <c r="AB499" i="34"/>
  <c r="CV499" i="34"/>
  <c r="CW499" i="34"/>
  <c r="BA490" i="34"/>
  <c r="BA489" i="34"/>
  <c r="CV489" i="34"/>
  <c r="CW489" i="34"/>
  <c r="BA483" i="34"/>
  <c r="CV476" i="34"/>
  <c r="CW476" i="34"/>
  <c r="AJ471" i="34"/>
  <c r="AN470" i="34"/>
  <c r="AB463" i="34"/>
  <c r="CV463" i="34"/>
  <c r="CW463" i="34"/>
  <c r="AA462" i="34"/>
  <c r="CV462" i="34"/>
  <c r="CW462" i="34"/>
  <c r="AN461" i="34"/>
  <c r="AX461" i="34" s="1"/>
  <c r="AN458" i="34"/>
  <c r="BA457" i="34"/>
  <c r="AJ457" i="34"/>
  <c r="CV457" i="34"/>
  <c r="CW457" i="34"/>
  <c r="BA452" i="34"/>
  <c r="BA451" i="34"/>
  <c r="AB449" i="34"/>
  <c r="BA442" i="34"/>
  <c r="AJ440" i="34"/>
  <c r="AN440" i="34" s="1"/>
  <c r="AJ432" i="34"/>
  <c r="AN432" i="34" s="1"/>
  <c r="AJ428" i="34"/>
  <c r="AN428" i="34" s="1"/>
  <c r="AN425" i="34"/>
  <c r="AL425" i="34" s="1"/>
  <c r="CU425" i="34" s="1"/>
  <c r="AB425" i="34"/>
  <c r="CV418" i="34"/>
  <c r="CW418" i="34"/>
  <c r="BA413" i="34"/>
  <c r="AB410" i="34"/>
  <c r="AJ407" i="34"/>
  <c r="AN407" i="34" s="1"/>
  <c r="AL407" i="34" s="1"/>
  <c r="CU407" i="34" s="1"/>
  <c r="AN405" i="34"/>
  <c r="AL405" i="34" s="1"/>
  <c r="CU405" i="34" s="1"/>
  <c r="AN404" i="34"/>
  <c r="AL404" i="34" s="1"/>
  <c r="CU404" i="34" s="1"/>
  <c r="AJ403" i="34"/>
  <c r="AN403" i="34" s="1"/>
  <c r="BA398" i="34"/>
  <c r="AJ396" i="34"/>
  <c r="AN396" i="34" s="1"/>
  <c r="BA393" i="34"/>
  <c r="AI354" i="34"/>
  <c r="AJ354" i="34"/>
  <c r="AA344" i="34"/>
  <c r="CV344" i="34"/>
  <c r="CW344" i="34"/>
  <c r="AB344" i="34"/>
  <c r="AB338" i="34"/>
  <c r="CV338" i="34"/>
  <c r="CW338" i="34"/>
  <c r="AA338" i="34"/>
  <c r="AB391" i="34"/>
  <c r="CV391" i="34"/>
  <c r="CW391" i="34"/>
  <c r="AB390" i="34"/>
  <c r="CV390" i="34"/>
  <c r="CW390" i="34"/>
  <c r="AN389" i="34"/>
  <c r="CV369" i="34"/>
  <c r="CW369" i="34"/>
  <c r="BA364" i="34"/>
  <c r="AB342" i="34"/>
  <c r="CV342" i="34"/>
  <c r="CW342" i="34"/>
  <c r="BA340" i="34"/>
  <c r="AJ340" i="34"/>
  <c r="AN337" i="34"/>
  <c r="AL337" i="34" s="1"/>
  <c r="CU337" i="34" s="1"/>
  <c r="BA335" i="34"/>
  <c r="AJ333" i="34"/>
  <c r="AN333" i="34" s="1"/>
  <c r="AL333" i="34" s="1"/>
  <c r="CU333" i="34" s="1"/>
  <c r="AA332" i="34"/>
  <c r="CV332" i="34"/>
  <c r="CW332" i="34"/>
  <c r="CV329" i="34"/>
  <c r="CW329" i="34"/>
  <c r="BA321" i="34"/>
  <c r="CV313" i="34"/>
  <c r="CW313" i="34"/>
  <c r="AA313" i="34"/>
  <c r="AB313" i="34"/>
  <c r="CV311" i="34"/>
  <c r="CW311" i="34"/>
  <c r="AJ299" i="34"/>
  <c r="AI289" i="34"/>
  <c r="CV280" i="34"/>
  <c r="CW280" i="34"/>
  <c r="CV277" i="34"/>
  <c r="CW277" i="34"/>
  <c r="AA277" i="34"/>
  <c r="AB277" i="34"/>
  <c r="AA366" i="34"/>
  <c r="CV366" i="34"/>
  <c r="CW366" i="34"/>
  <c r="CV357" i="34"/>
  <c r="CW357" i="34"/>
  <c r="AN354" i="34"/>
  <c r="AB346" i="34"/>
  <c r="CV346" i="34"/>
  <c r="CW346" i="34"/>
  <c r="AN341" i="34"/>
  <c r="AL341" i="34" s="1"/>
  <c r="CU341" i="34" s="1"/>
  <c r="AN339" i="34"/>
  <c r="AL339" i="34" s="1"/>
  <c r="CU339" i="34" s="1"/>
  <c r="CV321" i="34"/>
  <c r="CW321" i="34"/>
  <c r="AB321" i="34"/>
  <c r="AI320" i="34"/>
  <c r="AJ320" i="34"/>
  <c r="AN320" i="34" s="1"/>
  <c r="CV318" i="34"/>
  <c r="CW318" i="34"/>
  <c r="CV314" i="34"/>
  <c r="CW314" i="34"/>
  <c r="AN306" i="34"/>
  <c r="AA303" i="34"/>
  <c r="CV303" i="34"/>
  <c r="CW303" i="34"/>
  <c r="CV298" i="34"/>
  <c r="CW298" i="34"/>
  <c r="AA298" i="34"/>
  <c r="CV293" i="34"/>
  <c r="CW293" i="34"/>
  <c r="AB293" i="34"/>
  <c r="AI280" i="34"/>
  <c r="AJ280" i="34"/>
  <c r="AN280" i="34" s="1"/>
  <c r="CV259" i="34"/>
  <c r="CW259" i="34"/>
  <c r="BA384" i="34"/>
  <c r="AA383" i="34"/>
  <c r="CV383" i="34"/>
  <c r="CW383" i="34"/>
  <c r="AJ380" i="34"/>
  <c r="AN380" i="34" s="1"/>
  <c r="CV380" i="34"/>
  <c r="CW380" i="34"/>
  <c r="AA378" i="34"/>
  <c r="CV378" i="34"/>
  <c r="CW378" i="34"/>
  <c r="AJ376" i="34"/>
  <c r="CV376" i="34"/>
  <c r="CW376" i="34"/>
  <c r="AB375" i="34"/>
  <c r="CV375" i="34"/>
  <c r="CW375" i="34"/>
  <c r="BA373" i="34"/>
  <c r="AN368" i="34"/>
  <c r="AX368" i="34" s="1"/>
  <c r="AB368" i="34"/>
  <c r="CV362" i="34"/>
  <c r="CW362" i="34"/>
  <c r="CV359" i="34"/>
  <c r="CW359" i="34"/>
  <c r="AB358" i="34"/>
  <c r="CV356" i="34"/>
  <c r="CW356" i="34"/>
  <c r="BA354" i="34"/>
  <c r="CV354" i="34"/>
  <c r="CW354" i="34"/>
  <c r="AN351" i="34"/>
  <c r="AB347" i="34"/>
  <c r="AN345" i="34"/>
  <c r="BA343" i="34"/>
  <c r="AN343" i="34"/>
  <c r="AJ342" i="34"/>
  <c r="AN342" i="34" s="1"/>
  <c r="AB339" i="34"/>
  <c r="AJ335" i="34"/>
  <c r="AN335" i="34" s="1"/>
  <c r="CV330" i="34"/>
  <c r="CW330" i="34"/>
  <c r="CV327" i="34"/>
  <c r="CW327" i="34"/>
  <c r="BA325" i="34"/>
  <c r="AN325" i="34"/>
  <c r="AA324" i="34"/>
  <c r="CV324" i="34"/>
  <c r="CW324" i="34"/>
  <c r="AB320" i="34"/>
  <c r="CV320" i="34"/>
  <c r="CW320" i="34"/>
  <c r="BA318" i="34"/>
  <c r="BA314" i="34"/>
  <c r="AN309" i="34"/>
  <c r="AI303" i="34"/>
  <c r="AJ303" i="34"/>
  <c r="AN303" i="34" s="1"/>
  <c r="AB287" i="34"/>
  <c r="CV287" i="34"/>
  <c r="CW287" i="34"/>
  <c r="AN285" i="34"/>
  <c r="BA405" i="34"/>
  <c r="AB395" i="34"/>
  <c r="CV395" i="34"/>
  <c r="CW395" i="34"/>
  <c r="CV393" i="34"/>
  <c r="CW393" i="34"/>
  <c r="AN392" i="34"/>
  <c r="CV392" i="34"/>
  <c r="CW392" i="34"/>
  <c r="BA390" i="34"/>
  <c r="BA389" i="34"/>
  <c r="CV389" i="34"/>
  <c r="CW389" i="34"/>
  <c r="CV386" i="34"/>
  <c r="CW386" i="34"/>
  <c r="AN384" i="34"/>
  <c r="CV382" i="34"/>
  <c r="CW382" i="34"/>
  <c r="CV373" i="34"/>
  <c r="CW373" i="34"/>
  <c r="BA368" i="34"/>
  <c r="AJ353" i="34"/>
  <c r="AN353" i="34" s="1"/>
  <c r="AA352" i="34"/>
  <c r="CV352" i="34"/>
  <c r="CW352" i="34"/>
  <c r="CV350" i="34"/>
  <c r="CW350" i="34"/>
  <c r="AJ345" i="34"/>
  <c r="CV335" i="34"/>
  <c r="CW335" i="34"/>
  <c r="CV333" i="34"/>
  <c r="CW333" i="34"/>
  <c r="BA331" i="34"/>
  <c r="AN316" i="34"/>
  <c r="AB316" i="34"/>
  <c r="CV316" i="34"/>
  <c r="CW316" i="34"/>
  <c r="AJ310" i="34"/>
  <c r="AI305" i="34"/>
  <c r="AJ305" i="34"/>
  <c r="AN305" i="34" s="1"/>
  <c r="CV294" i="34"/>
  <c r="CW294" i="34"/>
  <c r="AA294" i="34"/>
  <c r="AB294" i="34"/>
  <c r="CV292" i="34"/>
  <c r="CW292" i="34"/>
  <c r="AB381" i="34"/>
  <c r="AB377" i="34"/>
  <c r="AA370" i="34"/>
  <c r="CV370" i="34"/>
  <c r="CW370" i="34"/>
  <c r="CV368" i="34"/>
  <c r="CW368" i="34"/>
  <c r="AN367" i="34"/>
  <c r="AB367" i="34"/>
  <c r="CV367" i="34"/>
  <c r="CW367" i="34"/>
  <c r="CV358" i="34"/>
  <c r="CW358" i="34"/>
  <c r="CV347" i="34"/>
  <c r="CW347" i="34"/>
  <c r="CV339" i="34"/>
  <c r="CW339" i="34"/>
  <c r="CV337" i="34"/>
  <c r="CW337" i="34"/>
  <c r="CV317" i="34"/>
  <c r="CW317" i="34"/>
  <c r="AB317" i="34"/>
  <c r="AN302" i="34"/>
  <c r="AL302" i="34" s="1"/>
  <c r="CU302" i="34" s="1"/>
  <c r="AN296" i="34"/>
  <c r="AN294" i="34"/>
  <c r="AL294" i="34" s="1"/>
  <c r="CU294" i="34" s="1"/>
  <c r="AI292" i="34"/>
  <c r="AJ292" i="34"/>
  <c r="CV274" i="34"/>
  <c r="CW274" i="34"/>
  <c r="AA274" i="34"/>
  <c r="AB274" i="34"/>
  <c r="AI265" i="34"/>
  <c r="AJ265" i="34"/>
  <c r="CV402" i="34"/>
  <c r="CW402" i="34"/>
  <c r="BA397" i="34"/>
  <c r="AJ391" i="34"/>
  <c r="AN391" i="34" s="1"/>
  <c r="AL391" i="34" s="1"/>
  <c r="CU391" i="34" s="1"/>
  <c r="CV388" i="34"/>
  <c r="CW388" i="34"/>
  <c r="AJ385" i="34"/>
  <c r="AJ381" i="34"/>
  <c r="AN379" i="34"/>
  <c r="AB379" i="34"/>
  <c r="CV379" i="34"/>
  <c r="CW379" i="34"/>
  <c r="BA377" i="34"/>
  <c r="AJ377" i="34"/>
  <c r="AJ375" i="34"/>
  <c r="CV365" i="34"/>
  <c r="CW365" i="34"/>
  <c r="CV363" i="34"/>
  <c r="CW363" i="34"/>
  <c r="AJ362" i="34"/>
  <c r="CV361" i="34"/>
  <c r="CW361" i="34"/>
  <c r="CV360" i="34"/>
  <c r="CW360" i="34"/>
  <c r="BA358" i="34"/>
  <c r="CV351" i="34"/>
  <c r="CW351" i="34"/>
  <c r="AJ350" i="34"/>
  <c r="AN350" i="34" s="1"/>
  <c r="CV343" i="34"/>
  <c r="CW343" i="34"/>
  <c r="CV341" i="34"/>
  <c r="CW341" i="34"/>
  <c r="AA336" i="34"/>
  <c r="CV336" i="34"/>
  <c r="CW336" i="34"/>
  <c r="CV331" i="34"/>
  <c r="CW331" i="34"/>
  <c r="BA329" i="34"/>
  <c r="AA328" i="34"/>
  <c r="CV328" i="34"/>
  <c r="CW328" i="34"/>
  <c r="CV325" i="34"/>
  <c r="CW325" i="34"/>
  <c r="CV322" i="34"/>
  <c r="CW322" i="34"/>
  <c r="AB312" i="34"/>
  <c r="CV312" i="34"/>
  <c r="CW312" i="34"/>
  <c r="AA312" i="34"/>
  <c r="AN290" i="34"/>
  <c r="AL290" i="34" s="1"/>
  <c r="CU290" i="34" s="1"/>
  <c r="CV290" i="34"/>
  <c r="CW290" i="34"/>
  <c r="AB290" i="34"/>
  <c r="AN286" i="34"/>
  <c r="AL286" i="34" s="1"/>
  <c r="CU286" i="34" s="1"/>
  <c r="CV381" i="34"/>
  <c r="CW381" i="34"/>
  <c r="AN378" i="34"/>
  <c r="AL378" i="34" s="1"/>
  <c r="CU378" i="34" s="1"/>
  <c r="CV377" i="34"/>
  <c r="CW377" i="34"/>
  <c r="AJ366" i="34"/>
  <c r="AN366" i="34" s="1"/>
  <c r="AL366" i="34" s="1"/>
  <c r="CU366" i="34" s="1"/>
  <c r="BA357" i="34"/>
  <c r="AJ355" i="34"/>
  <c r="CV353" i="34"/>
  <c r="CW353" i="34"/>
  <c r="CV349" i="34"/>
  <c r="CW349" i="34"/>
  <c r="AA348" i="34"/>
  <c r="CV348" i="34"/>
  <c r="CW348" i="34"/>
  <c r="CV345" i="34"/>
  <c r="CW345" i="34"/>
  <c r="AA340" i="34"/>
  <c r="CV340" i="34"/>
  <c r="CW340" i="34"/>
  <c r="AN334" i="34"/>
  <c r="AX334" i="34" s="1"/>
  <c r="AB334" i="34"/>
  <c r="CV334" i="34"/>
  <c r="CW334" i="34"/>
  <c r="AJ332" i="34"/>
  <c r="AJ311" i="34"/>
  <c r="AA307" i="34"/>
  <c r="CV307" i="34"/>
  <c r="CW307" i="34"/>
  <c r="AI300" i="34"/>
  <c r="AJ300" i="34"/>
  <c r="AN300" i="34" s="1"/>
  <c r="CV297" i="34"/>
  <c r="CW297" i="34"/>
  <c r="AA297" i="34"/>
  <c r="AB297" i="34"/>
  <c r="BA293" i="34"/>
  <c r="AI283" i="34"/>
  <c r="AJ283" i="34"/>
  <c r="AI278" i="34"/>
  <c r="AJ278" i="34"/>
  <c r="AN278" i="34" s="1"/>
  <c r="AL278" i="34" s="1"/>
  <c r="CU278" i="34" s="1"/>
  <c r="AI273" i="34"/>
  <c r="AI260" i="34"/>
  <c r="AJ260" i="34"/>
  <c r="AN260" i="34" s="1"/>
  <c r="CV310" i="34"/>
  <c r="CW310" i="34"/>
  <c r="CV302" i="34"/>
  <c r="CW302" i="34"/>
  <c r="AJ298" i="34"/>
  <c r="AB295" i="34"/>
  <c r="CV295" i="34"/>
  <c r="CW295" i="34"/>
  <c r="AJ288" i="34"/>
  <c r="AN288" i="34" s="1"/>
  <c r="CV286" i="34"/>
  <c r="CW286" i="34"/>
  <c r="AB283" i="34"/>
  <c r="CV283" i="34"/>
  <c r="CW283" i="34"/>
  <c r="AN281" i="34"/>
  <c r="AJ275" i="34"/>
  <c r="AJ272" i="34"/>
  <c r="AN272" i="34" s="1"/>
  <c r="AL272" i="34" s="1"/>
  <c r="CU272" i="34" s="1"/>
  <c r="AA261" i="34"/>
  <c r="CV261" i="34"/>
  <c r="CW261" i="34"/>
  <c r="AB261" i="34"/>
  <c r="AB260" i="34"/>
  <c r="AB256" i="34"/>
  <c r="AJ254" i="34"/>
  <c r="CV284" i="34"/>
  <c r="CW284" i="34"/>
  <c r="CV281" i="34"/>
  <c r="CW281" i="34"/>
  <c r="BA279" i="34"/>
  <c r="CV267" i="34"/>
  <c r="CW267" i="34"/>
  <c r="BA258" i="34"/>
  <c r="AN255" i="34"/>
  <c r="AL255" i="34" s="1"/>
  <c r="CU255" i="34" s="1"/>
  <c r="AN253" i="34"/>
  <c r="AL253" i="34" s="1"/>
  <c r="CU253" i="34" s="1"/>
  <c r="AI244" i="34"/>
  <c r="AJ244" i="34"/>
  <c r="AB262" i="34"/>
  <c r="CV262" i="34"/>
  <c r="CW262" i="34"/>
  <c r="AN261" i="34"/>
  <c r="AL261" i="34" s="1"/>
  <c r="CU261" i="34" s="1"/>
  <c r="CV260" i="34"/>
  <c r="CW260" i="34"/>
  <c r="AN259" i="34"/>
  <c r="CV256" i="34"/>
  <c r="CW256" i="34"/>
  <c r="AI250" i="34"/>
  <c r="AJ250" i="34"/>
  <c r="AI240" i="34"/>
  <c r="AJ240" i="34"/>
  <c r="AN240" i="34" s="1"/>
  <c r="BA309" i="34"/>
  <c r="BA301" i="34"/>
  <c r="CV301" i="34"/>
  <c r="CW301" i="34"/>
  <c r="CV300" i="34"/>
  <c r="CW300" i="34"/>
  <c r="AB291" i="34"/>
  <c r="CV291" i="34"/>
  <c r="CW291" i="34"/>
  <c r="CV288" i="34"/>
  <c r="CW288" i="34"/>
  <c r="BA285" i="34"/>
  <c r="CV285" i="34"/>
  <c r="CW285" i="34"/>
  <c r="BA283" i="34"/>
  <c r="BA282" i="34"/>
  <c r="CV272" i="34"/>
  <c r="CW272" i="34"/>
  <c r="CV271" i="34"/>
  <c r="CW271" i="34"/>
  <c r="CV266" i="34"/>
  <c r="CW266" i="34"/>
  <c r="AA265" i="34"/>
  <c r="CV265" i="34"/>
  <c r="CW265" i="34"/>
  <c r="AA257" i="34"/>
  <c r="CV257" i="34"/>
  <c r="CW257" i="34"/>
  <c r="AB257" i="34"/>
  <c r="CV237" i="34"/>
  <c r="CW237" i="34"/>
  <c r="AB237" i="34"/>
  <c r="CV309" i="34"/>
  <c r="CW309" i="34"/>
  <c r="AN308" i="34"/>
  <c r="AB308" i="34"/>
  <c r="CV308" i="34"/>
  <c r="CW308" i="34"/>
  <c r="CV305" i="34"/>
  <c r="CW305" i="34"/>
  <c r="AB304" i="34"/>
  <c r="CV304" i="34"/>
  <c r="CW304" i="34"/>
  <c r="CV296" i="34"/>
  <c r="CW296" i="34"/>
  <c r="AN289" i="34"/>
  <c r="CV278" i="34"/>
  <c r="CW278" i="34"/>
  <c r="AB275" i="34"/>
  <c r="CV275" i="34"/>
  <c r="CW275" i="34"/>
  <c r="AN273" i="34"/>
  <c r="CV270" i="34"/>
  <c r="CW270" i="34"/>
  <c r="CV269" i="34"/>
  <c r="CW269" i="34"/>
  <c r="AB268" i="34"/>
  <c r="AN264" i="34"/>
  <c r="AX264" i="34" s="1"/>
  <c r="AI243" i="34"/>
  <c r="AJ243" i="34"/>
  <c r="CV243" i="34"/>
  <c r="CW243" i="34"/>
  <c r="AN307" i="34"/>
  <c r="AX307" i="34" s="1"/>
  <c r="BA306" i="34"/>
  <c r="BA302" i="34"/>
  <c r="CV299" i="34"/>
  <c r="CW299" i="34"/>
  <c r="BA297" i="34"/>
  <c r="BA289" i="34"/>
  <c r="CV289" i="34"/>
  <c r="CW289" i="34"/>
  <c r="BA287" i="34"/>
  <c r="BA286" i="34"/>
  <c r="AJ282" i="34"/>
  <c r="CV276" i="34"/>
  <c r="CW276" i="34"/>
  <c r="BA273" i="34"/>
  <c r="CV273" i="34"/>
  <c r="CW273" i="34"/>
  <c r="BA271" i="34"/>
  <c r="BA270" i="34"/>
  <c r="AI261" i="34"/>
  <c r="BA259" i="34"/>
  <c r="AI259" i="34"/>
  <c r="AN257" i="34"/>
  <c r="AL257" i="34" s="1"/>
  <c r="CU257" i="34" s="1"/>
  <c r="AJ256" i="34"/>
  <c r="AN256" i="34" s="1"/>
  <c r="BA255" i="34"/>
  <c r="BA313" i="34"/>
  <c r="AN297" i="34"/>
  <c r="BA295" i="34"/>
  <c r="AJ287" i="34"/>
  <c r="AJ284" i="34"/>
  <c r="CV282" i="34"/>
  <c r="CW282" i="34"/>
  <c r="AB279" i="34"/>
  <c r="CV279" i="34"/>
  <c r="CW279" i="34"/>
  <c r="AN277" i="34"/>
  <c r="AJ271" i="34"/>
  <c r="AJ270" i="34"/>
  <c r="AJ268" i="34"/>
  <c r="CV268" i="34"/>
  <c r="CW268" i="34"/>
  <c r="AJ262" i="34"/>
  <c r="AN262" i="34" s="1"/>
  <c r="AX262" i="34" s="1"/>
  <c r="AB258" i="34"/>
  <c r="CV258" i="34"/>
  <c r="CW258" i="34"/>
  <c r="AB235" i="34"/>
  <c r="CV235" i="34"/>
  <c r="CW235" i="34"/>
  <c r="AI230" i="34"/>
  <c r="AJ230" i="34"/>
  <c r="CV218" i="34"/>
  <c r="CW218" i="34"/>
  <c r="AB218" i="34"/>
  <c r="AA218" i="34"/>
  <c r="CV232" i="34"/>
  <c r="CW232" i="34"/>
  <c r="CV221" i="34"/>
  <c r="CW221" i="34"/>
  <c r="AB254" i="34"/>
  <c r="CV254" i="34"/>
  <c r="CW254" i="34"/>
  <c r="AJ252" i="34"/>
  <c r="CV252" i="34"/>
  <c r="CW252" i="34"/>
  <c r="AB250" i="34"/>
  <c r="CV250" i="34"/>
  <c r="CW250" i="34"/>
  <c r="AJ248" i="34"/>
  <c r="AN248" i="34" s="1"/>
  <c r="CV248" i="34"/>
  <c r="CW248" i="34"/>
  <c r="CV246" i="34"/>
  <c r="CW246" i="34"/>
  <c r="BA244" i="34"/>
  <c r="AN244" i="34"/>
  <c r="AJ241" i="34"/>
  <c r="AN241" i="34" s="1"/>
  <c r="CV236" i="34"/>
  <c r="CW236" i="34"/>
  <c r="BA230" i="34"/>
  <c r="CV229" i="34"/>
  <c r="CW229" i="34"/>
  <c r="BA227" i="34"/>
  <c r="AJ226" i="34"/>
  <c r="BA223" i="34"/>
  <c r="AI221" i="34"/>
  <c r="AJ221" i="34"/>
  <c r="AN221" i="34" s="1"/>
  <c r="CV255" i="34"/>
  <c r="CW255" i="34"/>
  <c r="CV251" i="34"/>
  <c r="CW251" i="34"/>
  <c r="CV247" i="34"/>
  <c r="CW247" i="34"/>
  <c r="CV244" i="34"/>
  <c r="CW244" i="34"/>
  <c r="CV241" i="34"/>
  <c r="CW241" i="34"/>
  <c r="CV239" i="34"/>
  <c r="CW239" i="34"/>
  <c r="AN231" i="34"/>
  <c r="CV225" i="34"/>
  <c r="CW225" i="34"/>
  <c r="AJ223" i="34"/>
  <c r="AA220" i="34"/>
  <c r="CV220" i="34"/>
  <c r="CW220" i="34"/>
  <c r="CV264" i="34"/>
  <c r="CW264" i="34"/>
  <c r="AJ246" i="34"/>
  <c r="AN246" i="34" s="1"/>
  <c r="CV240" i="34"/>
  <c r="CW240" i="34"/>
  <c r="AJ235" i="34"/>
  <c r="AN235" i="34" s="1"/>
  <c r="CV234" i="34"/>
  <c r="CW234" i="34"/>
  <c r="CV230" i="34"/>
  <c r="CW230" i="34"/>
  <c r="CV227" i="34"/>
  <c r="CW227" i="34"/>
  <c r="AJ224" i="34"/>
  <c r="AB222" i="34"/>
  <c r="AN219" i="34"/>
  <c r="AX219" i="34" s="1"/>
  <c r="AB219" i="34"/>
  <c r="BA254" i="34"/>
  <c r="AA253" i="34"/>
  <c r="CV253" i="34"/>
  <c r="CW253" i="34"/>
  <c r="AN251" i="34"/>
  <c r="BA250" i="34"/>
  <c r="AA249" i="34"/>
  <c r="CV249" i="34"/>
  <c r="CW249" i="34"/>
  <c r="AN247" i="34"/>
  <c r="BA246" i="34"/>
  <c r="CV242" i="34"/>
  <c r="CW242" i="34"/>
  <c r="CV233" i="34"/>
  <c r="CW233" i="34"/>
  <c r="AN222" i="34"/>
  <c r="CV238" i="34"/>
  <c r="CW238" i="34"/>
  <c r="AJ232" i="34"/>
  <c r="AJ229" i="34"/>
  <c r="CV222" i="34"/>
  <c r="CW222" i="34"/>
  <c r="CV219" i="34"/>
  <c r="CW219" i="34"/>
  <c r="AI217" i="34"/>
  <c r="AJ217" i="34"/>
  <c r="CW263" i="34"/>
  <c r="CV245" i="34"/>
  <c r="CW245" i="34"/>
  <c r="BA240" i="34"/>
  <c r="AN236" i="34"/>
  <c r="CV231" i="34"/>
  <c r="CW231" i="34"/>
  <c r="AA228" i="34"/>
  <c r="CV228" i="34"/>
  <c r="CW228" i="34"/>
  <c r="CV226" i="34"/>
  <c r="CW226" i="34"/>
  <c r="AA226" i="34"/>
  <c r="AA224" i="34"/>
  <c r="CV224" i="34"/>
  <c r="CW224" i="34"/>
  <c r="BA216" i="34"/>
  <c r="AA216" i="34"/>
  <c r="CV216" i="34"/>
  <c r="CW216" i="34"/>
  <c r="BA218" i="34"/>
  <c r="BA226" i="34"/>
  <c r="BA224" i="34"/>
  <c r="CV223" i="34"/>
  <c r="CW223" i="34"/>
  <c r="CV217" i="34"/>
  <c r="CW217" i="34"/>
  <c r="AL1014" i="34"/>
  <c r="CU1014" i="34" s="1"/>
  <c r="AN1012" i="34"/>
  <c r="AL1011" i="34"/>
  <c r="CU1011" i="34" s="1"/>
  <c r="AX1011" i="34"/>
  <c r="AL1006" i="34"/>
  <c r="CU1006" i="34" s="1"/>
  <c r="AX1006" i="34"/>
  <c r="AL991" i="34"/>
  <c r="CU991" i="34" s="1"/>
  <c r="AJ1009" i="34"/>
  <c r="AJ1001" i="34"/>
  <c r="AJ997" i="34"/>
  <c r="AJ993" i="34"/>
  <c r="AB1013" i="34"/>
  <c r="AJ1010" i="34"/>
  <c r="AN1010" i="34" s="1"/>
  <c r="AI1014" i="34"/>
  <c r="AB1014" i="34"/>
  <c r="AB1010" i="34"/>
  <c r="AA1009" i="34"/>
  <c r="AB1006" i="34"/>
  <c r="AA1005" i="34"/>
  <c r="AB1002" i="34"/>
  <c r="AA1001" i="34"/>
  <c r="AB998" i="34"/>
  <c r="AA997" i="34"/>
  <c r="AB994" i="34"/>
  <c r="AA993" i="34"/>
  <c r="AB990" i="34"/>
  <c r="AA989" i="34"/>
  <c r="AB986" i="34"/>
  <c r="AB985" i="34"/>
  <c r="AN981" i="34"/>
  <c r="AJ980" i="34"/>
  <c r="AN979" i="34"/>
  <c r="AA979" i="34"/>
  <c r="BA978" i="34"/>
  <c r="AB976" i="34"/>
  <c r="AB972" i="34"/>
  <c r="AA972" i="34"/>
  <c r="BA971" i="34"/>
  <c r="AX970" i="34"/>
  <c r="AN965" i="34"/>
  <c r="AB965" i="34"/>
  <c r="AJ960" i="34"/>
  <c r="AN959" i="34"/>
  <c r="AX957" i="34"/>
  <c r="AA1006" i="34"/>
  <c r="AA1002" i="34"/>
  <c r="AA998" i="34"/>
  <c r="AA994" i="34"/>
  <c r="AA990" i="34"/>
  <c r="AA986" i="34"/>
  <c r="AA985" i="34"/>
  <c r="AN977" i="34"/>
  <c r="AA975" i="34"/>
  <c r="AN969" i="34"/>
  <c r="AB969" i="34"/>
  <c r="AB960" i="34"/>
  <c r="AA960" i="34"/>
  <c r="AL942" i="34"/>
  <c r="CU942" i="34" s="1"/>
  <c r="AX942" i="34"/>
  <c r="AL938" i="34"/>
  <c r="CU938" i="34" s="1"/>
  <c r="AX938" i="34"/>
  <c r="AX930" i="34"/>
  <c r="AL922" i="34"/>
  <c r="CU922" i="34" s="1"/>
  <c r="AX922" i="34"/>
  <c r="AL910" i="34"/>
  <c r="CU910" i="34" s="1"/>
  <c r="AX910" i="34"/>
  <c r="AL906" i="34"/>
  <c r="CU906" i="34" s="1"/>
  <c r="AX906" i="34"/>
  <c r="AL890" i="34"/>
  <c r="CU890" i="34" s="1"/>
  <c r="AX890" i="34"/>
  <c r="AL866" i="34"/>
  <c r="CU866" i="34" s="1"/>
  <c r="AI1012" i="34"/>
  <c r="AB984" i="34"/>
  <c r="AB973" i="34"/>
  <c r="AL967" i="34"/>
  <c r="CU967" i="34" s="1"/>
  <c r="AX967" i="34"/>
  <c r="AB964" i="34"/>
  <c r="AA964" i="34"/>
  <c r="AB957" i="34"/>
  <c r="AL937" i="34"/>
  <c r="CU937" i="34" s="1"/>
  <c r="AX937" i="34"/>
  <c r="AL929" i="34"/>
  <c r="CU929" i="34" s="1"/>
  <c r="AX929" i="34"/>
  <c r="AL921" i="34"/>
  <c r="CU921" i="34" s="1"/>
  <c r="AX921" i="34"/>
  <c r="AL913" i="34"/>
  <c r="CU913" i="34" s="1"/>
  <c r="AX913" i="34"/>
  <c r="AL877" i="34"/>
  <c r="CU877" i="34" s="1"/>
  <c r="AX877" i="34"/>
  <c r="AX856" i="34"/>
  <c r="AL856" i="34"/>
  <c r="CU856" i="34" s="1"/>
  <c r="AJ1013" i="34"/>
  <c r="AJ1005" i="34"/>
  <c r="AX1004" i="34"/>
  <c r="AJ984" i="34"/>
  <c r="AN983" i="34"/>
  <c r="AA983" i="34"/>
  <c r="BA982" i="34"/>
  <c r="AB980" i="34"/>
  <c r="AJ972" i="34"/>
  <c r="AN971" i="34"/>
  <c r="AN968" i="34"/>
  <c r="AB968" i="34"/>
  <c r="AA968" i="34"/>
  <c r="BA967" i="34"/>
  <c r="AB961" i="34"/>
  <c r="AJ956" i="34"/>
  <c r="AA956" i="34"/>
  <c r="AB953" i="34"/>
  <c r="AA952" i="34"/>
  <c r="AB949" i="34"/>
  <c r="AA948" i="34"/>
  <c r="AB945" i="34"/>
  <c r="AA944" i="34"/>
  <c r="AB941" i="34"/>
  <c r="AA940" i="34"/>
  <c r="AB937" i="34"/>
  <c r="AA936" i="34"/>
  <c r="AB933" i="34"/>
  <c r="AA932" i="34"/>
  <c r="AB929" i="34"/>
  <c r="AA928" i="34"/>
  <c r="AB925" i="34"/>
  <c r="AA924" i="34"/>
  <c r="AB921" i="34"/>
  <c r="AA920" i="34"/>
  <c r="AB917" i="34"/>
  <c r="AA916" i="34"/>
  <c r="AB913" i="34"/>
  <c r="AA912" i="34"/>
  <c r="AB909" i="34"/>
  <c r="AA908" i="34"/>
  <c r="AB905" i="34"/>
  <c r="AA904" i="34"/>
  <c r="AB901" i="34"/>
  <c r="AX900" i="34"/>
  <c r="AL900" i="34"/>
  <c r="CU900" i="34" s="1"/>
  <c r="AA900" i="34"/>
  <c r="AB897" i="34"/>
  <c r="AX896" i="34"/>
  <c r="AL896" i="34"/>
  <c r="CU896" i="34" s="1"/>
  <c r="AA896" i="34"/>
  <c r="AB893" i="34"/>
  <c r="AA892" i="34"/>
  <c r="AB889" i="34"/>
  <c r="AX888" i="34"/>
  <c r="AL888" i="34"/>
  <c r="CU888" i="34" s="1"/>
  <c r="AA888" i="34"/>
  <c r="AB885" i="34"/>
  <c r="AA884" i="34"/>
  <c r="AB881" i="34"/>
  <c r="AA880" i="34"/>
  <c r="AB877" i="34"/>
  <c r="AA876" i="34"/>
  <c r="AB873" i="34"/>
  <c r="AA872" i="34"/>
  <c r="AB869" i="34"/>
  <c r="AA868" i="34"/>
  <c r="AN863" i="34"/>
  <c r="AN861" i="34"/>
  <c r="AA861" i="34"/>
  <c r="AB858" i="34"/>
  <c r="AX855" i="34"/>
  <c r="AA855" i="34"/>
  <c r="AB851" i="34"/>
  <c r="AL848" i="34"/>
  <c r="CU848" i="34" s="1"/>
  <c r="AA847" i="34"/>
  <c r="AL841" i="34"/>
  <c r="CU841" i="34" s="1"/>
  <c r="AX841" i="34"/>
  <c r="AB839" i="34"/>
  <c r="AA839" i="34"/>
  <c r="AJ834" i="34"/>
  <c r="AL821" i="34"/>
  <c r="CU821" i="34" s="1"/>
  <c r="AX821" i="34"/>
  <c r="AL816" i="34"/>
  <c r="CU816" i="34" s="1"/>
  <c r="AX816" i="34"/>
  <c r="AX799" i="34"/>
  <c r="AL784" i="34"/>
  <c r="CU784" i="34" s="1"/>
  <c r="AL752" i="34"/>
  <c r="CU752" i="34" s="1"/>
  <c r="AX752" i="34"/>
  <c r="AL741" i="34"/>
  <c r="CU741" i="34" s="1"/>
  <c r="AX741" i="34"/>
  <c r="AL736" i="34"/>
  <c r="CU736" i="34" s="1"/>
  <c r="AX736" i="34"/>
  <c r="AL735" i="34"/>
  <c r="CU735" i="34" s="1"/>
  <c r="AX735" i="34"/>
  <c r="AA953" i="34"/>
  <c r="AA949" i="34"/>
  <c r="AA945" i="34"/>
  <c r="AA941" i="34"/>
  <c r="AA937" i="34"/>
  <c r="AA933" i="34"/>
  <c r="AA929" i="34"/>
  <c r="AA925" i="34"/>
  <c r="AA921" i="34"/>
  <c r="AA917" i="34"/>
  <c r="AA913" i="34"/>
  <c r="AA909" i="34"/>
  <c r="AA905" i="34"/>
  <c r="AA901" i="34"/>
  <c r="AA897" i="34"/>
  <c r="AA893" i="34"/>
  <c r="AA889" i="34"/>
  <c r="AA885" i="34"/>
  <c r="AA881" i="34"/>
  <c r="AA877" i="34"/>
  <c r="AA873" i="34"/>
  <c r="AA869" i="34"/>
  <c r="AA866" i="34"/>
  <c r="AN859" i="34"/>
  <c r="AA857" i="34"/>
  <c r="AB854" i="34"/>
  <c r="AA851" i="34"/>
  <c r="AL843" i="34"/>
  <c r="CU843" i="34" s="1"/>
  <c r="AX843" i="34"/>
  <c r="AB835" i="34"/>
  <c r="AA835" i="34"/>
  <c r="AL829" i="34"/>
  <c r="CU829" i="34" s="1"/>
  <c r="AX829" i="34"/>
  <c r="AL817" i="34"/>
  <c r="CU817" i="34" s="1"/>
  <c r="AX817" i="34"/>
  <c r="AL796" i="34"/>
  <c r="CU796" i="34" s="1"/>
  <c r="AL795" i="34"/>
  <c r="CU795" i="34" s="1"/>
  <c r="AX795" i="34"/>
  <c r="AL769" i="34"/>
  <c r="CU769" i="34" s="1"/>
  <c r="AL747" i="34"/>
  <c r="CU747" i="34" s="1"/>
  <c r="AX731" i="34"/>
  <c r="AL725" i="34"/>
  <c r="CU725" i="34" s="1"/>
  <c r="AX725" i="34"/>
  <c r="AA853" i="34"/>
  <c r="AJ842" i="34"/>
  <c r="AL839" i="34"/>
  <c r="CU839" i="34" s="1"/>
  <c r="AX839" i="34"/>
  <c r="BA830" i="34"/>
  <c r="AN827" i="34"/>
  <c r="AN823" i="34"/>
  <c r="AX808" i="34"/>
  <c r="AL781" i="34"/>
  <c r="CU781" i="34" s="1"/>
  <c r="AX781" i="34"/>
  <c r="AL775" i="34"/>
  <c r="CU775" i="34" s="1"/>
  <c r="AX765" i="34"/>
  <c r="AL749" i="34"/>
  <c r="CU749" i="34" s="1"/>
  <c r="AX749" i="34"/>
  <c r="AL744" i="34"/>
  <c r="CU744" i="34" s="1"/>
  <c r="AX744" i="34"/>
  <c r="AL743" i="34"/>
  <c r="CU743" i="34" s="1"/>
  <c r="AX743" i="34"/>
  <c r="AL728" i="34"/>
  <c r="CU728" i="34" s="1"/>
  <c r="AX728" i="34"/>
  <c r="AX716" i="34"/>
  <c r="AL716" i="34"/>
  <c r="CU716" i="34" s="1"/>
  <c r="AX927" i="34"/>
  <c r="AX915" i="34"/>
  <c r="AX907" i="34"/>
  <c r="AN865" i="34"/>
  <c r="AA865" i="34"/>
  <c r="BA864" i="34"/>
  <c r="AB862" i="34"/>
  <c r="AB861" i="34"/>
  <c r="AA859" i="34"/>
  <c r="AA858" i="34"/>
  <c r="AB855" i="34"/>
  <c r="AN851" i="34"/>
  <c r="AJ850" i="34"/>
  <c r="AN850" i="34" s="1"/>
  <c r="AN849" i="34"/>
  <c r="AA849" i="34"/>
  <c r="AX848" i="34"/>
  <c r="AN847" i="34"/>
  <c r="AB847" i="34"/>
  <c r="AJ846" i="34"/>
  <c r="AN846" i="34" s="1"/>
  <c r="AN845" i="34"/>
  <c r="AB843" i="34"/>
  <c r="AA843" i="34"/>
  <c r="AJ838" i="34"/>
  <c r="AB831" i="34"/>
  <c r="AA831" i="34"/>
  <c r="AN830" i="34"/>
  <c r="AB827" i="34"/>
  <c r="AA827" i="34"/>
  <c r="AN826" i="34"/>
  <c r="AB823" i="34"/>
  <c r="AA823" i="34"/>
  <c r="AL787" i="34"/>
  <c r="CU787" i="34" s="1"/>
  <c r="AX787" i="34"/>
  <c r="AL771" i="34"/>
  <c r="CU771" i="34" s="1"/>
  <c r="AX771" i="34"/>
  <c r="AL761" i="34"/>
  <c r="CU761" i="34" s="1"/>
  <c r="AX761" i="34"/>
  <c r="AL755" i="34"/>
  <c r="CU755" i="34" s="1"/>
  <c r="AX755" i="34"/>
  <c r="AL739" i="34"/>
  <c r="CU739" i="34" s="1"/>
  <c r="AX739" i="34"/>
  <c r="AL729" i="34"/>
  <c r="CU729" i="34" s="1"/>
  <c r="AX729" i="34"/>
  <c r="AA819" i="34"/>
  <c r="AA815" i="34"/>
  <c r="AA811" i="34"/>
  <c r="AA807" i="34"/>
  <c r="AA803" i="34"/>
  <c r="AA799" i="34"/>
  <c r="AA795" i="34"/>
  <c r="AA791" i="34"/>
  <c r="AA787" i="34"/>
  <c r="AA783" i="34"/>
  <c r="AA779" i="34"/>
  <c r="AA775" i="34"/>
  <c r="AA771" i="34"/>
  <c r="AA767" i="34"/>
  <c r="AA763" i="34"/>
  <c r="AA759" i="34"/>
  <c r="AA755" i="34"/>
  <c r="AA751" i="34"/>
  <c r="AA747" i="34"/>
  <c r="AA743" i="34"/>
  <c r="AA739" i="34"/>
  <c r="AA735" i="34"/>
  <c r="AA731" i="34"/>
  <c r="AA727" i="34"/>
  <c r="AN723" i="34"/>
  <c r="AJ722" i="34"/>
  <c r="AN722" i="34" s="1"/>
  <c r="AN721" i="34"/>
  <c r="AA721" i="34"/>
  <c r="BA720" i="34"/>
  <c r="AB718" i="34"/>
  <c r="AA715" i="34"/>
  <c r="AX699" i="34"/>
  <c r="AL643" i="34"/>
  <c r="CU643" i="34" s="1"/>
  <c r="AX643" i="34"/>
  <c r="AL717" i="34"/>
  <c r="CU717" i="34" s="1"/>
  <c r="AX717" i="34"/>
  <c r="AA717" i="34"/>
  <c r="AB714" i="34"/>
  <c r="AB710" i="34"/>
  <c r="AX666" i="34"/>
  <c r="AL658" i="34"/>
  <c r="CU658" i="34" s="1"/>
  <c r="AX658" i="34"/>
  <c r="AL642" i="34"/>
  <c r="CU642" i="34" s="1"/>
  <c r="AX642" i="34"/>
  <c r="AB726" i="34"/>
  <c r="AA723" i="34"/>
  <c r="AN715" i="34"/>
  <c r="AJ713" i="34"/>
  <c r="AN712" i="34"/>
  <c r="AJ709" i="34"/>
  <c r="AN708" i="34"/>
  <c r="AB706" i="34"/>
  <c r="AA706" i="34"/>
  <c r="AJ701" i="34"/>
  <c r="AL671" i="34"/>
  <c r="CU671" i="34" s="1"/>
  <c r="AX671" i="34"/>
  <c r="AX647" i="34"/>
  <c r="AL641" i="34"/>
  <c r="CU641" i="34" s="1"/>
  <c r="AX641" i="34"/>
  <c r="AX802" i="34"/>
  <c r="AX794" i="34"/>
  <c r="AX738" i="34"/>
  <c r="AX730" i="34"/>
  <c r="AA725" i="34"/>
  <c r="AB722" i="34"/>
  <c r="AB715" i="34"/>
  <c r="AA713" i="34"/>
  <c r="AB713" i="34"/>
  <c r="AA709" i="34"/>
  <c r="AB709" i="34"/>
  <c r="AB702" i="34"/>
  <c r="AA702" i="34"/>
  <c r="AL694" i="34"/>
  <c r="CU694" i="34" s="1"/>
  <c r="AA698" i="34"/>
  <c r="AA694" i="34"/>
  <c r="AA690" i="34"/>
  <c r="AA686" i="34"/>
  <c r="AA682" i="34"/>
  <c r="AA678" i="34"/>
  <c r="AA674" i="34"/>
  <c r="AA670" i="34"/>
  <c r="AA666" i="34"/>
  <c r="AA662" i="34"/>
  <c r="AA658" i="34"/>
  <c r="AA654" i="34"/>
  <c r="AA650" i="34"/>
  <c r="AA646" i="34"/>
  <c r="AA640" i="34"/>
  <c r="AN637" i="34"/>
  <c r="AB637" i="34"/>
  <c r="AX634" i="34"/>
  <c r="AN633" i="34"/>
  <c r="AB633" i="34"/>
  <c r="AN629" i="34"/>
  <c r="AL622" i="34"/>
  <c r="CU622" i="34" s="1"/>
  <c r="AX622" i="34"/>
  <c r="AL616" i="34"/>
  <c r="CU616" i="34" s="1"/>
  <c r="AX616" i="34"/>
  <c r="AL613" i="34"/>
  <c r="CU613" i="34" s="1"/>
  <c r="AX613" i="34"/>
  <c r="AL606" i="34"/>
  <c r="CU606" i="34" s="1"/>
  <c r="AX606" i="34"/>
  <c r="AL631" i="34"/>
  <c r="CU631" i="34" s="1"/>
  <c r="AX631" i="34"/>
  <c r="BA627" i="34"/>
  <c r="AN624" i="34"/>
  <c r="AB624" i="34"/>
  <c r="AA624" i="34"/>
  <c r="AL609" i="34"/>
  <c r="CU609" i="34" s="1"/>
  <c r="AX609" i="34"/>
  <c r="AL586" i="34"/>
  <c r="CU586" i="34" s="1"/>
  <c r="AX586" i="34"/>
  <c r="AB705" i="34"/>
  <c r="AB701" i="34"/>
  <c r="AX700" i="34"/>
  <c r="AL700" i="34"/>
  <c r="CU700" i="34" s="1"/>
  <c r="AB697" i="34"/>
  <c r="AX696" i="34"/>
  <c r="AL696" i="34"/>
  <c r="CU696" i="34" s="1"/>
  <c r="AB693" i="34"/>
  <c r="AX692" i="34"/>
  <c r="AL692" i="34"/>
  <c r="CU692" i="34" s="1"/>
  <c r="AB689" i="34"/>
  <c r="AX688" i="34"/>
  <c r="AL688" i="34"/>
  <c r="CU688" i="34" s="1"/>
  <c r="AB685" i="34"/>
  <c r="AB681" i="34"/>
  <c r="AB677" i="34"/>
  <c r="AX676" i="34"/>
  <c r="AL676" i="34"/>
  <c r="CU676" i="34" s="1"/>
  <c r="AB673" i="34"/>
  <c r="AB669" i="34"/>
  <c r="AB665" i="34"/>
  <c r="AB661" i="34"/>
  <c r="AB657" i="34"/>
  <c r="AL656" i="34"/>
  <c r="CU656" i="34" s="1"/>
  <c r="AB653" i="34"/>
  <c r="AB649" i="34"/>
  <c r="AB645" i="34"/>
  <c r="AB636" i="34"/>
  <c r="AA636" i="34"/>
  <c r="BA635" i="34"/>
  <c r="AN632" i="34"/>
  <c r="AB632" i="34"/>
  <c r="AA632" i="34"/>
  <c r="BA631" i="34"/>
  <c r="AB628" i="34"/>
  <c r="AA628" i="34"/>
  <c r="AN627" i="34"/>
  <c r="AL614" i="34"/>
  <c r="CU614" i="34" s="1"/>
  <c r="AX614" i="34"/>
  <c r="AX693" i="34"/>
  <c r="AX677" i="34"/>
  <c r="AB641" i="34"/>
  <c r="AB640" i="34"/>
  <c r="AA637" i="34"/>
  <c r="AA633" i="34"/>
  <c r="AL620" i="34"/>
  <c r="CU620" i="34" s="1"/>
  <c r="AX620" i="34"/>
  <c r="AL617" i="34"/>
  <c r="CU617" i="34" s="1"/>
  <c r="AX617" i="34"/>
  <c r="AL610" i="34"/>
  <c r="CU610" i="34" s="1"/>
  <c r="AX610" i="34"/>
  <c r="AL601" i="34"/>
  <c r="CU601" i="34" s="1"/>
  <c r="AX601" i="34"/>
  <c r="AX585" i="34"/>
  <c r="AB629" i="34"/>
  <c r="AB625" i="34"/>
  <c r="AB621" i="34"/>
  <c r="AA620" i="34"/>
  <c r="AB617" i="34"/>
  <c r="AA616" i="34"/>
  <c r="AB613" i="34"/>
  <c r="AA612" i="34"/>
  <c r="AB609" i="34"/>
  <c r="AA608" i="34"/>
  <c r="AB605" i="34"/>
  <c r="AA604" i="34"/>
  <c r="AB601" i="34"/>
  <c r="AA600" i="34"/>
  <c r="AB597" i="34"/>
  <c r="AA596" i="34"/>
  <c r="AB593" i="34"/>
  <c r="AA592" i="34"/>
  <c r="AB589" i="34"/>
  <c r="AA588" i="34"/>
  <c r="AB585" i="34"/>
  <c r="AA583" i="34"/>
  <c r="AB579" i="34"/>
  <c r="AX576" i="34"/>
  <c r="AJ574" i="34"/>
  <c r="AN573" i="34"/>
  <c r="AA573" i="34"/>
  <c r="BA572" i="34"/>
  <c r="AL572" i="34"/>
  <c r="CU572" i="34" s="1"/>
  <c r="AA569" i="34"/>
  <c r="AB569" i="34"/>
  <c r="AL524" i="34"/>
  <c r="CU524" i="34" s="1"/>
  <c r="AX524" i="34"/>
  <c r="AB582" i="34"/>
  <c r="AL515" i="34"/>
  <c r="CU515" i="34" s="1"/>
  <c r="AX515" i="34"/>
  <c r="AL509" i="34"/>
  <c r="CU509" i="34" s="1"/>
  <c r="AJ582" i="34"/>
  <c r="AA581" i="34"/>
  <c r="BA580" i="34"/>
  <c r="AB578" i="34"/>
  <c r="AB570" i="34"/>
  <c r="BA564" i="34"/>
  <c r="AJ564" i="34"/>
  <c r="AX563" i="34"/>
  <c r="AL547" i="34"/>
  <c r="CU547" i="34" s="1"/>
  <c r="AX547" i="34"/>
  <c r="AL541" i="34"/>
  <c r="CU541" i="34" s="1"/>
  <c r="AX541" i="34"/>
  <c r="AL538" i="34"/>
  <c r="CU538" i="34" s="1"/>
  <c r="AX538" i="34"/>
  <c r="AL526" i="34"/>
  <c r="CU526" i="34" s="1"/>
  <c r="AX526" i="34"/>
  <c r="AL516" i="34"/>
  <c r="CU516" i="34" s="1"/>
  <c r="AX516" i="34"/>
  <c r="AL511" i="34"/>
  <c r="CU511" i="34" s="1"/>
  <c r="AX511" i="34"/>
  <c r="AX591" i="34"/>
  <c r="AX587" i="34"/>
  <c r="AB583" i="34"/>
  <c r="AJ578" i="34"/>
  <c r="AN577" i="34"/>
  <c r="AA577" i="34"/>
  <c r="BA576" i="34"/>
  <c r="AL576" i="34"/>
  <c r="CU576" i="34" s="1"/>
  <c r="AB574" i="34"/>
  <c r="BA568" i="34"/>
  <c r="AJ568" i="34"/>
  <c r="AL567" i="34"/>
  <c r="CU567" i="34" s="1"/>
  <c r="AX567" i="34"/>
  <c r="AX566" i="34"/>
  <c r="AN565" i="34"/>
  <c r="AA565" i="34"/>
  <c r="AB565" i="34"/>
  <c r="AL553" i="34"/>
  <c r="CU553" i="34" s="1"/>
  <c r="AL550" i="34"/>
  <c r="CU550" i="34" s="1"/>
  <c r="AX550" i="34"/>
  <c r="AL537" i="34"/>
  <c r="CU537" i="34" s="1"/>
  <c r="AX537" i="34"/>
  <c r="AB561" i="34"/>
  <c r="AB557" i="34"/>
  <c r="AX556" i="34"/>
  <c r="AL556" i="34"/>
  <c r="CU556" i="34" s="1"/>
  <c r="AB553" i="34"/>
  <c r="AB549" i="34"/>
  <c r="AB545" i="34"/>
  <c r="AB541" i="34"/>
  <c r="AX540" i="34"/>
  <c r="AL540" i="34"/>
  <c r="CU540" i="34" s="1"/>
  <c r="AB537" i="34"/>
  <c r="AB533" i="34"/>
  <c r="AB529" i="34"/>
  <c r="AA524" i="34"/>
  <c r="AA520" i="34"/>
  <c r="AA516" i="34"/>
  <c r="AA512" i="34"/>
  <c r="AN510" i="34"/>
  <c r="AA510" i="34"/>
  <c r="BA509" i="34"/>
  <c r="AB507" i="34"/>
  <c r="AA504" i="34"/>
  <c r="AL494" i="34"/>
  <c r="CU494" i="34" s="1"/>
  <c r="AX494" i="34"/>
  <c r="AL486" i="34"/>
  <c r="CU486" i="34" s="1"/>
  <c r="AX486" i="34"/>
  <c r="AX477" i="34"/>
  <c r="AL470" i="34"/>
  <c r="CU470" i="34" s="1"/>
  <c r="AX470" i="34"/>
  <c r="AX468" i="34"/>
  <c r="AL461" i="34"/>
  <c r="CU461" i="34" s="1"/>
  <c r="AL458" i="34"/>
  <c r="CU458" i="34" s="1"/>
  <c r="AX458" i="34"/>
  <c r="AL448" i="34"/>
  <c r="CU448" i="34" s="1"/>
  <c r="AX448" i="34"/>
  <c r="AA561" i="34"/>
  <c r="AA557" i="34"/>
  <c r="AA553" i="34"/>
  <c r="AA549" i="34"/>
  <c r="AA545" i="34"/>
  <c r="AA541" i="34"/>
  <c r="AA537" i="34"/>
  <c r="AA533" i="34"/>
  <c r="AA529" i="34"/>
  <c r="AB526" i="34"/>
  <c r="AX525" i="34"/>
  <c r="AL525" i="34"/>
  <c r="CU525" i="34" s="1"/>
  <c r="AB522" i="34"/>
  <c r="AB518" i="34"/>
  <c r="AB514" i="34"/>
  <c r="AX513" i="34"/>
  <c r="AN506" i="34"/>
  <c r="AA506" i="34"/>
  <c r="AL505" i="34"/>
  <c r="CU505" i="34" s="1"/>
  <c r="AL482" i="34"/>
  <c r="CU482" i="34" s="1"/>
  <c r="AX482" i="34"/>
  <c r="AL473" i="34"/>
  <c r="CU473" i="34" s="1"/>
  <c r="AX473" i="34"/>
  <c r="AL466" i="34"/>
  <c r="CU466" i="34" s="1"/>
  <c r="AX466" i="34"/>
  <c r="AB508" i="34"/>
  <c r="AX505" i="34"/>
  <c r="AN504" i="34"/>
  <c r="AJ503" i="34"/>
  <c r="AN502" i="34"/>
  <c r="AA502" i="34"/>
  <c r="AX501" i="34"/>
  <c r="AJ499" i="34"/>
  <c r="AN499" i="34" s="1"/>
  <c r="AN498" i="34"/>
  <c r="AA498" i="34"/>
  <c r="AJ495" i="34"/>
  <c r="AN495" i="34" s="1"/>
  <c r="AN492" i="34"/>
  <c r="AX485" i="34"/>
  <c r="AL462" i="34"/>
  <c r="CU462" i="34" s="1"/>
  <c r="AX462" i="34"/>
  <c r="AL456" i="34"/>
  <c r="CU456" i="34" s="1"/>
  <c r="AX456" i="34"/>
  <c r="AL451" i="34"/>
  <c r="CU451" i="34" s="1"/>
  <c r="AX451" i="34"/>
  <c r="AX450" i="34"/>
  <c r="AA500" i="34"/>
  <c r="AA496" i="34"/>
  <c r="AL490" i="34"/>
  <c r="CU490" i="34" s="1"/>
  <c r="AX490" i="34"/>
  <c r="AL481" i="34"/>
  <c r="CU481" i="34" s="1"/>
  <c r="AX481" i="34"/>
  <c r="AL472" i="34"/>
  <c r="CU472" i="34" s="1"/>
  <c r="AL452" i="34"/>
  <c r="CU452" i="34" s="1"/>
  <c r="AX452" i="34"/>
  <c r="AL446" i="34"/>
  <c r="CU446" i="34" s="1"/>
  <c r="AX446" i="34"/>
  <c r="AB492" i="34"/>
  <c r="AX491" i="34"/>
  <c r="AL491" i="34"/>
  <c r="CU491" i="34" s="1"/>
  <c r="AB488" i="34"/>
  <c r="AX487" i="34"/>
  <c r="AL487" i="34"/>
  <c r="CU487" i="34" s="1"/>
  <c r="AB484" i="34"/>
  <c r="AB480" i="34"/>
  <c r="AB476" i="34"/>
  <c r="AB472" i="34"/>
  <c r="AB468" i="34"/>
  <c r="AX467" i="34"/>
  <c r="AL467" i="34"/>
  <c r="CU467" i="34" s="1"/>
  <c r="AB464" i="34"/>
  <c r="AX463" i="34"/>
  <c r="AL463" i="34"/>
  <c r="CU463" i="34" s="1"/>
  <c r="AA443" i="34"/>
  <c r="AB440" i="34"/>
  <c r="AB436" i="34"/>
  <c r="AN431" i="34"/>
  <c r="AB431" i="34"/>
  <c r="AA431" i="34"/>
  <c r="AL393" i="34"/>
  <c r="CU393" i="34" s="1"/>
  <c r="AA492" i="34"/>
  <c r="AA488" i="34"/>
  <c r="AA484" i="34"/>
  <c r="AA480" i="34"/>
  <c r="AA476" i="34"/>
  <c r="AA472" i="34"/>
  <c r="AA468" i="34"/>
  <c r="AA464" i="34"/>
  <c r="AA460" i="34"/>
  <c r="AA456" i="34"/>
  <c r="AA452" i="34"/>
  <c r="AA448" i="34"/>
  <c r="AX440" i="34"/>
  <c r="AL440" i="34"/>
  <c r="CU440" i="34" s="1"/>
  <c r="AJ439" i="34"/>
  <c r="AX436" i="34"/>
  <c r="AL436" i="34"/>
  <c r="CU436" i="34" s="1"/>
  <c r="AJ435" i="34"/>
  <c r="AB435" i="34"/>
  <c r="AA435" i="34"/>
  <c r="AX405" i="34"/>
  <c r="AL396" i="34"/>
  <c r="CU396" i="34" s="1"/>
  <c r="AX396" i="34"/>
  <c r="AB458" i="34"/>
  <c r="AB454" i="34"/>
  <c r="AB450" i="34"/>
  <c r="AX449" i="34"/>
  <c r="AL449" i="34"/>
  <c r="CU449" i="34" s="1"/>
  <c r="AB439" i="34"/>
  <c r="AA439" i="34"/>
  <c r="BA438" i="34"/>
  <c r="AL392" i="34"/>
  <c r="CU392" i="34" s="1"/>
  <c r="AX392" i="34"/>
  <c r="AB444" i="34"/>
  <c r="AB443" i="34"/>
  <c r="AA440" i="34"/>
  <c r="AA436" i="34"/>
  <c r="AL432" i="34"/>
  <c r="CU432" i="34" s="1"/>
  <c r="BA430" i="34"/>
  <c r="AJ430" i="34"/>
  <c r="AL429" i="34"/>
  <c r="CU429" i="34" s="1"/>
  <c r="AX429" i="34"/>
  <c r="AL423" i="34"/>
  <c r="CU423" i="34" s="1"/>
  <c r="AX423" i="34"/>
  <c r="AL397" i="34"/>
  <c r="CU397" i="34" s="1"/>
  <c r="AX397" i="34"/>
  <c r="AX389" i="34"/>
  <c r="AL389" i="34"/>
  <c r="CU389" i="34" s="1"/>
  <c r="AB432" i="34"/>
  <c r="AB428" i="34"/>
  <c r="AA427" i="34"/>
  <c r="AB424" i="34"/>
  <c r="AA423" i="34"/>
  <c r="AB420" i="34"/>
  <c r="AA419" i="34"/>
  <c r="AB416" i="34"/>
  <c r="AA415" i="34"/>
  <c r="AB412" i="34"/>
  <c r="AA411" i="34"/>
  <c r="AB408" i="34"/>
  <c r="AA407" i="34"/>
  <c r="AB404" i="34"/>
  <c r="AA403" i="34"/>
  <c r="AB400" i="34"/>
  <c r="AA399" i="34"/>
  <c r="AB396" i="34"/>
  <c r="AA395" i="34"/>
  <c r="AB392" i="34"/>
  <c r="AA391" i="34"/>
  <c r="AX388" i="34"/>
  <c r="AA388" i="34"/>
  <c r="AA390" i="34"/>
  <c r="AB387" i="34"/>
  <c r="AB383" i="34"/>
  <c r="AX378" i="34"/>
  <c r="AJ386" i="34"/>
  <c r="AN385" i="34"/>
  <c r="AJ382" i="34"/>
  <c r="AN381" i="34"/>
  <c r="AL380" i="34"/>
  <c r="CU380" i="34" s="1"/>
  <c r="AX380" i="34"/>
  <c r="AX422" i="34"/>
  <c r="AX406" i="34"/>
  <c r="AX390" i="34"/>
  <c r="AB388" i="34"/>
  <c r="AA386" i="34"/>
  <c r="AB386" i="34"/>
  <c r="BA385" i="34"/>
  <c r="AA382" i="34"/>
  <c r="AB382" i="34"/>
  <c r="BA381" i="34"/>
  <c r="AL367" i="34"/>
  <c r="CU367" i="34" s="1"/>
  <c r="AX367" i="34"/>
  <c r="AA349" i="34"/>
  <c r="AB349" i="34"/>
  <c r="BA363" i="34"/>
  <c r="AB361" i="34"/>
  <c r="AA353" i="34"/>
  <c r="AB353" i="34"/>
  <c r="BA352" i="34"/>
  <c r="AL343" i="34"/>
  <c r="CU343" i="34" s="1"/>
  <c r="AX343" i="34"/>
  <c r="AB378" i="34"/>
  <c r="AB374" i="34"/>
  <c r="AX373" i="34"/>
  <c r="AL373" i="34"/>
  <c r="CU373" i="34" s="1"/>
  <c r="AB370" i="34"/>
  <c r="AB366" i="34"/>
  <c r="AJ361" i="34"/>
  <c r="AN360" i="34"/>
  <c r="AA360" i="34"/>
  <c r="BA359" i="34"/>
  <c r="AB357" i="34"/>
  <c r="AX354" i="34"/>
  <c r="AB350" i="34"/>
  <c r="AX347" i="34"/>
  <c r="AL338" i="34"/>
  <c r="CU338" i="34" s="1"/>
  <c r="AX338" i="34"/>
  <c r="AB362" i="34"/>
  <c r="AN358" i="34"/>
  <c r="AJ357" i="34"/>
  <c r="AN357" i="34" s="1"/>
  <c r="AN356" i="34"/>
  <c r="AA356" i="34"/>
  <c r="BA355" i="34"/>
  <c r="AJ349" i="34"/>
  <c r="AN348" i="34"/>
  <c r="AL342" i="34"/>
  <c r="CU342" i="34" s="1"/>
  <c r="AX342" i="34"/>
  <c r="AL335" i="34"/>
  <c r="CU335" i="34" s="1"/>
  <c r="AX335" i="34"/>
  <c r="AB345" i="34"/>
  <c r="AB341" i="34"/>
  <c r="AB337" i="34"/>
  <c r="AB333" i="34"/>
  <c r="AL303" i="34"/>
  <c r="CU303" i="34" s="1"/>
  <c r="AX303" i="34"/>
  <c r="AA345" i="34"/>
  <c r="AA341" i="34"/>
  <c r="AA337" i="34"/>
  <c r="AA333" i="34"/>
  <c r="AB328" i="34"/>
  <c r="AX325" i="34"/>
  <c r="AN324" i="34"/>
  <c r="AB324" i="34"/>
  <c r="AL316" i="34"/>
  <c r="CU316" i="34" s="1"/>
  <c r="AX316" i="34"/>
  <c r="AL309" i="34"/>
  <c r="CU309" i="34" s="1"/>
  <c r="AX309" i="34"/>
  <c r="AB332" i="34"/>
  <c r="AL326" i="34"/>
  <c r="CU326" i="34" s="1"/>
  <c r="AX326" i="34"/>
  <c r="AL322" i="34"/>
  <c r="CU322" i="34" s="1"/>
  <c r="AX322" i="34"/>
  <c r="AL315" i="34"/>
  <c r="CU315" i="34" s="1"/>
  <c r="AA331" i="34"/>
  <c r="BA330" i="34"/>
  <c r="AN327" i="34"/>
  <c r="AA327" i="34"/>
  <c r="AB327" i="34"/>
  <c r="BA326" i="34"/>
  <c r="AA323" i="34"/>
  <c r="AB323" i="34"/>
  <c r="BA322" i="34"/>
  <c r="AL308" i="34"/>
  <c r="CU308" i="34" s="1"/>
  <c r="AX308" i="34"/>
  <c r="AX304" i="34"/>
  <c r="AB319" i="34"/>
  <c r="AX318" i="34"/>
  <c r="AB315" i="34"/>
  <c r="AB311" i="34"/>
  <c r="AB307" i="34"/>
  <c r="AX306" i="34"/>
  <c r="AL306" i="34"/>
  <c r="CU306" i="34" s="1"/>
  <c r="AB303" i="34"/>
  <c r="AX302" i="34"/>
  <c r="AB300" i="34"/>
  <c r="AN298" i="34"/>
  <c r="AX296" i="34"/>
  <c r="AL296" i="34"/>
  <c r="CU296" i="34" s="1"/>
  <c r="AJ295" i="34"/>
  <c r="AN292" i="34"/>
  <c r="AL280" i="34"/>
  <c r="CU280" i="34" s="1"/>
  <c r="AX280" i="34"/>
  <c r="AA319" i="34"/>
  <c r="AA315" i="34"/>
  <c r="AA311" i="34"/>
  <c r="AN299" i="34"/>
  <c r="AA299" i="34"/>
  <c r="BA298" i="34"/>
  <c r="AA296" i="34"/>
  <c r="AB296" i="34"/>
  <c r="AX293" i="34"/>
  <c r="AJ291" i="34"/>
  <c r="AL285" i="34"/>
  <c r="CU285" i="34" s="1"/>
  <c r="AX285" i="34"/>
  <c r="AL277" i="34"/>
  <c r="CU277" i="34" s="1"/>
  <c r="AX277" i="34"/>
  <c r="AA292" i="34"/>
  <c r="AB292" i="34"/>
  <c r="AL289" i="34"/>
  <c r="CU289" i="34" s="1"/>
  <c r="AX289" i="34"/>
  <c r="AL281" i="34"/>
  <c r="CU281" i="34" s="1"/>
  <c r="AX281" i="34"/>
  <c r="AL273" i="34"/>
  <c r="CU273" i="34" s="1"/>
  <c r="AX273" i="34"/>
  <c r="AA295" i="34"/>
  <c r="AA291" i="34"/>
  <c r="AB288" i="34"/>
  <c r="AA287" i="34"/>
  <c r="AB284" i="34"/>
  <c r="AA283" i="34"/>
  <c r="AB280" i="34"/>
  <c r="AX279" i="34"/>
  <c r="AL279" i="34"/>
  <c r="CU279" i="34" s="1"/>
  <c r="AA279" i="34"/>
  <c r="AB276" i="34"/>
  <c r="AA275" i="34"/>
  <c r="AB272" i="34"/>
  <c r="AN269" i="34"/>
  <c r="AA269" i="34"/>
  <c r="AB266" i="34"/>
  <c r="AA266" i="34"/>
  <c r="BA265" i="34"/>
  <c r="AN263" i="34"/>
  <c r="AA288" i="34"/>
  <c r="AA284" i="34"/>
  <c r="AA280" i="34"/>
  <c r="AA276" i="34"/>
  <c r="AA272" i="34"/>
  <c r="AN267" i="34"/>
  <c r="AL260" i="34"/>
  <c r="CU260" i="34" s="1"/>
  <c r="AX260" i="34"/>
  <c r="AL248" i="34"/>
  <c r="CU248" i="34" s="1"/>
  <c r="AX248" i="34"/>
  <c r="AA263" i="34"/>
  <c r="AB263" i="34"/>
  <c r="AL262" i="34"/>
  <c r="CU262" i="34" s="1"/>
  <c r="AL259" i="34"/>
  <c r="CU259" i="34" s="1"/>
  <c r="AX259" i="34"/>
  <c r="AL251" i="34"/>
  <c r="CU251" i="34" s="1"/>
  <c r="AX251" i="34"/>
  <c r="AX294" i="34"/>
  <c r="AX290" i="34"/>
  <c r="AX286" i="34"/>
  <c r="AX278" i="34"/>
  <c r="AB270" i="34"/>
  <c r="AB269" i="34"/>
  <c r="AJ266" i="34"/>
  <c r="AN265" i="34"/>
  <c r="AA262" i="34"/>
  <c r="AB259" i="34"/>
  <c r="AA258" i="34"/>
  <c r="AB255" i="34"/>
  <c r="AA254" i="34"/>
  <c r="AB251" i="34"/>
  <c r="AA250" i="34"/>
  <c r="AB247" i="34"/>
  <c r="AB239" i="34"/>
  <c r="AN232" i="34"/>
  <c r="AL221" i="34"/>
  <c r="CU221" i="34" s="1"/>
  <c r="AX221" i="34"/>
  <c r="AI220" i="34"/>
  <c r="AJ220" i="34"/>
  <c r="AA259" i="34"/>
  <c r="AA255" i="34"/>
  <c r="AA251" i="34"/>
  <c r="AA247" i="34"/>
  <c r="AX244" i="34"/>
  <c r="AN243" i="34"/>
  <c r="AB243" i="34"/>
  <c r="AJ238" i="34"/>
  <c r="AN237" i="34"/>
  <c r="BA232" i="34"/>
  <c r="AL241" i="34"/>
  <c r="CU241" i="34" s="1"/>
  <c r="AX241" i="34"/>
  <c r="AA238" i="34"/>
  <c r="AB238" i="34"/>
  <c r="AN234" i="34"/>
  <c r="AA234" i="34"/>
  <c r="AB234" i="34"/>
  <c r="AI233" i="34"/>
  <c r="AJ233" i="34"/>
  <c r="AB233" i="34"/>
  <c r="AA233" i="34"/>
  <c r="AX261" i="34"/>
  <c r="AX249" i="34"/>
  <c r="AA246" i="34"/>
  <c r="BA245" i="34"/>
  <c r="AN242" i="34"/>
  <c r="AA242" i="34"/>
  <c r="AB242" i="34"/>
  <c r="BA241" i="34"/>
  <c r="AA239" i="34"/>
  <c r="AA232" i="34"/>
  <c r="AB232" i="34"/>
  <c r="BA231" i="34"/>
  <c r="AA225" i="34"/>
  <c r="AB225" i="34"/>
  <c r="AJ216" i="34"/>
  <c r="AA221" i="34"/>
  <c r="AB221" i="34"/>
  <c r="AA217" i="34"/>
  <c r="AB217" i="34"/>
  <c r="AN229" i="34"/>
  <c r="AB229" i="34"/>
  <c r="AJ228" i="34"/>
  <c r="AN225" i="34"/>
  <c r="AB228" i="34"/>
  <c r="AB224" i="34"/>
  <c r="AB220" i="34"/>
  <c r="AB216" i="34"/>
  <c r="AL475" i="34" l="1"/>
  <c r="CU475" i="34" s="1"/>
  <c r="AX475" i="34"/>
  <c r="AL603" i="34"/>
  <c r="CU603" i="34" s="1"/>
  <c r="AX603" i="34"/>
  <c r="AL301" i="34"/>
  <c r="CU301" i="34" s="1"/>
  <c r="AX301" i="34"/>
  <c r="AL372" i="34"/>
  <c r="CU372" i="34" s="1"/>
  <c r="AX372" i="34"/>
  <c r="AL996" i="34"/>
  <c r="CU996" i="34" s="1"/>
  <c r="AX996" i="34"/>
  <c r="AL370" i="34"/>
  <c r="CU370" i="34" s="1"/>
  <c r="AX370" i="34"/>
  <c r="AL661" i="34"/>
  <c r="CU661" i="34" s="1"/>
  <c r="AX661" i="34"/>
  <c r="AL604" i="34"/>
  <c r="CU604" i="34" s="1"/>
  <c r="AX604" i="34"/>
  <c r="AL946" i="34"/>
  <c r="CU946" i="34" s="1"/>
  <c r="AX946" i="34"/>
  <c r="AX453" i="34"/>
  <c r="AL453" i="34"/>
  <c r="CU453" i="34" s="1"/>
  <c r="AX768" i="34"/>
  <c r="AL768" i="34"/>
  <c r="CU768" i="34" s="1"/>
  <c r="AX832" i="34"/>
  <c r="AL832" i="34"/>
  <c r="CU832" i="34" s="1"/>
  <c r="AX383" i="34"/>
  <c r="AL383" i="34"/>
  <c r="CU383" i="34" s="1"/>
  <c r="AL786" i="34"/>
  <c r="CU786" i="34" s="1"/>
  <c r="AX786" i="34"/>
  <c r="AL426" i="34"/>
  <c r="CU426" i="34" s="1"/>
  <c r="AX426" i="34"/>
  <c r="AL690" i="34"/>
  <c r="CU690" i="34" s="1"/>
  <c r="AX690" i="34"/>
  <c r="AX584" i="34"/>
  <c r="AL584" i="34"/>
  <c r="CU584" i="34" s="1"/>
  <c r="AX926" i="34"/>
  <c r="AL926" i="34"/>
  <c r="CU926" i="34" s="1"/>
  <c r="AL659" i="34"/>
  <c r="CU659" i="34" s="1"/>
  <c r="AX659" i="34"/>
  <c r="AL825" i="34"/>
  <c r="CU825" i="34" s="1"/>
  <c r="AX825" i="34"/>
  <c r="AX359" i="34"/>
  <c r="AL359" i="34"/>
  <c r="CU359" i="34" s="1"/>
  <c r="AX714" i="34"/>
  <c r="AL714" i="34"/>
  <c r="CU714" i="34" s="1"/>
  <c r="AL835" i="34"/>
  <c r="CU835" i="34" s="1"/>
  <c r="AX835" i="34"/>
  <c r="AL313" i="34"/>
  <c r="CU313" i="34" s="1"/>
  <c r="AX313" i="34"/>
  <c r="AL733" i="34"/>
  <c r="CU733" i="34" s="1"/>
  <c r="AX733" i="34"/>
  <c r="AX760" i="34"/>
  <c r="AL760" i="34"/>
  <c r="CU760" i="34" s="1"/>
  <c r="AL344" i="34"/>
  <c r="CU344" i="34" s="1"/>
  <c r="AX344" i="34"/>
  <c r="AL319" i="34"/>
  <c r="CU319" i="34" s="1"/>
  <c r="AX319" i="34"/>
  <c r="AX589" i="34"/>
  <c r="AL589" i="34"/>
  <c r="CU589" i="34" s="1"/>
  <c r="AX484" i="34"/>
  <c r="AL484" i="34"/>
  <c r="CU484" i="34" s="1"/>
  <c r="AL615" i="34"/>
  <c r="CU615" i="34" s="1"/>
  <c r="AX615" i="34"/>
  <c r="AL561" i="34"/>
  <c r="CU561" i="34" s="1"/>
  <c r="AX561" i="34"/>
  <c r="AL520" i="34"/>
  <c r="CU520" i="34" s="1"/>
  <c r="AX520" i="34"/>
  <c r="AL876" i="34"/>
  <c r="CU876" i="34" s="1"/>
  <c r="AL512" i="34"/>
  <c r="CU512" i="34" s="1"/>
  <c r="AL531" i="34"/>
  <c r="CU531" i="34" s="1"/>
  <c r="AL691" i="34"/>
  <c r="CU691" i="34" s="1"/>
  <c r="AX892" i="34"/>
  <c r="AX912" i="34"/>
  <c r="AL917" i="34"/>
  <c r="CU917" i="34" s="1"/>
  <c r="AL945" i="34"/>
  <c r="CU945" i="34" s="1"/>
  <c r="AX404" i="34"/>
  <c r="AL334" i="34"/>
  <c r="CU334" i="34" s="1"/>
  <c r="AX395" i="34"/>
  <c r="AL580" i="34"/>
  <c r="CU580" i="34" s="1"/>
  <c r="AX762" i="34"/>
  <c r="AL674" i="34"/>
  <c r="CU674" i="34" s="1"/>
  <c r="AX687" i="34"/>
  <c r="AX337" i="34"/>
  <c r="AX341" i="34"/>
  <c r="AX366" i="34"/>
  <c r="AX410" i="34"/>
  <c r="AX413" i="34"/>
  <c r="AX421" i="34"/>
  <c r="AX425" i="34"/>
  <c r="AX443" i="34"/>
  <c r="AX459" i="34"/>
  <c r="AX551" i="34"/>
  <c r="AX594" i="34"/>
  <c r="AX650" i="34"/>
  <c r="AX803" i="34"/>
  <c r="AL844" i="34"/>
  <c r="CU844" i="34" s="1"/>
  <c r="AX780" i="34"/>
  <c r="AX934" i="34"/>
  <c r="AX880" i="34"/>
  <c r="AX253" i="34"/>
  <c r="AL276" i="34"/>
  <c r="CU276" i="34" s="1"/>
  <c r="AL415" i="34"/>
  <c r="CU415" i="34" s="1"/>
  <c r="AX415" i="34"/>
  <c r="AL529" i="34"/>
  <c r="CU529" i="34" s="1"/>
  <c r="AX529" i="34"/>
  <c r="AX314" i="34"/>
  <c r="AL314" i="34"/>
  <c r="CU314" i="34" s="1"/>
  <c r="AL245" i="34"/>
  <c r="CU245" i="34" s="1"/>
  <c r="AX245" i="34"/>
  <c r="AL811" i="34"/>
  <c r="CU811" i="34" s="1"/>
  <c r="AX811" i="34"/>
  <c r="AL474" i="34"/>
  <c r="CU474" i="34" s="1"/>
  <c r="AX474" i="34"/>
  <c r="AL770" i="34"/>
  <c r="CU770" i="34" s="1"/>
  <c r="AX770" i="34"/>
  <c r="AX820" i="34"/>
  <c r="AL820" i="34"/>
  <c r="CU820" i="34" s="1"/>
  <c r="AL387" i="34"/>
  <c r="CU387" i="34" s="1"/>
  <c r="AX387" i="34"/>
  <c r="AL530" i="34"/>
  <c r="CU530" i="34" s="1"/>
  <c r="AX530" i="34"/>
  <c r="AX710" i="34"/>
  <c r="AL710" i="34"/>
  <c r="CU710" i="34" s="1"/>
  <c r="AX433" i="34"/>
  <c r="AL433" i="34"/>
  <c r="CU433" i="34" s="1"/>
  <c r="AX773" i="34"/>
  <c r="AL773" i="34"/>
  <c r="CU773" i="34" s="1"/>
  <c r="AL931" i="34"/>
  <c r="CU931" i="34" s="1"/>
  <c r="AX931" i="34"/>
  <c r="AX884" i="34"/>
  <c r="AL884" i="34"/>
  <c r="CU884" i="34" s="1"/>
  <c r="AL1000" i="34"/>
  <c r="CU1000" i="34" s="1"/>
  <c r="AX1000" i="34"/>
  <c r="AL999" i="34"/>
  <c r="CU999" i="34" s="1"/>
  <c r="AX999" i="34"/>
  <c r="AX517" i="34"/>
  <c r="AL517" i="34"/>
  <c r="CU517" i="34" s="1"/>
  <c r="AL428" i="34"/>
  <c r="CU428" i="34" s="1"/>
  <c r="AX428" i="34"/>
  <c r="AL478" i="34"/>
  <c r="CU478" i="34" s="1"/>
  <c r="AX478" i="34"/>
  <c r="AL905" i="34"/>
  <c r="CU905" i="34" s="1"/>
  <c r="AX905" i="34"/>
  <c r="AL815" i="34"/>
  <c r="CU815" i="34" s="1"/>
  <c r="AX815" i="34"/>
  <c r="AX812" i="34"/>
  <c r="AL812" i="34"/>
  <c r="CU812" i="34" s="1"/>
  <c r="AX336" i="34"/>
  <c r="AL336" i="34"/>
  <c r="CU336" i="34" s="1"/>
  <c r="AL549" i="34"/>
  <c r="CU549" i="34" s="1"/>
  <c r="AX549" i="34"/>
  <c r="AL307" i="34"/>
  <c r="CU307" i="34" s="1"/>
  <c r="AX339" i="34"/>
  <c r="AL588" i="34"/>
  <c r="CU588" i="34" s="1"/>
  <c r="AX621" i="34"/>
  <c r="AX919" i="34"/>
  <c r="AX909" i="34"/>
  <c r="AX886" i="34"/>
  <c r="AX611" i="34"/>
  <c r="AX645" i="34"/>
  <c r="AX962" i="34"/>
  <c r="AX695" i="34"/>
  <c r="AX935" i="34"/>
  <c r="AX333" i="34"/>
  <c r="AX255" i="34"/>
  <c r="AX419" i="34"/>
  <c r="AX889" i="34"/>
  <c r="AX371" i="34"/>
  <c r="AL483" i="34"/>
  <c r="CU483" i="34" s="1"/>
  <c r="AX518" i="34"/>
  <c r="AX663" i="34"/>
  <c r="AX757" i="34"/>
  <c r="AX321" i="34"/>
  <c r="AX407" i="34"/>
  <c r="AX523" i="34"/>
  <c r="AL672" i="34"/>
  <c r="CU672" i="34" s="1"/>
  <c r="AX911" i="34"/>
  <c r="AX363" i="34"/>
  <c r="AL363" i="34"/>
  <c r="CU363" i="34" s="1"/>
  <c r="AL682" i="34"/>
  <c r="CU682" i="34" s="1"/>
  <c r="AX682" i="34"/>
  <c r="AL994" i="34"/>
  <c r="CU994" i="34" s="1"/>
  <c r="AX994" i="34"/>
  <c r="AL882" i="34"/>
  <c r="CU882" i="34" s="1"/>
  <c r="AX882" i="34"/>
  <c r="AL987" i="34"/>
  <c r="CU987" i="34" s="1"/>
  <c r="AX987" i="34"/>
  <c r="AL447" i="34"/>
  <c r="CU447" i="34" s="1"/>
  <c r="AX447" i="34"/>
  <c r="AL881" i="34"/>
  <c r="CU881" i="34" s="1"/>
  <c r="AX881" i="34"/>
  <c r="AL874" i="34"/>
  <c r="CU874" i="34" s="1"/>
  <c r="AX874" i="34"/>
  <c r="AL464" i="34"/>
  <c r="CU464" i="34" s="1"/>
  <c r="AX464" i="34"/>
  <c r="AL274" i="34"/>
  <c r="CU274" i="34" s="1"/>
  <c r="AX274" i="34"/>
  <c r="AL416" i="34"/>
  <c r="CU416" i="34" s="1"/>
  <c r="AX416" i="34"/>
  <c r="AL539" i="34"/>
  <c r="CU539" i="34" s="1"/>
  <c r="AX539" i="34"/>
  <c r="AL590" i="34"/>
  <c r="CU590" i="34" s="1"/>
  <c r="AX590" i="34"/>
  <c r="AL489" i="34"/>
  <c r="CU489" i="34" s="1"/>
  <c r="AX489" i="34"/>
  <c r="AL869" i="34"/>
  <c r="CU869" i="34" s="1"/>
  <c r="AX869" i="34"/>
  <c r="AL885" i="34"/>
  <c r="CU885" i="34" s="1"/>
  <c r="AX885" i="34"/>
  <c r="AL814" i="34"/>
  <c r="CU814" i="34" s="1"/>
  <c r="AX814" i="34"/>
  <c r="AX840" i="34"/>
  <c r="AL840" i="34"/>
  <c r="CU840" i="34" s="1"/>
  <c r="AL805" i="34"/>
  <c r="CU805" i="34" s="1"/>
  <c r="AX805" i="34"/>
  <c r="AX862" i="34"/>
  <c r="AL862" i="34"/>
  <c r="CU862" i="34" s="1"/>
  <c r="AX868" i="34"/>
  <c r="AL868" i="34"/>
  <c r="CU868" i="34" s="1"/>
  <c r="AL288" i="34"/>
  <c r="CU288" i="34" s="1"/>
  <c r="AX288" i="34"/>
  <c r="AL992" i="34"/>
  <c r="CU992" i="34" s="1"/>
  <c r="AX992" i="34"/>
  <c r="AX522" i="34"/>
  <c r="AL522" i="34"/>
  <c r="CU522" i="34" s="1"/>
  <c r="AL403" i="34"/>
  <c r="CU403" i="34" s="1"/>
  <c r="AX403" i="34"/>
  <c r="AX493" i="34"/>
  <c r="AL493" i="34"/>
  <c r="CU493" i="34" s="1"/>
  <c r="AL300" i="34"/>
  <c r="CU300" i="34" s="1"/>
  <c r="AX300" i="34"/>
  <c r="AL305" i="34"/>
  <c r="CU305" i="34" s="1"/>
  <c r="AX305" i="34"/>
  <c r="AL400" i="34"/>
  <c r="CU400" i="34" s="1"/>
  <c r="AX400" i="34"/>
  <c r="AX317" i="34"/>
  <c r="AL317" i="34"/>
  <c r="CU317" i="34" s="1"/>
  <c r="AX408" i="34"/>
  <c r="AL408" i="34"/>
  <c r="CU408" i="34" s="1"/>
  <c r="AL469" i="34"/>
  <c r="CU469" i="34" s="1"/>
  <c r="AX469" i="34"/>
  <c r="AX369" i="34"/>
  <c r="AL369" i="34"/>
  <c r="CU369" i="34" s="1"/>
  <c r="AL424" i="34"/>
  <c r="CU424" i="34" s="1"/>
  <c r="AX424" i="34"/>
  <c r="AL602" i="34"/>
  <c r="CU602" i="34" s="1"/>
  <c r="AX602" i="34"/>
  <c r="AL454" i="34"/>
  <c r="CU454" i="34" s="1"/>
  <c r="AX454" i="34"/>
  <c r="AL535" i="34"/>
  <c r="CU535" i="34" s="1"/>
  <c r="AX535" i="34"/>
  <c r="AL368" i="34"/>
  <c r="CU368" i="34" s="1"/>
  <c r="AX532" i="34"/>
  <c r="AL558" i="34"/>
  <c r="CU558" i="34" s="1"/>
  <c r="AX778" i="34"/>
  <c r="AL374" i="34"/>
  <c r="CU374" i="34" s="1"/>
  <c r="AX598" i="34"/>
  <c r="AX600" i="34"/>
  <c r="AL872" i="34"/>
  <c r="CU872" i="34" s="1"/>
  <c r="AX975" i="34"/>
  <c r="AX218" i="34"/>
  <c r="AX272" i="34"/>
  <c r="AX391" i="34"/>
  <c r="AX534" i="34"/>
  <c r="AX939" i="34"/>
  <c r="AX797" i="34"/>
  <c r="AX427" i="34"/>
  <c r="AX476" i="34"/>
  <c r="AX608" i="34"/>
  <c r="AX679" i="34"/>
  <c r="AX951" i="34"/>
  <c r="AX767" i="34"/>
  <c r="AX420" i="34"/>
  <c r="AX488" i="34"/>
  <c r="AX595" i="34"/>
  <c r="AX746" i="34"/>
  <c r="AX1003" i="34"/>
  <c r="AX364" i="34"/>
  <c r="AX401" i="34"/>
  <c r="AX813" i="34"/>
  <c r="AL219" i="34"/>
  <c r="CU219" i="34" s="1"/>
  <c r="AL256" i="34"/>
  <c r="CU256" i="34" s="1"/>
  <c r="AX256" i="34"/>
  <c r="AL247" i="34"/>
  <c r="CU247" i="34" s="1"/>
  <c r="AN438" i="34"/>
  <c r="AL438" i="34" s="1"/>
  <c r="CU438" i="34" s="1"/>
  <c r="AL468" i="34"/>
  <c r="CU468" i="34" s="1"/>
  <c r="AN546" i="34"/>
  <c r="AL763" i="34"/>
  <c r="CU763" i="34" s="1"/>
  <c r="AX763" i="34"/>
  <c r="AX769" i="34"/>
  <c r="AX732" i="34"/>
  <c r="AL732" i="34"/>
  <c r="CU732" i="34" s="1"/>
  <c r="AL899" i="34"/>
  <c r="CU899" i="34" s="1"/>
  <c r="AX899" i="34"/>
  <c r="AL818" i="34"/>
  <c r="CU818" i="34" s="1"/>
  <c r="AX818" i="34"/>
  <c r="AL995" i="34"/>
  <c r="CU995" i="34" s="1"/>
  <c r="AX995" i="34"/>
  <c r="AX796" i="34"/>
  <c r="AN330" i="34"/>
  <c r="AN776" i="34"/>
  <c r="AX747" i="34"/>
  <c r="AN836" i="34"/>
  <c r="AX914" i="34"/>
  <c r="AL1015" i="34"/>
  <c r="CU1015" i="34" s="1"/>
  <c r="AX345" i="34"/>
  <c r="AX1015" i="34"/>
  <c r="AN465" i="34"/>
  <c r="AX792" i="34"/>
  <c r="AL618" i="34"/>
  <c r="CU618" i="34" s="1"/>
  <c r="AX618" i="34"/>
  <c r="AL794" i="34"/>
  <c r="CU794" i="34" s="1"/>
  <c r="AL933" i="34"/>
  <c r="CU933" i="34" s="1"/>
  <c r="AX933" i="34"/>
  <c r="AL809" i="34"/>
  <c r="CU809" i="34" s="1"/>
  <c r="AX809" i="34"/>
  <c r="AL779" i="34"/>
  <c r="CU779" i="34" s="1"/>
  <c r="AX779" i="34"/>
  <c r="AX231" i="34"/>
  <c r="AX352" i="34"/>
  <c r="AX675" i="34"/>
  <c r="AL675" i="34"/>
  <c r="CU675" i="34" s="1"/>
  <c r="AN592" i="34"/>
  <c r="AL651" i="34"/>
  <c r="CU651" i="34" s="1"/>
  <c r="AX651" i="34"/>
  <c r="AL791" i="34"/>
  <c r="CU791" i="34" s="1"/>
  <c r="AN605" i="34"/>
  <c r="AX860" i="34"/>
  <c r="AL860" i="34"/>
  <c r="CU860" i="34" s="1"/>
  <c r="AX866" i="34"/>
  <c r="AN411" i="34"/>
  <c r="AL927" i="34"/>
  <c r="CU927" i="34" s="1"/>
  <c r="AL923" i="34"/>
  <c r="CU923" i="34" s="1"/>
  <c r="AX923" i="34"/>
  <c r="AL953" i="34"/>
  <c r="CU953" i="34" s="1"/>
  <c r="AN311" i="34"/>
  <c r="AL345" i="34"/>
  <c r="CU345" i="34" s="1"/>
  <c r="AL527" i="34"/>
  <c r="CU527" i="34" s="1"/>
  <c r="AX873" i="34"/>
  <c r="AL955" i="34"/>
  <c r="CU955" i="34" s="1"/>
  <c r="AX955" i="34"/>
  <c r="AN312" i="34"/>
  <c r="AL985" i="34"/>
  <c r="CU985" i="34" s="1"/>
  <c r="AX985" i="34"/>
  <c r="AN1002" i="34"/>
  <c r="AN864" i="34"/>
  <c r="AL231" i="34"/>
  <c r="CU231" i="34" s="1"/>
  <c r="AL352" i="34"/>
  <c r="CU352" i="34" s="1"/>
  <c r="AL914" i="34"/>
  <c r="CU914" i="34" s="1"/>
  <c r="AL559" i="34"/>
  <c r="CU559" i="34" s="1"/>
  <c r="AN570" i="34"/>
  <c r="AL477" i="34"/>
  <c r="CU477" i="34" s="1"/>
  <c r="AL554" i="34"/>
  <c r="CU554" i="34" s="1"/>
  <c r="AX596" i="34"/>
  <c r="AL647" i="34"/>
  <c r="CU647" i="34" s="1"/>
  <c r="AL545" i="34"/>
  <c r="CU545" i="34" s="1"/>
  <c r="AX545" i="34"/>
  <c r="AN740" i="34"/>
  <c r="AL740" i="34" s="1"/>
  <c r="CU740" i="34" s="1"/>
  <c r="AL930" i="34"/>
  <c r="CU930" i="34" s="1"/>
  <c r="AN807" i="34"/>
  <c r="AN555" i="34"/>
  <c r="AN644" i="34"/>
  <c r="AX753" i="34"/>
  <c r="AX878" i="34"/>
  <c r="AN224" i="34"/>
  <c r="AX224" i="34" s="1"/>
  <c r="AX247" i="34"/>
  <c r="AL507" i="34"/>
  <c r="CU507" i="34" s="1"/>
  <c r="AX507" i="34"/>
  <c r="AX626" i="34"/>
  <c r="AX694" i="34"/>
  <c r="AL756" i="34"/>
  <c r="CU756" i="34" s="1"/>
  <c r="AX756" i="34"/>
  <c r="AN698" i="34"/>
  <c r="AN852" i="34"/>
  <c r="AX898" i="34"/>
  <c r="AX257" i="34"/>
  <c r="AL753" i="34"/>
  <c r="CU753" i="34" s="1"/>
  <c r="AX553" i="34"/>
  <c r="AL536" i="34"/>
  <c r="CU536" i="34" s="1"/>
  <c r="AX536" i="34"/>
  <c r="AX543" i="34"/>
  <c r="AL585" i="34"/>
  <c r="CU585" i="34" s="1"/>
  <c r="AL789" i="34"/>
  <c r="CU789" i="34" s="1"/>
  <c r="AX789" i="34"/>
  <c r="AL759" i="34"/>
  <c r="CU759" i="34" s="1"/>
  <c r="AL748" i="34"/>
  <c r="CU748" i="34" s="1"/>
  <c r="AX748" i="34"/>
  <c r="AX775" i="34"/>
  <c r="AX950" i="34"/>
  <c r="AN258" i="34"/>
  <c r="AN414" i="34"/>
  <c r="AN560" i="34"/>
  <c r="AX593" i="34"/>
  <c r="AX737" i="34"/>
  <c r="AX978" i="34"/>
  <c r="AN455" i="34"/>
  <c r="AN412" i="34"/>
  <c r="AL293" i="34"/>
  <c r="CU293" i="34" s="1"/>
  <c r="AN402" i="34"/>
  <c r="AN660" i="34"/>
  <c r="AN720" i="34"/>
  <c r="AN943" i="34"/>
  <c r="AN941" i="34"/>
  <c r="AL593" i="34"/>
  <c r="CU593" i="34" s="1"/>
  <c r="AX702" i="34"/>
  <c r="AL737" i="34"/>
  <c r="CU737" i="34" s="1"/>
  <c r="AX800" i="34"/>
  <c r="AN227" i="34"/>
  <c r="AN916" i="34"/>
  <c r="AN966" i="34"/>
  <c r="AL808" i="34"/>
  <c r="CU808" i="34" s="1"/>
  <c r="AL902" i="34"/>
  <c r="CU902" i="34" s="1"/>
  <c r="AL978" i="34"/>
  <c r="CU978" i="34" s="1"/>
  <c r="AN858" i="34"/>
  <c r="AN417" i="34"/>
  <c r="AX754" i="34"/>
  <c r="AL702" i="34"/>
  <c r="CU702" i="34" s="1"/>
  <c r="AN837" i="34"/>
  <c r="AN949" i="34"/>
  <c r="AN1007" i="34"/>
  <c r="AN947" i="34"/>
  <c r="AX654" i="34"/>
  <c r="AL654" i="34"/>
  <c r="CU654" i="34" s="1"/>
  <c r="AX684" i="34"/>
  <c r="AL681" i="34"/>
  <c r="CU681" i="34" s="1"/>
  <c r="AL798" i="34"/>
  <c r="CU798" i="34" s="1"/>
  <c r="AX798" i="34"/>
  <c r="AL785" i="34"/>
  <c r="CU785" i="34" s="1"/>
  <c r="AX785" i="34"/>
  <c r="AX897" i="34"/>
  <c r="AL897" i="34"/>
  <c r="CU897" i="34" s="1"/>
  <c r="AX668" i="34"/>
  <c r="AL668" i="34"/>
  <c r="CU668" i="34" s="1"/>
  <c r="AX592" i="34"/>
  <c r="AX783" i="34"/>
  <c r="AL783" i="34"/>
  <c r="CU783" i="34" s="1"/>
  <c r="AX740" i="34"/>
  <c r="AX670" i="34"/>
  <c r="AL670" i="34"/>
  <c r="CU670" i="34" s="1"/>
  <c r="AX635" i="34"/>
  <c r="AL635" i="34"/>
  <c r="CU635" i="34" s="1"/>
  <c r="AL879" i="34"/>
  <c r="CU879" i="34" s="1"/>
  <c r="AX879" i="34"/>
  <c r="AL925" i="34"/>
  <c r="CU925" i="34" s="1"/>
  <c r="AX925" i="34"/>
  <c r="AL903" i="34"/>
  <c r="CU903" i="34" s="1"/>
  <c r="AX903" i="34"/>
  <c r="AL990" i="34"/>
  <c r="CU990" i="34" s="1"/>
  <c r="AX990" i="34"/>
  <c r="AL801" i="34"/>
  <c r="CU801" i="34" s="1"/>
  <c r="AX801" i="34"/>
  <c r="AL998" i="34"/>
  <c r="CU998" i="34" s="1"/>
  <c r="AX998" i="34"/>
  <c r="AX612" i="34"/>
  <c r="AL612" i="34"/>
  <c r="CU612" i="34" s="1"/>
  <c r="AL764" i="34"/>
  <c r="CU764" i="34" s="1"/>
  <c r="AX764" i="34"/>
  <c r="AL788" i="34"/>
  <c r="CU788" i="34" s="1"/>
  <c r="AX788" i="34"/>
  <c r="AX986" i="34"/>
  <c r="AL986" i="34"/>
  <c r="CU986" i="34" s="1"/>
  <c r="AL870" i="34"/>
  <c r="CU870" i="34" s="1"/>
  <c r="AX870" i="34"/>
  <c r="AL989" i="34"/>
  <c r="CU989" i="34" s="1"/>
  <c r="AX989" i="34"/>
  <c r="AL819" i="34"/>
  <c r="CU819" i="34" s="1"/>
  <c r="AX819" i="34"/>
  <c r="AL867" i="34"/>
  <c r="CU867" i="34" s="1"/>
  <c r="AX867" i="34"/>
  <c r="AL236" i="34"/>
  <c r="CU236" i="34" s="1"/>
  <c r="AX236" i="34"/>
  <c r="AN287" i="34"/>
  <c r="AN282" i="34"/>
  <c r="AN355" i="34"/>
  <c r="AX320" i="34"/>
  <c r="AL320" i="34"/>
  <c r="CU320" i="34" s="1"/>
  <c r="AL384" i="34"/>
  <c r="CU384" i="34" s="1"/>
  <c r="AX384" i="34"/>
  <c r="AN375" i="34"/>
  <c r="AN340" i="34"/>
  <c r="AN649" i="34"/>
  <c r="AN685" i="34"/>
  <c r="AX707" i="34"/>
  <c r="AL707" i="34"/>
  <c r="CU707" i="34" s="1"/>
  <c r="AN724" i="34"/>
  <c r="AX824" i="34"/>
  <c r="AL824" i="34"/>
  <c r="CU824" i="34" s="1"/>
  <c r="AL954" i="34"/>
  <c r="CU954" i="34" s="1"/>
  <c r="AX954" i="34"/>
  <c r="AN928" i="34"/>
  <c r="AN944" i="34"/>
  <c r="AN982" i="34"/>
  <c r="AL239" i="34"/>
  <c r="CU239" i="34" s="1"/>
  <c r="AX239" i="34"/>
  <c r="AN377" i="34"/>
  <c r="AN657" i="34"/>
  <c r="AL703" i="34"/>
  <c r="CU703" i="34" s="1"/>
  <c r="AN742" i="34"/>
  <c r="AN751" i="34"/>
  <c r="AL718" i="34"/>
  <c r="CU718" i="34" s="1"/>
  <c r="AX718" i="34"/>
  <c r="AN704" i="34"/>
  <c r="AX828" i="34"/>
  <c r="AL828" i="34"/>
  <c r="CU828" i="34" s="1"/>
  <c r="AN908" i="34"/>
  <c r="AL961" i="34"/>
  <c r="CU961" i="34" s="1"/>
  <c r="AX961" i="34"/>
  <c r="AN974" i="34"/>
  <c r="AN833" i="34"/>
  <c r="AN275" i="34"/>
  <c r="AN442" i="34"/>
  <c r="AX508" i="34"/>
  <c r="AL508" i="34"/>
  <c r="CU508" i="34" s="1"/>
  <c r="AN528" i="34"/>
  <c r="AL579" i="34"/>
  <c r="CU579" i="34" s="1"/>
  <c r="AX579" i="34"/>
  <c r="AN667" i="34"/>
  <c r="AN640" i="34"/>
  <c r="AN683" i="34"/>
  <c r="AN680" i="34"/>
  <c r="AN790" i="34"/>
  <c r="AL958" i="34"/>
  <c r="CU958" i="34" s="1"/>
  <c r="AX958" i="34"/>
  <c r="AN932" i="34"/>
  <c r="AN948" i="34"/>
  <c r="AN887" i="34"/>
  <c r="AN904" i="34"/>
  <c r="AN782" i="34"/>
  <c r="AN853" i="34"/>
  <c r="AX222" i="34"/>
  <c r="AL222" i="34"/>
  <c r="CU222" i="34" s="1"/>
  <c r="AL240" i="34"/>
  <c r="CU240" i="34" s="1"/>
  <c r="AX240" i="34"/>
  <c r="AL297" i="34"/>
  <c r="CU297" i="34" s="1"/>
  <c r="AX297" i="34"/>
  <c r="AN217" i="34"/>
  <c r="AL264" i="34"/>
  <c r="CU264" i="34" s="1"/>
  <c r="AN252" i="34"/>
  <c r="AN394" i="34"/>
  <c r="AN480" i="34"/>
  <c r="AX441" i="34"/>
  <c r="AL441" i="34"/>
  <c r="CU441" i="34" s="1"/>
  <c r="AL497" i="34"/>
  <c r="CU497" i="34" s="1"/>
  <c r="AN548" i="34"/>
  <c r="AN557" i="34"/>
  <c r="AN673" i="34"/>
  <c r="AN607" i="34"/>
  <c r="AN655" i="34"/>
  <c r="AN777" i="34"/>
  <c r="AN758" i="34"/>
  <c r="AN766" i="34"/>
  <c r="AN653" i="34"/>
  <c r="AN697" i="34"/>
  <c r="AL855" i="34"/>
  <c r="CU855" i="34" s="1"/>
  <c r="AN1008" i="34"/>
  <c r="AN268" i="34"/>
  <c r="AN226" i="34"/>
  <c r="AN471" i="34"/>
  <c r="AX432" i="34"/>
  <c r="AL445" i="34"/>
  <c r="CU445" i="34" s="1"/>
  <c r="AL583" i="34"/>
  <c r="CU583" i="34" s="1"/>
  <c r="AN533" i="34"/>
  <c r="AN648" i="34"/>
  <c r="AN599" i="34"/>
  <c r="AN920" i="34"/>
  <c r="AN936" i="34"/>
  <c r="AN952" i="34"/>
  <c r="AN988" i="34"/>
  <c r="AN223" i="34"/>
  <c r="AL244" i="34"/>
  <c r="CU244" i="34" s="1"/>
  <c r="AN270" i="34"/>
  <c r="AN332" i="34"/>
  <c r="AL329" i="34"/>
  <c r="CU329" i="34" s="1"/>
  <c r="AL350" i="34"/>
  <c r="CU350" i="34" s="1"/>
  <c r="AX350" i="34"/>
  <c r="AL346" i="34"/>
  <c r="CU346" i="34" s="1"/>
  <c r="AN544" i="34"/>
  <c r="AL501" i="34"/>
  <c r="CU501" i="34" s="1"/>
  <c r="AN521" i="34"/>
  <c r="AX562" i="34"/>
  <c r="AL562" i="34"/>
  <c r="CU562" i="34" s="1"/>
  <c r="AL571" i="34"/>
  <c r="CU571" i="34" s="1"/>
  <c r="AX571" i="34"/>
  <c r="AN552" i="34"/>
  <c r="AL634" i="34"/>
  <c r="CU634" i="34" s="1"/>
  <c r="AX719" i="34"/>
  <c r="AL719" i="34"/>
  <c r="CU719" i="34" s="1"/>
  <c r="AN774" i="34"/>
  <c r="AN646" i="34"/>
  <c r="AN726" i="34"/>
  <c r="AN810" i="34"/>
  <c r="AN963" i="34"/>
  <c r="AN883" i="34"/>
  <c r="AN230" i="34"/>
  <c r="AN254" i="34"/>
  <c r="AL379" i="34"/>
  <c r="CU379" i="34" s="1"/>
  <c r="AX379" i="34"/>
  <c r="AN310" i="34"/>
  <c r="AN362" i="34"/>
  <c r="AL325" i="34"/>
  <c r="CU325" i="34" s="1"/>
  <c r="AN376" i="34"/>
  <c r="AN457" i="34"/>
  <c r="AN418" i="34"/>
  <c r="AN365" i="34"/>
  <c r="AN460" i="34"/>
  <c r="AN597" i="34"/>
  <c r="AL630" i="34"/>
  <c r="CU630" i="34" s="1"/>
  <c r="AX630" i="34"/>
  <c r="AX638" i="34"/>
  <c r="AL638" i="34"/>
  <c r="CU638" i="34" s="1"/>
  <c r="AX625" i="34"/>
  <c r="AL625" i="34"/>
  <c r="CU625" i="34" s="1"/>
  <c r="AN686" i="34"/>
  <c r="AN664" i="34"/>
  <c r="AL711" i="34"/>
  <c r="CU711" i="34" s="1"/>
  <c r="AX711" i="34"/>
  <c r="AN652" i="34"/>
  <c r="AN689" i="34"/>
  <c r="AN745" i="34"/>
  <c r="AN639" i="34"/>
  <c r="AN772" i="34"/>
  <c r="AN893" i="34"/>
  <c r="AN793" i="34"/>
  <c r="AN901" i="34"/>
  <c r="AN857" i="34"/>
  <c r="AN924" i="34"/>
  <c r="AN940" i="34"/>
  <c r="AN964" i="34"/>
  <c r="AN895" i="34"/>
  <c r="AN891" i="34"/>
  <c r="AN976" i="34"/>
  <c r="AN973" i="34"/>
  <c r="AN804" i="34"/>
  <c r="AN271" i="34"/>
  <c r="AN284" i="34"/>
  <c r="AN250" i="34"/>
  <c r="AN283" i="34"/>
  <c r="AL351" i="34"/>
  <c r="CU351" i="34" s="1"/>
  <c r="AX351" i="34"/>
  <c r="AL354" i="34"/>
  <c r="CU354" i="34" s="1"/>
  <c r="AL388" i="34"/>
  <c r="CU388" i="34" s="1"/>
  <c r="AN409" i="34"/>
  <c r="AN437" i="34"/>
  <c r="AN399" i="34"/>
  <c r="AN519" i="34"/>
  <c r="AN398" i="34"/>
  <c r="AN479" i="34"/>
  <c r="AN542" i="34"/>
  <c r="AN619" i="34"/>
  <c r="AN514" i="34"/>
  <c r="AN665" i="34"/>
  <c r="AN750" i="34"/>
  <c r="AN662" i="34"/>
  <c r="AN727" i="34"/>
  <c r="AN678" i="34"/>
  <c r="AN734" i="34"/>
  <c r="AN669" i="34"/>
  <c r="AL836" i="34"/>
  <c r="CU836" i="34" s="1"/>
  <c r="AX836" i="34"/>
  <c r="AN894" i="34"/>
  <c r="AN875" i="34"/>
  <c r="AN871" i="34"/>
  <c r="AN806" i="34"/>
  <c r="AL970" i="34"/>
  <c r="CU970" i="34" s="1"/>
  <c r="AN918" i="34"/>
  <c r="AL722" i="34"/>
  <c r="CU722" i="34" s="1"/>
  <c r="AX722" i="34"/>
  <c r="AX850" i="34"/>
  <c r="AL850" i="34"/>
  <c r="CU850" i="34" s="1"/>
  <c r="AX357" i="34"/>
  <c r="AL357" i="34"/>
  <c r="CU357" i="34" s="1"/>
  <c r="AX495" i="34"/>
  <c r="AL495" i="34"/>
  <c r="CU495" i="34" s="1"/>
  <c r="AX499" i="34"/>
  <c r="AL499" i="34"/>
  <c r="CU499" i="34" s="1"/>
  <c r="AL1010" i="34"/>
  <c r="CU1010" i="34" s="1"/>
  <c r="AX1010" i="34"/>
  <c r="AL846" i="34"/>
  <c r="CU846" i="34" s="1"/>
  <c r="AX846" i="34"/>
  <c r="AN228" i="34"/>
  <c r="AL229" i="34"/>
  <c r="CU229" i="34" s="1"/>
  <c r="AX229" i="34"/>
  <c r="AL246" i="34"/>
  <c r="CU246" i="34" s="1"/>
  <c r="AX246" i="34"/>
  <c r="AN233" i="34"/>
  <c r="AL234" i="34"/>
  <c r="CU234" i="34" s="1"/>
  <c r="AX234" i="34"/>
  <c r="AN238" i="34"/>
  <c r="AL263" i="34"/>
  <c r="CU263" i="34" s="1"/>
  <c r="AX263" i="34"/>
  <c r="AL269" i="34"/>
  <c r="CU269" i="34" s="1"/>
  <c r="AX269" i="34"/>
  <c r="AN291" i="34"/>
  <c r="AL328" i="34"/>
  <c r="CU328" i="34" s="1"/>
  <c r="AX328" i="34"/>
  <c r="AL348" i="34"/>
  <c r="CU348" i="34" s="1"/>
  <c r="AX348" i="34"/>
  <c r="AN361" i="34"/>
  <c r="AL353" i="34"/>
  <c r="CU353" i="34" s="1"/>
  <c r="AX353" i="34"/>
  <c r="AN382" i="34"/>
  <c r="AL385" i="34"/>
  <c r="CU385" i="34" s="1"/>
  <c r="AX385" i="34"/>
  <c r="AN435" i="34"/>
  <c r="AL431" i="34"/>
  <c r="CU431" i="34" s="1"/>
  <c r="AX431" i="34"/>
  <c r="AL496" i="34"/>
  <c r="CU496" i="34" s="1"/>
  <c r="AX496" i="34"/>
  <c r="AN578" i="34"/>
  <c r="AN564" i="34"/>
  <c r="AX575" i="34"/>
  <c r="AL575" i="34"/>
  <c r="CU575" i="34" s="1"/>
  <c r="AL627" i="34"/>
  <c r="CU627" i="34" s="1"/>
  <c r="AX627" i="34"/>
  <c r="AL623" i="34"/>
  <c r="CU623" i="34" s="1"/>
  <c r="AX623" i="34"/>
  <c r="AN701" i="34"/>
  <c r="AL830" i="34"/>
  <c r="CU830" i="34" s="1"/>
  <c r="AX830" i="34"/>
  <c r="AL845" i="34"/>
  <c r="CU845" i="34" s="1"/>
  <c r="AX845" i="34"/>
  <c r="AL847" i="34"/>
  <c r="CU847" i="34" s="1"/>
  <c r="AX847" i="34"/>
  <c r="AN834" i="34"/>
  <c r="AX863" i="34"/>
  <c r="AL863" i="34"/>
  <c r="CU863" i="34" s="1"/>
  <c r="AN1005" i="34"/>
  <c r="AX977" i="34"/>
  <c r="AL977" i="34"/>
  <c r="CU977" i="34" s="1"/>
  <c r="AX981" i="34"/>
  <c r="AL981" i="34"/>
  <c r="CU981" i="34" s="1"/>
  <c r="AN1009" i="34"/>
  <c r="AL1012" i="34"/>
  <c r="CU1012" i="34" s="1"/>
  <c r="AX1012" i="34"/>
  <c r="AN216" i="34"/>
  <c r="AL243" i="34"/>
  <c r="CU243" i="34" s="1"/>
  <c r="AX243" i="34"/>
  <c r="AN220" i="34"/>
  <c r="AL265" i="34"/>
  <c r="CU265" i="34" s="1"/>
  <c r="AX265" i="34"/>
  <c r="AL292" i="34"/>
  <c r="CU292" i="34" s="1"/>
  <c r="AX292" i="34"/>
  <c r="AL331" i="34"/>
  <c r="CU331" i="34" s="1"/>
  <c r="AX331" i="34"/>
  <c r="AL356" i="34"/>
  <c r="CU356" i="34" s="1"/>
  <c r="AX356" i="34"/>
  <c r="AL358" i="34"/>
  <c r="CU358" i="34" s="1"/>
  <c r="AX358" i="34"/>
  <c r="AL492" i="34"/>
  <c r="CU492" i="34" s="1"/>
  <c r="AX492" i="34"/>
  <c r="AL500" i="34"/>
  <c r="CU500" i="34" s="1"/>
  <c r="AX500" i="34"/>
  <c r="AN582" i="34"/>
  <c r="AL573" i="34"/>
  <c r="CU573" i="34" s="1"/>
  <c r="AX573" i="34"/>
  <c r="AL629" i="34"/>
  <c r="CU629" i="34" s="1"/>
  <c r="AX629" i="34"/>
  <c r="AL633" i="34"/>
  <c r="CU633" i="34" s="1"/>
  <c r="AX633" i="34"/>
  <c r="AL708" i="34"/>
  <c r="CU708" i="34" s="1"/>
  <c r="AX708" i="34"/>
  <c r="AN713" i="34"/>
  <c r="AL721" i="34"/>
  <c r="CU721" i="34" s="1"/>
  <c r="AX721" i="34"/>
  <c r="AX723" i="34"/>
  <c r="AL723" i="34"/>
  <c r="CU723" i="34" s="1"/>
  <c r="AL826" i="34"/>
  <c r="CU826" i="34" s="1"/>
  <c r="AX826" i="34"/>
  <c r="AL851" i="34"/>
  <c r="CU851" i="34" s="1"/>
  <c r="AX851" i="34"/>
  <c r="AL865" i="34"/>
  <c r="CU865" i="34" s="1"/>
  <c r="AX865" i="34"/>
  <c r="AL831" i="34"/>
  <c r="CU831" i="34" s="1"/>
  <c r="AX831" i="34"/>
  <c r="AN842" i="34"/>
  <c r="AL861" i="34"/>
  <c r="CU861" i="34" s="1"/>
  <c r="AX861" i="34"/>
  <c r="AN972" i="34"/>
  <c r="AL983" i="34"/>
  <c r="CU983" i="34" s="1"/>
  <c r="AX983" i="34"/>
  <c r="AX969" i="34"/>
  <c r="AL969" i="34"/>
  <c r="CU969" i="34" s="1"/>
  <c r="AL959" i="34"/>
  <c r="CU959" i="34" s="1"/>
  <c r="AX959" i="34"/>
  <c r="AL979" i="34"/>
  <c r="CU979" i="34" s="1"/>
  <c r="AX979" i="34"/>
  <c r="AN997" i="34"/>
  <c r="AL225" i="34"/>
  <c r="CU225" i="34" s="1"/>
  <c r="AX225" i="34"/>
  <c r="AL237" i="34"/>
  <c r="CU237" i="34" s="1"/>
  <c r="AX237" i="34"/>
  <c r="AX267" i="34"/>
  <c r="AL267" i="34"/>
  <c r="CU267" i="34" s="1"/>
  <c r="AL360" i="34"/>
  <c r="CU360" i="34" s="1"/>
  <c r="AX360" i="34"/>
  <c r="AL381" i="34"/>
  <c r="CU381" i="34" s="1"/>
  <c r="AX381" i="34"/>
  <c r="AN386" i="34"/>
  <c r="AN430" i="34"/>
  <c r="AL434" i="34"/>
  <c r="CU434" i="34" s="1"/>
  <c r="AX434" i="34"/>
  <c r="AN439" i="34"/>
  <c r="AL498" i="34"/>
  <c r="CU498" i="34" s="1"/>
  <c r="AX498" i="34"/>
  <c r="AL504" i="34"/>
  <c r="CU504" i="34" s="1"/>
  <c r="AX504" i="34"/>
  <c r="AL506" i="34"/>
  <c r="CU506" i="34" s="1"/>
  <c r="AX506" i="34"/>
  <c r="AL565" i="34"/>
  <c r="CU565" i="34" s="1"/>
  <c r="AX565" i="34"/>
  <c r="AN568" i="34"/>
  <c r="AL577" i="34"/>
  <c r="CU577" i="34" s="1"/>
  <c r="AX577" i="34"/>
  <c r="AN503" i="34"/>
  <c r="AL632" i="34"/>
  <c r="CU632" i="34" s="1"/>
  <c r="AX632" i="34"/>
  <c r="AL637" i="34"/>
  <c r="CU637" i="34" s="1"/>
  <c r="AX637" i="34"/>
  <c r="AL705" i="34"/>
  <c r="CU705" i="34" s="1"/>
  <c r="AX705" i="34"/>
  <c r="AL715" i="34"/>
  <c r="CU715" i="34" s="1"/>
  <c r="AX715" i="34"/>
  <c r="AL822" i="34"/>
  <c r="CU822" i="34" s="1"/>
  <c r="AX822" i="34"/>
  <c r="AN838" i="34"/>
  <c r="AL849" i="34"/>
  <c r="CU849" i="34" s="1"/>
  <c r="AX849" i="34"/>
  <c r="AL823" i="34"/>
  <c r="CU823" i="34" s="1"/>
  <c r="AX823" i="34"/>
  <c r="AL968" i="34"/>
  <c r="CU968" i="34" s="1"/>
  <c r="AX968" i="34"/>
  <c r="AN1013" i="34"/>
  <c r="AN1001" i="34"/>
  <c r="AL242" i="34"/>
  <c r="CU242" i="34" s="1"/>
  <c r="AX242" i="34"/>
  <c r="AL232" i="34"/>
  <c r="CU232" i="34" s="1"/>
  <c r="AX232" i="34"/>
  <c r="AL235" i="34"/>
  <c r="CU235" i="34" s="1"/>
  <c r="AX235" i="34"/>
  <c r="AN266" i="34"/>
  <c r="AL299" i="34"/>
  <c r="CU299" i="34" s="1"/>
  <c r="AX299" i="34"/>
  <c r="AN295" i="34"/>
  <c r="AL298" i="34"/>
  <c r="CU298" i="34" s="1"/>
  <c r="AX298" i="34"/>
  <c r="AL323" i="34"/>
  <c r="CU323" i="34" s="1"/>
  <c r="AX323" i="34"/>
  <c r="AL327" i="34"/>
  <c r="CU327" i="34" s="1"/>
  <c r="AX327" i="34"/>
  <c r="AL324" i="34"/>
  <c r="CU324" i="34" s="1"/>
  <c r="AX324" i="34"/>
  <c r="AN349" i="34"/>
  <c r="AL502" i="34"/>
  <c r="CU502" i="34" s="1"/>
  <c r="AX502" i="34"/>
  <c r="AL510" i="34"/>
  <c r="CU510" i="34" s="1"/>
  <c r="AX510" i="34"/>
  <c r="AL581" i="34"/>
  <c r="CU581" i="34" s="1"/>
  <c r="AX581" i="34"/>
  <c r="AL569" i="34"/>
  <c r="CU569" i="34" s="1"/>
  <c r="AX569" i="34"/>
  <c r="AL628" i="34"/>
  <c r="CU628" i="34" s="1"/>
  <c r="AX628" i="34"/>
  <c r="AL636" i="34"/>
  <c r="CU636" i="34" s="1"/>
  <c r="AX636" i="34"/>
  <c r="AN574" i="34"/>
  <c r="AL624" i="34"/>
  <c r="CU624" i="34" s="1"/>
  <c r="AX624" i="34"/>
  <c r="AN709" i="34"/>
  <c r="AL712" i="34"/>
  <c r="CU712" i="34" s="1"/>
  <c r="AX712" i="34"/>
  <c r="AL706" i="34"/>
  <c r="CU706" i="34" s="1"/>
  <c r="AX706" i="34"/>
  <c r="AL827" i="34"/>
  <c r="CU827" i="34" s="1"/>
  <c r="AX827" i="34"/>
  <c r="AX859" i="34"/>
  <c r="AL859" i="34"/>
  <c r="CU859" i="34" s="1"/>
  <c r="AN956" i="34"/>
  <c r="AL971" i="34"/>
  <c r="CU971" i="34" s="1"/>
  <c r="AX971" i="34"/>
  <c r="AN984" i="34"/>
  <c r="AN960" i="34"/>
  <c r="AX965" i="34"/>
  <c r="AL965" i="34"/>
  <c r="CU965" i="34" s="1"/>
  <c r="AN993" i="34"/>
  <c r="AN980" i="34"/>
  <c r="P16" i="34"/>
  <c r="AX438" i="34" l="1"/>
  <c r="AL224" i="34"/>
  <c r="CU224" i="34" s="1"/>
  <c r="AL1007" i="34"/>
  <c r="CU1007" i="34" s="1"/>
  <c r="AX1007" i="34"/>
  <c r="AX858" i="34"/>
  <c r="AL858" i="34"/>
  <c r="CU858" i="34" s="1"/>
  <c r="AX227" i="34"/>
  <c r="AL227" i="34"/>
  <c r="CU227" i="34" s="1"/>
  <c r="AL660" i="34"/>
  <c r="CU660" i="34" s="1"/>
  <c r="AX660" i="34"/>
  <c r="AX560" i="34"/>
  <c r="AL560" i="34"/>
  <c r="CU560" i="34" s="1"/>
  <c r="AX546" i="34"/>
  <c r="AL546" i="34"/>
  <c r="CU546" i="34" s="1"/>
  <c r="AX720" i="34"/>
  <c r="AL720" i="34"/>
  <c r="CU720" i="34" s="1"/>
  <c r="AL644" i="34"/>
  <c r="CU644" i="34" s="1"/>
  <c r="AX644" i="34"/>
  <c r="AL1002" i="34"/>
  <c r="CU1002" i="34" s="1"/>
  <c r="AX1002" i="34"/>
  <c r="AL411" i="34"/>
  <c r="CU411" i="34" s="1"/>
  <c r="AX411" i="34"/>
  <c r="AX330" i="34"/>
  <c r="AL330" i="34"/>
  <c r="CU330" i="34" s="1"/>
  <c r="AL949" i="34"/>
  <c r="CU949" i="34" s="1"/>
  <c r="AX949" i="34"/>
  <c r="AL837" i="34"/>
  <c r="CU837" i="34" s="1"/>
  <c r="AX837" i="34"/>
  <c r="AL402" i="34"/>
  <c r="CU402" i="34" s="1"/>
  <c r="AX402" i="34"/>
  <c r="AL414" i="34"/>
  <c r="CU414" i="34" s="1"/>
  <c r="AX414" i="34"/>
  <c r="AL852" i="34"/>
  <c r="CU852" i="34" s="1"/>
  <c r="AX852" i="34"/>
  <c r="AL311" i="34"/>
  <c r="CU311" i="34" s="1"/>
  <c r="AX311" i="34"/>
  <c r="AX605" i="34"/>
  <c r="AL605" i="34"/>
  <c r="CU605" i="34" s="1"/>
  <c r="AL776" i="34"/>
  <c r="CU776" i="34" s="1"/>
  <c r="AX776" i="34"/>
  <c r="AL966" i="34"/>
  <c r="CU966" i="34" s="1"/>
  <c r="AX966" i="34"/>
  <c r="AX412" i="34"/>
  <c r="AL412" i="34"/>
  <c r="CU412" i="34" s="1"/>
  <c r="AX807" i="34"/>
  <c r="AL807" i="34"/>
  <c r="CU807" i="34" s="1"/>
  <c r="AL570" i="34"/>
  <c r="CU570" i="34" s="1"/>
  <c r="AX570" i="34"/>
  <c r="AX864" i="34"/>
  <c r="AL864" i="34"/>
  <c r="CU864" i="34" s="1"/>
  <c r="AL417" i="34"/>
  <c r="CU417" i="34" s="1"/>
  <c r="AX417" i="34"/>
  <c r="AL698" i="34"/>
  <c r="CU698" i="34" s="1"/>
  <c r="AX698" i="34"/>
  <c r="AL555" i="34"/>
  <c r="CU555" i="34" s="1"/>
  <c r="AX555" i="34"/>
  <c r="AL312" i="34"/>
  <c r="CU312" i="34" s="1"/>
  <c r="AX312" i="34"/>
  <c r="AL465" i="34"/>
  <c r="CU465" i="34" s="1"/>
  <c r="AX465" i="34"/>
  <c r="AL941" i="34"/>
  <c r="CU941" i="34" s="1"/>
  <c r="AX941" i="34"/>
  <c r="AL943" i="34"/>
  <c r="CU943" i="34" s="1"/>
  <c r="AX943" i="34"/>
  <c r="AL947" i="34"/>
  <c r="CU947" i="34" s="1"/>
  <c r="AX947" i="34"/>
  <c r="AL916" i="34"/>
  <c r="CU916" i="34" s="1"/>
  <c r="AX916" i="34"/>
  <c r="AL455" i="34"/>
  <c r="CU455" i="34" s="1"/>
  <c r="AX455" i="34"/>
  <c r="AX258" i="34"/>
  <c r="AL258" i="34"/>
  <c r="CU258" i="34" s="1"/>
  <c r="AL592" i="34"/>
  <c r="CU592" i="34" s="1"/>
  <c r="AX727" i="34"/>
  <c r="AL727" i="34"/>
  <c r="CU727" i="34" s="1"/>
  <c r="AL479" i="34"/>
  <c r="CU479" i="34" s="1"/>
  <c r="AX479" i="34"/>
  <c r="AL437" i="34"/>
  <c r="CU437" i="34" s="1"/>
  <c r="AX437" i="34"/>
  <c r="AX271" i="34"/>
  <c r="AL271" i="34"/>
  <c r="CU271" i="34" s="1"/>
  <c r="AX976" i="34"/>
  <c r="AL976" i="34"/>
  <c r="CU976" i="34" s="1"/>
  <c r="AL924" i="34"/>
  <c r="CU924" i="34" s="1"/>
  <c r="AX924" i="34"/>
  <c r="AL689" i="34"/>
  <c r="CU689" i="34" s="1"/>
  <c r="AX689" i="34"/>
  <c r="AX460" i="34"/>
  <c r="AL460" i="34"/>
  <c r="CU460" i="34" s="1"/>
  <c r="AL376" i="34"/>
  <c r="CU376" i="34" s="1"/>
  <c r="AX376" i="34"/>
  <c r="AL254" i="34"/>
  <c r="CU254" i="34" s="1"/>
  <c r="AX254" i="34"/>
  <c r="AX963" i="34"/>
  <c r="AL963" i="34"/>
  <c r="CU963" i="34" s="1"/>
  <c r="AL552" i="34"/>
  <c r="CU552" i="34" s="1"/>
  <c r="AX552" i="34"/>
  <c r="AL521" i="34"/>
  <c r="CU521" i="34" s="1"/>
  <c r="AX521" i="34"/>
  <c r="AL226" i="34"/>
  <c r="CU226" i="34" s="1"/>
  <c r="AX226" i="34"/>
  <c r="AL790" i="34"/>
  <c r="CU790" i="34" s="1"/>
  <c r="AX790" i="34"/>
  <c r="AL667" i="34"/>
  <c r="CU667" i="34" s="1"/>
  <c r="AX667" i="34"/>
  <c r="AX833" i="34"/>
  <c r="AL833" i="34"/>
  <c r="CU833" i="34" s="1"/>
  <c r="AX704" i="34"/>
  <c r="AL704" i="34"/>
  <c r="CU704" i="34" s="1"/>
  <c r="AX982" i="34"/>
  <c r="AL982" i="34"/>
  <c r="CU982" i="34" s="1"/>
  <c r="AL669" i="34"/>
  <c r="CU669" i="34" s="1"/>
  <c r="AX669" i="34"/>
  <c r="AL662" i="34"/>
  <c r="CU662" i="34" s="1"/>
  <c r="AX662" i="34"/>
  <c r="AL514" i="34"/>
  <c r="CU514" i="34" s="1"/>
  <c r="AX514" i="34"/>
  <c r="AL409" i="34"/>
  <c r="CU409" i="34" s="1"/>
  <c r="AX409" i="34"/>
  <c r="AL250" i="34"/>
  <c r="CU250" i="34" s="1"/>
  <c r="AX250" i="34"/>
  <c r="AL891" i="34"/>
  <c r="CU891" i="34" s="1"/>
  <c r="AX891" i="34"/>
  <c r="AX686" i="34"/>
  <c r="AL686" i="34"/>
  <c r="CU686" i="34" s="1"/>
  <c r="AL362" i="34"/>
  <c r="CU362" i="34" s="1"/>
  <c r="AX362" i="34"/>
  <c r="AL810" i="34"/>
  <c r="CU810" i="34" s="1"/>
  <c r="AX810" i="34"/>
  <c r="AL223" i="34"/>
  <c r="CU223" i="34" s="1"/>
  <c r="AX223" i="34"/>
  <c r="AL268" i="34"/>
  <c r="CU268" i="34" s="1"/>
  <c r="AX268" i="34"/>
  <c r="AL777" i="34"/>
  <c r="CU777" i="34" s="1"/>
  <c r="AX777" i="34"/>
  <c r="AX655" i="34"/>
  <c r="AL655" i="34"/>
  <c r="CU655" i="34" s="1"/>
  <c r="AL673" i="34"/>
  <c r="CU673" i="34" s="1"/>
  <c r="AX673" i="34"/>
  <c r="AX252" i="34"/>
  <c r="AL252" i="34"/>
  <c r="CU252" i="34" s="1"/>
  <c r="AL904" i="34"/>
  <c r="CU904" i="34" s="1"/>
  <c r="AX904" i="34"/>
  <c r="AL948" i="34"/>
  <c r="CU948" i="34" s="1"/>
  <c r="AX948" i="34"/>
  <c r="AX640" i="34"/>
  <c r="AL640" i="34"/>
  <c r="CU640" i="34" s="1"/>
  <c r="AL742" i="34"/>
  <c r="CU742" i="34" s="1"/>
  <c r="AX742" i="34"/>
  <c r="AL657" i="34"/>
  <c r="CU657" i="34" s="1"/>
  <c r="AX657" i="34"/>
  <c r="AL685" i="34"/>
  <c r="CU685" i="34" s="1"/>
  <c r="AX685" i="34"/>
  <c r="AL649" i="34"/>
  <c r="CU649" i="34" s="1"/>
  <c r="AX649" i="34"/>
  <c r="AL282" i="34"/>
  <c r="CU282" i="34" s="1"/>
  <c r="AX282" i="34"/>
  <c r="AL750" i="34"/>
  <c r="CU750" i="34" s="1"/>
  <c r="AX750" i="34"/>
  <c r="AL895" i="34"/>
  <c r="CU895" i="34" s="1"/>
  <c r="AX895" i="34"/>
  <c r="AL901" i="34"/>
  <c r="CU901" i="34" s="1"/>
  <c r="AX901" i="34"/>
  <c r="AX652" i="34"/>
  <c r="AL652" i="34"/>
  <c r="CU652" i="34" s="1"/>
  <c r="AX664" i="34"/>
  <c r="AL664" i="34"/>
  <c r="CU664" i="34" s="1"/>
  <c r="AX597" i="34"/>
  <c r="AL597" i="34"/>
  <c r="CU597" i="34" s="1"/>
  <c r="AX457" i="34"/>
  <c r="AL457" i="34"/>
  <c r="CU457" i="34" s="1"/>
  <c r="AX310" i="34"/>
  <c r="AL310" i="34"/>
  <c r="CU310" i="34" s="1"/>
  <c r="AL230" i="34"/>
  <c r="CU230" i="34" s="1"/>
  <c r="AX230" i="34"/>
  <c r="AL646" i="34"/>
  <c r="CU646" i="34" s="1"/>
  <c r="AX646" i="34"/>
  <c r="AL920" i="34"/>
  <c r="CU920" i="34" s="1"/>
  <c r="AX920" i="34"/>
  <c r="AL599" i="34"/>
  <c r="CU599" i="34" s="1"/>
  <c r="AX599" i="34"/>
  <c r="AX355" i="34"/>
  <c r="AL355" i="34"/>
  <c r="CU355" i="34" s="1"/>
  <c r="AL806" i="34"/>
  <c r="CU806" i="34" s="1"/>
  <c r="AX806" i="34"/>
  <c r="AL398" i="34"/>
  <c r="CU398" i="34" s="1"/>
  <c r="AX398" i="34"/>
  <c r="AX284" i="34"/>
  <c r="AL284" i="34"/>
  <c r="CU284" i="34" s="1"/>
  <c r="AX964" i="34"/>
  <c r="AL964" i="34"/>
  <c r="CU964" i="34" s="1"/>
  <c r="AL857" i="34"/>
  <c r="CU857" i="34" s="1"/>
  <c r="AX857" i="34"/>
  <c r="AX793" i="34"/>
  <c r="AL793" i="34"/>
  <c r="CU793" i="34" s="1"/>
  <c r="AL365" i="34"/>
  <c r="CU365" i="34" s="1"/>
  <c r="AX365" i="34"/>
  <c r="AL883" i="34"/>
  <c r="CU883" i="34" s="1"/>
  <c r="AX883" i="34"/>
  <c r="AL726" i="34"/>
  <c r="CU726" i="34" s="1"/>
  <c r="AX726" i="34"/>
  <c r="AL952" i="34"/>
  <c r="CU952" i="34" s="1"/>
  <c r="AX952" i="34"/>
  <c r="AL1008" i="34"/>
  <c r="CU1008" i="34" s="1"/>
  <c r="AX1008" i="34"/>
  <c r="AL697" i="34"/>
  <c r="CU697" i="34" s="1"/>
  <c r="AX697" i="34"/>
  <c r="AL766" i="34"/>
  <c r="CU766" i="34" s="1"/>
  <c r="AX766" i="34"/>
  <c r="AL758" i="34"/>
  <c r="CU758" i="34" s="1"/>
  <c r="AX758" i="34"/>
  <c r="AL607" i="34"/>
  <c r="CU607" i="34" s="1"/>
  <c r="AX607" i="34"/>
  <c r="AL557" i="34"/>
  <c r="CU557" i="34" s="1"/>
  <c r="AX557" i="34"/>
  <c r="AL680" i="34"/>
  <c r="CU680" i="34" s="1"/>
  <c r="AX680" i="34"/>
  <c r="AL683" i="34"/>
  <c r="CU683" i="34" s="1"/>
  <c r="AX683" i="34"/>
  <c r="AX442" i="34"/>
  <c r="AL442" i="34"/>
  <c r="CU442" i="34" s="1"/>
  <c r="AL944" i="34"/>
  <c r="CU944" i="34" s="1"/>
  <c r="AX944" i="34"/>
  <c r="AX724" i="34"/>
  <c r="AL724" i="34"/>
  <c r="CU724" i="34" s="1"/>
  <c r="AX287" i="34"/>
  <c r="AL287" i="34"/>
  <c r="CU287" i="34" s="1"/>
  <c r="AL918" i="34"/>
  <c r="CU918" i="34" s="1"/>
  <c r="AX918" i="34"/>
  <c r="AL871" i="34"/>
  <c r="CU871" i="34" s="1"/>
  <c r="AX871" i="34"/>
  <c r="AL665" i="34"/>
  <c r="CU665" i="34" s="1"/>
  <c r="AX665" i="34"/>
  <c r="AX542" i="34"/>
  <c r="AL542" i="34"/>
  <c r="CU542" i="34" s="1"/>
  <c r="AL973" i="34"/>
  <c r="CU973" i="34" s="1"/>
  <c r="AX973" i="34"/>
  <c r="AL893" i="34"/>
  <c r="CU893" i="34" s="1"/>
  <c r="AX893" i="34"/>
  <c r="AX270" i="34"/>
  <c r="AL270" i="34"/>
  <c r="CU270" i="34" s="1"/>
  <c r="AL533" i="34"/>
  <c r="CU533" i="34" s="1"/>
  <c r="AX533" i="34"/>
  <c r="AX480" i="34"/>
  <c r="AL480" i="34"/>
  <c r="CU480" i="34" s="1"/>
  <c r="AL217" i="34"/>
  <c r="CU217" i="34" s="1"/>
  <c r="AX217" i="34"/>
  <c r="AL887" i="34"/>
  <c r="CU887" i="34" s="1"/>
  <c r="AX887" i="34"/>
  <c r="AL932" i="34"/>
  <c r="CU932" i="34" s="1"/>
  <c r="AX932" i="34"/>
  <c r="AL875" i="34"/>
  <c r="CU875" i="34" s="1"/>
  <c r="AX875" i="34"/>
  <c r="AL734" i="34"/>
  <c r="CU734" i="34" s="1"/>
  <c r="AX734" i="34"/>
  <c r="AL619" i="34"/>
  <c r="CU619" i="34" s="1"/>
  <c r="AX619" i="34"/>
  <c r="AL283" i="34"/>
  <c r="CU283" i="34" s="1"/>
  <c r="AX283" i="34"/>
  <c r="AL940" i="34"/>
  <c r="CU940" i="34" s="1"/>
  <c r="AX940" i="34"/>
  <c r="AL772" i="34"/>
  <c r="CU772" i="34" s="1"/>
  <c r="AX772" i="34"/>
  <c r="AX639" i="34"/>
  <c r="AL639" i="34"/>
  <c r="CU639" i="34" s="1"/>
  <c r="AL548" i="34"/>
  <c r="CU548" i="34" s="1"/>
  <c r="AX548" i="34"/>
  <c r="AL394" i="34"/>
  <c r="CU394" i="34" s="1"/>
  <c r="AX394" i="34"/>
  <c r="AL853" i="34"/>
  <c r="CU853" i="34" s="1"/>
  <c r="AX853" i="34"/>
  <c r="AX974" i="34"/>
  <c r="AL974" i="34"/>
  <c r="CU974" i="34" s="1"/>
  <c r="AL894" i="34"/>
  <c r="CU894" i="34" s="1"/>
  <c r="AX894" i="34"/>
  <c r="AL519" i="34"/>
  <c r="CU519" i="34" s="1"/>
  <c r="AX519" i="34"/>
  <c r="AL745" i="34"/>
  <c r="CU745" i="34" s="1"/>
  <c r="AX745" i="34"/>
  <c r="AL544" i="34"/>
  <c r="CU544" i="34" s="1"/>
  <c r="AX544" i="34"/>
  <c r="AX332" i="34"/>
  <c r="AL332" i="34"/>
  <c r="CU332" i="34" s="1"/>
  <c r="AL988" i="34"/>
  <c r="CU988" i="34" s="1"/>
  <c r="AX988" i="34"/>
  <c r="AL936" i="34"/>
  <c r="CU936" i="34" s="1"/>
  <c r="AX936" i="34"/>
  <c r="AL648" i="34"/>
  <c r="CU648" i="34" s="1"/>
  <c r="AX648" i="34"/>
  <c r="AL782" i="34"/>
  <c r="CU782" i="34" s="1"/>
  <c r="AX782" i="34"/>
  <c r="AL528" i="34"/>
  <c r="CU528" i="34" s="1"/>
  <c r="AX528" i="34"/>
  <c r="AL928" i="34"/>
  <c r="CU928" i="34" s="1"/>
  <c r="AX928" i="34"/>
  <c r="AX340" i="34"/>
  <c r="AL340" i="34"/>
  <c r="CU340" i="34" s="1"/>
  <c r="AL375" i="34"/>
  <c r="CU375" i="34" s="1"/>
  <c r="AX375" i="34"/>
  <c r="AL678" i="34"/>
  <c r="CU678" i="34" s="1"/>
  <c r="AX678" i="34"/>
  <c r="AL399" i="34"/>
  <c r="CU399" i="34" s="1"/>
  <c r="AX399" i="34"/>
  <c r="AX804" i="34"/>
  <c r="AL804" i="34"/>
  <c r="CU804" i="34" s="1"/>
  <c r="AL418" i="34"/>
  <c r="CU418" i="34" s="1"/>
  <c r="AX418" i="34"/>
  <c r="AL774" i="34"/>
  <c r="CU774" i="34" s="1"/>
  <c r="AX774" i="34"/>
  <c r="AX471" i="34"/>
  <c r="AL471" i="34"/>
  <c r="CU471" i="34" s="1"/>
  <c r="AL653" i="34"/>
  <c r="CU653" i="34" s="1"/>
  <c r="AX653" i="34"/>
  <c r="AX275" i="34"/>
  <c r="AL275" i="34"/>
  <c r="CU275" i="34" s="1"/>
  <c r="AL908" i="34"/>
  <c r="CU908" i="34" s="1"/>
  <c r="AX908" i="34"/>
  <c r="AX751" i="34"/>
  <c r="AL751" i="34"/>
  <c r="CU751" i="34" s="1"/>
  <c r="AX377" i="34"/>
  <c r="AL377" i="34"/>
  <c r="CU377" i="34" s="1"/>
  <c r="AL980" i="34"/>
  <c r="CU980" i="34" s="1"/>
  <c r="AX980" i="34"/>
  <c r="AX984" i="34"/>
  <c r="AL984" i="34"/>
  <c r="CU984" i="34" s="1"/>
  <c r="AL709" i="34"/>
  <c r="CU709" i="34" s="1"/>
  <c r="AX709" i="34"/>
  <c r="AL574" i="34"/>
  <c r="CU574" i="34" s="1"/>
  <c r="AX574" i="34"/>
  <c r="AL266" i="34"/>
  <c r="CU266" i="34" s="1"/>
  <c r="AX266" i="34"/>
  <c r="AL1001" i="34"/>
  <c r="CU1001" i="34" s="1"/>
  <c r="AX1001" i="34"/>
  <c r="AL568" i="34"/>
  <c r="CU568" i="34" s="1"/>
  <c r="AX568" i="34"/>
  <c r="AL386" i="34"/>
  <c r="CU386" i="34" s="1"/>
  <c r="AX386" i="34"/>
  <c r="AL713" i="34"/>
  <c r="CU713" i="34" s="1"/>
  <c r="AX713" i="34"/>
  <c r="AL1009" i="34"/>
  <c r="CU1009" i="34" s="1"/>
  <c r="AX1009" i="34"/>
  <c r="AL564" i="34"/>
  <c r="CU564" i="34" s="1"/>
  <c r="AX564" i="34"/>
  <c r="AL291" i="34"/>
  <c r="CU291" i="34" s="1"/>
  <c r="AX291" i="34"/>
  <c r="AL956" i="34"/>
  <c r="CU956" i="34" s="1"/>
  <c r="AX956" i="34"/>
  <c r="AL993" i="34"/>
  <c r="CU993" i="34" s="1"/>
  <c r="AX993" i="34"/>
  <c r="AL960" i="34"/>
  <c r="CU960" i="34" s="1"/>
  <c r="AX960" i="34"/>
  <c r="AL1013" i="34"/>
  <c r="CU1013" i="34" s="1"/>
  <c r="AX1013" i="34"/>
  <c r="AL220" i="34"/>
  <c r="CU220" i="34" s="1"/>
  <c r="AX220" i="34"/>
  <c r="AL834" i="34"/>
  <c r="CU834" i="34" s="1"/>
  <c r="AX834" i="34"/>
  <c r="AX361" i="34"/>
  <c r="AL361" i="34"/>
  <c r="CU361" i="34" s="1"/>
  <c r="AL349" i="34"/>
  <c r="CU349" i="34" s="1"/>
  <c r="AX349" i="34"/>
  <c r="AL295" i="34"/>
  <c r="CU295" i="34" s="1"/>
  <c r="AX295" i="34"/>
  <c r="AL838" i="34"/>
  <c r="CU838" i="34" s="1"/>
  <c r="AX838" i="34"/>
  <c r="AL439" i="34"/>
  <c r="CU439" i="34" s="1"/>
  <c r="AX439" i="34"/>
  <c r="AL430" i="34"/>
  <c r="CU430" i="34" s="1"/>
  <c r="AX430" i="34"/>
  <c r="AL997" i="34"/>
  <c r="CU997" i="34" s="1"/>
  <c r="AX997" i="34"/>
  <c r="AL972" i="34"/>
  <c r="CU972" i="34" s="1"/>
  <c r="AX972" i="34"/>
  <c r="AX582" i="34"/>
  <c r="AL582" i="34"/>
  <c r="CU582" i="34" s="1"/>
  <c r="AL216" i="34"/>
  <c r="CU216" i="34" s="1"/>
  <c r="AX216" i="34"/>
  <c r="AL1005" i="34"/>
  <c r="CU1005" i="34" s="1"/>
  <c r="AX1005" i="34"/>
  <c r="AX578" i="34"/>
  <c r="AL578" i="34"/>
  <c r="CU578" i="34" s="1"/>
  <c r="AL435" i="34"/>
  <c r="CU435" i="34" s="1"/>
  <c r="AX435" i="34"/>
  <c r="AL238" i="34"/>
  <c r="CU238" i="34" s="1"/>
  <c r="AX238" i="34"/>
  <c r="AX503" i="34"/>
  <c r="AL503" i="34"/>
  <c r="CU503" i="34" s="1"/>
  <c r="AL842" i="34"/>
  <c r="CU842" i="34" s="1"/>
  <c r="AX842" i="34"/>
  <c r="AL701" i="34"/>
  <c r="CU701" i="34" s="1"/>
  <c r="AX701" i="34"/>
  <c r="AL382" i="34"/>
  <c r="CU382" i="34" s="1"/>
  <c r="AX382" i="34"/>
  <c r="AL233" i="34"/>
  <c r="CU233" i="34" s="1"/>
  <c r="AX233" i="34"/>
  <c r="AL228" i="34"/>
  <c r="CU228" i="34" s="1"/>
  <c r="AX228" i="34"/>
  <c r="P48" i="52"/>
  <c r="O48" i="52"/>
  <c r="N48" i="52"/>
  <c r="M48" i="52"/>
  <c r="L48" i="52"/>
  <c r="K48" i="52"/>
  <c r="J48" i="52"/>
  <c r="I48" i="52"/>
  <c r="H48" i="52"/>
  <c r="G48" i="52"/>
  <c r="P47" i="52"/>
  <c r="O47" i="52"/>
  <c r="N47" i="52"/>
  <c r="M47" i="52"/>
  <c r="L47" i="52"/>
  <c r="K47" i="52"/>
  <c r="J47" i="52"/>
  <c r="I47" i="52"/>
  <c r="H47" i="52"/>
  <c r="G47" i="52"/>
  <c r="E47" i="52" l="1"/>
  <c r="E48" i="52"/>
  <c r="A1207" i="56" l="1"/>
  <c r="A1206" i="56"/>
  <c r="A1202" i="56" l="1"/>
  <c r="A1201" i="56"/>
  <c r="D52" i="53" l="1"/>
  <c r="D47" i="53"/>
  <c r="D42" i="53"/>
  <c r="D37" i="53"/>
  <c r="D34" i="53"/>
  <c r="D32" i="53"/>
  <c r="D29" i="53"/>
  <c r="D24" i="53"/>
  <c r="D22" i="53"/>
  <c r="P26" i="34" l="1"/>
  <c r="P25" i="34"/>
  <c r="P24" i="34"/>
  <c r="P23" i="34"/>
  <c r="P22" i="34"/>
  <c r="P21" i="34"/>
  <c r="P20" i="34"/>
  <c r="P19" i="34"/>
  <c r="P18" i="34"/>
  <c r="P17" i="34"/>
  <c r="W22" i="54" l="1"/>
  <c r="U22" i="54"/>
  <c r="S22" i="54"/>
  <c r="Q22" i="54"/>
  <c r="O22" i="54"/>
  <c r="M22" i="54"/>
  <c r="K22" i="54"/>
  <c r="M11" i="54"/>
  <c r="P215" i="34" l="1"/>
  <c r="P214" i="34"/>
  <c r="P213" i="34"/>
  <c r="P212" i="34"/>
  <c r="P211" i="34"/>
  <c r="P210" i="34"/>
  <c r="P209" i="34"/>
  <c r="P208" i="34"/>
  <c r="P207" i="34"/>
  <c r="P206" i="34"/>
  <c r="P205" i="34"/>
  <c r="P204" i="34"/>
  <c r="P203" i="34"/>
  <c r="P202" i="34"/>
  <c r="P201" i="34"/>
  <c r="P200" i="34"/>
  <c r="P199" i="34"/>
  <c r="P198" i="34"/>
  <c r="P197" i="34"/>
  <c r="P196" i="34"/>
  <c r="P195" i="34"/>
  <c r="P194" i="34"/>
  <c r="P193" i="34"/>
  <c r="P192" i="34"/>
  <c r="P191" i="34"/>
  <c r="P190" i="34"/>
  <c r="P189" i="34"/>
  <c r="P188" i="34"/>
  <c r="P187" i="34"/>
  <c r="P186" i="34"/>
  <c r="P185" i="34"/>
  <c r="P184" i="34"/>
  <c r="P183" i="34"/>
  <c r="P182" i="34"/>
  <c r="P181" i="34"/>
  <c r="P180" i="34"/>
  <c r="P179" i="34"/>
  <c r="P178" i="34"/>
  <c r="P177" i="34"/>
  <c r="P176" i="34"/>
  <c r="P175" i="34"/>
  <c r="P174" i="34"/>
  <c r="P173" i="34"/>
  <c r="P172" i="34"/>
  <c r="P171" i="34"/>
  <c r="P170" i="34"/>
  <c r="P169" i="34"/>
  <c r="P168" i="34"/>
  <c r="P167" i="34"/>
  <c r="P166" i="34"/>
  <c r="P165" i="34"/>
  <c r="P164" i="34"/>
  <c r="P163" i="34"/>
  <c r="P162" i="34"/>
  <c r="P161" i="34"/>
  <c r="P160" i="34"/>
  <c r="P159" i="34"/>
  <c r="P158" i="34"/>
  <c r="P157" i="34"/>
  <c r="P156" i="34"/>
  <c r="P155" i="34"/>
  <c r="P154" i="34"/>
  <c r="P153" i="34"/>
  <c r="P152" i="34"/>
  <c r="P151" i="34"/>
  <c r="P150" i="34"/>
  <c r="P149" i="34"/>
  <c r="P148" i="34"/>
  <c r="P147" i="34"/>
  <c r="P146" i="34"/>
  <c r="P145" i="34"/>
  <c r="P144" i="34"/>
  <c r="P143" i="34"/>
  <c r="P142" i="34"/>
  <c r="P141" i="34"/>
  <c r="P140" i="34"/>
  <c r="P139" i="34"/>
  <c r="P138" i="34"/>
  <c r="P137" i="34"/>
  <c r="P136" i="34"/>
  <c r="P135" i="34"/>
  <c r="P134" i="34"/>
  <c r="P133" i="34"/>
  <c r="P132" i="34"/>
  <c r="P131" i="34"/>
  <c r="P130" i="34"/>
  <c r="P129" i="34"/>
  <c r="P128" i="34"/>
  <c r="P127" i="34"/>
  <c r="P126" i="34"/>
  <c r="P125" i="34"/>
  <c r="P124" i="34"/>
  <c r="P123" i="34"/>
  <c r="P122" i="34"/>
  <c r="P121" i="34"/>
  <c r="P120" i="34"/>
  <c r="P119" i="34"/>
  <c r="P118" i="34"/>
  <c r="P117" i="34"/>
  <c r="P116" i="34"/>
  <c r="P115" i="34"/>
  <c r="P114" i="34"/>
  <c r="P113" i="34"/>
  <c r="P112" i="34"/>
  <c r="P111" i="34"/>
  <c r="P110" i="34"/>
  <c r="P109" i="34"/>
  <c r="P108" i="34"/>
  <c r="P107" i="34"/>
  <c r="P106" i="34"/>
  <c r="P105" i="34"/>
  <c r="P104" i="34"/>
  <c r="P103" i="34"/>
  <c r="P102" i="34"/>
  <c r="P101" i="34"/>
  <c r="P100" i="34"/>
  <c r="P99" i="34"/>
  <c r="P98" i="34"/>
  <c r="P97" i="34"/>
  <c r="P96" i="34"/>
  <c r="P95" i="34"/>
  <c r="P94" i="34"/>
  <c r="P93" i="34"/>
  <c r="P92" i="34"/>
  <c r="P91" i="34"/>
  <c r="P90" i="34"/>
  <c r="P89" i="34"/>
  <c r="P88" i="34"/>
  <c r="P87" i="34"/>
  <c r="P86" i="34"/>
  <c r="P85" i="34"/>
  <c r="P84" i="34"/>
  <c r="P83" i="34"/>
  <c r="P82" i="34"/>
  <c r="P81" i="34"/>
  <c r="P80" i="34"/>
  <c r="P79" i="34"/>
  <c r="P78" i="34"/>
  <c r="P77" i="34"/>
  <c r="P76" i="34"/>
  <c r="P75" i="34"/>
  <c r="P74" i="34"/>
  <c r="P73" i="34"/>
  <c r="P72" i="34"/>
  <c r="P71" i="34"/>
  <c r="P70" i="34"/>
  <c r="P69" i="34"/>
  <c r="P68" i="34"/>
  <c r="P67" i="34"/>
  <c r="P66" i="34"/>
  <c r="P65" i="34"/>
  <c r="P64" i="34"/>
  <c r="P63" i="34"/>
  <c r="P62" i="34"/>
  <c r="P61" i="34"/>
  <c r="P60" i="34"/>
  <c r="P59" i="34"/>
  <c r="P58" i="34"/>
  <c r="P57" i="34"/>
  <c r="P56" i="34"/>
  <c r="P55" i="34"/>
  <c r="P54" i="34"/>
  <c r="P53" i="34"/>
  <c r="P52" i="34"/>
  <c r="P51" i="34"/>
  <c r="P50" i="34"/>
  <c r="P49" i="34"/>
  <c r="P48" i="34"/>
  <c r="P47" i="34"/>
  <c r="P46" i="34"/>
  <c r="P45" i="34"/>
  <c r="P44" i="34"/>
  <c r="P43" i="34"/>
  <c r="P42" i="34"/>
  <c r="P41" i="34"/>
  <c r="P40" i="34"/>
  <c r="P39" i="34"/>
  <c r="P38" i="34"/>
  <c r="P37" i="34"/>
  <c r="P36" i="34"/>
  <c r="P35" i="34"/>
  <c r="P34" i="34"/>
  <c r="P33" i="34"/>
  <c r="P32" i="34"/>
  <c r="P31" i="34"/>
  <c r="P30" i="34"/>
  <c r="P29" i="34"/>
  <c r="P28" i="34"/>
  <c r="P27" i="34"/>
  <c r="AK215" i="34" l="1"/>
  <c r="AK214" i="34"/>
  <c r="AK213" i="34"/>
  <c r="AK212" i="34"/>
  <c r="AK211" i="34"/>
  <c r="AK210" i="34"/>
  <c r="AK209" i="34"/>
  <c r="AK208" i="34"/>
  <c r="AK207" i="34"/>
  <c r="AK206" i="34"/>
  <c r="AK205" i="34"/>
  <c r="AK204" i="34"/>
  <c r="AK203" i="34"/>
  <c r="AK202" i="34"/>
  <c r="AK201" i="34"/>
  <c r="AK200" i="34"/>
  <c r="AK199" i="34"/>
  <c r="AK198" i="34"/>
  <c r="AK197" i="34"/>
  <c r="AK196" i="34"/>
  <c r="AK195" i="34"/>
  <c r="AK194" i="34"/>
  <c r="AK193" i="34"/>
  <c r="AK192" i="34"/>
  <c r="AK191" i="34"/>
  <c r="AK190" i="34"/>
  <c r="AK189" i="34"/>
  <c r="AK188" i="34"/>
  <c r="AK187" i="34"/>
  <c r="AK186" i="34"/>
  <c r="AK185" i="34"/>
  <c r="AK184" i="34"/>
  <c r="AK183" i="34"/>
  <c r="AK182" i="34"/>
  <c r="AK181" i="34"/>
  <c r="AK180" i="34"/>
  <c r="AK179" i="34"/>
  <c r="AK178" i="34"/>
  <c r="AK177" i="34"/>
  <c r="AK176" i="34"/>
  <c r="AK175" i="34"/>
  <c r="AK174" i="34"/>
  <c r="AK173" i="34"/>
  <c r="AK172" i="34"/>
  <c r="AK171" i="34"/>
  <c r="AK170" i="34"/>
  <c r="AK169" i="34"/>
  <c r="AK168" i="34"/>
  <c r="AK167" i="34"/>
  <c r="AK166" i="34"/>
  <c r="AK165" i="34"/>
  <c r="AK164" i="34"/>
  <c r="AK163" i="34"/>
  <c r="AK162" i="34"/>
  <c r="AK161" i="34"/>
  <c r="AK160" i="34"/>
  <c r="AK159" i="34"/>
  <c r="AK158" i="34"/>
  <c r="AK157" i="34"/>
  <c r="AK156" i="34"/>
  <c r="AK155" i="34"/>
  <c r="AK154" i="34"/>
  <c r="AK153" i="34"/>
  <c r="AK152" i="34"/>
  <c r="AK151" i="34"/>
  <c r="AK150" i="34"/>
  <c r="AK149" i="34"/>
  <c r="AK148" i="34"/>
  <c r="AK147" i="34"/>
  <c r="AK146" i="34"/>
  <c r="AK145" i="34"/>
  <c r="AK144" i="34"/>
  <c r="AK143" i="34"/>
  <c r="AK142" i="34"/>
  <c r="AK141" i="34"/>
  <c r="AK140" i="34"/>
  <c r="AK139" i="34"/>
  <c r="AK138" i="34"/>
  <c r="AK137" i="34"/>
  <c r="AK136" i="34"/>
  <c r="AK135" i="34"/>
  <c r="AK134" i="34"/>
  <c r="AK133" i="34"/>
  <c r="AK132" i="34"/>
  <c r="AK131" i="34"/>
  <c r="AK130" i="34"/>
  <c r="AK129" i="34"/>
  <c r="AK128" i="34"/>
  <c r="AK127" i="34"/>
  <c r="AK126" i="34"/>
  <c r="AK125" i="34"/>
  <c r="AK124" i="34"/>
  <c r="AK123" i="34"/>
  <c r="AK122" i="34"/>
  <c r="AK121" i="34"/>
  <c r="AK120" i="34"/>
  <c r="AK119" i="34"/>
  <c r="AK118" i="34"/>
  <c r="AK117" i="34"/>
  <c r="AK116" i="34"/>
  <c r="AK115" i="34"/>
  <c r="AK114" i="34"/>
  <c r="AK113" i="34"/>
  <c r="AK112" i="34"/>
  <c r="AK111" i="34"/>
  <c r="AK110" i="34"/>
  <c r="AK109" i="34"/>
  <c r="AK108" i="34"/>
  <c r="AK107" i="34"/>
  <c r="AK106" i="34"/>
  <c r="AK105" i="34"/>
  <c r="AK104" i="34"/>
  <c r="AK103" i="34"/>
  <c r="AK102" i="34"/>
  <c r="AK101" i="34"/>
  <c r="AK100" i="34"/>
  <c r="AK99" i="34"/>
  <c r="AK98" i="34"/>
  <c r="AK97" i="34"/>
  <c r="AK96" i="34"/>
  <c r="AK95" i="34"/>
  <c r="AK94" i="34"/>
  <c r="AK93" i="34"/>
  <c r="AK92" i="34"/>
  <c r="AK91" i="34"/>
  <c r="AK90" i="34"/>
  <c r="AK89" i="34"/>
  <c r="AK88" i="34"/>
  <c r="AK87" i="34"/>
  <c r="AK86" i="34"/>
  <c r="AK85" i="34"/>
  <c r="AK84" i="34"/>
  <c r="AK83" i="34"/>
  <c r="AK82" i="34"/>
  <c r="AK81" i="34"/>
  <c r="AK80" i="34"/>
  <c r="AK79" i="34"/>
  <c r="AK78" i="34"/>
  <c r="AK77" i="34"/>
  <c r="AK76" i="34"/>
  <c r="AK75" i="34"/>
  <c r="AK74" i="34"/>
  <c r="AK73" i="34"/>
  <c r="AK72" i="34"/>
  <c r="AK71" i="34"/>
  <c r="AK70" i="34"/>
  <c r="AK69" i="34"/>
  <c r="AK68" i="34"/>
  <c r="AK67" i="34"/>
  <c r="AK66" i="34"/>
  <c r="AK65" i="34"/>
  <c r="AK64" i="34"/>
  <c r="AK63" i="34"/>
  <c r="AK62" i="34"/>
  <c r="AK61" i="34"/>
  <c r="AK60" i="34"/>
  <c r="AK59" i="34"/>
  <c r="AK58" i="34"/>
  <c r="AK57" i="34"/>
  <c r="AK56" i="34"/>
  <c r="AK55" i="34"/>
  <c r="AK54" i="34"/>
  <c r="AK53" i="34"/>
  <c r="AK52" i="34"/>
  <c r="AK51" i="34"/>
  <c r="AK50" i="34"/>
  <c r="AK49" i="34"/>
  <c r="AK48" i="34"/>
  <c r="AK47" i="34"/>
  <c r="AK46" i="34"/>
  <c r="AK45" i="34"/>
  <c r="AK44" i="34"/>
  <c r="AK43" i="34"/>
  <c r="AK42" i="34"/>
  <c r="AK41" i="34"/>
  <c r="AK40" i="34"/>
  <c r="AK39" i="34"/>
  <c r="AK38" i="34"/>
  <c r="AK37" i="34"/>
  <c r="AK36" i="34"/>
  <c r="AK35" i="34"/>
  <c r="AK34" i="34"/>
  <c r="AK33" i="34"/>
  <c r="AK32" i="34"/>
  <c r="AK31" i="34"/>
  <c r="AK30" i="34"/>
  <c r="AK29" i="34"/>
  <c r="AK28" i="34"/>
  <c r="AK27" i="34"/>
  <c r="AK26" i="34"/>
  <c r="AK25" i="34"/>
  <c r="AK24" i="34"/>
  <c r="AK23" i="34"/>
  <c r="AK22" i="34"/>
  <c r="AK21" i="34"/>
  <c r="AK20" i="34"/>
  <c r="AK19" i="34"/>
  <c r="AK18" i="34"/>
  <c r="AK17" i="34"/>
  <c r="AK16" i="34"/>
  <c r="CW68" i="34" l="1"/>
  <c r="CW69" i="34"/>
  <c r="CW70" i="34"/>
  <c r="AW68" i="34"/>
  <c r="AW69" i="34"/>
  <c r="A1204" i="56" l="1"/>
  <c r="CW17" i="34" l="1"/>
  <c r="CW18" i="34"/>
  <c r="CW19" i="34"/>
  <c r="CW20" i="34"/>
  <c r="CW21" i="34"/>
  <c r="CW22" i="34"/>
  <c r="CW23" i="34"/>
  <c r="CW24" i="34"/>
  <c r="CW25" i="34"/>
  <c r="CW26" i="34"/>
  <c r="CW27" i="34"/>
  <c r="CW28" i="34"/>
  <c r="CW29" i="34"/>
  <c r="CW30" i="34"/>
  <c r="CW31" i="34"/>
  <c r="CW32" i="34"/>
  <c r="CW33" i="34"/>
  <c r="CW34" i="34"/>
  <c r="CW35" i="34"/>
  <c r="CW36" i="34"/>
  <c r="CW37" i="34"/>
  <c r="CW38" i="34"/>
  <c r="CW39" i="34"/>
  <c r="CW40" i="34"/>
  <c r="CW41" i="34"/>
  <c r="CW42" i="34"/>
  <c r="CW43" i="34"/>
  <c r="CW44" i="34"/>
  <c r="CW45" i="34"/>
  <c r="CW46" i="34"/>
  <c r="CW47" i="34"/>
  <c r="CW48" i="34"/>
  <c r="CW49" i="34"/>
  <c r="CW50" i="34"/>
  <c r="CW51" i="34"/>
  <c r="CW52" i="34"/>
  <c r="CW53" i="34"/>
  <c r="CW54" i="34"/>
  <c r="CW55" i="34"/>
  <c r="CW56" i="34"/>
  <c r="CW57" i="34"/>
  <c r="CW58" i="34"/>
  <c r="CW59" i="34"/>
  <c r="CW60" i="34"/>
  <c r="CW61" i="34"/>
  <c r="CW62" i="34"/>
  <c r="CW63" i="34"/>
  <c r="CW64" i="34"/>
  <c r="CW65" i="34"/>
  <c r="CW66" i="34"/>
  <c r="CW67" i="34"/>
  <c r="CW71" i="34"/>
  <c r="CW72" i="34"/>
  <c r="CW73" i="34"/>
  <c r="CW74" i="34"/>
  <c r="CW75" i="34"/>
  <c r="CW76" i="34"/>
  <c r="CW77" i="34"/>
  <c r="CW78" i="34"/>
  <c r="CW79" i="34"/>
  <c r="CW80" i="34"/>
  <c r="CW81" i="34"/>
  <c r="CW82" i="34"/>
  <c r="CW83" i="34"/>
  <c r="CW84" i="34"/>
  <c r="CW85" i="34"/>
  <c r="CW86" i="34"/>
  <c r="CW87" i="34"/>
  <c r="CW88" i="34"/>
  <c r="CW89" i="34"/>
  <c r="CW90" i="34"/>
  <c r="CW91" i="34"/>
  <c r="CW92" i="34"/>
  <c r="CW93" i="34"/>
  <c r="CW94" i="34"/>
  <c r="CW95" i="34"/>
  <c r="CW96" i="34"/>
  <c r="CW97" i="34"/>
  <c r="CW98" i="34"/>
  <c r="CW99" i="34"/>
  <c r="CW100" i="34"/>
  <c r="CW101" i="34"/>
  <c r="CW102" i="34"/>
  <c r="CW103" i="34"/>
  <c r="CW104" i="34"/>
  <c r="CW105" i="34"/>
  <c r="CW106" i="34"/>
  <c r="CW107" i="34"/>
  <c r="CW108" i="34"/>
  <c r="CW109" i="34"/>
  <c r="CW110" i="34"/>
  <c r="CW111" i="34"/>
  <c r="CW112" i="34"/>
  <c r="CW113" i="34"/>
  <c r="CW114" i="34"/>
  <c r="CW115" i="34"/>
  <c r="CW116" i="34"/>
  <c r="CW117" i="34"/>
  <c r="CW118" i="34"/>
  <c r="CW119" i="34"/>
  <c r="CW120" i="34"/>
  <c r="CW121" i="34"/>
  <c r="CW122" i="34"/>
  <c r="CW123" i="34"/>
  <c r="CW124" i="34"/>
  <c r="CW125" i="34"/>
  <c r="CW126" i="34"/>
  <c r="CW127" i="34"/>
  <c r="CW128" i="34"/>
  <c r="CW129" i="34"/>
  <c r="CW130" i="34"/>
  <c r="CW131" i="34"/>
  <c r="CW132" i="34"/>
  <c r="CW133" i="34"/>
  <c r="CW134" i="34"/>
  <c r="CW135" i="34"/>
  <c r="CW136" i="34"/>
  <c r="CW137" i="34"/>
  <c r="CW138" i="34"/>
  <c r="CW139" i="34"/>
  <c r="CW140" i="34"/>
  <c r="CW141" i="34"/>
  <c r="CW142" i="34"/>
  <c r="CW143" i="34"/>
  <c r="CW144" i="34"/>
  <c r="CW145" i="34"/>
  <c r="CW146" i="34"/>
  <c r="CW147" i="34"/>
  <c r="CW148" i="34"/>
  <c r="CW149" i="34"/>
  <c r="CW150" i="34"/>
  <c r="CW151" i="34"/>
  <c r="CW152" i="34"/>
  <c r="CW153" i="34"/>
  <c r="CW154" i="34"/>
  <c r="CW155" i="34"/>
  <c r="CW156" i="34"/>
  <c r="CW157" i="34"/>
  <c r="CW158" i="34"/>
  <c r="CW159" i="34"/>
  <c r="CW160" i="34"/>
  <c r="CW161" i="34"/>
  <c r="CW162" i="34"/>
  <c r="CW163" i="34"/>
  <c r="CW164" i="34"/>
  <c r="CW165" i="34"/>
  <c r="CW166" i="34"/>
  <c r="CW167" i="34"/>
  <c r="CW168" i="34"/>
  <c r="CW169" i="34"/>
  <c r="CW170" i="34"/>
  <c r="CW171" i="34"/>
  <c r="CW172" i="34"/>
  <c r="CW173" i="34"/>
  <c r="CW174" i="34"/>
  <c r="CW175" i="34"/>
  <c r="CW176" i="34"/>
  <c r="CW177" i="34"/>
  <c r="CW178" i="34"/>
  <c r="CW179" i="34"/>
  <c r="CW180" i="34"/>
  <c r="CW181" i="34"/>
  <c r="CW182" i="34"/>
  <c r="CW183" i="34"/>
  <c r="CW184" i="34"/>
  <c r="CW185" i="34"/>
  <c r="CW186" i="34"/>
  <c r="CW187" i="34"/>
  <c r="CW188" i="34"/>
  <c r="CW189" i="34"/>
  <c r="CW190" i="34"/>
  <c r="CW191" i="34"/>
  <c r="CW192" i="34"/>
  <c r="CW193" i="34"/>
  <c r="CW194" i="34"/>
  <c r="CW195" i="34"/>
  <c r="CW196" i="34"/>
  <c r="CW197" i="34"/>
  <c r="CW198" i="34"/>
  <c r="CW199" i="34"/>
  <c r="CW200" i="34"/>
  <c r="CW201" i="34"/>
  <c r="CW202" i="34"/>
  <c r="CW203" i="34"/>
  <c r="CW204" i="34"/>
  <c r="CW205" i="34"/>
  <c r="CW206" i="34"/>
  <c r="CW207" i="34"/>
  <c r="CW208" i="34"/>
  <c r="CW209" i="34"/>
  <c r="CW210" i="34"/>
  <c r="CW211" i="34"/>
  <c r="CW212" i="34"/>
  <c r="CW213" i="34"/>
  <c r="CW214" i="34"/>
  <c r="CW215" i="34"/>
  <c r="CW16" i="34"/>
  <c r="S23" i="57" l="1"/>
  <c r="R23" i="57"/>
  <c r="CV17" i="34"/>
  <c r="CV18" i="34"/>
  <c r="CV19" i="34"/>
  <c r="CV26" i="34"/>
  <c r="CV27" i="34"/>
  <c r="CV28" i="34"/>
  <c r="CV29" i="34"/>
  <c r="CV30" i="34"/>
  <c r="CV31" i="34"/>
  <c r="CV32" i="34"/>
  <c r="CV33" i="34"/>
  <c r="CV34" i="34"/>
  <c r="CV35" i="34"/>
  <c r="CV36" i="34"/>
  <c r="CV37" i="34"/>
  <c r="CV38" i="34"/>
  <c r="CV39" i="34"/>
  <c r="CV40" i="34"/>
  <c r="CV41" i="34"/>
  <c r="CV42" i="34"/>
  <c r="CV43" i="34"/>
  <c r="CV44" i="34"/>
  <c r="CV45" i="34"/>
  <c r="CV46" i="34"/>
  <c r="CV47" i="34"/>
  <c r="CV48" i="34"/>
  <c r="CV49" i="34"/>
  <c r="CV50" i="34"/>
  <c r="CV51" i="34"/>
  <c r="CV52" i="34"/>
  <c r="CV53" i="34"/>
  <c r="CV54" i="34"/>
  <c r="CV55" i="34"/>
  <c r="CV56" i="34"/>
  <c r="CV57" i="34"/>
  <c r="CV58" i="34"/>
  <c r="CV59" i="34"/>
  <c r="CV60" i="34"/>
  <c r="CV61" i="34"/>
  <c r="CV62" i="34"/>
  <c r="CV63" i="34"/>
  <c r="CV64" i="34"/>
  <c r="CV65" i="34"/>
  <c r="CV66" i="34"/>
  <c r="CV67" i="34"/>
  <c r="CV68" i="34"/>
  <c r="CV69" i="34"/>
  <c r="CV70" i="34"/>
  <c r="CV71" i="34"/>
  <c r="CV72" i="34"/>
  <c r="CV73" i="34"/>
  <c r="CV74" i="34"/>
  <c r="CV75" i="34"/>
  <c r="CV76" i="34"/>
  <c r="CV77" i="34"/>
  <c r="CV78" i="34"/>
  <c r="CV79" i="34"/>
  <c r="CV80" i="34"/>
  <c r="CV81" i="34"/>
  <c r="CV82" i="34"/>
  <c r="CV83" i="34"/>
  <c r="CV84" i="34"/>
  <c r="CV85" i="34"/>
  <c r="CV86" i="34"/>
  <c r="CV87" i="34"/>
  <c r="CV88" i="34"/>
  <c r="CV89" i="34"/>
  <c r="CV90" i="34"/>
  <c r="CV91" i="34"/>
  <c r="CV92" i="34"/>
  <c r="CV93" i="34"/>
  <c r="CV94" i="34"/>
  <c r="CV95" i="34"/>
  <c r="CV96" i="34"/>
  <c r="CV97" i="34"/>
  <c r="CV98" i="34"/>
  <c r="CV99" i="34"/>
  <c r="CV100" i="34"/>
  <c r="CV101" i="34"/>
  <c r="CV102" i="34"/>
  <c r="CV103" i="34"/>
  <c r="CV104" i="34"/>
  <c r="CV105" i="34"/>
  <c r="CV106" i="34"/>
  <c r="CV107" i="34"/>
  <c r="CV108" i="34"/>
  <c r="CV109" i="34"/>
  <c r="CV110" i="34"/>
  <c r="CV111" i="34"/>
  <c r="CV112" i="34"/>
  <c r="CV113" i="34"/>
  <c r="CV114" i="34"/>
  <c r="CV115" i="34"/>
  <c r="CV116" i="34"/>
  <c r="CV117" i="34"/>
  <c r="CV118" i="34"/>
  <c r="CV119" i="34"/>
  <c r="CV120" i="34"/>
  <c r="CV121" i="34"/>
  <c r="CV122" i="34"/>
  <c r="CV123" i="34"/>
  <c r="CV124" i="34"/>
  <c r="CV125" i="34"/>
  <c r="CV126" i="34"/>
  <c r="CV127" i="34"/>
  <c r="CV128" i="34"/>
  <c r="CV129" i="34"/>
  <c r="CV130" i="34"/>
  <c r="CV131" i="34"/>
  <c r="CV132" i="34"/>
  <c r="CV133" i="34"/>
  <c r="CV134" i="34"/>
  <c r="CV135" i="34"/>
  <c r="CV136" i="34"/>
  <c r="CV137" i="34"/>
  <c r="CV138" i="34"/>
  <c r="CV139" i="34"/>
  <c r="CV140" i="34"/>
  <c r="CV141" i="34"/>
  <c r="CV142" i="34"/>
  <c r="CV143" i="34"/>
  <c r="CV144" i="34"/>
  <c r="CV145" i="34"/>
  <c r="CV146" i="34"/>
  <c r="CV147" i="34"/>
  <c r="CV148" i="34"/>
  <c r="CV149" i="34"/>
  <c r="CV150" i="34"/>
  <c r="CV151" i="34"/>
  <c r="CV152" i="34"/>
  <c r="CV153" i="34"/>
  <c r="CV154" i="34"/>
  <c r="CV155" i="34"/>
  <c r="CV156" i="34"/>
  <c r="CV157" i="34"/>
  <c r="CV158" i="34"/>
  <c r="CV159" i="34"/>
  <c r="CV160" i="34"/>
  <c r="CV161" i="34"/>
  <c r="CV162" i="34"/>
  <c r="CV163" i="34"/>
  <c r="CV164" i="34"/>
  <c r="CV165" i="34"/>
  <c r="CV166" i="34"/>
  <c r="CV167" i="34"/>
  <c r="CV168" i="34"/>
  <c r="CV169" i="34"/>
  <c r="CV170" i="34"/>
  <c r="CV171" i="34"/>
  <c r="CV172" i="34"/>
  <c r="CV173" i="34"/>
  <c r="CV174" i="34"/>
  <c r="CV175" i="34"/>
  <c r="CV176" i="34"/>
  <c r="CV177" i="34"/>
  <c r="CV178" i="34"/>
  <c r="CV179" i="34"/>
  <c r="CV180" i="34"/>
  <c r="CV181" i="34"/>
  <c r="CV182" i="34"/>
  <c r="CV183" i="34"/>
  <c r="CV184" i="34"/>
  <c r="CV185" i="34"/>
  <c r="CV186" i="34"/>
  <c r="CV187" i="34"/>
  <c r="CV188" i="34"/>
  <c r="CV189" i="34"/>
  <c r="CV190" i="34"/>
  <c r="CV191" i="34"/>
  <c r="CV192" i="34"/>
  <c r="CV193" i="34"/>
  <c r="CV194" i="34"/>
  <c r="CV195" i="34"/>
  <c r="CV196" i="34"/>
  <c r="CV197" i="34"/>
  <c r="CV198" i="34"/>
  <c r="CV199" i="34"/>
  <c r="CV200" i="34"/>
  <c r="CV201" i="34"/>
  <c r="CV202" i="34"/>
  <c r="CV203" i="34"/>
  <c r="CV204" i="34"/>
  <c r="CV205" i="34"/>
  <c r="CV206" i="34"/>
  <c r="CV207" i="34"/>
  <c r="CV208" i="34"/>
  <c r="CV209" i="34"/>
  <c r="CV210" i="34"/>
  <c r="CV211" i="34"/>
  <c r="CV212" i="34"/>
  <c r="CV213" i="34"/>
  <c r="CV214" i="34"/>
  <c r="CV215" i="34"/>
  <c r="E21" i="57" l="1"/>
  <c r="V23" i="57"/>
  <c r="I25" i="54" l="1"/>
  <c r="A1200" i="56" l="1"/>
  <c r="A1199" i="56"/>
  <c r="A1198" i="56"/>
  <c r="A1197" i="56"/>
  <c r="A1196" i="56"/>
  <c r="A1195" i="56"/>
  <c r="A1194" i="56"/>
  <c r="A1193" i="56"/>
  <c r="A1192" i="56"/>
  <c r="A1191" i="56"/>
  <c r="A1190" i="56"/>
  <c r="A1189" i="56"/>
  <c r="A1188" i="56"/>
  <c r="A1187" i="56"/>
  <c r="A1186" i="56"/>
  <c r="A1185" i="56"/>
  <c r="A1184" i="56"/>
  <c r="A1183" i="56"/>
  <c r="A1182" i="56"/>
  <c r="A1181" i="56"/>
  <c r="A1180" i="56"/>
  <c r="A1179" i="56"/>
  <c r="A1178" i="56"/>
  <c r="A1177" i="56"/>
  <c r="A1176" i="56"/>
  <c r="A1175" i="56"/>
  <c r="A1174" i="56"/>
  <c r="A1173" i="56"/>
  <c r="A1172" i="56"/>
  <c r="A1170" i="56"/>
  <c r="A1169" i="56"/>
  <c r="A1168" i="56"/>
  <c r="A1167" i="56"/>
  <c r="A1166" i="56"/>
  <c r="A1165" i="56"/>
  <c r="A1164" i="56"/>
  <c r="A1163" i="56"/>
  <c r="A1161" i="56"/>
  <c r="A1160" i="56"/>
  <c r="A1158" i="56"/>
  <c r="A1157" i="56"/>
  <c r="A1156" i="56"/>
  <c r="A1155" i="56"/>
  <c r="A1154" i="56"/>
  <c r="A1153" i="56"/>
  <c r="A1152" i="56"/>
  <c r="A1151" i="56"/>
  <c r="A1150" i="56"/>
  <c r="A1149" i="56"/>
  <c r="A1148" i="56"/>
  <c r="A1147" i="56"/>
  <c r="A1146" i="56"/>
  <c r="A1145" i="56"/>
  <c r="A1144" i="56"/>
  <c r="A1143" i="56"/>
  <c r="A1142" i="56"/>
  <c r="A1141" i="56"/>
  <c r="A1140" i="56"/>
  <c r="A1139" i="56"/>
  <c r="A1138" i="56"/>
  <c r="A1137" i="56"/>
  <c r="A1136" i="56"/>
  <c r="A1135" i="56"/>
  <c r="A1134" i="56"/>
  <c r="A1133" i="56"/>
  <c r="A1132" i="56"/>
  <c r="A1131" i="56"/>
  <c r="A1130" i="56"/>
  <c r="A1129" i="56"/>
  <c r="A1128" i="56"/>
  <c r="A1127" i="56"/>
  <c r="A1126" i="56"/>
  <c r="A1125" i="56"/>
  <c r="A1124" i="56"/>
  <c r="A1123" i="56"/>
  <c r="A1122" i="56"/>
  <c r="A1121" i="56"/>
  <c r="A1120" i="56"/>
  <c r="A1119" i="56"/>
  <c r="A1118" i="56"/>
  <c r="A1117" i="56"/>
  <c r="A1116" i="56"/>
  <c r="A1115" i="56"/>
  <c r="A1114" i="56"/>
  <c r="A1113" i="56"/>
  <c r="A1112" i="56"/>
  <c r="A1111" i="56"/>
  <c r="A1110" i="56"/>
  <c r="A1109" i="56"/>
  <c r="A1108" i="56"/>
  <c r="A1107" i="56"/>
  <c r="A1106" i="56"/>
  <c r="A1105" i="56"/>
  <c r="A1104" i="56"/>
  <c r="A1103" i="56"/>
  <c r="A1102" i="56"/>
  <c r="A1101" i="56"/>
  <c r="A1100" i="56"/>
  <c r="A1099" i="56"/>
  <c r="A1098" i="56"/>
  <c r="A1097" i="56"/>
  <c r="A1096" i="56"/>
  <c r="A1095" i="56"/>
  <c r="A1094" i="56"/>
  <c r="A1093" i="56"/>
  <c r="A1092" i="56"/>
  <c r="A1091" i="56"/>
  <c r="A1090" i="56"/>
  <c r="A1089" i="56"/>
  <c r="A1088" i="56"/>
  <c r="A1087" i="56"/>
  <c r="A1086" i="56"/>
  <c r="A1085" i="56"/>
  <c r="A1084" i="56"/>
  <c r="A1083" i="56"/>
  <c r="A1082" i="56"/>
  <c r="A1081" i="56"/>
  <c r="A1080" i="56"/>
  <c r="A1079" i="56"/>
  <c r="A1078" i="56"/>
  <c r="A1077" i="56"/>
  <c r="A1076" i="56"/>
  <c r="A1075" i="56"/>
  <c r="A1074" i="56"/>
  <c r="A1073" i="56"/>
  <c r="A1072" i="56"/>
  <c r="A1071" i="56"/>
  <c r="A1070" i="56"/>
  <c r="A1069" i="56"/>
  <c r="A1068" i="56"/>
  <c r="A1067" i="56"/>
  <c r="A1066" i="56"/>
  <c r="A1065" i="56"/>
  <c r="A1064" i="56"/>
  <c r="A1063" i="56"/>
  <c r="A1062" i="56"/>
  <c r="A1061" i="56"/>
  <c r="A1060" i="56"/>
  <c r="A1059" i="56"/>
  <c r="A1058" i="56"/>
  <c r="A1057" i="56"/>
  <c r="A1056" i="56"/>
  <c r="A1055" i="56"/>
  <c r="A1054" i="56"/>
  <c r="A1053" i="56"/>
  <c r="A1052" i="56"/>
  <c r="A1051" i="56"/>
  <c r="A1050" i="56"/>
  <c r="A1049" i="56"/>
  <c r="A1048" i="56"/>
  <c r="A1047" i="56"/>
  <c r="A1046" i="56"/>
  <c r="A1045" i="56"/>
  <c r="A1044" i="56"/>
  <c r="A1043" i="56"/>
  <c r="A1042" i="56"/>
  <c r="A1041" i="56"/>
  <c r="A1040" i="56"/>
  <c r="A1039" i="56"/>
  <c r="A1038" i="56"/>
  <c r="A1037" i="56"/>
  <c r="A1036" i="56"/>
  <c r="A1035" i="56"/>
  <c r="A1034" i="56"/>
  <c r="A1033" i="56"/>
  <c r="A1032" i="56"/>
  <c r="A1031" i="56"/>
  <c r="A1030" i="56"/>
  <c r="A1029" i="56"/>
  <c r="A1028" i="56"/>
  <c r="A1027" i="56"/>
  <c r="A1026" i="56"/>
  <c r="A1025" i="56"/>
  <c r="A1024" i="56"/>
  <c r="A1023" i="56"/>
  <c r="A1022" i="56"/>
  <c r="A1021" i="56"/>
  <c r="A1020" i="56"/>
  <c r="A1019" i="56"/>
  <c r="A1018" i="56"/>
  <c r="A1017" i="56"/>
  <c r="A1016" i="56"/>
  <c r="A1015" i="56"/>
  <c r="A1014" i="56"/>
  <c r="A1013" i="56"/>
  <c r="A1012" i="56"/>
  <c r="A1011" i="56"/>
  <c r="A1010" i="56"/>
  <c r="A1009" i="56"/>
  <c r="A1008" i="56"/>
  <c r="A1007" i="56"/>
  <c r="A1006" i="56"/>
  <c r="A1005" i="56"/>
  <c r="A1004" i="56"/>
  <c r="A1003" i="56"/>
  <c r="A1002" i="56"/>
  <c r="A1001" i="56"/>
  <c r="A1000" i="56"/>
  <c r="A999" i="56"/>
  <c r="A998" i="56"/>
  <c r="A997" i="56"/>
  <c r="A996" i="56"/>
  <c r="A995" i="56"/>
  <c r="A994" i="56"/>
  <c r="A993" i="56"/>
  <c r="A992" i="56"/>
  <c r="A991" i="56"/>
  <c r="A990" i="56"/>
  <c r="A989" i="56"/>
  <c r="A988" i="56"/>
  <c r="A987" i="56"/>
  <c r="A986" i="56"/>
  <c r="A985" i="56"/>
  <c r="A984" i="56"/>
  <c r="A983" i="56"/>
  <c r="A982" i="56"/>
  <c r="A981" i="56"/>
  <c r="A980" i="56"/>
  <c r="A979" i="56"/>
  <c r="A978" i="56"/>
  <c r="A977" i="56"/>
  <c r="A976" i="56"/>
  <c r="A975" i="56"/>
  <c r="A974" i="56"/>
  <c r="A973" i="56"/>
  <c r="A972" i="56"/>
  <c r="A971" i="56"/>
  <c r="A970" i="56"/>
  <c r="A969" i="56"/>
  <c r="A968" i="56"/>
  <c r="A967" i="56"/>
  <c r="A966" i="56"/>
  <c r="A965" i="56"/>
  <c r="A964" i="56"/>
  <c r="A963" i="56"/>
  <c r="A962" i="56"/>
  <c r="A961" i="56"/>
  <c r="A960" i="56"/>
  <c r="A959" i="56"/>
  <c r="A958" i="56"/>
  <c r="A957" i="56"/>
  <c r="A956" i="56"/>
  <c r="A955" i="56"/>
  <c r="A954" i="56"/>
  <c r="A953" i="56"/>
  <c r="A952" i="56"/>
  <c r="A951" i="56"/>
  <c r="A950" i="56"/>
  <c r="A949" i="56"/>
  <c r="A948" i="56"/>
  <c r="A947" i="56"/>
  <c r="A946" i="56"/>
  <c r="A945" i="56"/>
  <c r="A944" i="56"/>
  <c r="A943" i="56"/>
  <c r="A942" i="56"/>
  <c r="A941" i="56"/>
  <c r="A940" i="56"/>
  <c r="A939" i="56"/>
  <c r="A938" i="56"/>
  <c r="A937" i="56"/>
  <c r="A936" i="56"/>
  <c r="A935" i="56"/>
  <c r="A934" i="56"/>
  <c r="A933" i="56"/>
  <c r="A932" i="56"/>
  <c r="A931" i="56"/>
  <c r="A930" i="56"/>
  <c r="A929" i="56"/>
  <c r="A928" i="56"/>
  <c r="A927" i="56"/>
  <c r="A926" i="56"/>
  <c r="A925" i="56"/>
  <c r="A924" i="56"/>
  <c r="A923" i="56"/>
  <c r="A922" i="56"/>
  <c r="A921" i="56"/>
  <c r="A920" i="56"/>
  <c r="A919" i="56"/>
  <c r="A918" i="56"/>
  <c r="A917" i="56"/>
  <c r="A916" i="56"/>
  <c r="A915" i="56"/>
  <c r="A914" i="56"/>
  <c r="A913" i="56"/>
  <c r="A912" i="56"/>
  <c r="A911" i="56"/>
  <c r="A910" i="56"/>
  <c r="A909" i="56"/>
  <c r="A908" i="56"/>
  <c r="A907" i="56"/>
  <c r="A906" i="56"/>
  <c r="A905" i="56"/>
  <c r="A904" i="56"/>
  <c r="A903" i="56"/>
  <c r="A902" i="56"/>
  <c r="A901" i="56"/>
  <c r="A900" i="56"/>
  <c r="A899" i="56"/>
  <c r="A898" i="56"/>
  <c r="A897" i="56"/>
  <c r="A896" i="56"/>
  <c r="A895" i="56"/>
  <c r="A894" i="56"/>
  <c r="A893" i="56"/>
  <c r="A892" i="56"/>
  <c r="A891" i="56"/>
  <c r="A890" i="56"/>
  <c r="A889" i="56"/>
  <c r="A888" i="56"/>
  <c r="A887" i="56"/>
  <c r="A886" i="56"/>
  <c r="A885" i="56"/>
  <c r="A884" i="56"/>
  <c r="A883" i="56"/>
  <c r="A882" i="56"/>
  <c r="A881" i="56"/>
  <c r="A880" i="56"/>
  <c r="A879" i="56"/>
  <c r="A878" i="56"/>
  <c r="A877" i="56"/>
  <c r="A876" i="56"/>
  <c r="A875" i="56"/>
  <c r="A874" i="56"/>
  <c r="A873" i="56"/>
  <c r="A872" i="56"/>
  <c r="A871" i="56"/>
  <c r="A870" i="56"/>
  <c r="A869" i="56"/>
  <c r="A868" i="56"/>
  <c r="A867" i="56"/>
  <c r="A866" i="56"/>
  <c r="A865" i="56"/>
  <c r="A864" i="56"/>
  <c r="A863" i="56"/>
  <c r="A862" i="56"/>
  <c r="A861" i="56"/>
  <c r="A860" i="56"/>
  <c r="A859" i="56"/>
  <c r="A858" i="56"/>
  <c r="A857" i="56"/>
  <c r="A856" i="56"/>
  <c r="A855" i="56"/>
  <c r="A854" i="56"/>
  <c r="A853" i="56"/>
  <c r="A852" i="56"/>
  <c r="A851" i="56"/>
  <c r="A850" i="56"/>
  <c r="A849" i="56"/>
  <c r="A848" i="56"/>
  <c r="A847" i="56"/>
  <c r="A846" i="56"/>
  <c r="A845" i="56"/>
  <c r="A844" i="56"/>
  <c r="A843" i="56"/>
  <c r="A842" i="56"/>
  <c r="A841" i="56"/>
  <c r="A840" i="56"/>
  <c r="A839" i="56"/>
  <c r="A838" i="56"/>
  <c r="A837" i="56"/>
  <c r="A836" i="56"/>
  <c r="A835" i="56"/>
  <c r="A834" i="56"/>
  <c r="A833" i="56"/>
  <c r="A832" i="56"/>
  <c r="A831" i="56"/>
  <c r="A830" i="56"/>
  <c r="A829" i="56"/>
  <c r="A828" i="56"/>
  <c r="A827" i="56"/>
  <c r="A826" i="56"/>
  <c r="A825" i="56"/>
  <c r="A824" i="56"/>
  <c r="A823" i="56"/>
  <c r="A822" i="56"/>
  <c r="A821" i="56"/>
  <c r="A820" i="56"/>
  <c r="A819" i="56"/>
  <c r="A818" i="56"/>
  <c r="A817" i="56"/>
  <c r="A816" i="56"/>
  <c r="A815" i="56"/>
  <c r="A814" i="56"/>
  <c r="A813" i="56"/>
  <c r="A812" i="56"/>
  <c r="A811" i="56"/>
  <c r="A810" i="56"/>
  <c r="A809" i="56"/>
  <c r="A808" i="56"/>
  <c r="A807" i="56"/>
  <c r="A806" i="56"/>
  <c r="A805" i="56"/>
  <c r="A804" i="56"/>
  <c r="A803" i="56"/>
  <c r="A802" i="56"/>
  <c r="A801" i="56"/>
  <c r="A800" i="56"/>
  <c r="A799" i="56"/>
  <c r="A798" i="56"/>
  <c r="A797" i="56"/>
  <c r="A796" i="56"/>
  <c r="A795" i="56"/>
  <c r="A794" i="56"/>
  <c r="A793" i="56"/>
  <c r="A792" i="56"/>
  <c r="A791" i="56"/>
  <c r="A790" i="56"/>
  <c r="A789" i="56"/>
  <c r="A788" i="56"/>
  <c r="A787" i="56"/>
  <c r="A786" i="56"/>
  <c r="A785" i="56"/>
  <c r="A784" i="56"/>
  <c r="A783" i="56"/>
  <c r="A782" i="56"/>
  <c r="A781" i="56"/>
  <c r="A780" i="56"/>
  <c r="A779" i="56"/>
  <c r="A778" i="56"/>
  <c r="A777" i="56"/>
  <c r="A776" i="56"/>
  <c r="A775" i="56"/>
  <c r="A774" i="56"/>
  <c r="A773" i="56"/>
  <c r="A772" i="56"/>
  <c r="A771" i="56"/>
  <c r="A770" i="56"/>
  <c r="A769" i="56"/>
  <c r="A768" i="56"/>
  <c r="A767" i="56"/>
  <c r="A766" i="56"/>
  <c r="A765" i="56"/>
  <c r="A764" i="56"/>
  <c r="A763" i="56"/>
  <c r="A762" i="56"/>
  <c r="A761" i="56"/>
  <c r="A760" i="56"/>
  <c r="A759" i="56"/>
  <c r="A758" i="56"/>
  <c r="A757" i="56"/>
  <c r="A756" i="56"/>
  <c r="A755" i="56"/>
  <c r="A754" i="56"/>
  <c r="A753" i="56"/>
  <c r="A752" i="56"/>
  <c r="A751" i="56"/>
  <c r="A750" i="56"/>
  <c r="A749" i="56"/>
  <c r="A748" i="56"/>
  <c r="A747" i="56"/>
  <c r="A746" i="56"/>
  <c r="A745" i="56"/>
  <c r="A744" i="56"/>
  <c r="A743" i="56"/>
  <c r="A742" i="56"/>
  <c r="A741" i="56"/>
  <c r="A740" i="56"/>
  <c r="A739" i="56"/>
  <c r="A738" i="56"/>
  <c r="A737" i="56"/>
  <c r="A736" i="56"/>
  <c r="A735" i="56"/>
  <c r="A734" i="56"/>
  <c r="A733" i="56"/>
  <c r="A732" i="56"/>
  <c r="A731" i="56"/>
  <c r="A730" i="56"/>
  <c r="A729" i="56"/>
  <c r="A728" i="56"/>
  <c r="A727" i="56"/>
  <c r="A726" i="56"/>
  <c r="A725" i="56"/>
  <c r="A724" i="56"/>
  <c r="A723" i="56"/>
  <c r="A722" i="56"/>
  <c r="A721" i="56"/>
  <c r="A720" i="56"/>
  <c r="A719" i="56"/>
  <c r="A718" i="56"/>
  <c r="A717" i="56"/>
  <c r="A716" i="56"/>
  <c r="A715" i="56"/>
  <c r="A714" i="56"/>
  <c r="A713" i="56"/>
  <c r="A712" i="56"/>
  <c r="A711" i="56"/>
  <c r="A710" i="56"/>
  <c r="A709" i="56"/>
  <c r="A708" i="56"/>
  <c r="A707" i="56"/>
  <c r="A706" i="56"/>
  <c r="A705" i="56"/>
  <c r="A704" i="56"/>
  <c r="A703" i="56"/>
  <c r="A702" i="56"/>
  <c r="A701" i="56"/>
  <c r="A700" i="56"/>
  <c r="A699" i="56"/>
  <c r="A698" i="56"/>
  <c r="A697" i="56"/>
  <c r="A696" i="56"/>
  <c r="A695" i="56"/>
  <c r="A694" i="56"/>
  <c r="A693" i="56"/>
  <c r="A692" i="56"/>
  <c r="A691" i="56"/>
  <c r="A690" i="56"/>
  <c r="A689" i="56"/>
  <c r="A688" i="56"/>
  <c r="A687" i="56"/>
  <c r="A686" i="56"/>
  <c r="A685" i="56"/>
  <c r="A684" i="56"/>
  <c r="A683" i="56"/>
  <c r="A682" i="56"/>
  <c r="A681" i="56"/>
  <c r="A680" i="56"/>
  <c r="A679" i="56"/>
  <c r="A678" i="56"/>
  <c r="A677" i="56"/>
  <c r="A676" i="56"/>
  <c r="A675" i="56"/>
  <c r="A674" i="56"/>
  <c r="A673" i="56"/>
  <c r="A672" i="56"/>
  <c r="A671" i="56"/>
  <c r="A670" i="56"/>
  <c r="A669" i="56"/>
  <c r="A668" i="56"/>
  <c r="A667" i="56"/>
  <c r="A666" i="56"/>
  <c r="A665" i="56"/>
  <c r="A664" i="56"/>
  <c r="A663" i="56"/>
  <c r="A662" i="56"/>
  <c r="A661" i="56"/>
  <c r="A660" i="56"/>
  <c r="A659" i="56"/>
  <c r="A658" i="56"/>
  <c r="A657" i="56"/>
  <c r="A656" i="56"/>
  <c r="A655" i="56"/>
  <c r="A654" i="56"/>
  <c r="A653" i="56"/>
  <c r="A652" i="56"/>
  <c r="A651" i="56"/>
  <c r="A650" i="56"/>
  <c r="A649" i="56"/>
  <c r="A648" i="56"/>
  <c r="A647" i="56"/>
  <c r="A646" i="56"/>
  <c r="A645" i="56"/>
  <c r="A644" i="56"/>
  <c r="A643" i="56"/>
  <c r="A642" i="56"/>
  <c r="A641" i="56"/>
  <c r="A640" i="56"/>
  <c r="A639" i="56"/>
  <c r="A638" i="56"/>
  <c r="A637" i="56"/>
  <c r="A636" i="56"/>
  <c r="A635" i="56"/>
  <c r="A634" i="56"/>
  <c r="A633" i="56"/>
  <c r="A632" i="56"/>
  <c r="A631" i="56"/>
  <c r="A630" i="56"/>
  <c r="A629" i="56"/>
  <c r="A628" i="56"/>
  <c r="A627" i="56"/>
  <c r="A626" i="56"/>
  <c r="A625" i="56"/>
  <c r="A624" i="56"/>
  <c r="A623" i="56"/>
  <c r="A622" i="56"/>
  <c r="A621" i="56"/>
  <c r="A620" i="56"/>
  <c r="A619" i="56"/>
  <c r="A618" i="56"/>
  <c r="A617" i="56"/>
  <c r="A616" i="56"/>
  <c r="A615" i="56"/>
  <c r="A614" i="56"/>
  <c r="A613" i="56"/>
  <c r="A612" i="56"/>
  <c r="A611" i="56"/>
  <c r="A610" i="56"/>
  <c r="A609" i="56"/>
  <c r="A608" i="56"/>
  <c r="A607" i="56"/>
  <c r="A606" i="56"/>
  <c r="A605" i="56"/>
  <c r="A604" i="56"/>
  <c r="A603" i="56"/>
  <c r="A602" i="56"/>
  <c r="A601" i="56"/>
  <c r="A600" i="56"/>
  <c r="A599" i="56"/>
  <c r="A598" i="56"/>
  <c r="A597" i="56"/>
  <c r="A596" i="56"/>
  <c r="A595" i="56"/>
  <c r="A594" i="56"/>
  <c r="A593" i="56"/>
  <c r="A592" i="56"/>
  <c r="A591" i="56"/>
  <c r="A590" i="56"/>
  <c r="A589" i="56"/>
  <c r="A588" i="56"/>
  <c r="A587" i="56"/>
  <c r="A586" i="56"/>
  <c r="A585" i="56"/>
  <c r="A584" i="56"/>
  <c r="A583" i="56"/>
  <c r="A582" i="56"/>
  <c r="A581" i="56"/>
  <c r="A580" i="56"/>
  <c r="A579" i="56"/>
  <c r="A578" i="56"/>
  <c r="A577" i="56"/>
  <c r="A576" i="56"/>
  <c r="A575" i="56"/>
  <c r="A574" i="56"/>
  <c r="A573" i="56"/>
  <c r="A572" i="56"/>
  <c r="A571" i="56"/>
  <c r="A570" i="56"/>
  <c r="A569" i="56"/>
  <c r="A568" i="56"/>
  <c r="A567" i="56"/>
  <c r="A566" i="56"/>
  <c r="A565" i="56"/>
  <c r="A564" i="56"/>
  <c r="A563" i="56"/>
  <c r="A562" i="56"/>
  <c r="A561" i="56"/>
  <c r="A560" i="56"/>
  <c r="A559" i="56"/>
  <c r="A558" i="56"/>
  <c r="A557" i="56"/>
  <c r="A556" i="56"/>
  <c r="A555" i="56"/>
  <c r="A554" i="56"/>
  <c r="A553" i="56"/>
  <c r="A552" i="56"/>
  <c r="A551" i="56"/>
  <c r="A550" i="56"/>
  <c r="A549" i="56"/>
  <c r="A548" i="56"/>
  <c r="A547" i="56"/>
  <c r="A546" i="56"/>
  <c r="A545" i="56"/>
  <c r="A544" i="56"/>
  <c r="A543" i="56"/>
  <c r="A542" i="56"/>
  <c r="A541" i="56"/>
  <c r="A540" i="56"/>
  <c r="A539" i="56"/>
  <c r="A538" i="56"/>
  <c r="A537" i="56"/>
  <c r="A536" i="56"/>
  <c r="A535" i="56"/>
  <c r="A534" i="56"/>
  <c r="A533" i="56"/>
  <c r="A532" i="56"/>
  <c r="A531" i="56"/>
  <c r="A530" i="56"/>
  <c r="A529" i="56"/>
  <c r="A528" i="56"/>
  <c r="A527" i="56"/>
  <c r="A526" i="56"/>
  <c r="A525" i="56"/>
  <c r="A524" i="56"/>
  <c r="A523" i="56"/>
  <c r="A522" i="56"/>
  <c r="A521" i="56"/>
  <c r="A520" i="56"/>
  <c r="A519" i="56"/>
  <c r="A518" i="56"/>
  <c r="A517" i="56"/>
  <c r="A516" i="56"/>
  <c r="A515" i="56"/>
  <c r="A514" i="56"/>
  <c r="A513" i="56"/>
  <c r="A512" i="56"/>
  <c r="A511" i="56"/>
  <c r="A510" i="56"/>
  <c r="A509" i="56"/>
  <c r="A508" i="56"/>
  <c r="A507" i="56"/>
  <c r="A506" i="56"/>
  <c r="A505" i="56"/>
  <c r="A504" i="56"/>
  <c r="A503" i="56"/>
  <c r="A502" i="56"/>
  <c r="A501" i="56"/>
  <c r="A500" i="56"/>
  <c r="A499" i="56"/>
  <c r="A498" i="56"/>
  <c r="A497" i="56"/>
  <c r="A496" i="56"/>
  <c r="A495" i="56"/>
  <c r="A494" i="56"/>
  <c r="A493" i="56"/>
  <c r="A492" i="56"/>
  <c r="A491" i="56"/>
  <c r="A490" i="56"/>
  <c r="A489" i="56"/>
  <c r="A488" i="56"/>
  <c r="A487" i="56"/>
  <c r="A486" i="56"/>
  <c r="A485" i="56"/>
  <c r="A484" i="56"/>
  <c r="A483" i="56"/>
  <c r="A482" i="56"/>
  <c r="A481" i="56"/>
  <c r="A480" i="56"/>
  <c r="A479" i="56"/>
  <c r="A478" i="56"/>
  <c r="A477" i="56"/>
  <c r="A476" i="56"/>
  <c r="A475" i="56"/>
  <c r="A474" i="56"/>
  <c r="A473" i="56"/>
  <c r="A472" i="56"/>
  <c r="A471" i="56"/>
  <c r="A470" i="56"/>
  <c r="A469" i="56"/>
  <c r="A468" i="56"/>
  <c r="A467" i="56"/>
  <c r="A466" i="56"/>
  <c r="A465" i="56"/>
  <c r="A464" i="56"/>
  <c r="A463" i="56"/>
  <c r="A462" i="56"/>
  <c r="A461" i="56"/>
  <c r="A460" i="56"/>
  <c r="A459" i="56"/>
  <c r="A458" i="56"/>
  <c r="A457" i="56"/>
  <c r="A456" i="56"/>
  <c r="A455" i="56"/>
  <c r="A454" i="56"/>
  <c r="A453" i="56"/>
  <c r="A452" i="56"/>
  <c r="A451" i="56"/>
  <c r="A450" i="56"/>
  <c r="A449" i="56"/>
  <c r="A448" i="56"/>
  <c r="A447" i="56"/>
  <c r="A446" i="56"/>
  <c r="A445" i="56"/>
  <c r="A444" i="56"/>
  <c r="A443" i="56"/>
  <c r="A442" i="56"/>
  <c r="A441" i="56"/>
  <c r="A440" i="56"/>
  <c r="A439" i="56"/>
  <c r="A438" i="56"/>
  <c r="A437" i="56"/>
  <c r="A436" i="56"/>
  <c r="A435" i="56"/>
  <c r="A434" i="56"/>
  <c r="A433" i="56"/>
  <c r="A432" i="56"/>
  <c r="A431" i="56"/>
  <c r="A430" i="56"/>
  <c r="A429" i="56"/>
  <c r="A428" i="56"/>
  <c r="A427" i="56"/>
  <c r="A426" i="56"/>
  <c r="A425" i="56"/>
  <c r="A424" i="56"/>
  <c r="A423" i="56"/>
  <c r="A422" i="56"/>
  <c r="A421" i="56"/>
  <c r="A420" i="56"/>
  <c r="A419" i="56"/>
  <c r="A418" i="56"/>
  <c r="A417" i="56"/>
  <c r="A416" i="56"/>
  <c r="A415" i="56"/>
  <c r="A414" i="56"/>
  <c r="A413" i="56"/>
  <c r="A412" i="56"/>
  <c r="A411" i="56"/>
  <c r="A410" i="56"/>
  <c r="A409" i="56"/>
  <c r="A408" i="56"/>
  <c r="A407" i="56"/>
  <c r="A406" i="56"/>
  <c r="A405" i="56"/>
  <c r="A404" i="56"/>
  <c r="A403" i="56"/>
  <c r="A402" i="56"/>
  <c r="A401" i="56"/>
  <c r="A400" i="56"/>
  <c r="A399" i="56"/>
  <c r="A398" i="56"/>
  <c r="A397" i="56"/>
  <c r="A396" i="56"/>
  <c r="A395" i="56"/>
  <c r="A394" i="56"/>
  <c r="A393" i="56"/>
  <c r="A392" i="56"/>
  <c r="A391" i="56"/>
  <c r="A390" i="56"/>
  <c r="A389" i="56"/>
  <c r="A388" i="56"/>
  <c r="A387" i="56"/>
  <c r="A386" i="56"/>
  <c r="A385" i="56"/>
  <c r="A384" i="56"/>
  <c r="A383" i="56"/>
  <c r="A382" i="56"/>
  <c r="A381" i="56"/>
  <c r="A380" i="56"/>
  <c r="A379" i="56"/>
  <c r="A378" i="56"/>
  <c r="A377" i="56"/>
  <c r="A376" i="56"/>
  <c r="A375" i="56"/>
  <c r="A374" i="56"/>
  <c r="A373" i="56"/>
  <c r="A372" i="56"/>
  <c r="A371" i="56"/>
  <c r="A370" i="56"/>
  <c r="A369" i="56"/>
  <c r="A368" i="56"/>
  <c r="A367" i="56"/>
  <c r="A366" i="56"/>
  <c r="A365" i="56"/>
  <c r="A364" i="56"/>
  <c r="A363" i="56"/>
  <c r="A362" i="56"/>
  <c r="A361" i="56"/>
  <c r="A360" i="56"/>
  <c r="A359" i="56"/>
  <c r="A358" i="56"/>
  <c r="A357" i="56"/>
  <c r="A356" i="56"/>
  <c r="A355" i="56"/>
  <c r="A354" i="56"/>
  <c r="A353" i="56"/>
  <c r="A352" i="56"/>
  <c r="A351" i="56"/>
  <c r="A350" i="56"/>
  <c r="A349" i="56"/>
  <c r="A348" i="56"/>
  <c r="A347" i="56"/>
  <c r="A346" i="56"/>
  <c r="A345" i="56"/>
  <c r="A344" i="56"/>
  <c r="A343" i="56"/>
  <c r="A342" i="56"/>
  <c r="A341" i="56"/>
  <c r="A340" i="56"/>
  <c r="A339" i="56"/>
  <c r="A338" i="56"/>
  <c r="A337" i="56"/>
  <c r="A336" i="56"/>
  <c r="A335" i="56"/>
  <c r="A334" i="56"/>
  <c r="A333" i="56"/>
  <c r="A332" i="56"/>
  <c r="A331" i="56"/>
  <c r="A330" i="56"/>
  <c r="A329" i="56"/>
  <c r="A328" i="56"/>
  <c r="A327" i="56"/>
  <c r="A326" i="56"/>
  <c r="A325" i="56"/>
  <c r="A324" i="56"/>
  <c r="A323" i="56"/>
  <c r="A322" i="56"/>
  <c r="A321" i="56"/>
  <c r="A320" i="56"/>
  <c r="A319" i="56"/>
  <c r="A318" i="56"/>
  <c r="A317" i="56"/>
  <c r="A316" i="56"/>
  <c r="A315" i="56"/>
  <c r="A314" i="56"/>
  <c r="A313" i="56"/>
  <c r="A312" i="56"/>
  <c r="A311" i="56"/>
  <c r="A310" i="56"/>
  <c r="A309" i="56"/>
  <c r="A308" i="56"/>
  <c r="A307" i="56"/>
  <c r="A306" i="56"/>
  <c r="A305" i="56"/>
  <c r="A304" i="56"/>
  <c r="A303" i="56"/>
  <c r="A302" i="56"/>
  <c r="A301" i="56"/>
  <c r="A300" i="56"/>
  <c r="A299" i="56"/>
  <c r="A298" i="56"/>
  <c r="A297" i="56"/>
  <c r="A296" i="56"/>
  <c r="A295" i="56"/>
  <c r="A294" i="56"/>
  <c r="A293" i="56"/>
  <c r="A292" i="56"/>
  <c r="A291" i="56"/>
  <c r="A290" i="56"/>
  <c r="A289" i="56"/>
  <c r="A288" i="56"/>
  <c r="A287" i="56"/>
  <c r="A286" i="56"/>
  <c r="A285" i="56"/>
  <c r="A284" i="56"/>
  <c r="A283" i="56"/>
  <c r="A282" i="56"/>
  <c r="A281" i="56"/>
  <c r="A280" i="56"/>
  <c r="A279" i="56"/>
  <c r="A278" i="56"/>
  <c r="A277" i="56"/>
  <c r="A276" i="56"/>
  <c r="A275" i="56"/>
  <c r="A274" i="56"/>
  <c r="A273" i="56"/>
  <c r="A272" i="56"/>
  <c r="A271" i="56"/>
  <c r="A270" i="56"/>
  <c r="A269" i="56"/>
  <c r="A268" i="56"/>
  <c r="A267" i="56"/>
  <c r="A266" i="56"/>
  <c r="A265" i="56"/>
  <c r="A264" i="56"/>
  <c r="A263" i="56"/>
  <c r="A262" i="56"/>
  <c r="A261" i="56"/>
  <c r="A260" i="56"/>
  <c r="A259" i="56"/>
  <c r="A258" i="56"/>
  <c r="A257" i="56"/>
  <c r="A256" i="56"/>
  <c r="A255" i="56"/>
  <c r="A254" i="56"/>
  <c r="A253" i="56"/>
  <c r="A252" i="56"/>
  <c r="A251" i="56"/>
  <c r="A250" i="56"/>
  <c r="A249" i="56"/>
  <c r="A248" i="56"/>
  <c r="A247" i="56"/>
  <c r="A246" i="56"/>
  <c r="A245" i="56"/>
  <c r="A244" i="56"/>
  <c r="A243" i="56"/>
  <c r="A242" i="56"/>
  <c r="A241" i="56"/>
  <c r="A240" i="56"/>
  <c r="A239" i="56"/>
  <c r="A238" i="56"/>
  <c r="A237" i="56"/>
  <c r="A236" i="56"/>
  <c r="A235" i="56"/>
  <c r="A234" i="56"/>
  <c r="A233" i="56"/>
  <c r="A232" i="56"/>
  <c r="A231" i="56"/>
  <c r="A230" i="56"/>
  <c r="A229" i="56"/>
  <c r="A228" i="56"/>
  <c r="A227" i="56"/>
  <c r="A226" i="56"/>
  <c r="A225" i="56"/>
  <c r="A224" i="56"/>
  <c r="A223" i="56"/>
  <c r="A222" i="56"/>
  <c r="A221" i="56"/>
  <c r="A220" i="56"/>
  <c r="A219" i="56"/>
  <c r="A218" i="56"/>
  <c r="A217" i="56"/>
  <c r="A216" i="56"/>
  <c r="A215" i="56"/>
  <c r="A214" i="56"/>
  <c r="A213" i="56"/>
  <c r="A212" i="56"/>
  <c r="A211" i="56"/>
  <c r="A210" i="56"/>
  <c r="A209" i="56"/>
  <c r="A208" i="56"/>
  <c r="A207" i="56"/>
  <c r="A206" i="56"/>
  <c r="A205" i="56"/>
  <c r="A204" i="56"/>
  <c r="A203" i="56"/>
  <c r="A202" i="56"/>
  <c r="A201" i="56"/>
  <c r="A200" i="56"/>
  <c r="A199" i="56"/>
  <c r="A198" i="56"/>
  <c r="A197" i="56"/>
  <c r="A196" i="56"/>
  <c r="A195" i="56"/>
  <c r="A194" i="56"/>
  <c r="A193" i="56"/>
  <c r="A192" i="56"/>
  <c r="A191" i="56"/>
  <c r="A190" i="56"/>
  <c r="A189" i="56"/>
  <c r="A188" i="56"/>
  <c r="A187" i="56"/>
  <c r="A186" i="56"/>
  <c r="A185" i="56"/>
  <c r="A184" i="56"/>
  <c r="A183" i="56"/>
  <c r="A182" i="56"/>
  <c r="A181" i="56"/>
  <c r="A180" i="56"/>
  <c r="A179" i="56"/>
  <c r="A178" i="56"/>
  <c r="A177" i="56"/>
  <c r="A176" i="56"/>
  <c r="A175" i="56"/>
  <c r="A174" i="56"/>
  <c r="A173" i="56"/>
  <c r="A172" i="56"/>
  <c r="A171" i="56"/>
  <c r="A170" i="56"/>
  <c r="A169" i="56"/>
  <c r="A168" i="56"/>
  <c r="A167" i="56"/>
  <c r="A166" i="56"/>
  <c r="A165" i="56"/>
  <c r="A164" i="56"/>
  <c r="A163" i="56"/>
  <c r="A162" i="56"/>
  <c r="A161" i="56"/>
  <c r="A160" i="56"/>
  <c r="A159" i="56"/>
  <c r="A158" i="56"/>
  <c r="A157" i="56"/>
  <c r="A156" i="56"/>
  <c r="A155" i="56"/>
  <c r="A154" i="56"/>
  <c r="A153" i="56"/>
  <c r="A152" i="56"/>
  <c r="A151" i="56"/>
  <c r="A150" i="56"/>
  <c r="A149" i="56"/>
  <c r="A148" i="56"/>
  <c r="A147" i="56"/>
  <c r="A146" i="56"/>
  <c r="A145" i="56"/>
  <c r="A144" i="56"/>
  <c r="A143" i="56"/>
  <c r="A142" i="56"/>
  <c r="A141" i="56"/>
  <c r="A140" i="56"/>
  <c r="A139" i="56"/>
  <c r="A138" i="56"/>
  <c r="A137" i="56"/>
  <c r="A136" i="56"/>
  <c r="A135" i="56"/>
  <c r="A134" i="56"/>
  <c r="A133" i="56"/>
  <c r="A132" i="56"/>
  <c r="A131" i="56"/>
  <c r="A130" i="56"/>
  <c r="A129" i="56"/>
  <c r="A128" i="56"/>
  <c r="A127" i="56"/>
  <c r="A126" i="56"/>
  <c r="A125" i="56"/>
  <c r="A124" i="56"/>
  <c r="A123" i="56"/>
  <c r="A122" i="56"/>
  <c r="A121" i="56"/>
  <c r="A120" i="56"/>
  <c r="A119" i="56"/>
  <c r="A118" i="56"/>
  <c r="A117" i="56"/>
  <c r="A116" i="56"/>
  <c r="A115" i="56"/>
  <c r="A114" i="56"/>
  <c r="A113" i="56"/>
  <c r="A112" i="56"/>
  <c r="A111" i="56"/>
  <c r="A110" i="56"/>
  <c r="A109" i="56"/>
  <c r="A108" i="56"/>
  <c r="A107" i="56"/>
  <c r="A106" i="56"/>
  <c r="A105" i="56"/>
  <c r="A104" i="56"/>
  <c r="A103" i="56"/>
  <c r="A102" i="56"/>
  <c r="A101" i="56"/>
  <c r="A100" i="56"/>
  <c r="A99" i="56"/>
  <c r="A98" i="56"/>
  <c r="A97" i="56"/>
  <c r="A96" i="56"/>
  <c r="A95" i="56"/>
  <c r="A94" i="56"/>
  <c r="A93" i="56"/>
  <c r="A92" i="56"/>
  <c r="A91" i="56"/>
  <c r="A90" i="56"/>
  <c r="A89" i="56"/>
  <c r="A88" i="56"/>
  <c r="A87" i="56"/>
  <c r="A86" i="56"/>
  <c r="A85" i="56"/>
  <c r="A84" i="56"/>
  <c r="A83" i="56"/>
  <c r="A82" i="56"/>
  <c r="A81" i="56"/>
  <c r="A80" i="56"/>
  <c r="A79" i="56"/>
  <c r="A78" i="56"/>
  <c r="A77" i="56"/>
  <c r="A76" i="56"/>
  <c r="A75" i="56"/>
  <c r="A74" i="56"/>
  <c r="A73" i="56"/>
  <c r="A72" i="56"/>
  <c r="A71" i="56"/>
  <c r="A70" i="56"/>
  <c r="A69" i="56"/>
  <c r="A68" i="56"/>
  <c r="A67" i="56"/>
  <c r="A66" i="56"/>
  <c r="A65" i="56"/>
  <c r="A64" i="56"/>
  <c r="A63" i="56"/>
  <c r="A62" i="56"/>
  <c r="A61" i="56"/>
  <c r="A60" i="56"/>
  <c r="A59" i="56"/>
  <c r="A58" i="56"/>
  <c r="A57" i="56"/>
  <c r="A56" i="56"/>
  <c r="A55" i="56"/>
  <c r="A54" i="56"/>
  <c r="A53" i="56"/>
  <c r="A52" i="56"/>
  <c r="A51" i="56"/>
  <c r="A50" i="56"/>
  <c r="A49" i="56"/>
  <c r="A48" i="56"/>
  <c r="A47" i="56"/>
  <c r="A46" i="56"/>
  <c r="A45" i="56"/>
  <c r="A44" i="56"/>
  <c r="A43" i="56"/>
  <c r="A42" i="56"/>
  <c r="A41" i="56"/>
  <c r="A40" i="56"/>
  <c r="A39" i="56"/>
  <c r="A38" i="56"/>
  <c r="A37" i="56"/>
  <c r="A36" i="56"/>
  <c r="A35" i="56"/>
  <c r="A34" i="56"/>
  <c r="A33" i="56"/>
  <c r="A32" i="56"/>
  <c r="A31" i="56"/>
  <c r="A30" i="56"/>
  <c r="A29" i="56"/>
  <c r="A28" i="56"/>
  <c r="A27" i="56"/>
  <c r="A26" i="56"/>
  <c r="A25" i="56"/>
  <c r="A24" i="56"/>
  <c r="A23" i="56"/>
  <c r="A22" i="56"/>
  <c r="A21" i="56"/>
  <c r="A20" i="56"/>
  <c r="A19" i="56"/>
  <c r="A18" i="56"/>
  <c r="A17" i="56"/>
  <c r="A16" i="56"/>
  <c r="A15" i="56"/>
  <c r="A14" i="56"/>
  <c r="A13" i="56"/>
  <c r="A12" i="56"/>
  <c r="A11" i="56"/>
  <c r="A10" i="56"/>
  <c r="A9" i="56"/>
  <c r="A8" i="56"/>
  <c r="A7" i="56"/>
  <c r="A6" i="56"/>
  <c r="A5" i="56"/>
  <c r="A4" i="56"/>
  <c r="E22" i="57" l="1"/>
  <c r="H23" i="57" l="1"/>
  <c r="K23" i="57" s="1"/>
  <c r="N23" i="57" l="1"/>
  <c r="Q23" i="57" s="1"/>
  <c r="T23" i="57" s="1"/>
  <c r="U23" i="57"/>
  <c r="E8" i="52"/>
  <c r="D57" i="53"/>
  <c r="C53" i="53" s="1"/>
  <c r="C48" i="53"/>
  <c r="C43" i="53"/>
  <c r="C38" i="53"/>
  <c r="C35" i="53"/>
  <c r="C33" i="53"/>
  <c r="C30" i="53"/>
  <c r="C28" i="53"/>
  <c r="D27" i="53"/>
  <c r="C25" i="53" s="1"/>
  <c r="C23" i="53"/>
  <c r="C21" i="53"/>
  <c r="D20" i="53"/>
  <c r="C18" i="53" s="1"/>
  <c r="D15" i="53"/>
  <c r="C10" i="53" s="1"/>
  <c r="D9" i="53"/>
  <c r="C3" i="53" s="1"/>
  <c r="AD23" i="34"/>
  <c r="AF23" i="34"/>
  <c r="AG23" i="34"/>
  <c r="AD22" i="34"/>
  <c r="AF22" i="34"/>
  <c r="AG22" i="34"/>
  <c r="AD21" i="34"/>
  <c r="AF21" i="34"/>
  <c r="AG21" i="34"/>
  <c r="AD20" i="34"/>
  <c r="AF20" i="34"/>
  <c r="AG20" i="34"/>
  <c r="AD19" i="34"/>
  <c r="AF19" i="34"/>
  <c r="AG19" i="34"/>
  <c r="AD18" i="34"/>
  <c r="AF18" i="34"/>
  <c r="AG18" i="34"/>
  <c r="AD17" i="34"/>
  <c r="AF17" i="34"/>
  <c r="AG17" i="34"/>
  <c r="AD16" i="34"/>
  <c r="AF16" i="34"/>
  <c r="AG16" i="34"/>
  <c r="AF215" i="34"/>
  <c r="AJ215" i="34" s="1"/>
  <c r="AF214" i="34"/>
  <c r="AI214" i="34" s="1"/>
  <c r="AF213" i="34"/>
  <c r="AF212" i="34"/>
  <c r="AF211" i="34"/>
  <c r="AF210" i="34"/>
  <c r="AF209" i="34"/>
  <c r="AF208" i="34"/>
  <c r="AF207" i="34"/>
  <c r="AF206" i="34"/>
  <c r="AF205" i="34"/>
  <c r="AF204" i="34"/>
  <c r="AF203" i="34"/>
  <c r="AF202" i="34"/>
  <c r="AF201" i="34"/>
  <c r="AF200" i="34"/>
  <c r="AF199" i="34"/>
  <c r="AF198" i="34"/>
  <c r="AJ198" i="34" s="1"/>
  <c r="AF197" i="34"/>
  <c r="AF196" i="34"/>
  <c r="AF195" i="34"/>
  <c r="AF194" i="34"/>
  <c r="AF193" i="34"/>
  <c r="AF192" i="34"/>
  <c r="AI192" i="34" s="1"/>
  <c r="AF191" i="34"/>
  <c r="AF190" i="34"/>
  <c r="AF189" i="34"/>
  <c r="AF188" i="34"/>
  <c r="AI188" i="34" s="1"/>
  <c r="AF187" i="34"/>
  <c r="AI187" i="34" s="1"/>
  <c r="AF186" i="34"/>
  <c r="AF185" i="34"/>
  <c r="AF184" i="34"/>
  <c r="AF183" i="34"/>
  <c r="AF182" i="34"/>
  <c r="AF181" i="34"/>
  <c r="AF180" i="34"/>
  <c r="AF179" i="34"/>
  <c r="AF178" i="34"/>
  <c r="AF177" i="34"/>
  <c r="AF176" i="34"/>
  <c r="AF175" i="34"/>
  <c r="AF174" i="34"/>
  <c r="AI174" i="34" s="1"/>
  <c r="AF173" i="34"/>
  <c r="AF172" i="34"/>
  <c r="AF171" i="34"/>
  <c r="AJ171" i="34" s="1"/>
  <c r="AF170" i="34"/>
  <c r="AF169" i="34"/>
  <c r="AF168" i="34"/>
  <c r="AF167" i="34"/>
  <c r="AF166" i="34"/>
  <c r="AF165" i="34"/>
  <c r="AF164" i="34"/>
  <c r="AF163" i="34"/>
  <c r="AF162" i="34"/>
  <c r="AF161" i="34"/>
  <c r="AF160" i="34"/>
  <c r="AF159" i="34"/>
  <c r="AF158" i="34"/>
  <c r="AF157" i="34"/>
  <c r="AF156" i="34"/>
  <c r="AF155" i="34"/>
  <c r="AF154" i="34"/>
  <c r="AF153" i="34"/>
  <c r="AF152" i="34"/>
  <c r="AF151" i="34"/>
  <c r="AF150" i="34"/>
  <c r="AF149" i="34"/>
  <c r="AF148" i="34"/>
  <c r="AF147" i="34"/>
  <c r="AF146" i="34"/>
  <c r="AF145" i="34"/>
  <c r="AF144" i="34"/>
  <c r="AF143" i="34"/>
  <c r="AF142" i="34"/>
  <c r="AF141" i="34"/>
  <c r="AF140" i="34"/>
  <c r="AF139" i="34"/>
  <c r="AF138" i="34"/>
  <c r="AF137" i="34"/>
  <c r="AF136" i="34"/>
  <c r="AF135" i="34"/>
  <c r="AF134" i="34"/>
  <c r="AF133" i="34"/>
  <c r="AF132" i="34"/>
  <c r="AF131" i="34"/>
  <c r="AF130" i="34"/>
  <c r="AF129" i="34"/>
  <c r="AF128" i="34"/>
  <c r="AF127" i="34"/>
  <c r="AF126" i="34"/>
  <c r="AF125" i="34"/>
  <c r="AF124" i="34"/>
  <c r="AF123" i="34"/>
  <c r="AF122" i="34"/>
  <c r="AF121" i="34"/>
  <c r="AF120" i="34"/>
  <c r="AF119" i="34"/>
  <c r="AF118" i="34"/>
  <c r="AF117" i="34"/>
  <c r="AF116" i="34"/>
  <c r="AF115" i="34"/>
  <c r="AF114" i="34"/>
  <c r="AF113" i="34"/>
  <c r="AF112" i="34"/>
  <c r="AF111" i="34"/>
  <c r="AF110" i="34"/>
  <c r="AI110" i="34" s="1"/>
  <c r="AF109" i="34"/>
  <c r="AF108" i="34"/>
  <c r="AF107" i="34"/>
  <c r="AF106" i="34"/>
  <c r="AF105" i="34"/>
  <c r="AF104" i="34"/>
  <c r="AF103" i="34"/>
  <c r="AF102" i="34"/>
  <c r="AF101" i="34"/>
  <c r="AF100" i="34"/>
  <c r="AF99" i="34"/>
  <c r="AF98" i="34"/>
  <c r="AF97" i="34"/>
  <c r="AF96" i="34"/>
  <c r="AF95" i="34"/>
  <c r="AF94" i="34"/>
  <c r="AF93" i="34"/>
  <c r="AF92" i="34"/>
  <c r="AF91" i="34"/>
  <c r="AF90" i="34"/>
  <c r="AF89" i="34"/>
  <c r="AF88" i="34"/>
  <c r="AF87" i="34"/>
  <c r="AF86" i="34"/>
  <c r="AF85" i="34"/>
  <c r="AF84" i="34"/>
  <c r="AF83" i="34"/>
  <c r="AF82" i="34"/>
  <c r="AF81" i="34"/>
  <c r="AF80" i="34"/>
  <c r="AF79" i="34"/>
  <c r="AF78" i="34"/>
  <c r="AF77" i="34"/>
  <c r="AF76" i="34"/>
  <c r="AF75" i="34"/>
  <c r="AF74" i="34"/>
  <c r="AF73" i="34"/>
  <c r="AI73" i="34" s="1"/>
  <c r="AF72" i="34"/>
  <c r="AF71" i="34"/>
  <c r="AF70" i="34"/>
  <c r="AF69" i="34"/>
  <c r="AF68" i="34"/>
  <c r="AF67" i="34"/>
  <c r="AF66" i="34"/>
  <c r="AF65" i="34"/>
  <c r="AF64" i="34"/>
  <c r="AF63" i="34"/>
  <c r="AF62" i="34"/>
  <c r="AF61" i="34"/>
  <c r="AF60" i="34"/>
  <c r="AF59" i="34"/>
  <c r="AF58" i="34"/>
  <c r="AF57" i="34"/>
  <c r="AF56" i="34"/>
  <c r="AF55" i="34"/>
  <c r="AF54" i="34"/>
  <c r="AJ54" i="34" s="1"/>
  <c r="AF53" i="34"/>
  <c r="AF52" i="34"/>
  <c r="AF51" i="34"/>
  <c r="AF50" i="34"/>
  <c r="AF49" i="34"/>
  <c r="AJ49" i="34" s="1"/>
  <c r="AF48" i="34"/>
  <c r="AF47" i="34"/>
  <c r="AF46" i="34"/>
  <c r="AF45" i="34"/>
  <c r="AF44" i="34"/>
  <c r="AF43" i="34"/>
  <c r="AF42" i="34"/>
  <c r="AF41" i="34"/>
  <c r="AF40" i="34"/>
  <c r="AF39" i="34"/>
  <c r="AF38" i="34"/>
  <c r="AF37" i="34"/>
  <c r="AF36" i="34"/>
  <c r="AF35" i="34"/>
  <c r="AF34" i="34"/>
  <c r="AF33" i="34"/>
  <c r="AF32" i="34"/>
  <c r="AJ32" i="34" s="1"/>
  <c r="AF31" i="34"/>
  <c r="AF30" i="34"/>
  <c r="AF29" i="34"/>
  <c r="AF28" i="34"/>
  <c r="AF27" i="34"/>
  <c r="AF26" i="34"/>
  <c r="AF25" i="34"/>
  <c r="AF24" i="34"/>
  <c r="AD215" i="34"/>
  <c r="AG215" i="34"/>
  <c r="AD214" i="34"/>
  <c r="AG214" i="34"/>
  <c r="AD213" i="34"/>
  <c r="AG213" i="34"/>
  <c r="AD212" i="34"/>
  <c r="AG212" i="34"/>
  <c r="AD211" i="34"/>
  <c r="AG211" i="34"/>
  <c r="AD210" i="34"/>
  <c r="AG210" i="34"/>
  <c r="AD209" i="34"/>
  <c r="AG209" i="34"/>
  <c r="AD208" i="34"/>
  <c r="AG208" i="34"/>
  <c r="AD207" i="34"/>
  <c r="AG207" i="34"/>
  <c r="AD206" i="34"/>
  <c r="AG206" i="34"/>
  <c r="AD205" i="34"/>
  <c r="AG205" i="34"/>
  <c r="AD204" i="34"/>
  <c r="AG204" i="34"/>
  <c r="AD203" i="34"/>
  <c r="AG203" i="34"/>
  <c r="AD202" i="34"/>
  <c r="AG202" i="34"/>
  <c r="AD201" i="34"/>
  <c r="AG201" i="34"/>
  <c r="AD200" i="34"/>
  <c r="AG200" i="34"/>
  <c r="AD199" i="34"/>
  <c r="AG199" i="34"/>
  <c r="AD198" i="34"/>
  <c r="AG198" i="34"/>
  <c r="AD197" i="34"/>
  <c r="AG197" i="34"/>
  <c r="AD196" i="34"/>
  <c r="AG196" i="34"/>
  <c r="AD195" i="34"/>
  <c r="AG195" i="34"/>
  <c r="AD194" i="34"/>
  <c r="AG194" i="34"/>
  <c r="AD193" i="34"/>
  <c r="AG193" i="34"/>
  <c r="AD192" i="34"/>
  <c r="AG192" i="34"/>
  <c r="AD191" i="34"/>
  <c r="AG191" i="34"/>
  <c r="AD190" i="34"/>
  <c r="AG190" i="34"/>
  <c r="AD189" i="34"/>
  <c r="AG189" i="34"/>
  <c r="AD188" i="34"/>
  <c r="AG188" i="34"/>
  <c r="AD187" i="34"/>
  <c r="AG187" i="34"/>
  <c r="AD186" i="34"/>
  <c r="AG186" i="34"/>
  <c r="AD185" i="34"/>
  <c r="AG185" i="34"/>
  <c r="AD184" i="34"/>
  <c r="AG184" i="34"/>
  <c r="AD183" i="34"/>
  <c r="AG183" i="34"/>
  <c r="AD182" i="34"/>
  <c r="AG182" i="34"/>
  <c r="AD181" i="34"/>
  <c r="AG181" i="34"/>
  <c r="AD180" i="34"/>
  <c r="AG180" i="34"/>
  <c r="AD179" i="34"/>
  <c r="AG179" i="34"/>
  <c r="AD178" i="34"/>
  <c r="AG178" i="34"/>
  <c r="AD177" i="34"/>
  <c r="AG177" i="34"/>
  <c r="AD176" i="34"/>
  <c r="AG176" i="34"/>
  <c r="AD175" i="34"/>
  <c r="AG175" i="34"/>
  <c r="AD174" i="34"/>
  <c r="AG174" i="34"/>
  <c r="AD173" i="34"/>
  <c r="AG173" i="34"/>
  <c r="AD172" i="34"/>
  <c r="AG172" i="34"/>
  <c r="AD171" i="34"/>
  <c r="AG171" i="34"/>
  <c r="AD170" i="34"/>
  <c r="AG170" i="34"/>
  <c r="AD169" i="34"/>
  <c r="AG169" i="34"/>
  <c r="AD168" i="34"/>
  <c r="AG168" i="34"/>
  <c r="AD167" i="34"/>
  <c r="AG167" i="34"/>
  <c r="AD166" i="34"/>
  <c r="AG166" i="34"/>
  <c r="AD165" i="34"/>
  <c r="AG165" i="34"/>
  <c r="AD164" i="34"/>
  <c r="AG164" i="34"/>
  <c r="AD163" i="34"/>
  <c r="AG163" i="34"/>
  <c r="AD162" i="34"/>
  <c r="AG162" i="34"/>
  <c r="AD161" i="34"/>
  <c r="AG161" i="34"/>
  <c r="AD160" i="34"/>
  <c r="AG160" i="34"/>
  <c r="AD159" i="34"/>
  <c r="AG159" i="34"/>
  <c r="AD158" i="34"/>
  <c r="AG158" i="34"/>
  <c r="AD157" i="34"/>
  <c r="AG157" i="34"/>
  <c r="AD156" i="34"/>
  <c r="AG156" i="34"/>
  <c r="AD155" i="34"/>
  <c r="AG155" i="34"/>
  <c r="AD154" i="34"/>
  <c r="AG154" i="34"/>
  <c r="AD153" i="34"/>
  <c r="AG153" i="34"/>
  <c r="AD152" i="34"/>
  <c r="AG152" i="34"/>
  <c r="AD151" i="34"/>
  <c r="AG151" i="34"/>
  <c r="AD150" i="34"/>
  <c r="AG150" i="34"/>
  <c r="AD149" i="34"/>
  <c r="AG149" i="34"/>
  <c r="AD148" i="34"/>
  <c r="AG148" i="34"/>
  <c r="AD147" i="34"/>
  <c r="AG147" i="34"/>
  <c r="AD146" i="34"/>
  <c r="AG146" i="34"/>
  <c r="AD145" i="34"/>
  <c r="AG145" i="34"/>
  <c r="AD144" i="34"/>
  <c r="AG144" i="34"/>
  <c r="AD143" i="34"/>
  <c r="AG143" i="34"/>
  <c r="AD142" i="34"/>
  <c r="AG142" i="34"/>
  <c r="AD141" i="34"/>
  <c r="AG141" i="34"/>
  <c r="AD140" i="34"/>
  <c r="AG140" i="34"/>
  <c r="AD139" i="34"/>
  <c r="AG139" i="34"/>
  <c r="AD138" i="34"/>
  <c r="AG138" i="34"/>
  <c r="AD137" i="34"/>
  <c r="AG137" i="34"/>
  <c r="AD136" i="34"/>
  <c r="AG136" i="34"/>
  <c r="AD135" i="34"/>
  <c r="AG135" i="34"/>
  <c r="AD134" i="34"/>
  <c r="AG134" i="34"/>
  <c r="AD133" i="34"/>
  <c r="AG133" i="34"/>
  <c r="AD132" i="34"/>
  <c r="AG132" i="34"/>
  <c r="AD131" i="34"/>
  <c r="AG131" i="34"/>
  <c r="AD130" i="34"/>
  <c r="AG130" i="34"/>
  <c r="AD129" i="34"/>
  <c r="AG129" i="34"/>
  <c r="AD128" i="34"/>
  <c r="AG128" i="34"/>
  <c r="AD127" i="34"/>
  <c r="AG127" i="34"/>
  <c r="AD126" i="34"/>
  <c r="AG126" i="34"/>
  <c r="AD125" i="34"/>
  <c r="AG125" i="34"/>
  <c r="AD124" i="34"/>
  <c r="AG124" i="34"/>
  <c r="AD123" i="34"/>
  <c r="AG123" i="34"/>
  <c r="AD122" i="34"/>
  <c r="AG122" i="34"/>
  <c r="AD121" i="34"/>
  <c r="AG121" i="34"/>
  <c r="AD120" i="34"/>
  <c r="AG120" i="34"/>
  <c r="AD119" i="34"/>
  <c r="AG119" i="34"/>
  <c r="AD118" i="34"/>
  <c r="AG118" i="34"/>
  <c r="AD117" i="34"/>
  <c r="AG117" i="34"/>
  <c r="AD116" i="34"/>
  <c r="AG116" i="34"/>
  <c r="AD115" i="34"/>
  <c r="AG115" i="34"/>
  <c r="AD114" i="34"/>
  <c r="AG114" i="34"/>
  <c r="AD113" i="34"/>
  <c r="AG113" i="34"/>
  <c r="AD112" i="34"/>
  <c r="AG112" i="34"/>
  <c r="AD111" i="34"/>
  <c r="AG111" i="34"/>
  <c r="AD110" i="34"/>
  <c r="AG110" i="34"/>
  <c r="AD109" i="34"/>
  <c r="AG109" i="34"/>
  <c r="AD108" i="34"/>
  <c r="AG108" i="34"/>
  <c r="AD107" i="34"/>
  <c r="AG107" i="34"/>
  <c r="AD106" i="34"/>
  <c r="AG106" i="34"/>
  <c r="AD105" i="34"/>
  <c r="AG105" i="34"/>
  <c r="AD104" i="34"/>
  <c r="AG104" i="34"/>
  <c r="AD103" i="34"/>
  <c r="AG103" i="34"/>
  <c r="AD102" i="34"/>
  <c r="AG102" i="34"/>
  <c r="AD101" i="34"/>
  <c r="AG101" i="34"/>
  <c r="AD100" i="34"/>
  <c r="AG100" i="34"/>
  <c r="AD99" i="34"/>
  <c r="AG99" i="34"/>
  <c r="AD98" i="34"/>
  <c r="AG98" i="34"/>
  <c r="AD97" i="34"/>
  <c r="AG97" i="34"/>
  <c r="AD96" i="34"/>
  <c r="AG96" i="34"/>
  <c r="AD95" i="34"/>
  <c r="AG95" i="34"/>
  <c r="AD94" i="34"/>
  <c r="AG94" i="34"/>
  <c r="AD93" i="34"/>
  <c r="AG93" i="34"/>
  <c r="AD92" i="34"/>
  <c r="AG92" i="34"/>
  <c r="AD91" i="34"/>
  <c r="AG91" i="34"/>
  <c r="AD90" i="34"/>
  <c r="AG90" i="34"/>
  <c r="AD89" i="34"/>
  <c r="AG89" i="34"/>
  <c r="AD88" i="34"/>
  <c r="AG88" i="34"/>
  <c r="AD87" i="34"/>
  <c r="AG87" i="34"/>
  <c r="AD86" i="34"/>
  <c r="AG86" i="34"/>
  <c r="AD85" i="34"/>
  <c r="AG85" i="34"/>
  <c r="AD84" i="34"/>
  <c r="AG84" i="34"/>
  <c r="AD83" i="34"/>
  <c r="AG83" i="34"/>
  <c r="AD82" i="34"/>
  <c r="AG82" i="34"/>
  <c r="AD81" i="34"/>
  <c r="AG81" i="34"/>
  <c r="AD80" i="34"/>
  <c r="AG80" i="34"/>
  <c r="AD79" i="34"/>
  <c r="AG79" i="34"/>
  <c r="AD78" i="34"/>
  <c r="AG78" i="34"/>
  <c r="AD77" i="34"/>
  <c r="AG77" i="34"/>
  <c r="AD76" i="34"/>
  <c r="AG76" i="34"/>
  <c r="AD75" i="34"/>
  <c r="AG75" i="34"/>
  <c r="AD74" i="34"/>
  <c r="AG74" i="34"/>
  <c r="AD73" i="34"/>
  <c r="AG73" i="34"/>
  <c r="AD72" i="34"/>
  <c r="AG72" i="34"/>
  <c r="AD71" i="34"/>
  <c r="AG71" i="34"/>
  <c r="AD70" i="34"/>
  <c r="AG70" i="34"/>
  <c r="AD69" i="34"/>
  <c r="AG69" i="34"/>
  <c r="AD68" i="34"/>
  <c r="AG68" i="34"/>
  <c r="AD67" i="34"/>
  <c r="AG67" i="34"/>
  <c r="AD66" i="34"/>
  <c r="AG66" i="34"/>
  <c r="AD65" i="34"/>
  <c r="AG65" i="34"/>
  <c r="AD64" i="34"/>
  <c r="AG64" i="34"/>
  <c r="AD63" i="34"/>
  <c r="AG63" i="34"/>
  <c r="AD62" i="34"/>
  <c r="AG62" i="34"/>
  <c r="AD61" i="34"/>
  <c r="AG61" i="34"/>
  <c r="AD60" i="34"/>
  <c r="AG60" i="34"/>
  <c r="AD59" i="34"/>
  <c r="AG59" i="34"/>
  <c r="AD58" i="34"/>
  <c r="AG58" i="34"/>
  <c r="AD57" i="34"/>
  <c r="AG57" i="34"/>
  <c r="AD56" i="34"/>
  <c r="AG56" i="34"/>
  <c r="AD55" i="34"/>
  <c r="AG55" i="34"/>
  <c r="AD54" i="34"/>
  <c r="AG54" i="34"/>
  <c r="AD53" i="34"/>
  <c r="AG53" i="34"/>
  <c r="AD52" i="34"/>
  <c r="AG52" i="34"/>
  <c r="AD51" i="34"/>
  <c r="AG51" i="34"/>
  <c r="AD50" i="34"/>
  <c r="AG50" i="34"/>
  <c r="AD49" i="34"/>
  <c r="AG49" i="34"/>
  <c r="AD48" i="34"/>
  <c r="AG48" i="34"/>
  <c r="AD47" i="34"/>
  <c r="AG47" i="34"/>
  <c r="AD46" i="34"/>
  <c r="AG46" i="34"/>
  <c r="AD45" i="34"/>
  <c r="AG45" i="34"/>
  <c r="AD44" i="34"/>
  <c r="AG44" i="34"/>
  <c r="AD43" i="34"/>
  <c r="AG43" i="34"/>
  <c r="AD42" i="34"/>
  <c r="AG42" i="34"/>
  <c r="AD41" i="34"/>
  <c r="AG41" i="34"/>
  <c r="AD40" i="34"/>
  <c r="AG40" i="34"/>
  <c r="AD39" i="34"/>
  <c r="AG39" i="34"/>
  <c r="AD38" i="34"/>
  <c r="AG38" i="34"/>
  <c r="AD37" i="34"/>
  <c r="AG37" i="34"/>
  <c r="AD36" i="34"/>
  <c r="AG36" i="34"/>
  <c r="AD35" i="34"/>
  <c r="AG35" i="34"/>
  <c r="AD34" i="34"/>
  <c r="AG34" i="34"/>
  <c r="AD33" i="34"/>
  <c r="AG33" i="34"/>
  <c r="AD32" i="34"/>
  <c r="AG32" i="34"/>
  <c r="AD31" i="34"/>
  <c r="AG31" i="34"/>
  <c r="AD30" i="34"/>
  <c r="AG30" i="34"/>
  <c r="AD29" i="34"/>
  <c r="AG29" i="34"/>
  <c r="AD28" i="34"/>
  <c r="AG28" i="34"/>
  <c r="AD27" i="34"/>
  <c r="AG27" i="34"/>
  <c r="AD26" i="34"/>
  <c r="AG26" i="34"/>
  <c r="AD25" i="34"/>
  <c r="AG25" i="34"/>
  <c r="AD24" i="34"/>
  <c r="AG24" i="34"/>
  <c r="AW16" i="34"/>
  <c r="AW17" i="34"/>
  <c r="AW18" i="34"/>
  <c r="AW19" i="34"/>
  <c r="AW20" i="34"/>
  <c r="AW21" i="34"/>
  <c r="AW22" i="34"/>
  <c r="AW23" i="34"/>
  <c r="AW24" i="34"/>
  <c r="AW25" i="34"/>
  <c r="AW26" i="34"/>
  <c r="AW27" i="34"/>
  <c r="AW28" i="34"/>
  <c r="AW29" i="34"/>
  <c r="AW30" i="34"/>
  <c r="AW31" i="34"/>
  <c r="AW32" i="34"/>
  <c r="AW33" i="34"/>
  <c r="AW34" i="34"/>
  <c r="AW35" i="34"/>
  <c r="AW36" i="34"/>
  <c r="AW37" i="34"/>
  <c r="AW38" i="34"/>
  <c r="AW39" i="34"/>
  <c r="AW40" i="34"/>
  <c r="AW41" i="34"/>
  <c r="AW42" i="34"/>
  <c r="AW43" i="34"/>
  <c r="AW44" i="34"/>
  <c r="AW45" i="34"/>
  <c r="AW46" i="34"/>
  <c r="AW47" i="34"/>
  <c r="AW48" i="34"/>
  <c r="AW49" i="34"/>
  <c r="AW50" i="34"/>
  <c r="AW51" i="34"/>
  <c r="AW52" i="34"/>
  <c r="AW53" i="34"/>
  <c r="AW54" i="34"/>
  <c r="AW55" i="34"/>
  <c r="AW56" i="34"/>
  <c r="AW57" i="34"/>
  <c r="AW58" i="34"/>
  <c r="AW59" i="34"/>
  <c r="AW60" i="34"/>
  <c r="AW61" i="34"/>
  <c r="AW62" i="34"/>
  <c r="AW63" i="34"/>
  <c r="AW64" i="34"/>
  <c r="AW65" i="34"/>
  <c r="AW66" i="34"/>
  <c r="AW67" i="34"/>
  <c r="AW70" i="34"/>
  <c r="AW71" i="34"/>
  <c r="AW72" i="34"/>
  <c r="AW73" i="34"/>
  <c r="AW74" i="34"/>
  <c r="AW75" i="34"/>
  <c r="AW76" i="34"/>
  <c r="AW77" i="34"/>
  <c r="AW78" i="34"/>
  <c r="AW79" i="34"/>
  <c r="AW80" i="34"/>
  <c r="AW81" i="34"/>
  <c r="AW82" i="34"/>
  <c r="AW83" i="34"/>
  <c r="AW84" i="34"/>
  <c r="AW85" i="34"/>
  <c r="AW86" i="34"/>
  <c r="AW87" i="34"/>
  <c r="AW88" i="34"/>
  <c r="AW89" i="34"/>
  <c r="AW90" i="34"/>
  <c r="AW91" i="34"/>
  <c r="AW92" i="34"/>
  <c r="AW93" i="34"/>
  <c r="AW94" i="34"/>
  <c r="AW95" i="34"/>
  <c r="AW96" i="34"/>
  <c r="AW97" i="34"/>
  <c r="AW98" i="34"/>
  <c r="AW99" i="34"/>
  <c r="AW100" i="34"/>
  <c r="AW101" i="34"/>
  <c r="AW102" i="34"/>
  <c r="AW103" i="34"/>
  <c r="AW104" i="34"/>
  <c r="AW105" i="34"/>
  <c r="AW106" i="34"/>
  <c r="AW107" i="34"/>
  <c r="AW108" i="34"/>
  <c r="AW109" i="34"/>
  <c r="AW110" i="34"/>
  <c r="AW111" i="34"/>
  <c r="AW112" i="34"/>
  <c r="AW113" i="34"/>
  <c r="AW114" i="34"/>
  <c r="AW115" i="34"/>
  <c r="AW116" i="34"/>
  <c r="AW117" i="34"/>
  <c r="AW118" i="34"/>
  <c r="AW119" i="34"/>
  <c r="AW120" i="34"/>
  <c r="AW121" i="34"/>
  <c r="AW122" i="34"/>
  <c r="AW123" i="34"/>
  <c r="AW124" i="34"/>
  <c r="AW125" i="34"/>
  <c r="AW126" i="34"/>
  <c r="AW127" i="34"/>
  <c r="AW128" i="34"/>
  <c r="AW129" i="34"/>
  <c r="AW130" i="34"/>
  <c r="AW131" i="34"/>
  <c r="AW132" i="34"/>
  <c r="AW133" i="34"/>
  <c r="AW134" i="34"/>
  <c r="AW135" i="34"/>
  <c r="AW136" i="34"/>
  <c r="AW137" i="34"/>
  <c r="AW138" i="34"/>
  <c r="AW139" i="34"/>
  <c r="AW140" i="34"/>
  <c r="AW141" i="34"/>
  <c r="AW142" i="34"/>
  <c r="AW143" i="34"/>
  <c r="AW144" i="34"/>
  <c r="AW145" i="34"/>
  <c r="AW146" i="34"/>
  <c r="AW147" i="34"/>
  <c r="AW148" i="34"/>
  <c r="AW149" i="34"/>
  <c r="AW150" i="34"/>
  <c r="AW151" i="34"/>
  <c r="AW152" i="34"/>
  <c r="AW153" i="34"/>
  <c r="AW154" i="34"/>
  <c r="AW155" i="34"/>
  <c r="AW156" i="34"/>
  <c r="AW157" i="34"/>
  <c r="AW158" i="34"/>
  <c r="AW159" i="34"/>
  <c r="AW160" i="34"/>
  <c r="AW161" i="34"/>
  <c r="AW162" i="34"/>
  <c r="AW163" i="34"/>
  <c r="AW164" i="34"/>
  <c r="AW165" i="34"/>
  <c r="AW166" i="34"/>
  <c r="AW167" i="34"/>
  <c r="AW168" i="34"/>
  <c r="AW169" i="34"/>
  <c r="AW170" i="34"/>
  <c r="AW171" i="34"/>
  <c r="AW172" i="34"/>
  <c r="AW173" i="34"/>
  <c r="AW174" i="34"/>
  <c r="AW175" i="34"/>
  <c r="AW176" i="34"/>
  <c r="AW177" i="34"/>
  <c r="AW178" i="34"/>
  <c r="AW179" i="34"/>
  <c r="AW180" i="34"/>
  <c r="AW181" i="34"/>
  <c r="AW182" i="34"/>
  <c r="AW183" i="34"/>
  <c r="AW184" i="34"/>
  <c r="AW185" i="34"/>
  <c r="AW186" i="34"/>
  <c r="AW187" i="34"/>
  <c r="AW188" i="34"/>
  <c r="AW189" i="34"/>
  <c r="AW190" i="34"/>
  <c r="AW191" i="34"/>
  <c r="AW192" i="34"/>
  <c r="AW193" i="34"/>
  <c r="AW194" i="34"/>
  <c r="AW195" i="34"/>
  <c r="AW196" i="34"/>
  <c r="AW197" i="34"/>
  <c r="AW198" i="34"/>
  <c r="AW199" i="34"/>
  <c r="AW200" i="34"/>
  <c r="AW201" i="34"/>
  <c r="AW202" i="34"/>
  <c r="AW203" i="34"/>
  <c r="AW204" i="34"/>
  <c r="AW205" i="34"/>
  <c r="AW206" i="34"/>
  <c r="AW207" i="34"/>
  <c r="AW208" i="34"/>
  <c r="AW209" i="34"/>
  <c r="AW210" i="34"/>
  <c r="AW211" i="34"/>
  <c r="AW212" i="34"/>
  <c r="AW213" i="34"/>
  <c r="AW214" i="34"/>
  <c r="AW215" i="34"/>
  <c r="AH16" i="34"/>
  <c r="AA16" i="34"/>
  <c r="AY16" i="34"/>
  <c r="AZ16" i="34"/>
  <c r="AB16" i="34"/>
  <c r="AC16" i="34"/>
  <c r="AE16" i="34"/>
  <c r="AH17" i="34"/>
  <c r="AA17" i="34"/>
  <c r="AB17" i="34"/>
  <c r="AC17" i="34"/>
  <c r="AE17" i="34"/>
  <c r="AY17" i="34"/>
  <c r="AZ17" i="34"/>
  <c r="BB17" i="34"/>
  <c r="AH18" i="34"/>
  <c r="AA18" i="34"/>
  <c r="AB18" i="34"/>
  <c r="AC18" i="34"/>
  <c r="AE18" i="34"/>
  <c r="AY18" i="34"/>
  <c r="AZ18" i="34"/>
  <c r="BB18" i="34"/>
  <c r="AH19" i="34"/>
  <c r="AA19" i="34"/>
  <c r="AB19" i="34"/>
  <c r="AC19" i="34"/>
  <c r="AE19" i="34"/>
  <c r="AY19" i="34"/>
  <c r="AZ19" i="34"/>
  <c r="BB19" i="34"/>
  <c r="AH20" i="34"/>
  <c r="AA20" i="34"/>
  <c r="AB20" i="34"/>
  <c r="AC20" i="34"/>
  <c r="AE20" i="34"/>
  <c r="AY20" i="34"/>
  <c r="AZ20" i="34"/>
  <c r="BB20" i="34"/>
  <c r="AH21" i="34"/>
  <c r="AA21" i="34"/>
  <c r="AB21" i="34"/>
  <c r="AC21" i="34"/>
  <c r="AE21" i="34"/>
  <c r="AY21" i="34"/>
  <c r="AZ21" i="34"/>
  <c r="BB21" i="34"/>
  <c r="AH22" i="34"/>
  <c r="AA22" i="34"/>
  <c r="AB22" i="34"/>
  <c r="AC22" i="34"/>
  <c r="AE22" i="34"/>
  <c r="AY22" i="34"/>
  <c r="AZ22" i="34"/>
  <c r="BB22" i="34"/>
  <c r="AH23" i="34"/>
  <c r="AA23" i="34"/>
  <c r="AB23" i="34"/>
  <c r="AC23" i="34"/>
  <c r="AE23" i="34"/>
  <c r="AY23" i="34"/>
  <c r="AZ23" i="34"/>
  <c r="BB23" i="34"/>
  <c r="AH24" i="34"/>
  <c r="AA24" i="34"/>
  <c r="AB24" i="34"/>
  <c r="AC24" i="34"/>
  <c r="AE24" i="34"/>
  <c r="AY24" i="34"/>
  <c r="AZ24" i="34"/>
  <c r="BB24" i="34"/>
  <c r="AH25" i="34"/>
  <c r="AA25" i="34"/>
  <c r="AB25" i="34"/>
  <c r="AC25" i="34"/>
  <c r="AE25" i="34"/>
  <c r="AY25" i="34"/>
  <c r="AZ25" i="34"/>
  <c r="BB25" i="34"/>
  <c r="AH26" i="34"/>
  <c r="AA26" i="34"/>
  <c r="AB26" i="34"/>
  <c r="AC26" i="34"/>
  <c r="AE26" i="34"/>
  <c r="AY26" i="34"/>
  <c r="AZ26" i="34"/>
  <c r="BB26" i="34"/>
  <c r="AH27" i="34"/>
  <c r="AA27" i="34"/>
  <c r="AB27" i="34"/>
  <c r="AC27" i="34"/>
  <c r="AE27" i="34"/>
  <c r="AY27" i="34"/>
  <c r="AZ27" i="34"/>
  <c r="BB27" i="34"/>
  <c r="AH28" i="34"/>
  <c r="AA28" i="34"/>
  <c r="AB28" i="34"/>
  <c r="AC28" i="34"/>
  <c r="AE28" i="34"/>
  <c r="AY28" i="34"/>
  <c r="AZ28" i="34"/>
  <c r="BB28" i="34"/>
  <c r="AH29" i="34"/>
  <c r="AA29" i="34"/>
  <c r="AB29" i="34"/>
  <c r="AC29" i="34"/>
  <c r="AE29" i="34"/>
  <c r="AY29" i="34"/>
  <c r="AZ29" i="34"/>
  <c r="BB29" i="34"/>
  <c r="AH30" i="34"/>
  <c r="AA30" i="34"/>
  <c r="AB30" i="34"/>
  <c r="AC30" i="34"/>
  <c r="AE30" i="34"/>
  <c r="AY30" i="34"/>
  <c r="AZ30" i="34"/>
  <c r="BB30" i="34"/>
  <c r="AH31" i="34"/>
  <c r="AA31" i="34"/>
  <c r="AB31" i="34"/>
  <c r="AC31" i="34"/>
  <c r="AE31" i="34"/>
  <c r="AY31" i="34"/>
  <c r="AZ31" i="34"/>
  <c r="BB31" i="34"/>
  <c r="AH32" i="34"/>
  <c r="AA32" i="34"/>
  <c r="AB32" i="34"/>
  <c r="AC32" i="34"/>
  <c r="AE32" i="34"/>
  <c r="AY32" i="34"/>
  <c r="AZ32" i="34"/>
  <c r="BB32" i="34"/>
  <c r="AH33" i="34"/>
  <c r="AA33" i="34"/>
  <c r="AB33" i="34"/>
  <c r="AC33" i="34"/>
  <c r="AE33" i="34"/>
  <c r="AY33" i="34"/>
  <c r="AZ33" i="34"/>
  <c r="BB33" i="34"/>
  <c r="AH34" i="34"/>
  <c r="AA34" i="34"/>
  <c r="AB34" i="34"/>
  <c r="AC34" i="34"/>
  <c r="AE34" i="34"/>
  <c r="AY34" i="34"/>
  <c r="AZ34" i="34"/>
  <c r="BB34" i="34"/>
  <c r="AH35" i="34"/>
  <c r="AA35" i="34"/>
  <c r="AB35" i="34"/>
  <c r="AC35" i="34"/>
  <c r="AE35" i="34"/>
  <c r="AY35" i="34"/>
  <c r="AZ35" i="34"/>
  <c r="BB35" i="34"/>
  <c r="AH36" i="34"/>
  <c r="AA36" i="34"/>
  <c r="AB36" i="34"/>
  <c r="AC36" i="34"/>
  <c r="AE36" i="34"/>
  <c r="AY36" i="34"/>
  <c r="AZ36" i="34"/>
  <c r="BB36" i="34"/>
  <c r="AH37" i="34"/>
  <c r="AA37" i="34"/>
  <c r="AB37" i="34"/>
  <c r="AC37" i="34"/>
  <c r="AE37" i="34"/>
  <c r="AY37" i="34"/>
  <c r="AZ37" i="34"/>
  <c r="BB37" i="34"/>
  <c r="AH38" i="34"/>
  <c r="AA38" i="34"/>
  <c r="AB38" i="34"/>
  <c r="AC38" i="34"/>
  <c r="AE38" i="34"/>
  <c r="AY38" i="34"/>
  <c r="AZ38" i="34"/>
  <c r="BB38" i="34"/>
  <c r="AH39" i="34"/>
  <c r="AA39" i="34"/>
  <c r="AB39" i="34"/>
  <c r="AC39" i="34"/>
  <c r="AE39" i="34"/>
  <c r="AY39" i="34"/>
  <c r="AZ39" i="34"/>
  <c r="BB39" i="34"/>
  <c r="AH40" i="34"/>
  <c r="AA40" i="34"/>
  <c r="AB40" i="34"/>
  <c r="AC40" i="34"/>
  <c r="AE40" i="34"/>
  <c r="AY40" i="34"/>
  <c r="AZ40" i="34"/>
  <c r="BB40" i="34"/>
  <c r="AH41" i="34"/>
  <c r="AA41" i="34"/>
  <c r="AB41" i="34"/>
  <c r="AC41" i="34"/>
  <c r="AE41" i="34"/>
  <c r="AY41" i="34"/>
  <c r="AZ41" i="34"/>
  <c r="BB41" i="34"/>
  <c r="AH42" i="34"/>
  <c r="AA42" i="34"/>
  <c r="AB42" i="34"/>
  <c r="AC42" i="34"/>
  <c r="AE42" i="34"/>
  <c r="AY42" i="34"/>
  <c r="AZ42" i="34"/>
  <c r="BB42" i="34"/>
  <c r="AH43" i="34"/>
  <c r="AA43" i="34"/>
  <c r="AB43" i="34"/>
  <c r="AC43" i="34"/>
  <c r="AE43" i="34"/>
  <c r="AY43" i="34"/>
  <c r="AZ43" i="34"/>
  <c r="BB43" i="34"/>
  <c r="AH44" i="34"/>
  <c r="AA44" i="34"/>
  <c r="AB44" i="34"/>
  <c r="AC44" i="34"/>
  <c r="AE44" i="34"/>
  <c r="AY44" i="34"/>
  <c r="AZ44" i="34"/>
  <c r="BB44" i="34"/>
  <c r="AH45" i="34"/>
  <c r="AA45" i="34"/>
  <c r="AB45" i="34"/>
  <c r="AC45" i="34"/>
  <c r="AE45" i="34"/>
  <c r="AY45" i="34"/>
  <c r="AZ45" i="34"/>
  <c r="BB45" i="34"/>
  <c r="AH46" i="34"/>
  <c r="AA46" i="34"/>
  <c r="AB46" i="34"/>
  <c r="AC46" i="34"/>
  <c r="AE46" i="34"/>
  <c r="AY46" i="34"/>
  <c r="AZ46" i="34"/>
  <c r="BB46" i="34"/>
  <c r="AH47" i="34"/>
  <c r="AA47" i="34"/>
  <c r="AB47" i="34"/>
  <c r="AC47" i="34"/>
  <c r="AE47" i="34"/>
  <c r="AY47" i="34"/>
  <c r="AZ47" i="34"/>
  <c r="BB47" i="34"/>
  <c r="AH48" i="34"/>
  <c r="AA48" i="34"/>
  <c r="AB48" i="34"/>
  <c r="AC48" i="34"/>
  <c r="AE48" i="34"/>
  <c r="AY48" i="34"/>
  <c r="AZ48" i="34"/>
  <c r="BB48" i="34"/>
  <c r="AH49" i="34"/>
  <c r="AA49" i="34"/>
  <c r="AB49" i="34"/>
  <c r="AC49" i="34"/>
  <c r="AE49" i="34"/>
  <c r="AY49" i="34"/>
  <c r="AZ49" i="34"/>
  <c r="BB49" i="34"/>
  <c r="AH50" i="34"/>
  <c r="AA50" i="34"/>
  <c r="AB50" i="34"/>
  <c r="AC50" i="34"/>
  <c r="AE50" i="34"/>
  <c r="AY50" i="34"/>
  <c r="AZ50" i="34"/>
  <c r="BB50" i="34"/>
  <c r="AH51" i="34"/>
  <c r="AA51" i="34"/>
  <c r="AB51" i="34"/>
  <c r="AC51" i="34"/>
  <c r="AE51" i="34"/>
  <c r="AY51" i="34"/>
  <c r="AZ51" i="34"/>
  <c r="BB51" i="34"/>
  <c r="AH52" i="34"/>
  <c r="AA52" i="34"/>
  <c r="AB52" i="34"/>
  <c r="AC52" i="34"/>
  <c r="AE52" i="34"/>
  <c r="AY52" i="34"/>
  <c r="AZ52" i="34"/>
  <c r="BB52" i="34"/>
  <c r="AH53" i="34"/>
  <c r="AA53" i="34"/>
  <c r="AB53" i="34"/>
  <c r="AC53" i="34"/>
  <c r="AE53" i="34"/>
  <c r="AY53" i="34"/>
  <c r="AZ53" i="34"/>
  <c r="BB53" i="34"/>
  <c r="AH54" i="34"/>
  <c r="AA54" i="34"/>
  <c r="AB54" i="34"/>
  <c r="AC54" i="34"/>
  <c r="AE54" i="34"/>
  <c r="AY54" i="34"/>
  <c r="AZ54" i="34"/>
  <c r="BB54" i="34"/>
  <c r="AH55" i="34"/>
  <c r="AA55" i="34"/>
  <c r="AB55" i="34"/>
  <c r="AC55" i="34"/>
  <c r="AE55" i="34"/>
  <c r="AY55" i="34"/>
  <c r="AZ55" i="34"/>
  <c r="BB55" i="34"/>
  <c r="AH56" i="34"/>
  <c r="AA56" i="34"/>
  <c r="AB56" i="34"/>
  <c r="AC56" i="34"/>
  <c r="AE56" i="34"/>
  <c r="AY56" i="34"/>
  <c r="AZ56" i="34"/>
  <c r="BB56" i="34"/>
  <c r="AH57" i="34"/>
  <c r="AA57" i="34"/>
  <c r="AB57" i="34"/>
  <c r="AC57" i="34"/>
  <c r="AE57" i="34"/>
  <c r="AY57" i="34"/>
  <c r="AZ57" i="34"/>
  <c r="BB57" i="34"/>
  <c r="AH58" i="34"/>
  <c r="AA58" i="34"/>
  <c r="AB58" i="34"/>
  <c r="AC58" i="34"/>
  <c r="AE58" i="34"/>
  <c r="AY58" i="34"/>
  <c r="AZ58" i="34"/>
  <c r="BB58" i="34"/>
  <c r="AH59" i="34"/>
  <c r="AA59" i="34"/>
  <c r="AB59" i="34"/>
  <c r="AC59" i="34"/>
  <c r="AE59" i="34"/>
  <c r="AY59" i="34"/>
  <c r="AZ59" i="34"/>
  <c r="BB59" i="34"/>
  <c r="AH60" i="34"/>
  <c r="AA60" i="34"/>
  <c r="AB60" i="34"/>
  <c r="AC60" i="34"/>
  <c r="AE60" i="34"/>
  <c r="AY60" i="34"/>
  <c r="AZ60" i="34"/>
  <c r="BB60" i="34"/>
  <c r="AH61" i="34"/>
  <c r="AA61" i="34"/>
  <c r="AB61" i="34"/>
  <c r="AC61" i="34"/>
  <c r="AE61" i="34"/>
  <c r="AY61" i="34"/>
  <c r="AZ61" i="34"/>
  <c r="BB61" i="34"/>
  <c r="AH62" i="34"/>
  <c r="AA62" i="34"/>
  <c r="AB62" i="34"/>
  <c r="AC62" i="34"/>
  <c r="AE62" i="34"/>
  <c r="AY62" i="34"/>
  <c r="AZ62" i="34"/>
  <c r="BB62" i="34"/>
  <c r="AH63" i="34"/>
  <c r="AA63" i="34"/>
  <c r="AB63" i="34"/>
  <c r="AC63" i="34"/>
  <c r="AE63" i="34"/>
  <c r="AY63" i="34"/>
  <c r="AZ63" i="34"/>
  <c r="BB63" i="34"/>
  <c r="AH64" i="34"/>
  <c r="AA64" i="34"/>
  <c r="AB64" i="34"/>
  <c r="AC64" i="34"/>
  <c r="AE64" i="34"/>
  <c r="AY64" i="34"/>
  <c r="AZ64" i="34"/>
  <c r="BB64" i="34"/>
  <c r="AH65" i="34"/>
  <c r="AA65" i="34"/>
  <c r="AB65" i="34"/>
  <c r="AC65" i="34"/>
  <c r="AE65" i="34"/>
  <c r="AY65" i="34"/>
  <c r="AZ65" i="34"/>
  <c r="BB65" i="34"/>
  <c r="AH66" i="34"/>
  <c r="AA66" i="34"/>
  <c r="AB66" i="34"/>
  <c r="AC66" i="34"/>
  <c r="AE66" i="34"/>
  <c r="AY66" i="34"/>
  <c r="AZ66" i="34"/>
  <c r="BB66" i="34"/>
  <c r="AH67" i="34"/>
  <c r="AA67" i="34"/>
  <c r="AB67" i="34"/>
  <c r="AC67" i="34"/>
  <c r="AE67" i="34"/>
  <c r="AY67" i="34"/>
  <c r="AZ67" i="34"/>
  <c r="BB67" i="34"/>
  <c r="AH68" i="34"/>
  <c r="AA68" i="34"/>
  <c r="AB68" i="34"/>
  <c r="AC68" i="34"/>
  <c r="AE68" i="34"/>
  <c r="AY68" i="34"/>
  <c r="AZ68" i="34"/>
  <c r="BB68" i="34"/>
  <c r="AH69" i="34"/>
  <c r="AA69" i="34"/>
  <c r="AB69" i="34"/>
  <c r="AC69" i="34"/>
  <c r="AE69" i="34"/>
  <c r="AY69" i="34"/>
  <c r="AZ69" i="34"/>
  <c r="BB69" i="34"/>
  <c r="AH70" i="34"/>
  <c r="AA70" i="34"/>
  <c r="AB70" i="34"/>
  <c r="AC70" i="34"/>
  <c r="AE70" i="34"/>
  <c r="AY70" i="34"/>
  <c r="AZ70" i="34"/>
  <c r="BB70" i="34"/>
  <c r="AH71" i="34"/>
  <c r="AA71" i="34"/>
  <c r="AB71" i="34"/>
  <c r="AC71" i="34"/>
  <c r="AE71" i="34"/>
  <c r="AY71" i="34"/>
  <c r="AZ71" i="34"/>
  <c r="BB71" i="34"/>
  <c r="AH72" i="34"/>
  <c r="AA72" i="34"/>
  <c r="AB72" i="34"/>
  <c r="AC72" i="34"/>
  <c r="AE72" i="34"/>
  <c r="AY72" i="34"/>
  <c r="AZ72" i="34"/>
  <c r="BB72" i="34"/>
  <c r="AH73" i="34"/>
  <c r="AA73" i="34"/>
  <c r="AB73" i="34"/>
  <c r="AC73" i="34"/>
  <c r="AE73" i="34"/>
  <c r="AY73" i="34"/>
  <c r="AZ73" i="34"/>
  <c r="BB73" i="34"/>
  <c r="AH74" i="34"/>
  <c r="AA74" i="34"/>
  <c r="AB74" i="34"/>
  <c r="AC74" i="34"/>
  <c r="AE74" i="34"/>
  <c r="AY74" i="34"/>
  <c r="AZ74" i="34"/>
  <c r="BB74" i="34"/>
  <c r="AH75" i="34"/>
  <c r="AA75" i="34"/>
  <c r="AB75" i="34"/>
  <c r="AC75" i="34"/>
  <c r="AE75" i="34"/>
  <c r="AY75" i="34"/>
  <c r="AZ75" i="34"/>
  <c r="BB75" i="34"/>
  <c r="AH76" i="34"/>
  <c r="AA76" i="34"/>
  <c r="AB76" i="34"/>
  <c r="AC76" i="34"/>
  <c r="AE76" i="34"/>
  <c r="AY76" i="34"/>
  <c r="AZ76" i="34"/>
  <c r="BB76" i="34"/>
  <c r="AH77" i="34"/>
  <c r="AA77" i="34"/>
  <c r="AB77" i="34"/>
  <c r="AC77" i="34"/>
  <c r="AE77" i="34"/>
  <c r="AY77" i="34"/>
  <c r="AZ77" i="34"/>
  <c r="BB77" i="34"/>
  <c r="AH78" i="34"/>
  <c r="AA78" i="34"/>
  <c r="AB78" i="34"/>
  <c r="AC78" i="34"/>
  <c r="AE78" i="34"/>
  <c r="AY78" i="34"/>
  <c r="AZ78" i="34"/>
  <c r="BB78" i="34"/>
  <c r="AH79" i="34"/>
  <c r="AA79" i="34"/>
  <c r="AB79" i="34"/>
  <c r="AC79" i="34"/>
  <c r="AE79" i="34"/>
  <c r="AY79" i="34"/>
  <c r="AZ79" i="34"/>
  <c r="BB79" i="34"/>
  <c r="AH80" i="34"/>
  <c r="AA80" i="34"/>
  <c r="AB80" i="34"/>
  <c r="AC80" i="34"/>
  <c r="AE80" i="34"/>
  <c r="AY80" i="34"/>
  <c r="AZ80" i="34"/>
  <c r="BB80" i="34"/>
  <c r="AH81" i="34"/>
  <c r="AA81" i="34"/>
  <c r="AB81" i="34"/>
  <c r="AC81" i="34"/>
  <c r="AE81" i="34"/>
  <c r="AY81" i="34"/>
  <c r="AZ81" i="34"/>
  <c r="BB81" i="34"/>
  <c r="AH82" i="34"/>
  <c r="AA82" i="34"/>
  <c r="AB82" i="34"/>
  <c r="AC82" i="34"/>
  <c r="AE82" i="34"/>
  <c r="AY82" i="34"/>
  <c r="AZ82" i="34"/>
  <c r="BB82" i="34"/>
  <c r="AH83" i="34"/>
  <c r="AA83" i="34"/>
  <c r="AB83" i="34"/>
  <c r="AC83" i="34"/>
  <c r="AE83" i="34"/>
  <c r="AY83" i="34"/>
  <c r="AZ83" i="34"/>
  <c r="BB83" i="34"/>
  <c r="AH84" i="34"/>
  <c r="AA84" i="34"/>
  <c r="AB84" i="34"/>
  <c r="AC84" i="34"/>
  <c r="AE84" i="34"/>
  <c r="AY84" i="34"/>
  <c r="AZ84" i="34"/>
  <c r="BB84" i="34"/>
  <c r="AH85" i="34"/>
  <c r="AA85" i="34"/>
  <c r="AB85" i="34"/>
  <c r="AC85" i="34"/>
  <c r="AE85" i="34"/>
  <c r="AY85" i="34"/>
  <c r="AZ85" i="34"/>
  <c r="BB85" i="34"/>
  <c r="AH86" i="34"/>
  <c r="AA86" i="34"/>
  <c r="AB86" i="34"/>
  <c r="AC86" i="34"/>
  <c r="AE86" i="34"/>
  <c r="AY86" i="34"/>
  <c r="AZ86" i="34"/>
  <c r="BB86" i="34"/>
  <c r="AH87" i="34"/>
  <c r="AA87" i="34"/>
  <c r="AB87" i="34"/>
  <c r="AC87" i="34"/>
  <c r="AE87" i="34"/>
  <c r="AY87" i="34"/>
  <c r="AZ87" i="34"/>
  <c r="BB87" i="34"/>
  <c r="AH88" i="34"/>
  <c r="AA88" i="34"/>
  <c r="AB88" i="34"/>
  <c r="AC88" i="34"/>
  <c r="AE88" i="34"/>
  <c r="AY88" i="34"/>
  <c r="AZ88" i="34"/>
  <c r="BB88" i="34"/>
  <c r="AH89" i="34"/>
  <c r="AA89" i="34"/>
  <c r="AB89" i="34"/>
  <c r="AC89" i="34"/>
  <c r="AE89" i="34"/>
  <c r="AY89" i="34"/>
  <c r="AZ89" i="34"/>
  <c r="BB89" i="34"/>
  <c r="AH90" i="34"/>
  <c r="AA90" i="34"/>
  <c r="AB90" i="34"/>
  <c r="AC90" i="34"/>
  <c r="AE90" i="34"/>
  <c r="AY90" i="34"/>
  <c r="AZ90" i="34"/>
  <c r="BB90" i="34"/>
  <c r="AH91" i="34"/>
  <c r="AA91" i="34"/>
  <c r="AB91" i="34"/>
  <c r="AC91" i="34"/>
  <c r="AE91" i="34"/>
  <c r="AY91" i="34"/>
  <c r="AZ91" i="34"/>
  <c r="BB91" i="34"/>
  <c r="AH92" i="34"/>
  <c r="AA92" i="34"/>
  <c r="AB92" i="34"/>
  <c r="AC92" i="34"/>
  <c r="AE92" i="34"/>
  <c r="AY92" i="34"/>
  <c r="AZ92" i="34"/>
  <c r="BB92" i="34"/>
  <c r="AH93" i="34"/>
  <c r="AA93" i="34"/>
  <c r="AB93" i="34"/>
  <c r="AC93" i="34"/>
  <c r="AE93" i="34"/>
  <c r="AY93" i="34"/>
  <c r="AZ93" i="34"/>
  <c r="BB93" i="34"/>
  <c r="AH94" i="34"/>
  <c r="AA94" i="34"/>
  <c r="AB94" i="34"/>
  <c r="AC94" i="34"/>
  <c r="AE94" i="34"/>
  <c r="AY94" i="34"/>
  <c r="AZ94" i="34"/>
  <c r="BB94" i="34"/>
  <c r="AH95" i="34"/>
  <c r="AA95" i="34"/>
  <c r="AB95" i="34"/>
  <c r="AC95" i="34"/>
  <c r="AE95" i="34"/>
  <c r="AY95" i="34"/>
  <c r="AZ95" i="34"/>
  <c r="BB95" i="34"/>
  <c r="AH96" i="34"/>
  <c r="AA96" i="34"/>
  <c r="AB96" i="34"/>
  <c r="AC96" i="34"/>
  <c r="AE96" i="34"/>
  <c r="AY96" i="34"/>
  <c r="AZ96" i="34"/>
  <c r="BB96" i="34"/>
  <c r="AH97" i="34"/>
  <c r="AA97" i="34"/>
  <c r="AB97" i="34"/>
  <c r="AC97" i="34"/>
  <c r="AE97" i="34"/>
  <c r="AY97" i="34"/>
  <c r="AZ97" i="34"/>
  <c r="BB97" i="34"/>
  <c r="AH98" i="34"/>
  <c r="AA98" i="34"/>
  <c r="AB98" i="34"/>
  <c r="AC98" i="34"/>
  <c r="AE98" i="34"/>
  <c r="AY98" i="34"/>
  <c r="AZ98" i="34"/>
  <c r="BB98" i="34"/>
  <c r="AH99" i="34"/>
  <c r="AA99" i="34"/>
  <c r="AB99" i="34"/>
  <c r="AC99" i="34"/>
  <c r="AE99" i="34"/>
  <c r="AY99" i="34"/>
  <c r="AZ99" i="34"/>
  <c r="BB99" i="34"/>
  <c r="AH100" i="34"/>
  <c r="AA100" i="34"/>
  <c r="AB100" i="34"/>
  <c r="AC100" i="34"/>
  <c r="AE100" i="34"/>
  <c r="AY100" i="34"/>
  <c r="AZ100" i="34"/>
  <c r="BB100" i="34"/>
  <c r="AH101" i="34"/>
  <c r="AA101" i="34"/>
  <c r="AB101" i="34"/>
  <c r="AC101" i="34"/>
  <c r="AE101" i="34"/>
  <c r="AY101" i="34"/>
  <c r="AZ101" i="34"/>
  <c r="BB101" i="34"/>
  <c r="AH102" i="34"/>
  <c r="AA102" i="34"/>
  <c r="AB102" i="34"/>
  <c r="AC102" i="34"/>
  <c r="AE102" i="34"/>
  <c r="AY102" i="34"/>
  <c r="AZ102" i="34"/>
  <c r="BB102" i="34"/>
  <c r="AH103" i="34"/>
  <c r="AA103" i="34"/>
  <c r="AB103" i="34"/>
  <c r="AC103" i="34"/>
  <c r="AE103" i="34"/>
  <c r="AY103" i="34"/>
  <c r="AZ103" i="34"/>
  <c r="BB103" i="34"/>
  <c r="AH104" i="34"/>
  <c r="AA104" i="34"/>
  <c r="AB104" i="34"/>
  <c r="AC104" i="34"/>
  <c r="AE104" i="34"/>
  <c r="AY104" i="34"/>
  <c r="AZ104" i="34"/>
  <c r="BB104" i="34"/>
  <c r="AH105" i="34"/>
  <c r="AA105" i="34"/>
  <c r="AB105" i="34"/>
  <c r="AC105" i="34"/>
  <c r="AE105" i="34"/>
  <c r="AY105" i="34"/>
  <c r="AZ105" i="34"/>
  <c r="BB105" i="34"/>
  <c r="AH106" i="34"/>
  <c r="AA106" i="34"/>
  <c r="AB106" i="34"/>
  <c r="AC106" i="34"/>
  <c r="AE106" i="34"/>
  <c r="AY106" i="34"/>
  <c r="AZ106" i="34"/>
  <c r="BB106" i="34"/>
  <c r="AH107" i="34"/>
  <c r="AA107" i="34"/>
  <c r="AB107" i="34"/>
  <c r="AC107" i="34"/>
  <c r="AE107" i="34"/>
  <c r="AY107" i="34"/>
  <c r="AZ107" i="34"/>
  <c r="BB107" i="34"/>
  <c r="AH108" i="34"/>
  <c r="AA108" i="34"/>
  <c r="AB108" i="34"/>
  <c r="AC108" i="34"/>
  <c r="AE108" i="34"/>
  <c r="AY108" i="34"/>
  <c r="AZ108" i="34"/>
  <c r="BB108" i="34"/>
  <c r="AH109" i="34"/>
  <c r="AA109" i="34"/>
  <c r="AB109" i="34"/>
  <c r="AC109" i="34"/>
  <c r="AE109" i="34"/>
  <c r="AY109" i="34"/>
  <c r="AZ109" i="34"/>
  <c r="BB109" i="34"/>
  <c r="AH110" i="34"/>
  <c r="AA110" i="34"/>
  <c r="AB110" i="34"/>
  <c r="AC110" i="34"/>
  <c r="AE110" i="34"/>
  <c r="AY110" i="34"/>
  <c r="AZ110" i="34"/>
  <c r="BB110" i="34"/>
  <c r="AH111" i="34"/>
  <c r="AA111" i="34"/>
  <c r="AB111" i="34"/>
  <c r="AC111" i="34"/>
  <c r="AE111" i="34"/>
  <c r="AY111" i="34"/>
  <c r="AZ111" i="34"/>
  <c r="BB111" i="34"/>
  <c r="AH112" i="34"/>
  <c r="AA112" i="34"/>
  <c r="AB112" i="34"/>
  <c r="AC112" i="34"/>
  <c r="AE112" i="34"/>
  <c r="AY112" i="34"/>
  <c r="AZ112" i="34"/>
  <c r="BB112" i="34"/>
  <c r="AH113" i="34"/>
  <c r="AA113" i="34"/>
  <c r="AB113" i="34"/>
  <c r="AC113" i="34"/>
  <c r="AE113" i="34"/>
  <c r="AY113" i="34"/>
  <c r="AZ113" i="34"/>
  <c r="BB113" i="34"/>
  <c r="AH114" i="34"/>
  <c r="AA114" i="34"/>
  <c r="AB114" i="34"/>
  <c r="AC114" i="34"/>
  <c r="AE114" i="34"/>
  <c r="AY114" i="34"/>
  <c r="AZ114" i="34"/>
  <c r="BB114" i="34"/>
  <c r="AH115" i="34"/>
  <c r="AA115" i="34"/>
  <c r="AB115" i="34"/>
  <c r="AC115" i="34"/>
  <c r="AE115" i="34"/>
  <c r="AY115" i="34"/>
  <c r="AZ115" i="34"/>
  <c r="BB115" i="34"/>
  <c r="AH116" i="34"/>
  <c r="AA116" i="34"/>
  <c r="AB116" i="34"/>
  <c r="AC116" i="34"/>
  <c r="AE116" i="34"/>
  <c r="AY116" i="34"/>
  <c r="AZ116" i="34"/>
  <c r="BB116" i="34"/>
  <c r="AH117" i="34"/>
  <c r="AA117" i="34"/>
  <c r="AB117" i="34"/>
  <c r="AC117" i="34"/>
  <c r="AE117" i="34"/>
  <c r="AY117" i="34"/>
  <c r="AZ117" i="34"/>
  <c r="BB117" i="34"/>
  <c r="AH118" i="34"/>
  <c r="AA118" i="34"/>
  <c r="AB118" i="34"/>
  <c r="AC118" i="34"/>
  <c r="AE118" i="34"/>
  <c r="AY118" i="34"/>
  <c r="AZ118" i="34"/>
  <c r="BB118" i="34"/>
  <c r="AH119" i="34"/>
  <c r="AA119" i="34"/>
  <c r="AB119" i="34"/>
  <c r="AC119" i="34"/>
  <c r="AE119" i="34"/>
  <c r="AY119" i="34"/>
  <c r="AZ119" i="34"/>
  <c r="BB119" i="34"/>
  <c r="AH120" i="34"/>
  <c r="AA120" i="34"/>
  <c r="AB120" i="34"/>
  <c r="AC120" i="34"/>
  <c r="AE120" i="34"/>
  <c r="AY120" i="34"/>
  <c r="AZ120" i="34"/>
  <c r="BB120" i="34"/>
  <c r="AH121" i="34"/>
  <c r="AA121" i="34"/>
  <c r="AB121" i="34"/>
  <c r="AC121" i="34"/>
  <c r="AE121" i="34"/>
  <c r="AY121" i="34"/>
  <c r="AZ121" i="34"/>
  <c r="BB121" i="34"/>
  <c r="AH122" i="34"/>
  <c r="AA122" i="34"/>
  <c r="AB122" i="34"/>
  <c r="AC122" i="34"/>
  <c r="AE122" i="34"/>
  <c r="AY122" i="34"/>
  <c r="AZ122" i="34"/>
  <c r="BB122" i="34"/>
  <c r="AH123" i="34"/>
  <c r="AA123" i="34"/>
  <c r="AB123" i="34"/>
  <c r="AC123" i="34"/>
  <c r="AE123" i="34"/>
  <c r="AY123" i="34"/>
  <c r="AZ123" i="34"/>
  <c r="BB123" i="34"/>
  <c r="AH124" i="34"/>
  <c r="AA124" i="34"/>
  <c r="AB124" i="34"/>
  <c r="AC124" i="34"/>
  <c r="AE124" i="34"/>
  <c r="AY124" i="34"/>
  <c r="AZ124" i="34"/>
  <c r="BB124" i="34"/>
  <c r="AH125" i="34"/>
  <c r="AA125" i="34"/>
  <c r="AB125" i="34"/>
  <c r="AC125" i="34"/>
  <c r="AE125" i="34"/>
  <c r="AY125" i="34"/>
  <c r="AZ125" i="34"/>
  <c r="BB125" i="34"/>
  <c r="AH126" i="34"/>
  <c r="AA126" i="34"/>
  <c r="AB126" i="34"/>
  <c r="AC126" i="34"/>
  <c r="AE126" i="34"/>
  <c r="AY126" i="34"/>
  <c r="AZ126" i="34"/>
  <c r="BB126" i="34"/>
  <c r="AH127" i="34"/>
  <c r="AA127" i="34"/>
  <c r="AB127" i="34"/>
  <c r="AC127" i="34"/>
  <c r="AE127" i="34"/>
  <c r="AY127" i="34"/>
  <c r="AZ127" i="34"/>
  <c r="BB127" i="34"/>
  <c r="AH128" i="34"/>
  <c r="AA128" i="34"/>
  <c r="AB128" i="34"/>
  <c r="AC128" i="34"/>
  <c r="AE128" i="34"/>
  <c r="AY128" i="34"/>
  <c r="AZ128" i="34"/>
  <c r="BB128" i="34"/>
  <c r="AH129" i="34"/>
  <c r="AA129" i="34"/>
  <c r="AB129" i="34"/>
  <c r="AC129" i="34"/>
  <c r="AE129" i="34"/>
  <c r="AY129" i="34"/>
  <c r="AZ129" i="34"/>
  <c r="BB129" i="34"/>
  <c r="AH130" i="34"/>
  <c r="AA130" i="34"/>
  <c r="AB130" i="34"/>
  <c r="AC130" i="34"/>
  <c r="AE130" i="34"/>
  <c r="AY130" i="34"/>
  <c r="AZ130" i="34"/>
  <c r="BB130" i="34"/>
  <c r="AH131" i="34"/>
  <c r="AA131" i="34"/>
  <c r="AB131" i="34"/>
  <c r="AC131" i="34"/>
  <c r="AE131" i="34"/>
  <c r="AY131" i="34"/>
  <c r="AZ131" i="34"/>
  <c r="BB131" i="34"/>
  <c r="AH132" i="34"/>
  <c r="AA132" i="34"/>
  <c r="AB132" i="34"/>
  <c r="AC132" i="34"/>
  <c r="AE132" i="34"/>
  <c r="AY132" i="34"/>
  <c r="AZ132" i="34"/>
  <c r="BB132" i="34"/>
  <c r="AH133" i="34"/>
  <c r="AA133" i="34"/>
  <c r="AB133" i="34"/>
  <c r="AC133" i="34"/>
  <c r="AE133" i="34"/>
  <c r="AY133" i="34"/>
  <c r="AZ133" i="34"/>
  <c r="BB133" i="34"/>
  <c r="AH134" i="34"/>
  <c r="AA134" i="34"/>
  <c r="AB134" i="34"/>
  <c r="AC134" i="34"/>
  <c r="AE134" i="34"/>
  <c r="AY134" i="34"/>
  <c r="AZ134" i="34"/>
  <c r="BB134" i="34"/>
  <c r="AH135" i="34"/>
  <c r="AA135" i="34"/>
  <c r="AB135" i="34"/>
  <c r="AC135" i="34"/>
  <c r="AE135" i="34"/>
  <c r="AY135" i="34"/>
  <c r="AZ135" i="34"/>
  <c r="BB135" i="34"/>
  <c r="AH136" i="34"/>
  <c r="AA136" i="34"/>
  <c r="AB136" i="34"/>
  <c r="AC136" i="34"/>
  <c r="AE136" i="34"/>
  <c r="AY136" i="34"/>
  <c r="AZ136" i="34"/>
  <c r="BB136" i="34"/>
  <c r="AH137" i="34"/>
  <c r="AA137" i="34"/>
  <c r="AB137" i="34"/>
  <c r="AC137" i="34"/>
  <c r="AE137" i="34"/>
  <c r="AY137" i="34"/>
  <c r="AZ137" i="34"/>
  <c r="BB137" i="34"/>
  <c r="AH138" i="34"/>
  <c r="AA138" i="34"/>
  <c r="AB138" i="34"/>
  <c r="AC138" i="34"/>
  <c r="AE138" i="34"/>
  <c r="AY138" i="34"/>
  <c r="AZ138" i="34"/>
  <c r="BB138" i="34"/>
  <c r="AH139" i="34"/>
  <c r="AA139" i="34"/>
  <c r="AB139" i="34"/>
  <c r="AC139" i="34"/>
  <c r="AE139" i="34"/>
  <c r="AY139" i="34"/>
  <c r="AZ139" i="34"/>
  <c r="BB139" i="34"/>
  <c r="AH140" i="34"/>
  <c r="AA140" i="34"/>
  <c r="AB140" i="34"/>
  <c r="AC140" i="34"/>
  <c r="AE140" i="34"/>
  <c r="AY140" i="34"/>
  <c r="AZ140" i="34"/>
  <c r="BB140" i="34"/>
  <c r="AH141" i="34"/>
  <c r="AA141" i="34"/>
  <c r="AB141" i="34"/>
  <c r="AC141" i="34"/>
  <c r="AE141" i="34"/>
  <c r="AY141" i="34"/>
  <c r="AZ141" i="34"/>
  <c r="BB141" i="34"/>
  <c r="AH142" i="34"/>
  <c r="AA142" i="34"/>
  <c r="AB142" i="34"/>
  <c r="AC142" i="34"/>
  <c r="AE142" i="34"/>
  <c r="AY142" i="34"/>
  <c r="AZ142" i="34"/>
  <c r="BB142" i="34"/>
  <c r="AH143" i="34"/>
  <c r="AA143" i="34"/>
  <c r="AB143" i="34"/>
  <c r="AC143" i="34"/>
  <c r="AE143" i="34"/>
  <c r="AY143" i="34"/>
  <c r="AZ143" i="34"/>
  <c r="BB143" i="34"/>
  <c r="AH144" i="34"/>
  <c r="AA144" i="34"/>
  <c r="AB144" i="34"/>
  <c r="AC144" i="34"/>
  <c r="AE144" i="34"/>
  <c r="AY144" i="34"/>
  <c r="AZ144" i="34"/>
  <c r="BB144" i="34"/>
  <c r="AH145" i="34"/>
  <c r="AA145" i="34"/>
  <c r="AB145" i="34"/>
  <c r="AC145" i="34"/>
  <c r="AE145" i="34"/>
  <c r="AY145" i="34"/>
  <c r="AZ145" i="34"/>
  <c r="BB145" i="34"/>
  <c r="AH146" i="34"/>
  <c r="AA146" i="34"/>
  <c r="AB146" i="34"/>
  <c r="AC146" i="34"/>
  <c r="AE146" i="34"/>
  <c r="AY146" i="34"/>
  <c r="AZ146" i="34"/>
  <c r="BB146" i="34"/>
  <c r="AH147" i="34"/>
  <c r="AA147" i="34"/>
  <c r="AB147" i="34"/>
  <c r="AC147" i="34"/>
  <c r="AE147" i="34"/>
  <c r="AY147" i="34"/>
  <c r="AZ147" i="34"/>
  <c r="BB147" i="34"/>
  <c r="AH148" i="34"/>
  <c r="AA148" i="34"/>
  <c r="AB148" i="34"/>
  <c r="AC148" i="34"/>
  <c r="AE148" i="34"/>
  <c r="AY148" i="34"/>
  <c r="AZ148" i="34"/>
  <c r="BB148" i="34"/>
  <c r="AH149" i="34"/>
  <c r="AA149" i="34"/>
  <c r="AB149" i="34"/>
  <c r="AC149" i="34"/>
  <c r="AE149" i="34"/>
  <c r="AY149" i="34"/>
  <c r="AZ149" i="34"/>
  <c r="BB149" i="34"/>
  <c r="AH150" i="34"/>
  <c r="AA150" i="34"/>
  <c r="AB150" i="34"/>
  <c r="AC150" i="34"/>
  <c r="AE150" i="34"/>
  <c r="AY150" i="34"/>
  <c r="AZ150" i="34"/>
  <c r="BB150" i="34"/>
  <c r="AH151" i="34"/>
  <c r="AA151" i="34"/>
  <c r="AB151" i="34"/>
  <c r="AC151" i="34"/>
  <c r="AE151" i="34"/>
  <c r="AY151" i="34"/>
  <c r="AZ151" i="34"/>
  <c r="BB151" i="34"/>
  <c r="AH152" i="34"/>
  <c r="AA152" i="34"/>
  <c r="AB152" i="34"/>
  <c r="AC152" i="34"/>
  <c r="AE152" i="34"/>
  <c r="AY152" i="34"/>
  <c r="AZ152" i="34"/>
  <c r="BB152" i="34"/>
  <c r="AH153" i="34"/>
  <c r="AA153" i="34"/>
  <c r="AB153" i="34"/>
  <c r="AC153" i="34"/>
  <c r="AE153" i="34"/>
  <c r="AY153" i="34"/>
  <c r="AZ153" i="34"/>
  <c r="BB153" i="34"/>
  <c r="AH154" i="34"/>
  <c r="AA154" i="34"/>
  <c r="AB154" i="34"/>
  <c r="AC154" i="34"/>
  <c r="AE154" i="34"/>
  <c r="AY154" i="34"/>
  <c r="AZ154" i="34"/>
  <c r="BB154" i="34"/>
  <c r="AH155" i="34"/>
  <c r="AA155" i="34"/>
  <c r="AB155" i="34"/>
  <c r="AC155" i="34"/>
  <c r="AE155" i="34"/>
  <c r="AY155" i="34"/>
  <c r="AZ155" i="34"/>
  <c r="BB155" i="34"/>
  <c r="AH156" i="34"/>
  <c r="AA156" i="34"/>
  <c r="AB156" i="34"/>
  <c r="AC156" i="34"/>
  <c r="AE156" i="34"/>
  <c r="AY156" i="34"/>
  <c r="AZ156" i="34"/>
  <c r="BB156" i="34"/>
  <c r="AH157" i="34"/>
  <c r="AA157" i="34"/>
  <c r="AB157" i="34"/>
  <c r="AC157" i="34"/>
  <c r="AE157" i="34"/>
  <c r="AY157" i="34"/>
  <c r="AZ157" i="34"/>
  <c r="BB157" i="34"/>
  <c r="AH158" i="34"/>
  <c r="AA158" i="34"/>
  <c r="AB158" i="34"/>
  <c r="AC158" i="34"/>
  <c r="AE158" i="34"/>
  <c r="AY158" i="34"/>
  <c r="AZ158" i="34"/>
  <c r="BB158" i="34"/>
  <c r="AH159" i="34"/>
  <c r="AA159" i="34"/>
  <c r="AB159" i="34"/>
  <c r="AC159" i="34"/>
  <c r="AE159" i="34"/>
  <c r="AY159" i="34"/>
  <c r="AZ159" i="34"/>
  <c r="BB159" i="34"/>
  <c r="AH160" i="34"/>
  <c r="AA160" i="34"/>
  <c r="AB160" i="34"/>
  <c r="AC160" i="34"/>
  <c r="AE160" i="34"/>
  <c r="AY160" i="34"/>
  <c r="AZ160" i="34"/>
  <c r="BB160" i="34"/>
  <c r="AH161" i="34"/>
  <c r="AA161" i="34"/>
  <c r="AB161" i="34"/>
  <c r="AC161" i="34"/>
  <c r="AE161" i="34"/>
  <c r="AY161" i="34"/>
  <c r="AZ161" i="34"/>
  <c r="BB161" i="34"/>
  <c r="AH162" i="34"/>
  <c r="AA162" i="34"/>
  <c r="AB162" i="34"/>
  <c r="AC162" i="34"/>
  <c r="AE162" i="34"/>
  <c r="AY162" i="34"/>
  <c r="AZ162" i="34"/>
  <c r="BB162" i="34"/>
  <c r="AH163" i="34"/>
  <c r="AA163" i="34"/>
  <c r="AB163" i="34"/>
  <c r="AC163" i="34"/>
  <c r="AE163" i="34"/>
  <c r="AY163" i="34"/>
  <c r="AZ163" i="34"/>
  <c r="BB163" i="34"/>
  <c r="AH164" i="34"/>
  <c r="AA164" i="34"/>
  <c r="AB164" i="34"/>
  <c r="AC164" i="34"/>
  <c r="AE164" i="34"/>
  <c r="AY164" i="34"/>
  <c r="AZ164" i="34"/>
  <c r="BB164" i="34"/>
  <c r="AH165" i="34"/>
  <c r="AA165" i="34"/>
  <c r="AB165" i="34"/>
  <c r="AC165" i="34"/>
  <c r="AE165" i="34"/>
  <c r="AY165" i="34"/>
  <c r="AZ165" i="34"/>
  <c r="BB165" i="34"/>
  <c r="AH166" i="34"/>
  <c r="AA166" i="34"/>
  <c r="AB166" i="34"/>
  <c r="AC166" i="34"/>
  <c r="AE166" i="34"/>
  <c r="AY166" i="34"/>
  <c r="AZ166" i="34"/>
  <c r="BB166" i="34"/>
  <c r="AH167" i="34"/>
  <c r="AA167" i="34"/>
  <c r="AB167" i="34"/>
  <c r="AC167" i="34"/>
  <c r="AE167" i="34"/>
  <c r="AY167" i="34"/>
  <c r="AZ167" i="34"/>
  <c r="BB167" i="34"/>
  <c r="AH168" i="34"/>
  <c r="AA168" i="34"/>
  <c r="AB168" i="34"/>
  <c r="AC168" i="34"/>
  <c r="AE168" i="34"/>
  <c r="AY168" i="34"/>
  <c r="AZ168" i="34"/>
  <c r="BB168" i="34"/>
  <c r="AH169" i="34"/>
  <c r="AA169" i="34"/>
  <c r="AB169" i="34"/>
  <c r="AC169" i="34"/>
  <c r="AE169" i="34"/>
  <c r="AY169" i="34"/>
  <c r="AZ169" i="34"/>
  <c r="BB169" i="34"/>
  <c r="AH170" i="34"/>
  <c r="AA170" i="34"/>
  <c r="AB170" i="34"/>
  <c r="AC170" i="34"/>
  <c r="AE170" i="34"/>
  <c r="AY170" i="34"/>
  <c r="AZ170" i="34"/>
  <c r="BB170" i="34"/>
  <c r="AH171" i="34"/>
  <c r="AA171" i="34"/>
  <c r="AB171" i="34"/>
  <c r="AC171" i="34"/>
  <c r="AE171" i="34"/>
  <c r="AY171" i="34"/>
  <c r="AZ171" i="34"/>
  <c r="BB171" i="34"/>
  <c r="AH172" i="34"/>
  <c r="AA172" i="34"/>
  <c r="AB172" i="34"/>
  <c r="AC172" i="34"/>
  <c r="AE172" i="34"/>
  <c r="AY172" i="34"/>
  <c r="AZ172" i="34"/>
  <c r="BB172" i="34"/>
  <c r="AH173" i="34"/>
  <c r="AA173" i="34"/>
  <c r="AB173" i="34"/>
  <c r="AC173" i="34"/>
  <c r="AE173" i="34"/>
  <c r="AY173" i="34"/>
  <c r="AZ173" i="34"/>
  <c r="BB173" i="34"/>
  <c r="AH174" i="34"/>
  <c r="AA174" i="34"/>
  <c r="AB174" i="34"/>
  <c r="AC174" i="34"/>
  <c r="AE174" i="34"/>
  <c r="AY174" i="34"/>
  <c r="AZ174" i="34"/>
  <c r="BB174" i="34"/>
  <c r="AH175" i="34"/>
  <c r="AA175" i="34"/>
  <c r="AB175" i="34"/>
  <c r="AC175" i="34"/>
  <c r="AE175" i="34"/>
  <c r="AY175" i="34"/>
  <c r="AZ175" i="34"/>
  <c r="BB175" i="34"/>
  <c r="AH176" i="34"/>
  <c r="AA176" i="34"/>
  <c r="AB176" i="34"/>
  <c r="AC176" i="34"/>
  <c r="AE176" i="34"/>
  <c r="AY176" i="34"/>
  <c r="AZ176" i="34"/>
  <c r="BB176" i="34"/>
  <c r="AH177" i="34"/>
  <c r="AA177" i="34"/>
  <c r="AB177" i="34"/>
  <c r="AC177" i="34"/>
  <c r="AE177" i="34"/>
  <c r="AY177" i="34"/>
  <c r="AZ177" i="34"/>
  <c r="BB177" i="34"/>
  <c r="AH178" i="34"/>
  <c r="AA178" i="34"/>
  <c r="AB178" i="34"/>
  <c r="AC178" i="34"/>
  <c r="AE178" i="34"/>
  <c r="AY178" i="34"/>
  <c r="AZ178" i="34"/>
  <c r="BB178" i="34"/>
  <c r="AH179" i="34"/>
  <c r="AA179" i="34"/>
  <c r="AB179" i="34"/>
  <c r="AC179" i="34"/>
  <c r="AE179" i="34"/>
  <c r="AY179" i="34"/>
  <c r="AZ179" i="34"/>
  <c r="BB179" i="34"/>
  <c r="AH180" i="34"/>
  <c r="AA180" i="34"/>
  <c r="AB180" i="34"/>
  <c r="AC180" i="34"/>
  <c r="AE180" i="34"/>
  <c r="AY180" i="34"/>
  <c r="AZ180" i="34"/>
  <c r="BB180" i="34"/>
  <c r="AH181" i="34"/>
  <c r="AA181" i="34"/>
  <c r="AB181" i="34"/>
  <c r="AC181" i="34"/>
  <c r="AE181" i="34"/>
  <c r="AY181" i="34"/>
  <c r="AZ181" i="34"/>
  <c r="BB181" i="34"/>
  <c r="AH182" i="34"/>
  <c r="AA182" i="34"/>
  <c r="AB182" i="34"/>
  <c r="AC182" i="34"/>
  <c r="AE182" i="34"/>
  <c r="AY182" i="34"/>
  <c r="AZ182" i="34"/>
  <c r="BB182" i="34"/>
  <c r="AH183" i="34"/>
  <c r="AA183" i="34"/>
  <c r="AB183" i="34"/>
  <c r="AC183" i="34"/>
  <c r="AE183" i="34"/>
  <c r="AY183" i="34"/>
  <c r="AZ183" i="34"/>
  <c r="BB183" i="34"/>
  <c r="AH184" i="34"/>
  <c r="AA184" i="34"/>
  <c r="AB184" i="34"/>
  <c r="AC184" i="34"/>
  <c r="AE184" i="34"/>
  <c r="AY184" i="34"/>
  <c r="AZ184" i="34"/>
  <c r="BB184" i="34"/>
  <c r="AH185" i="34"/>
  <c r="AA185" i="34"/>
  <c r="AB185" i="34"/>
  <c r="AC185" i="34"/>
  <c r="AE185" i="34"/>
  <c r="AY185" i="34"/>
  <c r="AZ185" i="34"/>
  <c r="BB185" i="34"/>
  <c r="AH186" i="34"/>
  <c r="AA186" i="34"/>
  <c r="AB186" i="34"/>
  <c r="AC186" i="34"/>
  <c r="AE186" i="34"/>
  <c r="AY186" i="34"/>
  <c r="AZ186" i="34"/>
  <c r="BB186" i="34"/>
  <c r="AH187" i="34"/>
  <c r="AA187" i="34"/>
  <c r="AB187" i="34"/>
  <c r="AC187" i="34"/>
  <c r="AE187" i="34"/>
  <c r="AY187" i="34"/>
  <c r="AZ187" i="34"/>
  <c r="BB187" i="34"/>
  <c r="AH188" i="34"/>
  <c r="AA188" i="34"/>
  <c r="AB188" i="34"/>
  <c r="AC188" i="34"/>
  <c r="AE188" i="34"/>
  <c r="AY188" i="34"/>
  <c r="AZ188" i="34"/>
  <c r="BB188" i="34"/>
  <c r="AH189" i="34"/>
  <c r="AA189" i="34"/>
  <c r="AB189" i="34"/>
  <c r="AC189" i="34"/>
  <c r="AE189" i="34"/>
  <c r="AY189" i="34"/>
  <c r="AZ189" i="34"/>
  <c r="BB189" i="34"/>
  <c r="AH190" i="34"/>
  <c r="AA190" i="34"/>
  <c r="AB190" i="34"/>
  <c r="AC190" i="34"/>
  <c r="AE190" i="34"/>
  <c r="AY190" i="34"/>
  <c r="AZ190" i="34"/>
  <c r="BB190" i="34"/>
  <c r="AH191" i="34"/>
  <c r="AA191" i="34"/>
  <c r="AB191" i="34"/>
  <c r="AC191" i="34"/>
  <c r="AE191" i="34"/>
  <c r="AY191" i="34"/>
  <c r="AZ191" i="34"/>
  <c r="BB191" i="34"/>
  <c r="AH192" i="34"/>
  <c r="AA192" i="34"/>
  <c r="AB192" i="34"/>
  <c r="AC192" i="34"/>
  <c r="AE192" i="34"/>
  <c r="AY192" i="34"/>
  <c r="AZ192" i="34"/>
  <c r="BB192" i="34"/>
  <c r="AH193" i="34"/>
  <c r="AA193" i="34"/>
  <c r="AB193" i="34"/>
  <c r="AC193" i="34"/>
  <c r="AE193" i="34"/>
  <c r="AY193" i="34"/>
  <c r="AZ193" i="34"/>
  <c r="BB193" i="34"/>
  <c r="AH194" i="34"/>
  <c r="AA194" i="34"/>
  <c r="AB194" i="34"/>
  <c r="AC194" i="34"/>
  <c r="AE194" i="34"/>
  <c r="AY194" i="34"/>
  <c r="AZ194" i="34"/>
  <c r="BB194" i="34"/>
  <c r="AH195" i="34"/>
  <c r="AA195" i="34"/>
  <c r="AB195" i="34"/>
  <c r="AC195" i="34"/>
  <c r="AE195" i="34"/>
  <c r="AY195" i="34"/>
  <c r="AZ195" i="34"/>
  <c r="BB195" i="34"/>
  <c r="AH196" i="34"/>
  <c r="AA196" i="34"/>
  <c r="AB196" i="34"/>
  <c r="AC196" i="34"/>
  <c r="AE196" i="34"/>
  <c r="AY196" i="34"/>
  <c r="AZ196" i="34"/>
  <c r="BB196" i="34"/>
  <c r="AH197" i="34"/>
  <c r="AA197" i="34"/>
  <c r="AB197" i="34"/>
  <c r="AC197" i="34"/>
  <c r="AE197" i="34"/>
  <c r="AY197" i="34"/>
  <c r="AZ197" i="34"/>
  <c r="BB197" i="34"/>
  <c r="AH198" i="34"/>
  <c r="AA198" i="34"/>
  <c r="AB198" i="34"/>
  <c r="AC198" i="34"/>
  <c r="AE198" i="34"/>
  <c r="AY198" i="34"/>
  <c r="AZ198" i="34"/>
  <c r="BB198" i="34"/>
  <c r="AH199" i="34"/>
  <c r="AA199" i="34"/>
  <c r="AB199" i="34"/>
  <c r="AC199" i="34"/>
  <c r="AE199" i="34"/>
  <c r="AY199" i="34"/>
  <c r="AZ199" i="34"/>
  <c r="BB199" i="34"/>
  <c r="AH200" i="34"/>
  <c r="AA200" i="34"/>
  <c r="AB200" i="34"/>
  <c r="AC200" i="34"/>
  <c r="AE200" i="34"/>
  <c r="AY200" i="34"/>
  <c r="AZ200" i="34"/>
  <c r="BB200" i="34"/>
  <c r="AH201" i="34"/>
  <c r="AA201" i="34"/>
  <c r="AB201" i="34"/>
  <c r="AC201" i="34"/>
  <c r="AE201" i="34"/>
  <c r="AY201" i="34"/>
  <c r="AZ201" i="34"/>
  <c r="BB201" i="34"/>
  <c r="AH202" i="34"/>
  <c r="AA202" i="34"/>
  <c r="AB202" i="34"/>
  <c r="AC202" i="34"/>
  <c r="AE202" i="34"/>
  <c r="AY202" i="34"/>
  <c r="AZ202" i="34"/>
  <c r="BB202" i="34"/>
  <c r="AH203" i="34"/>
  <c r="AA203" i="34"/>
  <c r="AB203" i="34"/>
  <c r="AC203" i="34"/>
  <c r="AE203" i="34"/>
  <c r="AY203" i="34"/>
  <c r="AZ203" i="34"/>
  <c r="BB203" i="34"/>
  <c r="AH204" i="34"/>
  <c r="AA204" i="34"/>
  <c r="AB204" i="34"/>
  <c r="AC204" i="34"/>
  <c r="AE204" i="34"/>
  <c r="AY204" i="34"/>
  <c r="AZ204" i="34"/>
  <c r="BB204" i="34"/>
  <c r="AH205" i="34"/>
  <c r="AA205" i="34"/>
  <c r="AB205" i="34"/>
  <c r="AC205" i="34"/>
  <c r="AE205" i="34"/>
  <c r="AY205" i="34"/>
  <c r="AZ205" i="34"/>
  <c r="BB205" i="34"/>
  <c r="AH206" i="34"/>
  <c r="AA206" i="34"/>
  <c r="AB206" i="34"/>
  <c r="AC206" i="34"/>
  <c r="AE206" i="34"/>
  <c r="AY206" i="34"/>
  <c r="AZ206" i="34"/>
  <c r="BB206" i="34"/>
  <c r="AH207" i="34"/>
  <c r="AA207" i="34"/>
  <c r="AB207" i="34"/>
  <c r="AC207" i="34"/>
  <c r="AE207" i="34"/>
  <c r="AY207" i="34"/>
  <c r="AZ207" i="34"/>
  <c r="BB207" i="34"/>
  <c r="AH208" i="34"/>
  <c r="AA208" i="34"/>
  <c r="AB208" i="34"/>
  <c r="AC208" i="34"/>
  <c r="AE208" i="34"/>
  <c r="AY208" i="34"/>
  <c r="AZ208" i="34"/>
  <c r="BB208" i="34"/>
  <c r="AH209" i="34"/>
  <c r="AA209" i="34"/>
  <c r="AB209" i="34"/>
  <c r="AC209" i="34"/>
  <c r="AE209" i="34"/>
  <c r="AY209" i="34"/>
  <c r="AZ209" i="34"/>
  <c r="BB209" i="34"/>
  <c r="AH210" i="34"/>
  <c r="AA210" i="34"/>
  <c r="AB210" i="34"/>
  <c r="AC210" i="34"/>
  <c r="AE210" i="34"/>
  <c r="AY210" i="34"/>
  <c r="AZ210" i="34"/>
  <c r="BB210" i="34"/>
  <c r="AH211" i="34"/>
  <c r="AA211" i="34"/>
  <c r="AB211" i="34"/>
  <c r="AC211" i="34"/>
  <c r="AE211" i="34"/>
  <c r="AY211" i="34"/>
  <c r="AZ211" i="34"/>
  <c r="BB211" i="34"/>
  <c r="AH212" i="34"/>
  <c r="AA212" i="34"/>
  <c r="AB212" i="34"/>
  <c r="AC212" i="34"/>
  <c r="AE212" i="34"/>
  <c r="AY212" i="34"/>
  <c r="AZ212" i="34"/>
  <c r="BB212" i="34"/>
  <c r="AH213" i="34"/>
  <c r="AA213" i="34"/>
  <c r="AB213" i="34"/>
  <c r="AC213" i="34"/>
  <c r="AE213" i="34"/>
  <c r="AY213" i="34"/>
  <c r="AZ213" i="34"/>
  <c r="BB213" i="34"/>
  <c r="AH214" i="34"/>
  <c r="AA214" i="34"/>
  <c r="AB214" i="34"/>
  <c r="AC214" i="34"/>
  <c r="AE214" i="34"/>
  <c r="AY214" i="34"/>
  <c r="AZ214" i="34"/>
  <c r="BB214" i="34"/>
  <c r="AA215" i="34"/>
  <c r="AY215" i="34"/>
  <c r="AZ215" i="34"/>
  <c r="AB215" i="34"/>
  <c r="AC215" i="34"/>
  <c r="AE215" i="34"/>
  <c r="AH215" i="34"/>
  <c r="BB215" i="34"/>
  <c r="AI48" i="34"/>
  <c r="AJ56" i="34"/>
  <c r="AJ192" i="34"/>
  <c r="AI104" i="34"/>
  <c r="AI124" i="34"/>
  <c r="AJ180" i="34"/>
  <c r="AI196" i="34"/>
  <c r="AJ196" i="34"/>
  <c r="AJ165" i="34"/>
  <c r="AI168" i="34"/>
  <c r="AJ146" i="34"/>
  <c r="AI133" i="34"/>
  <c r="AI60" i="34"/>
  <c r="Y23" i="57" l="1"/>
  <c r="AJ71" i="34"/>
  <c r="AI75" i="34"/>
  <c r="AM75" i="34"/>
  <c r="AI79" i="34"/>
  <c r="AM79" i="34" s="1"/>
  <c r="AI83" i="34"/>
  <c r="AM83" i="34" s="1"/>
  <c r="AI87" i="34"/>
  <c r="AM87" i="34" s="1"/>
  <c r="AJ91" i="34"/>
  <c r="AI95" i="34"/>
  <c r="AM95" i="34" s="1"/>
  <c r="AI99" i="34"/>
  <c r="AM99" i="34"/>
  <c r="AI103" i="34"/>
  <c r="AM103" i="34" s="1"/>
  <c r="AI107" i="34"/>
  <c r="AM107" i="34" s="1"/>
  <c r="AJ111" i="34"/>
  <c r="AJ115" i="34"/>
  <c r="AI119" i="34"/>
  <c r="AM119" i="34" s="1"/>
  <c r="AJ123" i="34"/>
  <c r="AI127" i="34"/>
  <c r="AM127" i="34" s="1"/>
  <c r="AJ131" i="34"/>
  <c r="AI135" i="34"/>
  <c r="AM135" i="34" s="1"/>
  <c r="AJ139" i="34"/>
  <c r="AJ143" i="34"/>
  <c r="AJ151" i="34"/>
  <c r="AI155" i="34"/>
  <c r="AM155" i="34" s="1"/>
  <c r="AJ159" i="34"/>
  <c r="AI163" i="34"/>
  <c r="AM163" i="34"/>
  <c r="AJ167" i="34"/>
  <c r="AI171" i="34"/>
  <c r="AM171" i="34" s="1"/>
  <c r="AI175" i="34"/>
  <c r="AM175" i="34" s="1"/>
  <c r="AI179" i="34"/>
  <c r="AM179" i="34" s="1"/>
  <c r="AJ183" i="34"/>
  <c r="AJ187" i="34"/>
  <c r="AM187" i="34"/>
  <c r="AI195" i="34"/>
  <c r="AM195" i="34" s="1"/>
  <c r="AI199" i="34"/>
  <c r="AM199" i="34" s="1"/>
  <c r="AJ203" i="34"/>
  <c r="AJ207" i="34"/>
  <c r="AI211" i="34"/>
  <c r="AM211" i="34" s="1"/>
  <c r="AI215" i="34"/>
  <c r="AM215" i="34" s="1"/>
  <c r="AI72" i="34"/>
  <c r="AM72" i="34" s="1"/>
  <c r="AI76" i="34"/>
  <c r="AM76" i="34" s="1"/>
  <c r="AI80" i="34"/>
  <c r="AM80" i="34" s="1"/>
  <c r="AI84" i="34"/>
  <c r="AM84" i="34" s="1"/>
  <c r="AJ88" i="34"/>
  <c r="AN88" i="34" s="1"/>
  <c r="AJ92" i="34"/>
  <c r="AI96" i="34"/>
  <c r="AM96" i="34" s="1"/>
  <c r="AJ104" i="34"/>
  <c r="AM104" i="34"/>
  <c r="AJ108" i="34"/>
  <c r="AN108" i="34" s="1"/>
  <c r="AI112" i="34"/>
  <c r="AM112" i="34"/>
  <c r="AJ116" i="34"/>
  <c r="AN116" i="34" s="1"/>
  <c r="AI120" i="34"/>
  <c r="AM120" i="34"/>
  <c r="AJ124" i="34"/>
  <c r="AM124" i="34"/>
  <c r="AI128" i="34"/>
  <c r="AM128" i="34"/>
  <c r="AJ144" i="34"/>
  <c r="AI152" i="34"/>
  <c r="AM152" i="34" s="1"/>
  <c r="AJ156" i="34"/>
  <c r="AN156" i="34" s="1"/>
  <c r="AJ160" i="34"/>
  <c r="AJ164" i="34"/>
  <c r="AJ168" i="34"/>
  <c r="AM168" i="34"/>
  <c r="AI172" i="34"/>
  <c r="AM172" i="34"/>
  <c r="AI176" i="34"/>
  <c r="AM176" i="34"/>
  <c r="AJ188" i="34"/>
  <c r="AN188" i="34" s="1"/>
  <c r="AM188" i="34"/>
  <c r="AM192" i="34"/>
  <c r="AM196" i="34"/>
  <c r="AJ204" i="34"/>
  <c r="AI212" i="34"/>
  <c r="AM212" i="34" s="1"/>
  <c r="AI144" i="34"/>
  <c r="AM144" i="34" s="1"/>
  <c r="AI180" i="34"/>
  <c r="AM180" i="34" s="1"/>
  <c r="AI92" i="34"/>
  <c r="AM92" i="34" s="1"/>
  <c r="AJ128" i="34"/>
  <c r="AI108" i="34"/>
  <c r="AM108" i="34" s="1"/>
  <c r="AJ69" i="34"/>
  <c r="AN69" i="34" s="1"/>
  <c r="AM73" i="34"/>
  <c r="AJ77" i="34"/>
  <c r="AJ85" i="34"/>
  <c r="AN85" i="34" s="1"/>
  <c r="AJ89" i="34"/>
  <c r="AN89" i="34" s="1"/>
  <c r="AX89" i="34" s="1"/>
  <c r="AI93" i="34"/>
  <c r="AM93" i="34"/>
  <c r="AI101" i="34"/>
  <c r="AM101" i="34" s="1"/>
  <c r="AJ113" i="34"/>
  <c r="AI121" i="34"/>
  <c r="AM121" i="34"/>
  <c r="AI129" i="34"/>
  <c r="AM129" i="34" s="1"/>
  <c r="AJ133" i="34"/>
  <c r="AM133" i="34"/>
  <c r="AJ137" i="34"/>
  <c r="AJ141" i="34"/>
  <c r="AJ145" i="34"/>
  <c r="AI149" i="34"/>
  <c r="AM149" i="34" s="1"/>
  <c r="AJ153" i="34"/>
  <c r="AN153" i="34" s="1"/>
  <c r="AI157" i="34"/>
  <c r="AM157" i="34" s="1"/>
  <c r="AI161" i="34"/>
  <c r="AM161" i="34" s="1"/>
  <c r="AI165" i="34"/>
  <c r="AM165" i="34" s="1"/>
  <c r="AJ169" i="34"/>
  <c r="AI173" i="34"/>
  <c r="AM173" i="34" s="1"/>
  <c r="AI177" i="34"/>
  <c r="AM177" i="34" s="1"/>
  <c r="AJ185" i="34"/>
  <c r="AJ193" i="34"/>
  <c r="AJ197" i="34"/>
  <c r="AJ201" i="34"/>
  <c r="AI205" i="34"/>
  <c r="AM205" i="34" s="1"/>
  <c r="AJ209" i="34"/>
  <c r="AI213" i="34"/>
  <c r="AM213" i="34" s="1"/>
  <c r="AI78" i="34"/>
  <c r="AM78" i="34" s="1"/>
  <c r="AI82" i="34"/>
  <c r="AM82" i="34" s="1"/>
  <c r="AJ86" i="34"/>
  <c r="AJ90" i="34"/>
  <c r="AI98" i="34"/>
  <c r="AM98" i="34" s="1"/>
  <c r="AI102" i="34"/>
  <c r="AM102" i="34" s="1"/>
  <c r="AI106" i="34"/>
  <c r="AM106" i="34" s="1"/>
  <c r="AJ110" i="34"/>
  <c r="AM110" i="34"/>
  <c r="AJ114" i="34"/>
  <c r="AI118" i="34"/>
  <c r="AM118" i="34" s="1"/>
  <c r="AI126" i="34"/>
  <c r="AM126" i="34"/>
  <c r="AI130" i="34"/>
  <c r="AM130" i="34"/>
  <c r="AI134" i="34"/>
  <c r="AM134" i="34"/>
  <c r="AI138" i="34"/>
  <c r="AM138" i="34"/>
  <c r="AI142" i="34"/>
  <c r="AM142" i="34"/>
  <c r="AI146" i="34"/>
  <c r="AM146" i="34"/>
  <c r="AI150" i="34"/>
  <c r="AM150" i="34"/>
  <c r="AI154" i="34"/>
  <c r="AM154" i="34"/>
  <c r="AJ162" i="34"/>
  <c r="AJ170" i="34"/>
  <c r="AJ174" i="34"/>
  <c r="AM174" i="34"/>
  <c r="AJ178" i="34"/>
  <c r="AN178" i="34" s="1"/>
  <c r="AI182" i="34"/>
  <c r="AM182" i="34" s="1"/>
  <c r="AJ190" i="34"/>
  <c r="AI198" i="34"/>
  <c r="AM198" i="34"/>
  <c r="AI202" i="34"/>
  <c r="AM202" i="34"/>
  <c r="AI206" i="34"/>
  <c r="AM206" i="34"/>
  <c r="AJ214" i="34"/>
  <c r="AM214" i="34"/>
  <c r="AJ68" i="34"/>
  <c r="AJ29" i="34"/>
  <c r="AJ41" i="34"/>
  <c r="AN41" i="34" s="1"/>
  <c r="AJ53" i="34"/>
  <c r="AI65" i="34"/>
  <c r="AM65" i="34" s="1"/>
  <c r="BA36" i="34"/>
  <c r="AI26" i="34"/>
  <c r="AM26" i="34" s="1"/>
  <c r="AI30" i="34"/>
  <c r="AM30" i="34" s="1"/>
  <c r="AI34" i="34"/>
  <c r="AM34" i="34" s="1"/>
  <c r="AI38" i="34"/>
  <c r="AM38" i="34" s="1"/>
  <c r="AI42" i="34"/>
  <c r="AM42" i="34" s="1"/>
  <c r="AI46" i="34"/>
  <c r="AM46" i="34" s="1"/>
  <c r="AI54" i="34"/>
  <c r="AM54" i="34" s="1"/>
  <c r="AJ58" i="34"/>
  <c r="AN58" i="34" s="1"/>
  <c r="AJ62" i="34"/>
  <c r="AI66" i="34"/>
  <c r="AM66" i="34" s="1"/>
  <c r="AI16" i="34"/>
  <c r="AM16" i="34" s="1"/>
  <c r="AJ17" i="34"/>
  <c r="AI18" i="34"/>
  <c r="AM18" i="34" s="1"/>
  <c r="AI19" i="34"/>
  <c r="AM19" i="34" s="1"/>
  <c r="AI20" i="34"/>
  <c r="AM20" i="34" s="1"/>
  <c r="AJ21" i="34"/>
  <c r="AI22" i="34"/>
  <c r="AM22" i="34" s="1"/>
  <c r="AI23" i="34"/>
  <c r="AM23" i="34" s="1"/>
  <c r="AI33" i="34"/>
  <c r="AM33" i="34" s="1"/>
  <c r="AJ57" i="34"/>
  <c r="AJ31" i="34"/>
  <c r="AI51" i="34"/>
  <c r="AM51" i="34" s="1"/>
  <c r="AI55" i="34"/>
  <c r="AM55" i="34" s="1"/>
  <c r="AI59" i="34"/>
  <c r="AM59" i="34" s="1"/>
  <c r="AI63" i="34"/>
  <c r="AM63" i="34" s="1"/>
  <c r="AJ25" i="34"/>
  <c r="AJ37" i="34"/>
  <c r="AJ45" i="34"/>
  <c r="AI49" i="34"/>
  <c r="AM49" i="34" s="1"/>
  <c r="AJ61" i="34"/>
  <c r="AJ24" i="34"/>
  <c r="AI32" i="34"/>
  <c r="AM32" i="34" s="1"/>
  <c r="AJ36" i="34"/>
  <c r="AJ40" i="34"/>
  <c r="AI44" i="34"/>
  <c r="AM44" i="34" s="1"/>
  <c r="AJ48" i="34"/>
  <c r="AM48" i="34"/>
  <c r="AI52" i="34"/>
  <c r="AM52" i="34" s="1"/>
  <c r="AI56" i="34"/>
  <c r="AM56" i="34" s="1"/>
  <c r="AJ60" i="34"/>
  <c r="AM60" i="34"/>
  <c r="AI64" i="34"/>
  <c r="AM64" i="34" s="1"/>
  <c r="AJ22" i="34"/>
  <c r="AI21" i="34"/>
  <c r="AM21" i="34" s="1"/>
  <c r="AJ126" i="34"/>
  <c r="AJ78" i="34"/>
  <c r="AI170" i="34"/>
  <c r="AM170" i="34" s="1"/>
  <c r="AJ98" i="34"/>
  <c r="AJ102" i="34"/>
  <c r="AI162" i="34"/>
  <c r="AM162" i="34" s="1"/>
  <c r="AI62" i="34"/>
  <c r="AM62" i="34" s="1"/>
  <c r="AJ205" i="34"/>
  <c r="AI178" i="34"/>
  <c r="AM178" i="34" s="1"/>
  <c r="AI143" i="34"/>
  <c r="AM143" i="34" s="1"/>
  <c r="AJ206" i="34"/>
  <c r="AJ51" i="34"/>
  <c r="AJ163" i="34"/>
  <c r="AJ155" i="34"/>
  <c r="AI88" i="34"/>
  <c r="AM88" i="34" s="1"/>
  <c r="AJ96" i="34"/>
  <c r="AJ202" i="34"/>
  <c r="AN202" i="34" s="1"/>
  <c r="AJ16" i="34"/>
  <c r="AI209" i="34"/>
  <c r="AM209" i="34" s="1"/>
  <c r="AJ112" i="34"/>
  <c r="AJ120" i="34"/>
  <c r="AJ213" i="34"/>
  <c r="AN213" i="34" s="1"/>
  <c r="AI68" i="34"/>
  <c r="AM68" i="34" s="1"/>
  <c r="AI116" i="34"/>
  <c r="AM116" i="34" s="1"/>
  <c r="AJ18" i="34"/>
  <c r="BA185" i="34"/>
  <c r="AJ75" i="34"/>
  <c r="AI159" i="34"/>
  <c r="AM159" i="34" s="1"/>
  <c r="AI151" i="34"/>
  <c r="AM151" i="34" s="1"/>
  <c r="AI131" i="34"/>
  <c r="AM131" i="34" s="1"/>
  <c r="AJ173" i="34"/>
  <c r="AI201" i="34"/>
  <c r="AM201" i="34" s="1"/>
  <c r="BA167" i="34"/>
  <c r="AJ135" i="34"/>
  <c r="AJ87" i="34"/>
  <c r="AI185" i="34"/>
  <c r="AM185" i="34" s="1"/>
  <c r="AJ177" i="34"/>
  <c r="BA40" i="34"/>
  <c r="AI31" i="34"/>
  <c r="AM31" i="34" s="1"/>
  <c r="AJ59" i="34"/>
  <c r="AJ83" i="34"/>
  <c r="AI139" i="34"/>
  <c r="AM139" i="34" s="1"/>
  <c r="BA25" i="34"/>
  <c r="AJ95" i="34"/>
  <c r="AJ63" i="34"/>
  <c r="AJ19" i="34"/>
  <c r="AI17" i="34"/>
  <c r="AM17" i="34" s="1"/>
  <c r="AJ23" i="34"/>
  <c r="AJ20" i="34"/>
  <c r="AJ101" i="34"/>
  <c r="AN101" i="34" s="1"/>
  <c r="AI77" i="34"/>
  <c r="AM77" i="34" s="1"/>
  <c r="AJ121" i="34"/>
  <c r="AJ199" i="34"/>
  <c r="BA180" i="34"/>
  <c r="BA30" i="34"/>
  <c r="AJ195" i="34"/>
  <c r="AI113" i="34"/>
  <c r="AM113" i="34" s="1"/>
  <c r="AJ65" i="34"/>
  <c r="AI85" i="34"/>
  <c r="AM85" i="34" s="1"/>
  <c r="AI37" i="34"/>
  <c r="AM37" i="34" s="1"/>
  <c r="AJ157" i="34"/>
  <c r="AJ93" i="34"/>
  <c r="AI141" i="34"/>
  <c r="AM141" i="34" s="1"/>
  <c r="AI89" i="34"/>
  <c r="AM89" i="34" s="1"/>
  <c r="AJ175" i="34"/>
  <c r="AI153" i="34"/>
  <c r="AM153" i="34" s="1"/>
  <c r="AJ161" i="34"/>
  <c r="AJ129" i="34"/>
  <c r="AI137" i="34"/>
  <c r="AM137" i="34" s="1"/>
  <c r="AJ211" i="34"/>
  <c r="AJ138" i="34"/>
  <c r="AJ66" i="34"/>
  <c r="AJ172" i="34"/>
  <c r="AJ34" i="34"/>
  <c r="AJ26" i="34"/>
  <c r="AI114" i="34"/>
  <c r="AM114" i="34" s="1"/>
  <c r="AJ82" i="34"/>
  <c r="AJ106" i="34"/>
  <c r="AI86" i="34"/>
  <c r="AM86" i="34" s="1"/>
  <c r="AJ118" i="34"/>
  <c r="AN118" i="34" s="1"/>
  <c r="AI183" i="34"/>
  <c r="AM183" i="34" s="1"/>
  <c r="BA215" i="34"/>
  <c r="AN145" i="34"/>
  <c r="AI204" i="34"/>
  <c r="AM204" i="34" s="1"/>
  <c r="AI167" i="34"/>
  <c r="AM167" i="34" s="1"/>
  <c r="AJ99" i="34"/>
  <c r="AI57" i="34"/>
  <c r="AM57" i="34" s="1"/>
  <c r="AN139" i="34"/>
  <c r="AI25" i="34"/>
  <c r="AM25" i="34" s="1"/>
  <c r="AI123" i="34"/>
  <c r="AM123" i="34" s="1"/>
  <c r="AJ176" i="34"/>
  <c r="AN176" i="34" s="1"/>
  <c r="AI41" i="34"/>
  <c r="AM41" i="34" s="1"/>
  <c r="AI111" i="34"/>
  <c r="AM111" i="34" s="1"/>
  <c r="AJ84" i="34"/>
  <c r="AJ182" i="34"/>
  <c r="AJ149" i="34"/>
  <c r="AI53" i="34"/>
  <c r="AM53" i="34" s="1"/>
  <c r="AI29" i="34"/>
  <c r="AM29" i="34" s="1"/>
  <c r="AI145" i="34"/>
  <c r="AM145" i="34" s="1"/>
  <c r="AJ76" i="34"/>
  <c r="AJ127" i="34"/>
  <c r="AJ103" i="34"/>
  <c r="AI197" i="34"/>
  <c r="AM197" i="34" s="1"/>
  <c r="AI91" i="34"/>
  <c r="AM91" i="34" s="1"/>
  <c r="AJ80" i="34"/>
  <c r="AJ119" i="34"/>
  <c r="AN119" i="34" s="1"/>
  <c r="AI115" i="34"/>
  <c r="AM115" i="34" s="1"/>
  <c r="AI160" i="34"/>
  <c r="AM160" i="34" s="1"/>
  <c r="AJ179" i="34"/>
  <c r="AJ134" i="34"/>
  <c r="AI45" i="34"/>
  <c r="AM45" i="34" s="1"/>
  <c r="AJ130" i="34"/>
  <c r="AJ107" i="34"/>
  <c r="AJ212" i="34"/>
  <c r="AI193" i="34"/>
  <c r="AM193" i="34" s="1"/>
  <c r="AJ142" i="34"/>
  <c r="AJ186" i="34"/>
  <c r="AI186" i="34"/>
  <c r="AM186" i="34" s="1"/>
  <c r="AJ208" i="34"/>
  <c r="AI208" i="34"/>
  <c r="AM208" i="34" s="1"/>
  <c r="AJ27" i="34"/>
  <c r="AI27" i="34"/>
  <c r="AM27" i="34" s="1"/>
  <c r="AJ39" i="34"/>
  <c r="AN39" i="34" s="1"/>
  <c r="AI39" i="34"/>
  <c r="AM39" i="34" s="1"/>
  <c r="AJ70" i="34"/>
  <c r="AI70" i="34"/>
  <c r="AM70" i="34" s="1"/>
  <c r="AI74" i="34"/>
  <c r="AM74" i="34" s="1"/>
  <c r="AJ74" i="34"/>
  <c r="AJ105" i="34"/>
  <c r="AI105" i="34"/>
  <c r="AM105" i="34" s="1"/>
  <c r="AI117" i="34"/>
  <c r="AM117" i="34" s="1"/>
  <c r="AJ117" i="34"/>
  <c r="AJ125" i="34"/>
  <c r="AI125" i="34"/>
  <c r="AM125" i="34" s="1"/>
  <c r="AJ136" i="34"/>
  <c r="AN136" i="34" s="1"/>
  <c r="AL136" i="34" s="1"/>
  <c r="CU136" i="34" s="1"/>
  <c r="AI136" i="34"/>
  <c r="AM136" i="34" s="1"/>
  <c r="AJ140" i="34"/>
  <c r="AI140" i="34"/>
  <c r="AM140" i="34" s="1"/>
  <c r="AJ147" i="34"/>
  <c r="AN147" i="34" s="1"/>
  <c r="AI147" i="34"/>
  <c r="AM147" i="34" s="1"/>
  <c r="AJ158" i="34"/>
  <c r="AI158" i="34"/>
  <c r="AM158" i="34" s="1"/>
  <c r="AI166" i="34"/>
  <c r="AM166" i="34" s="1"/>
  <c r="AJ166" i="34"/>
  <c r="AN166" i="34" s="1"/>
  <c r="AL166" i="34" s="1"/>
  <c r="CU166" i="34" s="1"/>
  <c r="AN192" i="34"/>
  <c r="BA211" i="34"/>
  <c r="BA179" i="34"/>
  <c r="BA99" i="34"/>
  <c r="BA97" i="34"/>
  <c r="BA91" i="34"/>
  <c r="BA89" i="34"/>
  <c r="BA88" i="34"/>
  <c r="BA85" i="34"/>
  <c r="BA72" i="34"/>
  <c r="BA37" i="34"/>
  <c r="BA35" i="34"/>
  <c r="BA33" i="34"/>
  <c r="BA28" i="34"/>
  <c r="BA212" i="34"/>
  <c r="BA170" i="34"/>
  <c r="BA164" i="34"/>
  <c r="BA163" i="34"/>
  <c r="BA160" i="34"/>
  <c r="BA158" i="34"/>
  <c r="BA155" i="34"/>
  <c r="BA154" i="34"/>
  <c r="BA152" i="34"/>
  <c r="BA149" i="34"/>
  <c r="BA145" i="34"/>
  <c r="BA128" i="34"/>
  <c r="BA125" i="34"/>
  <c r="BA124" i="34"/>
  <c r="BA123" i="34"/>
  <c r="BA118" i="34"/>
  <c r="BA114" i="34"/>
  <c r="BA104" i="34"/>
  <c r="AN180" i="34"/>
  <c r="AN165" i="34"/>
  <c r="AN86" i="34"/>
  <c r="AL86" i="34" s="1"/>
  <c r="CU86" i="34" s="1"/>
  <c r="AI207" i="34"/>
  <c r="AM207" i="34" s="1"/>
  <c r="BA207" i="34"/>
  <c r="BA201" i="34"/>
  <c r="BA189" i="34"/>
  <c r="BA186" i="34"/>
  <c r="BA182" i="34"/>
  <c r="BA120" i="34"/>
  <c r="BA106" i="34"/>
  <c r="BA102" i="34"/>
  <c r="BA100" i="34"/>
  <c r="AI203" i="34"/>
  <c r="AM203" i="34" s="1"/>
  <c r="BA206" i="34"/>
  <c r="BA200" i="34"/>
  <c r="BA199" i="34"/>
  <c r="BA197" i="34"/>
  <c r="BA196" i="34"/>
  <c r="BA195" i="34"/>
  <c r="BA193" i="34"/>
  <c r="BA192" i="34"/>
  <c r="AI190" i="34"/>
  <c r="AM190" i="34" s="1"/>
  <c r="BA213" i="34"/>
  <c r="BA181" i="34"/>
  <c r="BA178" i="34"/>
  <c r="BA174" i="34"/>
  <c r="BA173" i="34"/>
  <c r="BA169" i="34"/>
  <c r="BA84" i="34"/>
  <c r="BA83" i="34"/>
  <c r="BA82" i="34"/>
  <c r="BA81" i="34"/>
  <c r="BA80" i="34"/>
  <c r="BA55" i="34"/>
  <c r="BA52" i="34"/>
  <c r="BA39" i="34"/>
  <c r="BA32" i="34"/>
  <c r="BA31" i="34"/>
  <c r="BA29" i="34"/>
  <c r="BA26" i="34"/>
  <c r="BA24" i="34"/>
  <c r="BA21" i="34"/>
  <c r="BA210" i="34"/>
  <c r="BA148" i="34"/>
  <c r="BA141" i="34"/>
  <c r="BA138" i="34"/>
  <c r="BA135" i="34"/>
  <c r="BA130" i="34"/>
  <c r="AJ152" i="34"/>
  <c r="AN146" i="34"/>
  <c r="AN215" i="34"/>
  <c r="AI181" i="34"/>
  <c r="AM181" i="34" s="1"/>
  <c r="AJ181" i="34"/>
  <c r="AI189" i="34"/>
  <c r="AM189" i="34" s="1"/>
  <c r="AJ189" i="34"/>
  <c r="AN189" i="34" s="1"/>
  <c r="AI191" i="34"/>
  <c r="AM191" i="34" s="1"/>
  <c r="AJ191" i="34"/>
  <c r="AN113" i="34"/>
  <c r="BA165" i="34"/>
  <c r="BA113" i="34"/>
  <c r="BA111" i="34"/>
  <c r="BA105" i="34"/>
  <c r="BA103" i="34"/>
  <c r="BA101" i="34"/>
  <c r="BA209" i="34"/>
  <c r="BA208" i="34"/>
  <c r="BA187" i="34"/>
  <c r="BA183" i="34"/>
  <c r="BA147" i="34"/>
  <c r="BA142" i="34"/>
  <c r="AI156" i="34"/>
  <c r="AM156" i="34" s="1"/>
  <c r="AI90" i="34"/>
  <c r="AM90" i="34" s="1"/>
  <c r="BA214" i="34"/>
  <c r="BA205" i="34"/>
  <c r="BA177" i="34"/>
  <c r="BA162" i="34"/>
  <c r="BA161" i="34"/>
  <c r="BA159" i="34"/>
  <c r="BA132" i="34"/>
  <c r="BA131" i="34"/>
  <c r="BA129" i="34"/>
  <c r="BA127" i="34"/>
  <c r="BA93" i="34"/>
  <c r="BA87" i="34"/>
  <c r="BA86" i="34"/>
  <c r="BA78" i="34"/>
  <c r="BA74" i="34"/>
  <c r="BA73" i="34"/>
  <c r="BA71" i="34"/>
  <c r="BA62" i="34"/>
  <c r="AN214" i="34"/>
  <c r="AJ64" i="34"/>
  <c r="AN64" i="34" s="1"/>
  <c r="AI36" i="34"/>
  <c r="AM36" i="34" s="1"/>
  <c r="BA61" i="34"/>
  <c r="BA57" i="34"/>
  <c r="BA56" i="34"/>
  <c r="BA54" i="34"/>
  <c r="BA48" i="34"/>
  <c r="AJ33" i="34"/>
  <c r="AN33" i="34" s="1"/>
  <c r="AJ46" i="34"/>
  <c r="AJ42" i="34"/>
  <c r="AJ52" i="34"/>
  <c r="AJ79" i="34"/>
  <c r="AJ72" i="34"/>
  <c r="AJ30" i="34"/>
  <c r="AN30" i="34" s="1"/>
  <c r="AJ28" i="34"/>
  <c r="AN28" i="34" s="1"/>
  <c r="AI28" i="34"/>
  <c r="AM28" i="34" s="1"/>
  <c r="AJ44" i="34"/>
  <c r="BA50" i="34"/>
  <c r="BA49" i="34"/>
  <c r="AI35" i="34"/>
  <c r="AM35" i="34" s="1"/>
  <c r="AJ38" i="34"/>
  <c r="AI67" i="34"/>
  <c r="AM67" i="34" s="1"/>
  <c r="AJ67" i="34"/>
  <c r="AI71" i="34"/>
  <c r="AM71" i="34" s="1"/>
  <c r="AN32" i="34"/>
  <c r="AI40" i="34"/>
  <c r="AM40" i="34" s="1"/>
  <c r="AI24" i="34"/>
  <c r="AM24" i="34" s="1"/>
  <c r="AJ35" i="34"/>
  <c r="BA44" i="34"/>
  <c r="AI58" i="34"/>
  <c r="AM58" i="34" s="1"/>
  <c r="AI61" i="34"/>
  <c r="AM61" i="34" s="1"/>
  <c r="AJ55" i="34"/>
  <c r="AN55" i="34" s="1"/>
  <c r="AI69" i="34"/>
  <c r="AM69" i="34" s="1"/>
  <c r="AJ73" i="34"/>
  <c r="AN73" i="34" s="1"/>
  <c r="BA76" i="34"/>
  <c r="BA75" i="34"/>
  <c r="BA45" i="34"/>
  <c r="BA38" i="34"/>
  <c r="BA69" i="34"/>
  <c r="BA65" i="34"/>
  <c r="BA64" i="34"/>
  <c r="BA63" i="34"/>
  <c r="BA58" i="34"/>
  <c r="BA18" i="34"/>
  <c r="BA17" i="34"/>
  <c r="BA16" i="34"/>
  <c r="AN198" i="34"/>
  <c r="BA204" i="34"/>
  <c r="BA188" i="34"/>
  <c r="BA176" i="34"/>
  <c r="BA166" i="34"/>
  <c r="BA157" i="34"/>
  <c r="BA156" i="34"/>
  <c r="BA144" i="34"/>
  <c r="BA143" i="34"/>
  <c r="BA134" i="34"/>
  <c r="BA96" i="34"/>
  <c r="BA95" i="34"/>
  <c r="BA77" i="34"/>
  <c r="BA194" i="34"/>
  <c r="BA191" i="34"/>
  <c r="BA190" i="34"/>
  <c r="BA172" i="34"/>
  <c r="BA171" i="34"/>
  <c r="BA153" i="34"/>
  <c r="BA151" i="34"/>
  <c r="BA150" i="34"/>
  <c r="BA146" i="34"/>
  <c r="BA139" i="34"/>
  <c r="BA137" i="34"/>
  <c r="BA136" i="34"/>
  <c r="BA117" i="34"/>
  <c r="BA116" i="34"/>
  <c r="BA115" i="34"/>
  <c r="BA110" i="34"/>
  <c r="BA109" i="34"/>
  <c r="BA108" i="34"/>
  <c r="BA107" i="34"/>
  <c r="AN49" i="34"/>
  <c r="AN54" i="34"/>
  <c r="AX54" i="34" s="1"/>
  <c r="AN71" i="34"/>
  <c r="AL71" i="34" s="1"/>
  <c r="CU71" i="34" s="1"/>
  <c r="BA92" i="34"/>
  <c r="BA70" i="34"/>
  <c r="BA68" i="34"/>
  <c r="BA23" i="34"/>
  <c r="BA22" i="34"/>
  <c r="AN114" i="34"/>
  <c r="AN201" i="34"/>
  <c r="AL201" i="34" s="1"/>
  <c r="CU201" i="34" s="1"/>
  <c r="BA90" i="34"/>
  <c r="BA67" i="34"/>
  <c r="BA66" i="34"/>
  <c r="BA47" i="34"/>
  <c r="BA46" i="34"/>
  <c r="BA34" i="34"/>
  <c r="AN56" i="34"/>
  <c r="AL56" i="34" s="1"/>
  <c r="CU56" i="34" s="1"/>
  <c r="AN171" i="34"/>
  <c r="AJ150" i="34"/>
  <c r="AN150" i="34" s="1"/>
  <c r="AI164" i="34"/>
  <c r="AM164" i="34" s="1"/>
  <c r="AI169" i="34"/>
  <c r="AM169" i="34" s="1"/>
  <c r="AJ184" i="34"/>
  <c r="AI184" i="34"/>
  <c r="AM184" i="34" s="1"/>
  <c r="AJ43" i="34"/>
  <c r="AI43" i="34"/>
  <c r="AM43" i="34" s="1"/>
  <c r="AI81" i="34"/>
  <c r="AM81" i="34" s="1"/>
  <c r="AJ81" i="34"/>
  <c r="AI97" i="34"/>
  <c r="AM97" i="34" s="1"/>
  <c r="AJ97" i="34"/>
  <c r="AJ109" i="34"/>
  <c r="AI109" i="34"/>
  <c r="AM109" i="34" s="1"/>
  <c r="AI132" i="34"/>
  <c r="AM132" i="34" s="1"/>
  <c r="AJ132" i="34"/>
  <c r="AI148" i="34"/>
  <c r="AM148" i="34" s="1"/>
  <c r="AJ148" i="34"/>
  <c r="AJ194" i="34"/>
  <c r="AI194" i="34"/>
  <c r="AM194" i="34" s="1"/>
  <c r="AI200" i="34"/>
  <c r="AM200" i="34" s="1"/>
  <c r="AJ200" i="34"/>
  <c r="AJ210" i="34"/>
  <c r="AI210" i="34"/>
  <c r="AM210" i="34" s="1"/>
  <c r="AN197" i="34"/>
  <c r="AN96" i="34"/>
  <c r="AJ154" i="34"/>
  <c r="AJ100" i="34"/>
  <c r="AI100" i="34"/>
  <c r="AM100" i="34" s="1"/>
  <c r="AN111" i="34"/>
  <c r="AI122" i="34"/>
  <c r="AM122" i="34" s="1"/>
  <c r="AJ122" i="34"/>
  <c r="J13" i="34"/>
  <c r="AN196" i="34"/>
  <c r="BA203" i="34"/>
  <c r="AI47" i="34"/>
  <c r="AM47" i="34" s="1"/>
  <c r="AJ47" i="34"/>
  <c r="AJ50" i="34"/>
  <c r="AI50" i="34"/>
  <c r="AM50" i="34" s="1"/>
  <c r="AJ94" i="34"/>
  <c r="AI94" i="34"/>
  <c r="AM94" i="34" s="1"/>
  <c r="BA175" i="34"/>
  <c r="BA122" i="34"/>
  <c r="BA20" i="34"/>
  <c r="BA19" i="34"/>
  <c r="BA184" i="34"/>
  <c r="BA140" i="34"/>
  <c r="BA133" i="34"/>
  <c r="BA112" i="34"/>
  <c r="BA98" i="34"/>
  <c r="BA94" i="34"/>
  <c r="BA60" i="34"/>
  <c r="BA59" i="34"/>
  <c r="BA53" i="34"/>
  <c r="BA51" i="34"/>
  <c r="BA41" i="34"/>
  <c r="BA202" i="34"/>
  <c r="BA198" i="34"/>
  <c r="BA168" i="34"/>
  <c r="BA126" i="34"/>
  <c r="BA121" i="34"/>
  <c r="BA119" i="34"/>
  <c r="BA79" i="34"/>
  <c r="BA43" i="34"/>
  <c r="BA42" i="34"/>
  <c r="BA27" i="34"/>
  <c r="U36" i="52" l="1"/>
  <c r="F36" i="52"/>
  <c r="G39" i="52"/>
  <c r="G37" i="52"/>
  <c r="AN45" i="34"/>
  <c r="AN155" i="34"/>
  <c r="AN174" i="34"/>
  <c r="AN115" i="34"/>
  <c r="AL115" i="34" s="1"/>
  <c r="CU115" i="34" s="1"/>
  <c r="AN48" i="34"/>
  <c r="AL48" i="34" s="1"/>
  <c r="CU48" i="34" s="1"/>
  <c r="AN168" i="34"/>
  <c r="AN19" i="34"/>
  <c r="AX19" i="34" s="1"/>
  <c r="AN24" i="34"/>
  <c r="X37" i="52"/>
  <c r="X41" i="52"/>
  <c r="X45" i="52"/>
  <c r="W39" i="52"/>
  <c r="W43" i="52"/>
  <c r="V37" i="52"/>
  <c r="V41" i="52"/>
  <c r="V45" i="52"/>
  <c r="U39" i="52"/>
  <c r="U43" i="52"/>
  <c r="T37" i="52"/>
  <c r="T41" i="52"/>
  <c r="T45" i="52"/>
  <c r="S39" i="52"/>
  <c r="S43" i="52"/>
  <c r="R37" i="52"/>
  <c r="R41" i="52"/>
  <c r="R45" i="52"/>
  <c r="Q39" i="52"/>
  <c r="Q43" i="52"/>
  <c r="P37" i="52"/>
  <c r="P41" i="52"/>
  <c r="P45" i="52"/>
  <c r="O39" i="52"/>
  <c r="O43" i="52"/>
  <c r="N37" i="52"/>
  <c r="N41" i="52"/>
  <c r="N45" i="52"/>
  <c r="M39" i="52"/>
  <c r="M43" i="52"/>
  <c r="L37" i="52"/>
  <c r="L41" i="52"/>
  <c r="L45" i="52"/>
  <c r="K39" i="52"/>
  <c r="K43" i="52"/>
  <c r="J37" i="52"/>
  <c r="J41" i="52"/>
  <c r="J45" i="52"/>
  <c r="I39" i="52"/>
  <c r="I43" i="52"/>
  <c r="H37" i="52"/>
  <c r="H41" i="52"/>
  <c r="H45" i="52"/>
  <c r="G43" i="52"/>
  <c r="F37" i="52"/>
  <c r="F41" i="52"/>
  <c r="F45" i="52"/>
  <c r="C39" i="52"/>
  <c r="C43" i="52"/>
  <c r="B37" i="52"/>
  <c r="B41" i="52"/>
  <c r="B45" i="52"/>
  <c r="G44" i="52"/>
  <c r="F42" i="52"/>
  <c r="C40" i="52"/>
  <c r="B38" i="52"/>
  <c r="B36" i="52"/>
  <c r="W42" i="52"/>
  <c r="U38" i="52"/>
  <c r="S42" i="52"/>
  <c r="R40" i="52"/>
  <c r="Q42" i="52"/>
  <c r="P44" i="52"/>
  <c r="O36" i="52"/>
  <c r="M38" i="52"/>
  <c r="L40" i="52"/>
  <c r="K42" i="52"/>
  <c r="J44" i="52"/>
  <c r="I36" i="52"/>
  <c r="G38" i="52"/>
  <c r="F40" i="52"/>
  <c r="C42" i="52"/>
  <c r="B44" i="52"/>
  <c r="X38" i="52"/>
  <c r="X42" i="52"/>
  <c r="X36" i="52"/>
  <c r="W40" i="52"/>
  <c r="W44" i="52"/>
  <c r="V38" i="52"/>
  <c r="V42" i="52"/>
  <c r="V36" i="52"/>
  <c r="U40" i="52"/>
  <c r="U44" i="52"/>
  <c r="T38" i="52"/>
  <c r="T42" i="52"/>
  <c r="T36" i="52"/>
  <c r="S40" i="52"/>
  <c r="S44" i="52"/>
  <c r="R38" i="52"/>
  <c r="R42" i="52"/>
  <c r="R36" i="52"/>
  <c r="Q40" i="52"/>
  <c r="Q44" i="52"/>
  <c r="P38" i="52"/>
  <c r="P42" i="52"/>
  <c r="P36" i="52"/>
  <c r="O40" i="52"/>
  <c r="O44" i="52"/>
  <c r="N38" i="52"/>
  <c r="N42" i="52"/>
  <c r="N36" i="52"/>
  <c r="M40" i="52"/>
  <c r="M44" i="52"/>
  <c r="L38" i="52"/>
  <c r="L42" i="52"/>
  <c r="L36" i="52"/>
  <c r="K40" i="52"/>
  <c r="K44" i="52"/>
  <c r="J38" i="52"/>
  <c r="J42" i="52"/>
  <c r="J36" i="52"/>
  <c r="I40" i="52"/>
  <c r="I44" i="52"/>
  <c r="H38" i="52"/>
  <c r="H42" i="52"/>
  <c r="H36" i="52"/>
  <c r="G40" i="52"/>
  <c r="F38" i="52"/>
  <c r="C44" i="52"/>
  <c r="B42" i="52"/>
  <c r="W36" i="52"/>
  <c r="V44" i="52"/>
  <c r="T40" i="52"/>
  <c r="S38" i="52"/>
  <c r="R44" i="52"/>
  <c r="Q36" i="52"/>
  <c r="O38" i="52"/>
  <c r="N40" i="52"/>
  <c r="M42" i="52"/>
  <c r="L44" i="52"/>
  <c r="K38" i="52"/>
  <c r="J40" i="52"/>
  <c r="I42" i="52"/>
  <c r="H44" i="52"/>
  <c r="G36" i="52"/>
  <c r="C38" i="52"/>
  <c r="B40" i="52"/>
  <c r="X39" i="52"/>
  <c r="X43" i="52"/>
  <c r="W37" i="52"/>
  <c r="W41" i="52"/>
  <c r="W45" i="52"/>
  <c r="V39" i="52"/>
  <c r="V43" i="52"/>
  <c r="U37" i="52"/>
  <c r="U41" i="52"/>
  <c r="U45" i="52"/>
  <c r="T39" i="52"/>
  <c r="T43" i="52"/>
  <c r="S37" i="52"/>
  <c r="S41" i="52"/>
  <c r="S45" i="52"/>
  <c r="R39" i="52"/>
  <c r="R43" i="52"/>
  <c r="Q37" i="52"/>
  <c r="Q41" i="52"/>
  <c r="Q45" i="52"/>
  <c r="P39" i="52"/>
  <c r="P43" i="52"/>
  <c r="O37" i="52"/>
  <c r="O41" i="52"/>
  <c r="O45" i="52"/>
  <c r="N39" i="52"/>
  <c r="N43" i="52"/>
  <c r="M37" i="52"/>
  <c r="M41" i="52"/>
  <c r="M45" i="52"/>
  <c r="L39" i="52"/>
  <c r="L43" i="52"/>
  <c r="K37" i="52"/>
  <c r="K41" i="52"/>
  <c r="K45" i="52"/>
  <c r="J39" i="52"/>
  <c r="J43" i="52"/>
  <c r="I37" i="52"/>
  <c r="I41" i="52"/>
  <c r="I45" i="52"/>
  <c r="H39" i="52"/>
  <c r="H43" i="52"/>
  <c r="G41" i="52"/>
  <c r="G45" i="52"/>
  <c r="F39" i="52"/>
  <c r="F43" i="52"/>
  <c r="C37" i="52"/>
  <c r="C41" i="52"/>
  <c r="C45" i="52"/>
  <c r="B39" i="52"/>
  <c r="B43" i="52"/>
  <c r="X40" i="52"/>
  <c r="X44" i="52"/>
  <c r="W38" i="52"/>
  <c r="V40" i="52"/>
  <c r="U42" i="52"/>
  <c r="T44" i="52"/>
  <c r="S36" i="52"/>
  <c r="Q38" i="52"/>
  <c r="P40" i="52"/>
  <c r="O42" i="52"/>
  <c r="N44" i="52"/>
  <c r="M36" i="52"/>
  <c r="K36" i="52"/>
  <c r="I38" i="52"/>
  <c r="H40" i="52"/>
  <c r="G42" i="52"/>
  <c r="F44" i="52"/>
  <c r="C36" i="52"/>
  <c r="AN183" i="34"/>
  <c r="AX183" i="34" s="1"/>
  <c r="AN127" i="34"/>
  <c r="AN128" i="34"/>
  <c r="AL128" i="34" s="1"/>
  <c r="CU128" i="34" s="1"/>
  <c r="AN161" i="34"/>
  <c r="AX161" i="34" s="1"/>
  <c r="AN204" i="34"/>
  <c r="AL204" i="34" s="1"/>
  <c r="CU204" i="34" s="1"/>
  <c r="AN205" i="34"/>
  <c r="AX205" i="34" s="1"/>
  <c r="AN170" i="34"/>
  <c r="AN206" i="34"/>
  <c r="AL206" i="34" s="1"/>
  <c r="CU206" i="34" s="1"/>
  <c r="AN185" i="34"/>
  <c r="AL185" i="34" s="1"/>
  <c r="CU185" i="34" s="1"/>
  <c r="AN203" i="34"/>
  <c r="AN164" i="34"/>
  <c r="AN133" i="34"/>
  <c r="AN112" i="34"/>
  <c r="AL112" i="34" s="1"/>
  <c r="CU112" i="34" s="1"/>
  <c r="AN172" i="34"/>
  <c r="AL172" i="34" s="1"/>
  <c r="CU172" i="34" s="1"/>
  <c r="AN187" i="34"/>
  <c r="AL187" i="34" s="1"/>
  <c r="CU187" i="34" s="1"/>
  <c r="AN90" i="34"/>
  <c r="AN175" i="34"/>
  <c r="AX175" i="34" s="1"/>
  <c r="AL145" i="34"/>
  <c r="CU145" i="34" s="1"/>
  <c r="AL192" i="34"/>
  <c r="CU192" i="34" s="1"/>
  <c r="AN159" i="34"/>
  <c r="AN162" i="34"/>
  <c r="AX162" i="34" s="1"/>
  <c r="AN68" i="34"/>
  <c r="AN209" i="34"/>
  <c r="AX198" i="34"/>
  <c r="AN193" i="34"/>
  <c r="AN120" i="34"/>
  <c r="AL120" i="34" s="1"/>
  <c r="CU120" i="34" s="1"/>
  <c r="AN169" i="34"/>
  <c r="AL169" i="34" s="1"/>
  <c r="CU169" i="34" s="1"/>
  <c r="AN143" i="34"/>
  <c r="AX153" i="34"/>
  <c r="AL153" i="34"/>
  <c r="CU153" i="34" s="1"/>
  <c r="AN131" i="34"/>
  <c r="AL131" i="34" s="1"/>
  <c r="CU131" i="34" s="1"/>
  <c r="AN135" i="34"/>
  <c r="AN126" i="34"/>
  <c r="AX126" i="34" s="1"/>
  <c r="AN151" i="34"/>
  <c r="AX151" i="34" s="1"/>
  <c r="AN137" i="34"/>
  <c r="AL137" i="34" s="1"/>
  <c r="CU137" i="34" s="1"/>
  <c r="AN110" i="34"/>
  <c r="AX110" i="34" s="1"/>
  <c r="AN31" i="34"/>
  <c r="AL31" i="34" s="1"/>
  <c r="CU31" i="34" s="1"/>
  <c r="AN144" i="34"/>
  <c r="AL144" i="34" s="1"/>
  <c r="CU144" i="34" s="1"/>
  <c r="AN124" i="34"/>
  <c r="AL124" i="34" s="1"/>
  <c r="CU124" i="34" s="1"/>
  <c r="AN98" i="34"/>
  <c r="AN104" i="34"/>
  <c r="AX104" i="34" s="1"/>
  <c r="AN29" i="34"/>
  <c r="AX29" i="34" s="1"/>
  <c r="AN160" i="34"/>
  <c r="AL160" i="34" s="1"/>
  <c r="CU160" i="34" s="1"/>
  <c r="AN141" i="34"/>
  <c r="AN77" i="34"/>
  <c r="AX77" i="34" s="1"/>
  <c r="AX115" i="34"/>
  <c r="AL85" i="34"/>
  <c r="CU85" i="34" s="1"/>
  <c r="AX85" i="34"/>
  <c r="AN40" i="34"/>
  <c r="AX40" i="34" s="1"/>
  <c r="AN91" i="34"/>
  <c r="AN21" i="34"/>
  <c r="AN61" i="34"/>
  <c r="AL61" i="34" s="1"/>
  <c r="CU61" i="34" s="1"/>
  <c r="AN25" i="34"/>
  <c r="AL25" i="34" s="1"/>
  <c r="AN207" i="34"/>
  <c r="AN212" i="34"/>
  <c r="AX212" i="34" s="1"/>
  <c r="AN92" i="34"/>
  <c r="AN157" i="34"/>
  <c r="AL157" i="34" s="1"/>
  <c r="CU157" i="34" s="1"/>
  <c r="AN123" i="34"/>
  <c r="AX123" i="34" s="1"/>
  <c r="AN167" i="34"/>
  <c r="AN163" i="34"/>
  <c r="AX163" i="34" s="1"/>
  <c r="AN190" i="34"/>
  <c r="AL168" i="34"/>
  <c r="CU168" i="34" s="1"/>
  <c r="AN179" i="34"/>
  <c r="AX179" i="34" s="1"/>
  <c r="AX192" i="34"/>
  <c r="AX168" i="34"/>
  <c r="AX69" i="34"/>
  <c r="AN57" i="34"/>
  <c r="AN60" i="34"/>
  <c r="AL60" i="34" s="1"/>
  <c r="CU60" i="34" s="1"/>
  <c r="AN17" i="34"/>
  <c r="AL17" i="34" s="1"/>
  <c r="CU17" i="34" s="1"/>
  <c r="AN36" i="34"/>
  <c r="AX36" i="34" s="1"/>
  <c r="AN53" i="34"/>
  <c r="AX53" i="34" s="1"/>
  <c r="AN42" i="34"/>
  <c r="AX42" i="34" s="1"/>
  <c r="AN37" i="34"/>
  <c r="AX37" i="34" s="1"/>
  <c r="AN102" i="34"/>
  <c r="AL102" i="34" s="1"/>
  <c r="CU102" i="34" s="1"/>
  <c r="AN23" i="34"/>
  <c r="AN62" i="34"/>
  <c r="AN78" i="34"/>
  <c r="AN22" i="34"/>
  <c r="AL22" i="34" s="1"/>
  <c r="AN87" i="34"/>
  <c r="AL87" i="34" s="1"/>
  <c r="CU87" i="34" s="1"/>
  <c r="AN103" i="34"/>
  <c r="AL103" i="34" s="1"/>
  <c r="CU103" i="34" s="1"/>
  <c r="AN130" i="34"/>
  <c r="AN84" i="34"/>
  <c r="AN16" i="34"/>
  <c r="AL16" i="34" s="1"/>
  <c r="AN173" i="34"/>
  <c r="AL173" i="34" s="1"/>
  <c r="CU173" i="34" s="1"/>
  <c r="AN83" i="34"/>
  <c r="AL101" i="34"/>
  <c r="CU101" i="34" s="1"/>
  <c r="AN65" i="34"/>
  <c r="AL65" i="34" s="1"/>
  <c r="CU65" i="34" s="1"/>
  <c r="AN51" i="34"/>
  <c r="AL51" i="34" s="1"/>
  <c r="CU51" i="34" s="1"/>
  <c r="AN18" i="34"/>
  <c r="AN20" i="34"/>
  <c r="AL118" i="34"/>
  <c r="CU118" i="34" s="1"/>
  <c r="AX118" i="34"/>
  <c r="AN27" i="34"/>
  <c r="AL27" i="34" s="1"/>
  <c r="CU27" i="34" s="1"/>
  <c r="AN75" i="34"/>
  <c r="AX75" i="34" s="1"/>
  <c r="AN177" i="34"/>
  <c r="AN152" i="34"/>
  <c r="AN199" i="34"/>
  <c r="AX199" i="34" s="1"/>
  <c r="AL165" i="34"/>
  <c r="CU165" i="34" s="1"/>
  <c r="AX155" i="34"/>
  <c r="AN82" i="34"/>
  <c r="AX82" i="34" s="1"/>
  <c r="AX56" i="34"/>
  <c r="AN121" i="34"/>
  <c r="AX180" i="34"/>
  <c r="AX165" i="34"/>
  <c r="AN34" i="34"/>
  <c r="AN95" i="34"/>
  <c r="AX95" i="34" s="1"/>
  <c r="AN66" i="34"/>
  <c r="AN59" i="34"/>
  <c r="AL59" i="34" s="1"/>
  <c r="CU59" i="34" s="1"/>
  <c r="AN63" i="34"/>
  <c r="AL63" i="34" s="1"/>
  <c r="CU63" i="34" s="1"/>
  <c r="AN93" i="34"/>
  <c r="AN107" i="34"/>
  <c r="AN70" i="34"/>
  <c r="AN129" i="34"/>
  <c r="AN26" i="34"/>
  <c r="AX26" i="34" s="1"/>
  <c r="AL89" i="34"/>
  <c r="CU89" i="34" s="1"/>
  <c r="AN52" i="34"/>
  <c r="AN44" i="34"/>
  <c r="AL44" i="34" s="1"/>
  <c r="CU44" i="34" s="1"/>
  <c r="AN99" i="34"/>
  <c r="AX145" i="34"/>
  <c r="AN158" i="34"/>
  <c r="AX101" i="34"/>
  <c r="AN211" i="34"/>
  <c r="AX211" i="34" s="1"/>
  <c r="AN72" i="34"/>
  <c r="AL72" i="34" s="1"/>
  <c r="CU72" i="34" s="1"/>
  <c r="AN195" i="34"/>
  <c r="AL195" i="34" s="1"/>
  <c r="CU195" i="34" s="1"/>
  <c r="AX166" i="34"/>
  <c r="AN138" i="34"/>
  <c r="AN182" i="34"/>
  <c r="AL182" i="34" s="1"/>
  <c r="CU182" i="34" s="1"/>
  <c r="AN105" i="34"/>
  <c r="AN76" i="34"/>
  <c r="AN142" i="34"/>
  <c r="AL142" i="34" s="1"/>
  <c r="CU142" i="34" s="1"/>
  <c r="AL176" i="34"/>
  <c r="CU176" i="34" s="1"/>
  <c r="AL213" i="34"/>
  <c r="CU213" i="34" s="1"/>
  <c r="AN117" i="34"/>
  <c r="AX139" i="34"/>
  <c r="AN106" i="34"/>
  <c r="AN149" i="34"/>
  <c r="AN74" i="34"/>
  <c r="AX176" i="34"/>
  <c r="AL139" i="34"/>
  <c r="CU139" i="34" s="1"/>
  <c r="AN134" i="34"/>
  <c r="AN140" i="34"/>
  <c r="AL140" i="34" s="1"/>
  <c r="CU140" i="34" s="1"/>
  <c r="AX86" i="34"/>
  <c r="AX71" i="34"/>
  <c r="AL171" i="34"/>
  <c r="CU171" i="34" s="1"/>
  <c r="AN80" i="34"/>
  <c r="AX48" i="34"/>
  <c r="AN125" i="34"/>
  <c r="AN208" i="34"/>
  <c r="AN186" i="34"/>
  <c r="AX136" i="34"/>
  <c r="AL64" i="34"/>
  <c r="CU64" i="34" s="1"/>
  <c r="AX64" i="34"/>
  <c r="AL180" i="34"/>
  <c r="CU180" i="34" s="1"/>
  <c r="AX171" i="34"/>
  <c r="AX213" i="34"/>
  <c r="AL214" i="34"/>
  <c r="CU214" i="34" s="1"/>
  <c r="AX214" i="34"/>
  <c r="AL147" i="34"/>
  <c r="CU147" i="34" s="1"/>
  <c r="AX147" i="34"/>
  <c r="AN181" i="34"/>
  <c r="AL146" i="34"/>
  <c r="CU146" i="34" s="1"/>
  <c r="AX146" i="34"/>
  <c r="AL113" i="34"/>
  <c r="CU113" i="34" s="1"/>
  <c r="AX113" i="34"/>
  <c r="AX215" i="34"/>
  <c r="AL215" i="34"/>
  <c r="CU215" i="34" s="1"/>
  <c r="AN191" i="34"/>
  <c r="AL55" i="34"/>
  <c r="CU55" i="34" s="1"/>
  <c r="AX55" i="34"/>
  <c r="W23" i="57"/>
  <c r="AN46" i="34"/>
  <c r="AL46" i="34" s="1"/>
  <c r="CU46" i="34" s="1"/>
  <c r="AL54" i="34"/>
  <c r="CU54" i="34" s="1"/>
  <c r="AL24" i="34"/>
  <c r="AN79" i="34"/>
  <c r="AX24" i="34"/>
  <c r="AN38" i="34"/>
  <c r="AL19" i="34"/>
  <c r="CU19" i="34" s="1"/>
  <c r="AL39" i="34"/>
  <c r="CU39" i="34" s="1"/>
  <c r="AX39" i="34"/>
  <c r="AL32" i="34"/>
  <c r="CU32" i="34" s="1"/>
  <c r="AX32" i="34"/>
  <c r="AN35" i="34"/>
  <c r="AN67" i="34"/>
  <c r="AL88" i="34"/>
  <c r="CU88" i="34" s="1"/>
  <c r="AX88" i="34"/>
  <c r="AX201" i="34"/>
  <c r="AL114" i="34"/>
  <c r="CU114" i="34" s="1"/>
  <c r="AX114" i="34"/>
  <c r="AL69" i="34"/>
  <c r="CU69" i="34" s="1"/>
  <c r="AL49" i="34"/>
  <c r="CU49" i="34" s="1"/>
  <c r="AX49" i="34"/>
  <c r="AL178" i="34"/>
  <c r="CU178" i="34" s="1"/>
  <c r="AX178" i="34"/>
  <c r="AL198" i="34"/>
  <c r="CU198" i="34" s="1"/>
  <c r="AN47" i="34"/>
  <c r="AN100" i="34"/>
  <c r="AN194" i="34"/>
  <c r="AX188" i="34"/>
  <c r="AL188" i="34"/>
  <c r="CU188" i="34" s="1"/>
  <c r="AX108" i="34"/>
  <c r="AL108" i="34"/>
  <c r="CU108" i="34" s="1"/>
  <c r="AL73" i="34"/>
  <c r="CU73" i="34" s="1"/>
  <c r="AX73" i="34"/>
  <c r="AN50" i="34"/>
  <c r="AX116" i="34"/>
  <c r="AL116" i="34"/>
  <c r="CU116" i="34" s="1"/>
  <c r="AL28" i="34"/>
  <c r="CU28" i="34" s="1"/>
  <c r="AX28" i="34"/>
  <c r="AL58" i="34"/>
  <c r="CU58" i="34" s="1"/>
  <c r="AX58" i="34"/>
  <c r="AL197" i="34"/>
  <c r="CU197" i="34" s="1"/>
  <c r="AX197" i="34"/>
  <c r="AN132" i="34"/>
  <c r="AN109" i="34"/>
  <c r="AL30" i="34"/>
  <c r="CU30" i="34" s="1"/>
  <c r="AX30" i="34"/>
  <c r="AN184" i="34"/>
  <c r="AN122" i="34"/>
  <c r="AN154" i="34"/>
  <c r="AX156" i="34"/>
  <c r="AL156" i="34"/>
  <c r="CU156" i="34" s="1"/>
  <c r="AN81" i="34"/>
  <c r="AX41" i="34"/>
  <c r="AL41" i="34"/>
  <c r="CU41" i="34" s="1"/>
  <c r="AL33" i="34"/>
  <c r="CU33" i="34" s="1"/>
  <c r="AX33" i="34"/>
  <c r="AX96" i="34"/>
  <c r="AL96" i="34"/>
  <c r="CU96" i="34" s="1"/>
  <c r="AN94" i="34"/>
  <c r="AL174" i="34"/>
  <c r="CU174" i="34" s="1"/>
  <c r="AX174" i="34"/>
  <c r="AL196" i="34"/>
  <c r="CU196" i="34" s="1"/>
  <c r="AX196" i="34"/>
  <c r="AX150" i="34"/>
  <c r="AL150" i="34"/>
  <c r="CU150" i="34" s="1"/>
  <c r="AX202" i="34"/>
  <c r="AL202" i="34"/>
  <c r="CU202" i="34" s="1"/>
  <c r="AL111" i="34"/>
  <c r="CU111" i="34" s="1"/>
  <c r="AX111" i="34"/>
  <c r="AN210" i="34"/>
  <c r="AN200" i="34"/>
  <c r="AN148" i="34"/>
  <c r="AN43" i="34"/>
  <c r="AL189" i="34"/>
  <c r="CU189" i="34" s="1"/>
  <c r="AX189" i="34"/>
  <c r="AX119" i="34"/>
  <c r="AL119" i="34"/>
  <c r="CU119" i="34" s="1"/>
  <c r="AX45" i="34"/>
  <c r="AL45" i="34"/>
  <c r="CU45" i="34" s="1"/>
  <c r="AN97" i="34"/>
  <c r="CV24" i="34" l="1"/>
  <c r="CU24" i="34"/>
  <c r="CV25" i="34"/>
  <c r="CU25" i="34"/>
  <c r="CV22" i="34"/>
  <c r="CU22" i="34"/>
  <c r="AL175" i="34"/>
  <c r="CU175" i="34" s="1"/>
  <c r="AL53" i="34"/>
  <c r="CU53" i="34" s="1"/>
  <c r="AL110" i="34"/>
  <c r="CU110" i="34" s="1"/>
  <c r="AX160" i="34"/>
  <c r="AX127" i="34"/>
  <c r="AL155" i="34"/>
  <c r="CU155" i="34" s="1"/>
  <c r="AX209" i="34"/>
  <c r="AL207" i="34"/>
  <c r="CU207" i="34" s="1"/>
  <c r="AL193" i="34"/>
  <c r="CU193" i="34" s="1"/>
  <c r="AX169" i="34"/>
  <c r="AL212" i="34"/>
  <c r="CU212" i="34" s="1"/>
  <c r="AX204" i="34"/>
  <c r="AX131" i="34"/>
  <c r="AX102" i="34"/>
  <c r="AL98" i="34"/>
  <c r="CU98" i="34" s="1"/>
  <c r="AL164" i="34"/>
  <c r="CU164" i="34" s="1"/>
  <c r="AL143" i="34"/>
  <c r="CU143" i="34" s="1"/>
  <c r="AL92" i="34"/>
  <c r="CU92" i="34" s="1"/>
  <c r="CU16" i="34"/>
  <c r="AX98" i="34"/>
  <c r="AX120" i="34"/>
  <c r="AL205" i="34"/>
  <c r="CU205" i="34" s="1"/>
  <c r="AX25" i="34"/>
  <c r="AX21" i="34"/>
  <c r="AL91" i="34"/>
  <c r="CU91" i="34" s="1"/>
  <c r="AL127" i="34"/>
  <c r="CU127" i="34" s="1"/>
  <c r="AX137" i="34"/>
  <c r="AL29" i="34"/>
  <c r="CU29" i="34" s="1"/>
  <c r="AL151" i="34"/>
  <c r="CU151" i="34" s="1"/>
  <c r="AX128" i="34"/>
  <c r="AX206" i="34"/>
  <c r="AX68" i="34"/>
  <c r="AX61" i="34"/>
  <c r="AL42" i="34"/>
  <c r="CU42" i="34" s="1"/>
  <c r="AL179" i="34"/>
  <c r="CU179" i="34" s="1"/>
  <c r="AX92" i="34"/>
  <c r="AX91" i="34"/>
  <c r="AL77" i="34"/>
  <c r="CU77" i="34" s="1"/>
  <c r="AL170" i="34"/>
  <c r="CU170" i="34" s="1"/>
  <c r="AL21" i="34"/>
  <c r="AX144" i="34"/>
  <c r="AL90" i="34"/>
  <c r="CU90" i="34" s="1"/>
  <c r="AL135" i="34"/>
  <c r="CU135" i="34" s="1"/>
  <c r="AX78" i="34"/>
  <c r="AL57" i="34"/>
  <c r="CU57" i="34" s="1"/>
  <c r="K49" i="52" s="1"/>
  <c r="AL123" i="34"/>
  <c r="CU123" i="34" s="1"/>
  <c r="AL126" i="34"/>
  <c r="CU126" i="34" s="1"/>
  <c r="AX170" i="34"/>
  <c r="AL211" i="34"/>
  <c r="CU211" i="34" s="1"/>
  <c r="AL203" i="34"/>
  <c r="CU203" i="34" s="1"/>
  <c r="AL183" i="34"/>
  <c r="CU183" i="34" s="1"/>
  <c r="AL190" i="34"/>
  <c r="CU190" i="34" s="1"/>
  <c r="AL40" i="34"/>
  <c r="CU40" i="34" s="1"/>
  <c r="AX57" i="34"/>
  <c r="AX193" i="34"/>
  <c r="AX157" i="34"/>
  <c r="AL104" i="34"/>
  <c r="CU104" i="34" s="1"/>
  <c r="AL209" i="34"/>
  <c r="CU209" i="34" s="1"/>
  <c r="AX172" i="34"/>
  <c r="AX164" i="34"/>
  <c r="AX207" i="34"/>
  <c r="AL37" i="34"/>
  <c r="CU37" i="34" s="1"/>
  <c r="AL68" i="34"/>
  <c r="CU68" i="34" s="1"/>
  <c r="AX203" i="34"/>
  <c r="AX159" i="34"/>
  <c r="AX167" i="34"/>
  <c r="AL159" i="34"/>
  <c r="CU159" i="34" s="1"/>
  <c r="AL36" i="34"/>
  <c r="CU36" i="34" s="1"/>
  <c r="AL161" i="34"/>
  <c r="CU161" i="34" s="1"/>
  <c r="AX135" i="34"/>
  <c r="AX60" i="34"/>
  <c r="AX17" i="34"/>
  <c r="AX90" i="34"/>
  <c r="AL162" i="34"/>
  <c r="CU162" i="34" s="1"/>
  <c r="AX190" i="34"/>
  <c r="AX31" i="34"/>
  <c r="AX185" i="34"/>
  <c r="AX143" i="34"/>
  <c r="AX124" i="34"/>
  <c r="AX187" i="34"/>
  <c r="C46" i="52"/>
  <c r="AL75" i="34"/>
  <c r="CU75" i="34" s="1"/>
  <c r="AX177" i="34"/>
  <c r="AL167" i="34"/>
  <c r="CU167" i="34" s="1"/>
  <c r="AX134" i="34"/>
  <c r="AX112" i="34"/>
  <c r="AX173" i="34"/>
  <c r="AL133" i="34"/>
  <c r="CU133" i="34" s="1"/>
  <c r="AX133" i="34"/>
  <c r="AX142" i="34"/>
  <c r="AL121" i="34"/>
  <c r="CU121" i="34" s="1"/>
  <c r="AL138" i="34"/>
  <c r="CU138" i="34" s="1"/>
  <c r="AL152" i="34"/>
  <c r="CU152" i="34" s="1"/>
  <c r="AL141" i="34"/>
  <c r="CU141" i="34" s="1"/>
  <c r="AX141" i="34"/>
  <c r="AX16" i="34"/>
  <c r="AX65" i="34"/>
  <c r="AL62" i="34"/>
  <c r="CU62" i="34" s="1"/>
  <c r="AX158" i="34"/>
  <c r="AX87" i="34"/>
  <c r="AL163" i="34"/>
  <c r="CU163" i="34" s="1"/>
  <c r="AL199" i="34"/>
  <c r="CU199" i="34" s="1"/>
  <c r="AX129" i="34"/>
  <c r="AX130" i="34"/>
  <c r="AL130" i="34"/>
  <c r="CU130" i="34" s="1"/>
  <c r="AL23" i="34"/>
  <c r="AX23" i="34"/>
  <c r="CV16" i="34"/>
  <c r="AX27" i="34"/>
  <c r="AX51" i="34"/>
  <c r="AL70" i="34"/>
  <c r="CU70" i="34" s="1"/>
  <c r="AX62" i="34"/>
  <c r="AX103" i="34"/>
  <c r="Y36" i="52"/>
  <c r="AX22" i="34"/>
  <c r="AX44" i="34"/>
  <c r="AL20" i="34"/>
  <c r="AL34" i="34"/>
  <c r="CU34" i="34" s="1"/>
  <c r="AL66" i="34"/>
  <c r="CU66" i="34" s="1"/>
  <c r="AX20" i="34"/>
  <c r="AL78" i="34"/>
  <c r="CU78" i="34" s="1"/>
  <c r="AX46" i="34"/>
  <c r="AL99" i="34"/>
  <c r="CU99" i="34" s="1"/>
  <c r="AX83" i="34"/>
  <c r="AL83" i="34"/>
  <c r="CU83" i="34" s="1"/>
  <c r="AX66" i="34"/>
  <c r="AX72" i="34"/>
  <c r="AL129" i="34"/>
  <c r="CU129" i="34" s="1"/>
  <c r="AL134" i="34"/>
  <c r="CU134" i="34" s="1"/>
  <c r="AL106" i="34"/>
  <c r="CU106" i="34" s="1"/>
  <c r="AL76" i="34"/>
  <c r="CU76" i="34" s="1"/>
  <c r="AX18" i="34"/>
  <c r="AL84" i="34"/>
  <c r="CU84" i="34" s="1"/>
  <c r="AL18" i="34"/>
  <c r="CU18" i="34" s="1"/>
  <c r="AX84" i="34"/>
  <c r="AX34" i="34"/>
  <c r="AX107" i="34"/>
  <c r="AL82" i="34"/>
  <c r="CU82" i="34" s="1"/>
  <c r="AX182" i="34"/>
  <c r="AL107" i="34"/>
  <c r="CU107" i="34" s="1"/>
  <c r="AL158" i="34"/>
  <c r="CU158" i="34" s="1"/>
  <c r="AX152" i="34"/>
  <c r="AX121" i="34"/>
  <c r="AL26" i="34"/>
  <c r="CU26" i="34" s="1"/>
  <c r="AX59" i="34"/>
  <c r="AL177" i="34"/>
  <c r="CU177" i="34" s="1"/>
  <c r="AX138" i="34"/>
  <c r="AL93" i="34"/>
  <c r="CU93" i="34" s="1"/>
  <c r="AL95" i="34"/>
  <c r="CU95" i="34" s="1"/>
  <c r="AX93" i="34"/>
  <c r="AX149" i="34"/>
  <c r="AX70" i="34"/>
  <c r="AX63" i="34"/>
  <c r="AX106" i="34"/>
  <c r="AX76" i="34"/>
  <c r="AL149" i="34"/>
  <c r="CU149" i="34" s="1"/>
  <c r="AL52" i="34"/>
  <c r="CU52" i="34" s="1"/>
  <c r="J49" i="52" s="1"/>
  <c r="AX195" i="34"/>
  <c r="AX52" i="34"/>
  <c r="AX99" i="34"/>
  <c r="AX117" i="34"/>
  <c r="AL117" i="34"/>
  <c r="CU117" i="34" s="1"/>
  <c r="AX105" i="34"/>
  <c r="AL105" i="34"/>
  <c r="CU105" i="34" s="1"/>
  <c r="AX74" i="34"/>
  <c r="AL74" i="34"/>
  <c r="CU74" i="34" s="1"/>
  <c r="N49" i="52" s="1"/>
  <c r="AX140" i="34"/>
  <c r="AL38" i="34"/>
  <c r="CU38" i="34" s="1"/>
  <c r="AX80" i="34"/>
  <c r="AL80" i="34"/>
  <c r="CU80" i="34" s="1"/>
  <c r="AL186" i="34"/>
  <c r="CU186" i="34" s="1"/>
  <c r="AX186" i="34"/>
  <c r="AL208" i="34"/>
  <c r="CU208" i="34" s="1"/>
  <c r="AX208" i="34"/>
  <c r="AX125" i="34"/>
  <c r="AL125" i="34"/>
  <c r="CU125" i="34" s="1"/>
  <c r="AL181" i="34"/>
  <c r="CU181" i="34" s="1"/>
  <c r="AX181" i="34"/>
  <c r="AX191" i="34"/>
  <c r="AL191" i="34"/>
  <c r="CU191" i="34" s="1"/>
  <c r="AX38" i="34"/>
  <c r="AX79" i="34"/>
  <c r="AL79" i="34"/>
  <c r="CU79" i="34" s="1"/>
  <c r="AL67" i="34"/>
  <c r="CU67" i="34" s="1"/>
  <c r="AX67" i="34"/>
  <c r="AL35" i="34"/>
  <c r="CU35" i="34" s="1"/>
  <c r="AX35" i="34"/>
  <c r="AX97" i="34"/>
  <c r="AL97" i="34"/>
  <c r="CU97" i="34" s="1"/>
  <c r="AL43" i="34"/>
  <c r="CU43" i="34" s="1"/>
  <c r="AX43" i="34"/>
  <c r="AX109" i="34"/>
  <c r="AL109" i="34"/>
  <c r="CU109" i="34" s="1"/>
  <c r="AX200" i="34"/>
  <c r="AL200" i="34"/>
  <c r="CU200" i="34" s="1"/>
  <c r="AX122" i="34"/>
  <c r="AL122" i="34"/>
  <c r="CU122" i="34" s="1"/>
  <c r="AX132" i="34"/>
  <c r="AL132" i="34"/>
  <c r="CU132" i="34" s="1"/>
  <c r="AX100" i="34"/>
  <c r="AL100" i="34"/>
  <c r="CU100" i="34" s="1"/>
  <c r="AL81" i="34"/>
  <c r="CU81" i="34" s="1"/>
  <c r="AX81" i="34"/>
  <c r="AL154" i="34"/>
  <c r="CU154" i="34" s="1"/>
  <c r="AX154" i="34"/>
  <c r="AX50" i="34"/>
  <c r="AL50" i="34"/>
  <c r="CU50" i="34" s="1"/>
  <c r="AX194" i="34"/>
  <c r="AL194" i="34"/>
  <c r="CU194" i="34" s="1"/>
  <c r="AX148" i="34"/>
  <c r="AL148" i="34"/>
  <c r="CU148" i="34" s="1"/>
  <c r="AL210" i="34"/>
  <c r="CU210" i="34" s="1"/>
  <c r="AX210" i="34"/>
  <c r="AL94" i="34"/>
  <c r="CU94" i="34" s="1"/>
  <c r="AX94" i="34"/>
  <c r="AL184" i="34"/>
  <c r="CU184" i="34" s="1"/>
  <c r="AX184" i="34"/>
  <c r="AX47" i="34"/>
  <c r="AL47" i="34"/>
  <c r="CU47" i="34" s="1"/>
  <c r="L49" i="52" l="1"/>
  <c r="P49" i="52"/>
  <c r="I49" i="52"/>
  <c r="O49" i="52"/>
  <c r="H49" i="52"/>
  <c r="M49" i="52"/>
  <c r="CV21" i="34"/>
  <c r="CU21" i="34"/>
  <c r="CV23" i="34"/>
  <c r="CU23" i="34"/>
  <c r="CV20" i="34"/>
  <c r="CU20" i="34"/>
  <c r="G49" i="52" s="1"/>
  <c r="Y7" i="57"/>
  <c r="W7" i="57" s="1"/>
  <c r="Y8" i="57"/>
  <c r="Y17" i="57"/>
  <c r="W17" i="57" s="1"/>
  <c r="Y19" i="57"/>
  <c r="W19" i="57" s="1"/>
  <c r="Y18" i="57"/>
  <c r="W18" i="57" s="1"/>
  <c r="W46" i="52"/>
  <c r="G29" i="52" s="1"/>
  <c r="U46" i="52"/>
  <c r="G27" i="52" s="1"/>
  <c r="Y37" i="52"/>
  <c r="G46" i="52"/>
  <c r="N46" i="52"/>
  <c r="S46" i="52"/>
  <c r="Y40" i="52"/>
  <c r="L46" i="52"/>
  <c r="Q46" i="52"/>
  <c r="Y42" i="52"/>
  <c r="Y44" i="52"/>
  <c r="Y43" i="52"/>
  <c r="Y41" i="52"/>
  <c r="B46" i="52"/>
  <c r="G10" i="52" s="1"/>
  <c r="I46" i="52"/>
  <c r="Y39" i="52"/>
  <c r="H46" i="52"/>
  <c r="V46" i="52"/>
  <c r="M46" i="52"/>
  <c r="X46" i="52"/>
  <c r="T46" i="52"/>
  <c r="J46" i="52"/>
  <c r="R46" i="52"/>
  <c r="K46" i="52"/>
  <c r="F46" i="52"/>
  <c r="G12" i="52" s="1"/>
  <c r="P46" i="52"/>
  <c r="Y45" i="52"/>
  <c r="O46" i="52"/>
  <c r="Y38" i="52"/>
  <c r="S17" i="57" l="1"/>
  <c r="S18" i="57"/>
  <c r="R7" i="57"/>
  <c r="S15" i="57"/>
  <c r="R8" i="57"/>
  <c r="S12" i="57"/>
  <c r="V12" i="57" s="1"/>
  <c r="S20" i="57"/>
  <c r="S13" i="57"/>
  <c r="E49" i="52"/>
  <c r="AA23" i="60" s="1"/>
  <c r="AB23" i="60" s="1"/>
  <c r="A1" i="54" s="1"/>
  <c r="M31" i="60" s="1"/>
  <c r="R11" i="57"/>
  <c r="R12" i="57"/>
  <c r="R10" i="57"/>
  <c r="U10" i="57" s="1"/>
  <c r="R15" i="57"/>
  <c r="U15" i="57" s="1"/>
  <c r="R16" i="57"/>
  <c r="R9" i="57"/>
  <c r="R6" i="57"/>
  <c r="R19" i="57"/>
  <c r="R20" i="57"/>
  <c r="R13" i="57"/>
  <c r="U13" i="57" s="1"/>
  <c r="S10" i="57"/>
  <c r="S7" i="57"/>
  <c r="V7" i="57" s="1"/>
  <c r="R14" i="57"/>
  <c r="U14" i="57" s="1"/>
  <c r="R17" i="57"/>
  <c r="S14" i="57"/>
  <c r="S11" i="57"/>
  <c r="V11" i="57" s="1"/>
  <c r="S8" i="57"/>
  <c r="S9" i="57"/>
  <c r="V9" i="57" s="1"/>
  <c r="R18" i="57"/>
  <c r="U18" i="57" s="1"/>
  <c r="S19" i="57"/>
  <c r="V19" i="57" s="1"/>
  <c r="S16" i="57"/>
  <c r="V16" i="57" s="1"/>
  <c r="Y15" i="57"/>
  <c r="W15" i="57" s="1"/>
  <c r="U8" i="57"/>
  <c r="Y9" i="57"/>
  <c r="W9" i="57" s="1"/>
  <c r="Y12" i="57"/>
  <c r="W12" i="57" s="1"/>
  <c r="Y11" i="57"/>
  <c r="W11" i="57" s="1"/>
  <c r="Y14" i="57"/>
  <c r="W14" i="57" s="1"/>
  <c r="Y16" i="57"/>
  <c r="W16" i="57" s="1"/>
  <c r="V10" i="57"/>
  <c r="V18" i="57"/>
  <c r="V14" i="57"/>
  <c r="U17" i="57"/>
  <c r="Y10" i="57"/>
  <c r="W10" i="57" s="1"/>
  <c r="Y20" i="57"/>
  <c r="W20" i="57" s="1"/>
  <c r="U12" i="57"/>
  <c r="V8" i="57"/>
  <c r="Y13" i="57"/>
  <c r="W13" i="57" s="1"/>
  <c r="Y6" i="57"/>
  <c r="W6" i="57" s="1"/>
  <c r="V20" i="57"/>
  <c r="V15" i="57"/>
  <c r="V17" i="57"/>
  <c r="V13" i="57"/>
  <c r="H27" i="52"/>
  <c r="L22" i="57"/>
  <c r="L21" i="57"/>
  <c r="M22" i="57"/>
  <c r="M21" i="57"/>
  <c r="J22" i="57"/>
  <c r="J21" i="57"/>
  <c r="I22" i="57"/>
  <c r="I21" i="57"/>
  <c r="W8" i="57"/>
  <c r="H7" i="57"/>
  <c r="K7" i="57" s="1"/>
  <c r="N7" i="57" s="1"/>
  <c r="U7" i="57"/>
  <c r="H13" i="57"/>
  <c r="K13" i="57" s="1"/>
  <c r="N13" i="57" s="1"/>
  <c r="H11" i="57"/>
  <c r="K11" i="57" s="1"/>
  <c r="N11" i="57" s="1"/>
  <c r="Q11" i="57" s="1"/>
  <c r="T11" i="57" s="1"/>
  <c r="U11" i="57"/>
  <c r="H17" i="57"/>
  <c r="K17" i="57" s="1"/>
  <c r="N17" i="57" s="1"/>
  <c r="H15" i="57"/>
  <c r="K15" i="57" s="1"/>
  <c r="N15" i="57" s="1"/>
  <c r="H9" i="57"/>
  <c r="K9" i="57" s="1"/>
  <c r="N9" i="57" s="1"/>
  <c r="U9" i="57"/>
  <c r="H10" i="57"/>
  <c r="K10" i="57" s="1"/>
  <c r="N10" i="57" s="1"/>
  <c r="V6" i="57"/>
  <c r="G22" i="57"/>
  <c r="G21" i="57"/>
  <c r="H8" i="57"/>
  <c r="K8" i="57" s="1"/>
  <c r="N8" i="57" s="1"/>
  <c r="H12" i="57"/>
  <c r="K12" i="57" s="1"/>
  <c r="N12" i="57" s="1"/>
  <c r="H16" i="57"/>
  <c r="K16" i="57" s="1"/>
  <c r="N16" i="57" s="1"/>
  <c r="F22" i="57"/>
  <c r="H6" i="57"/>
  <c r="F21" i="57"/>
  <c r="U6" i="57"/>
  <c r="H14" i="57"/>
  <c r="K14" i="57" s="1"/>
  <c r="N14" i="57" s="1"/>
  <c r="H19" i="57"/>
  <c r="K19" i="57" s="1"/>
  <c r="N19" i="57" s="1"/>
  <c r="U19" i="57"/>
  <c r="H20" i="57"/>
  <c r="K20" i="57" s="1"/>
  <c r="N20" i="57" s="1"/>
  <c r="U20" i="57"/>
  <c r="H18" i="57"/>
  <c r="K18" i="57" s="1"/>
  <c r="N18" i="57" s="1"/>
  <c r="P27" i="52"/>
  <c r="M29" i="52"/>
  <c r="J29" i="52"/>
  <c r="H29" i="52"/>
  <c r="P29" i="52"/>
  <c r="N29" i="52"/>
  <c r="I29" i="52"/>
  <c r="L29" i="52"/>
  <c r="O29" i="52"/>
  <c r="K29" i="52"/>
  <c r="N27" i="52"/>
  <c r="M27" i="52"/>
  <c r="I27" i="52"/>
  <c r="O27" i="52"/>
  <c r="K27" i="52"/>
  <c r="J27" i="52"/>
  <c r="L27" i="52"/>
  <c r="N18" i="52"/>
  <c r="L18" i="52"/>
  <c r="O18" i="52"/>
  <c r="G18" i="52"/>
  <c r="K18" i="52"/>
  <c r="J18" i="52"/>
  <c r="I18" i="52"/>
  <c r="P18" i="52"/>
  <c r="H18" i="52"/>
  <c r="M18" i="52"/>
  <c r="I20" i="52"/>
  <c r="M20" i="52"/>
  <c r="O20" i="52"/>
  <c r="P20" i="52"/>
  <c r="N20" i="52"/>
  <c r="K20" i="52"/>
  <c r="J20" i="52"/>
  <c r="H20" i="52"/>
  <c r="L20" i="52"/>
  <c r="G20" i="52"/>
  <c r="H24" i="52"/>
  <c r="J24" i="52"/>
  <c r="G24" i="52"/>
  <c r="I24" i="52"/>
  <c r="M24" i="52"/>
  <c r="O24" i="52"/>
  <c r="P24" i="52"/>
  <c r="K24" i="52"/>
  <c r="N24" i="52"/>
  <c r="L24" i="52"/>
  <c r="N22" i="52"/>
  <c r="O22" i="52"/>
  <c r="G22" i="52"/>
  <c r="K22" i="52"/>
  <c r="I22" i="52"/>
  <c r="H22" i="52"/>
  <c r="L22" i="52"/>
  <c r="P22" i="52"/>
  <c r="M22" i="52"/>
  <c r="J22" i="52"/>
  <c r="P16" i="52"/>
  <c r="N16" i="52"/>
  <c r="J16" i="52"/>
  <c r="L16" i="52"/>
  <c r="H16" i="52"/>
  <c r="O16" i="52"/>
  <c r="I16" i="52"/>
  <c r="G16" i="52"/>
  <c r="K16" i="52"/>
  <c r="M16" i="52"/>
  <c r="G19" i="52"/>
  <c r="J19" i="52"/>
  <c r="H19" i="52"/>
  <c r="O19" i="52"/>
  <c r="N19" i="52"/>
  <c r="K19" i="52"/>
  <c r="L19" i="52"/>
  <c r="P19" i="52"/>
  <c r="I19" i="52"/>
  <c r="M19" i="52"/>
  <c r="K15" i="52"/>
  <c r="G15" i="52"/>
  <c r="J15" i="52"/>
  <c r="H15" i="52"/>
  <c r="N15" i="52"/>
  <c r="I15" i="52"/>
  <c r="P15" i="52"/>
  <c r="L15" i="52"/>
  <c r="M15" i="52"/>
  <c r="O15" i="52"/>
  <c r="O13" i="52"/>
  <c r="L13" i="52"/>
  <c r="M13" i="52"/>
  <c r="P13" i="52"/>
  <c r="J13" i="52"/>
  <c r="G13" i="52"/>
  <c r="I13" i="52"/>
  <c r="K13" i="52"/>
  <c r="N13" i="52"/>
  <c r="H13" i="52"/>
  <c r="M12" i="52"/>
  <c r="K12" i="52"/>
  <c r="J12" i="52"/>
  <c r="O12" i="52"/>
  <c r="H12" i="52"/>
  <c r="P12" i="52"/>
  <c r="I12" i="52"/>
  <c r="L12" i="52"/>
  <c r="N12" i="52"/>
  <c r="P26" i="52"/>
  <c r="H26" i="52"/>
  <c r="O26" i="52"/>
  <c r="N26" i="52"/>
  <c r="I26" i="52"/>
  <c r="G26" i="52"/>
  <c r="K26" i="52"/>
  <c r="J26" i="52"/>
  <c r="M26" i="52"/>
  <c r="L26" i="52"/>
  <c r="J28" i="52"/>
  <c r="K28" i="52"/>
  <c r="I28" i="52"/>
  <c r="O28" i="52"/>
  <c r="M28" i="52"/>
  <c r="H28" i="52"/>
  <c r="L28" i="52"/>
  <c r="G28" i="52"/>
  <c r="N28" i="52"/>
  <c r="P28" i="52"/>
  <c r="Y46" i="52"/>
  <c r="J23" i="52"/>
  <c r="M23" i="52"/>
  <c r="H23" i="52"/>
  <c r="G23" i="52"/>
  <c r="P23" i="52"/>
  <c r="N23" i="52"/>
  <c r="O23" i="52"/>
  <c r="K23" i="52"/>
  <c r="L23" i="52"/>
  <c r="I23" i="52"/>
  <c r="M25" i="52"/>
  <c r="K25" i="52"/>
  <c r="N25" i="52"/>
  <c r="L25" i="52"/>
  <c r="J25" i="52"/>
  <c r="I25" i="52"/>
  <c r="O25" i="52"/>
  <c r="P25" i="52"/>
  <c r="H25" i="52"/>
  <c r="G25" i="52"/>
  <c r="I21" i="52"/>
  <c r="H21" i="52"/>
  <c r="G21" i="52"/>
  <c r="N21" i="52"/>
  <c r="O21" i="52"/>
  <c r="K21" i="52"/>
  <c r="J21" i="52"/>
  <c r="P21" i="52"/>
  <c r="L21" i="52"/>
  <c r="M21" i="52"/>
  <c r="O17" i="52"/>
  <c r="N17" i="52"/>
  <c r="P17" i="52"/>
  <c r="J17" i="52"/>
  <c r="K17" i="52"/>
  <c r="I17" i="52"/>
  <c r="M17" i="52"/>
  <c r="G17" i="52"/>
  <c r="L17" i="52"/>
  <c r="H17" i="52"/>
  <c r="H30" i="52"/>
  <c r="K30" i="52"/>
  <c r="J30" i="52"/>
  <c r="P30" i="52"/>
  <c r="G30" i="52"/>
  <c r="I30" i="52"/>
  <c r="N30" i="52"/>
  <c r="M30" i="52"/>
  <c r="L30" i="52"/>
  <c r="O30" i="52"/>
  <c r="K14" i="52"/>
  <c r="P14" i="52"/>
  <c r="M14" i="52"/>
  <c r="J14" i="52"/>
  <c r="O14" i="52"/>
  <c r="N14" i="52"/>
  <c r="H14" i="52"/>
  <c r="I14" i="52"/>
  <c r="G14" i="52"/>
  <c r="L14" i="52"/>
  <c r="K10" i="52"/>
  <c r="O10" i="52"/>
  <c r="I10" i="52"/>
  <c r="M10" i="52"/>
  <c r="N10" i="52"/>
  <c r="L10" i="52"/>
  <c r="P10" i="52"/>
  <c r="J10" i="52"/>
  <c r="H10" i="52"/>
  <c r="G11" i="52"/>
  <c r="K11" i="52"/>
  <c r="L11" i="52"/>
  <c r="N11" i="52"/>
  <c r="O11" i="52"/>
  <c r="H11" i="52"/>
  <c r="P11" i="52"/>
  <c r="J11" i="52"/>
  <c r="I11" i="52"/>
  <c r="M11" i="52"/>
  <c r="M11" i="60" l="1"/>
  <c r="P8" i="60"/>
  <c r="M8" i="60"/>
  <c r="I19" i="60"/>
  <c r="U2" i="60"/>
  <c r="I22" i="60"/>
  <c r="M9" i="60"/>
  <c r="S4" i="60"/>
  <c r="M28" i="60"/>
  <c r="M21" i="60"/>
  <c r="J21" i="60"/>
  <c r="M30" i="60"/>
  <c r="I26" i="60"/>
  <c r="I23" i="60"/>
  <c r="M29" i="60"/>
  <c r="W4" i="60"/>
  <c r="M12" i="60"/>
  <c r="S32" i="60"/>
  <c r="U4" i="60"/>
  <c r="M13" i="60"/>
  <c r="T25" i="60"/>
  <c r="I25" i="60" s="1"/>
  <c r="M32" i="60"/>
  <c r="S22" i="57"/>
  <c r="V22" i="57" s="1"/>
  <c r="S21" i="57"/>
  <c r="V21" i="57" s="1"/>
  <c r="R22" i="57"/>
  <c r="R21" i="57"/>
  <c r="U21" i="57" s="1"/>
  <c r="Q8" i="57"/>
  <c r="T8" i="57" s="1"/>
  <c r="Q10" i="57"/>
  <c r="T10" i="57" s="1"/>
  <c r="Q12" i="57"/>
  <c r="T12" i="57" s="1"/>
  <c r="Q15" i="57"/>
  <c r="T15" i="57" s="1"/>
  <c r="Q14" i="57"/>
  <c r="T14" i="57" s="1"/>
  <c r="U22" i="57"/>
  <c r="Q20" i="57"/>
  <c r="T20" i="57" s="1"/>
  <c r="Q17" i="57"/>
  <c r="T17" i="57" s="1"/>
  <c r="Q19" i="57"/>
  <c r="T19" i="57" s="1"/>
  <c r="Q16" i="57"/>
  <c r="T16" i="57" s="1"/>
  <c r="U16" i="57"/>
  <c r="Q9" i="57"/>
  <c r="T9" i="57" s="1"/>
  <c r="Q13" i="57"/>
  <c r="T13" i="57" s="1"/>
  <c r="Q18" i="57"/>
  <c r="T18" i="57" s="1"/>
  <c r="Q7" i="57"/>
  <c r="T7" i="57" s="1"/>
  <c r="E10" i="52"/>
  <c r="W21" i="57"/>
  <c r="W22" i="57"/>
  <c r="H21" i="57"/>
  <c r="K6" i="57"/>
  <c r="H22" i="57"/>
  <c r="E29" i="52"/>
  <c r="E27" i="52"/>
  <c r="E20" i="52"/>
  <c r="E14" i="52"/>
  <c r="L31" i="52"/>
  <c r="I31" i="52"/>
  <c r="H31" i="52"/>
  <c r="O31" i="52"/>
  <c r="N31" i="52"/>
  <c r="J31" i="52"/>
  <c r="E30" i="52"/>
  <c r="E28" i="52"/>
  <c r="E26" i="52"/>
  <c r="E13" i="52"/>
  <c r="E16" i="52"/>
  <c r="M31" i="52"/>
  <c r="E18" i="52"/>
  <c r="E11" i="52"/>
  <c r="P31" i="52"/>
  <c r="E25" i="52"/>
  <c r="E23" i="52"/>
  <c r="E19" i="52"/>
  <c r="E24" i="52"/>
  <c r="E21" i="52"/>
  <c r="K31" i="52"/>
  <c r="G31" i="52"/>
  <c r="E12" i="52"/>
  <c r="E15" i="52"/>
  <c r="E17" i="52"/>
  <c r="E22" i="52"/>
  <c r="K22" i="57" l="1"/>
  <c r="N6" i="57"/>
  <c r="Q6" i="57" s="1"/>
  <c r="K21" i="57"/>
  <c r="E31" i="52"/>
  <c r="N22" i="57" l="1"/>
  <c r="N21" i="57"/>
  <c r="I23" i="54"/>
  <c r="T6" i="57" l="1"/>
  <c r="Q21" i="57"/>
  <c r="T21" i="57" s="1"/>
  <c r="Q22" i="57"/>
  <c r="T22" i="57" s="1"/>
  <c r="BB1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EE2767D1-287F-4BA8-A682-18813B36A907}">
      <text>
        <r>
          <rPr>
            <b/>
            <sz val="14"/>
            <color indexed="10"/>
            <rFont val="メイリオ"/>
            <family val="3"/>
            <charset val="128"/>
          </rPr>
          <t>エコドライブの実施</t>
        </r>
        <r>
          <rPr>
            <b/>
            <sz val="14"/>
            <color indexed="81"/>
            <rFont val="メイリオ"/>
            <family val="3"/>
            <charset val="128"/>
          </rPr>
          <t>をすることにより、燃料の削減になります。</t>
        </r>
      </text>
    </comment>
    <comment ref="E6" authorId="0" shapeId="0" xr:uid="{4B8F9CBA-B208-4589-B938-DA32C3EF9DFD}">
      <text>
        <r>
          <rPr>
            <b/>
            <sz val="14"/>
            <color indexed="10"/>
            <rFont val="メイリオ"/>
            <family val="3"/>
            <charset val="128"/>
          </rPr>
          <t>千葉県保全条例では、</t>
        </r>
        <r>
          <rPr>
            <b/>
            <sz val="14"/>
            <color indexed="81"/>
            <rFont val="メイリオ"/>
            <family val="3"/>
            <charset val="128"/>
          </rPr>
          <t>運転者に「自動車を駐車または停車するときにエンジンを停止（</t>
        </r>
        <r>
          <rPr>
            <b/>
            <sz val="14"/>
            <color indexed="10"/>
            <rFont val="メイリオ"/>
            <family val="3"/>
            <charset val="128"/>
          </rPr>
          <t>アイドリングストップ</t>
        </r>
        <r>
          <rPr>
            <b/>
            <sz val="14"/>
            <color indexed="81"/>
            <rFont val="メイリオ"/>
            <family val="3"/>
            <charset val="128"/>
          </rPr>
          <t>）」を義務付けています。</t>
        </r>
      </text>
    </comment>
  </commentList>
</comments>
</file>

<file path=xl/sharedStrings.xml><?xml version="1.0" encoding="utf-8"?>
<sst xmlns="http://schemas.openxmlformats.org/spreadsheetml/2006/main" count="16781" uniqueCount="2581">
  <si>
    <t>マイクロバス</t>
    <phoneticPr fontId="4"/>
  </si>
  <si>
    <t>ガ</t>
    <phoneticPr fontId="4"/>
  </si>
  <si>
    <t>A4</t>
    <phoneticPr fontId="4"/>
  </si>
  <si>
    <t>ハイブリッド（ガソリン）</t>
    <phoneticPr fontId="4"/>
  </si>
  <si>
    <t>A5</t>
    <phoneticPr fontId="4"/>
  </si>
  <si>
    <t>A6</t>
    <phoneticPr fontId="4"/>
  </si>
  <si>
    <t>A7</t>
    <phoneticPr fontId="4"/>
  </si>
  <si>
    <t>メタノール</t>
    <phoneticPr fontId="4"/>
  </si>
  <si>
    <t>メ</t>
    <phoneticPr fontId="4"/>
  </si>
  <si>
    <t>A8</t>
    <phoneticPr fontId="4"/>
  </si>
  <si>
    <t>A9</t>
    <phoneticPr fontId="4"/>
  </si>
  <si>
    <t>A0</t>
    <phoneticPr fontId="4"/>
  </si>
  <si>
    <t>L</t>
    <phoneticPr fontId="4"/>
  </si>
  <si>
    <t>文字(※3)・・・さ</t>
    <rPh sb="0" eb="2">
      <t>モジ</t>
    </rPh>
    <phoneticPr fontId="4"/>
  </si>
  <si>
    <t>指定番号(※4)・・・2345</t>
    <rPh sb="0" eb="2">
      <t>シテイ</t>
    </rPh>
    <rPh sb="2" eb="4">
      <t>バンゴウ</t>
    </rPh>
    <phoneticPr fontId="4"/>
  </si>
  <si>
    <t>正式名称</t>
    <rPh sb="0" eb="2">
      <t>セイシキ</t>
    </rPh>
    <rPh sb="2" eb="4">
      <t>メイショウ</t>
    </rPh>
    <phoneticPr fontId="4"/>
  </si>
  <si>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4"/>
  </si>
  <si>
    <t>※2・・・自動車の種別及び用途による分類番号</t>
    <rPh sb="5" eb="8">
      <t>ジドウシャ</t>
    </rPh>
    <rPh sb="9" eb="11">
      <t>シュベツ</t>
    </rPh>
    <rPh sb="11" eb="12">
      <t>オヨ</t>
    </rPh>
    <rPh sb="13" eb="15">
      <t>ヨウト</t>
    </rPh>
    <rPh sb="18" eb="20">
      <t>ブンルイ</t>
    </rPh>
    <rPh sb="20" eb="22">
      <t>バンゴウ</t>
    </rPh>
    <phoneticPr fontId="4"/>
  </si>
  <si>
    <t>※3・・・事業用かどうかの別等を表示する文字</t>
    <rPh sb="5" eb="8">
      <t>ジギョウヨウ</t>
    </rPh>
    <rPh sb="13" eb="14">
      <t>ベツ</t>
    </rPh>
    <rPh sb="14" eb="15">
      <t>トウ</t>
    </rPh>
    <rPh sb="16" eb="18">
      <t>ヒョウジ</t>
    </rPh>
    <rPh sb="20" eb="22">
      <t>モジ</t>
    </rPh>
    <phoneticPr fontId="4"/>
  </si>
  <si>
    <t>略称</t>
    <rPh sb="0" eb="1">
      <t>リャク</t>
    </rPh>
    <rPh sb="1" eb="2">
      <t>ショウ</t>
    </rPh>
    <phoneticPr fontId="4"/>
  </si>
  <si>
    <t>※4・・・一連指定番号</t>
    <rPh sb="5" eb="7">
      <t>イチレン</t>
    </rPh>
    <rPh sb="7" eb="9">
      <t>シテイ</t>
    </rPh>
    <rPh sb="9" eb="11">
      <t>バンゴウ</t>
    </rPh>
    <phoneticPr fontId="4"/>
  </si>
  <si>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4"/>
  </si>
  <si>
    <t>カーシェアリングの導入</t>
    <rPh sb="9" eb="11">
      <t>ドウニュウ</t>
    </rPh>
    <phoneticPr fontId="4"/>
  </si>
  <si>
    <t>ＶＩＣＳ搭載カーナビゲーションシステム等による渋滞回避</t>
    <rPh sb="4" eb="6">
      <t>トウサイ</t>
    </rPh>
    <rPh sb="19" eb="20">
      <t>トウ</t>
    </rPh>
    <rPh sb="23" eb="25">
      <t>ジュウタイ</t>
    </rPh>
    <rPh sb="25" eb="27">
      <t>カイヒ</t>
    </rPh>
    <phoneticPr fontId="4"/>
  </si>
  <si>
    <t>バス</t>
    <phoneticPr fontId="4"/>
  </si>
  <si>
    <t>集計対象外です</t>
    <rPh sb="0" eb="2">
      <t>シュウケイ</t>
    </rPh>
    <rPh sb="2" eb="4">
      <t>タイショウ</t>
    </rPh>
    <rPh sb="4" eb="5">
      <t>ガイ</t>
    </rPh>
    <phoneticPr fontId="4"/>
  </si>
  <si>
    <t>Jナンバー</t>
    <phoneticPr fontId="4"/>
  </si>
  <si>
    <t>あり</t>
    <phoneticPr fontId="4"/>
  </si>
  <si>
    <t>エコドライブマニュアルの作成、配布</t>
    <rPh sb="12" eb="14">
      <t>サクセイ</t>
    </rPh>
    <rPh sb="15" eb="17">
      <t>ハイフ</t>
    </rPh>
    <phoneticPr fontId="4"/>
  </si>
  <si>
    <t>エコドライブに関する教育、訓練の実施</t>
    <rPh sb="7" eb="8">
      <t>カン</t>
    </rPh>
    <rPh sb="10" eb="12">
      <t>キョウイク</t>
    </rPh>
    <rPh sb="13" eb="15">
      <t>クンレン</t>
    </rPh>
    <rPh sb="16" eb="18">
      <t>ジッシ</t>
    </rPh>
    <phoneticPr fontId="4"/>
  </si>
  <si>
    <t>デジタル式運行記録計等の活用</t>
    <rPh sb="4" eb="5">
      <t>シキ</t>
    </rPh>
    <rPh sb="5" eb="7">
      <t>ウンコウ</t>
    </rPh>
    <rPh sb="7" eb="9">
      <t>キロク</t>
    </rPh>
    <rPh sb="9" eb="10">
      <t>ケイ</t>
    </rPh>
    <rPh sb="10" eb="11">
      <t>トウ</t>
    </rPh>
    <rPh sb="12" eb="14">
      <t>カツヨウ</t>
    </rPh>
    <phoneticPr fontId="4"/>
  </si>
  <si>
    <t>優良ドライバーの表彰</t>
    <rPh sb="0" eb="2">
      <t>ユウリョウ</t>
    </rPh>
    <rPh sb="8" eb="10">
      <t>ヒョウショウ</t>
    </rPh>
    <phoneticPr fontId="4"/>
  </si>
  <si>
    <t>車両の維持管理</t>
    <rPh sb="0" eb="2">
      <t>シャリョウ</t>
    </rPh>
    <rPh sb="3" eb="5">
      <t>イジ</t>
    </rPh>
    <rPh sb="5" eb="7">
      <t>カンリ</t>
    </rPh>
    <phoneticPr fontId="4"/>
  </si>
  <si>
    <t>日常点検・整備マニュアルの作成、配布</t>
    <rPh sb="0" eb="2">
      <t>ニチジョウ</t>
    </rPh>
    <rPh sb="2" eb="4">
      <t>テンケン</t>
    </rPh>
    <rPh sb="5" eb="7">
      <t>セイビ</t>
    </rPh>
    <rPh sb="13" eb="15">
      <t>サクセイ</t>
    </rPh>
    <rPh sb="16" eb="18">
      <t>ハイフ</t>
    </rPh>
    <phoneticPr fontId="4"/>
  </si>
  <si>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4"/>
  </si>
  <si>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4"/>
  </si>
  <si>
    <t>エアークリーナーの定期的な点検</t>
    <rPh sb="9" eb="12">
      <t>テイキテキ</t>
    </rPh>
    <rPh sb="13" eb="15">
      <t>テンケン</t>
    </rPh>
    <phoneticPr fontId="4"/>
  </si>
  <si>
    <t>運転日報の作成</t>
    <rPh sb="0" eb="2">
      <t>ウンテン</t>
    </rPh>
    <rPh sb="2" eb="4">
      <t>ニッポウ</t>
    </rPh>
    <rPh sb="5" eb="7">
      <t>サクセイ</t>
    </rPh>
    <phoneticPr fontId="4"/>
  </si>
  <si>
    <t>共同輸配送の促進</t>
    <rPh sb="0" eb="2">
      <t>キョウドウ</t>
    </rPh>
    <rPh sb="2" eb="3">
      <t>ユ</t>
    </rPh>
    <rPh sb="3" eb="5">
      <t>ハイソウ</t>
    </rPh>
    <rPh sb="6" eb="8">
      <t>ソクシン</t>
    </rPh>
    <phoneticPr fontId="4"/>
  </si>
  <si>
    <t>帰り荷の確保</t>
    <rPh sb="0" eb="1">
      <t>カエ</t>
    </rPh>
    <rPh sb="2" eb="3">
      <t>ニ</t>
    </rPh>
    <rPh sb="4" eb="6">
      <t>カクホ</t>
    </rPh>
    <phoneticPr fontId="4"/>
  </si>
  <si>
    <t>ジャスト・イン・タイムサービスの改善</t>
    <rPh sb="16" eb="18">
      <t>カイゼン</t>
    </rPh>
    <phoneticPr fontId="4"/>
  </si>
  <si>
    <t>受注時間と配送時間のルール化</t>
    <rPh sb="0" eb="2">
      <t>ジュチュウ</t>
    </rPh>
    <rPh sb="2" eb="4">
      <t>ジカン</t>
    </rPh>
    <rPh sb="5" eb="7">
      <t>ハイソウ</t>
    </rPh>
    <rPh sb="7" eb="9">
      <t>ジカン</t>
    </rPh>
    <rPh sb="13" eb="14">
      <t>カ</t>
    </rPh>
    <phoneticPr fontId="4"/>
  </si>
  <si>
    <t>検品の簡略化</t>
    <rPh sb="0" eb="1">
      <t>ケン</t>
    </rPh>
    <rPh sb="1" eb="2">
      <t>ヒン</t>
    </rPh>
    <rPh sb="3" eb="5">
      <t>カンリャク</t>
    </rPh>
    <rPh sb="5" eb="6">
      <t>カ</t>
    </rPh>
    <phoneticPr fontId="4"/>
  </si>
  <si>
    <t>道路混雑時の輸配送の見直し等</t>
    <rPh sb="0" eb="2">
      <t>ドウロ</t>
    </rPh>
    <rPh sb="2" eb="4">
      <t>コンザツ</t>
    </rPh>
    <rPh sb="4" eb="5">
      <t>ジ</t>
    </rPh>
    <rPh sb="6" eb="7">
      <t>ユ</t>
    </rPh>
    <rPh sb="7" eb="9">
      <t>ハイソウ</t>
    </rPh>
    <rPh sb="10" eb="12">
      <t>ミナオ</t>
    </rPh>
    <rPh sb="13" eb="14">
      <t>ナド</t>
    </rPh>
    <phoneticPr fontId="4"/>
  </si>
  <si>
    <t>商品の標準化等</t>
    <rPh sb="0" eb="2">
      <t>ショウヒン</t>
    </rPh>
    <rPh sb="3" eb="6">
      <t>ヒョウジュンカ</t>
    </rPh>
    <rPh sb="6" eb="7">
      <t>ナド</t>
    </rPh>
    <phoneticPr fontId="4"/>
  </si>
  <si>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4"/>
  </si>
  <si>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4"/>
  </si>
  <si>
    <t>配送と集荷を１台で実施できるように工夫</t>
    <rPh sb="0" eb="2">
      <t>ハイソウ</t>
    </rPh>
    <rPh sb="3" eb="5">
      <t>シュウカ</t>
    </rPh>
    <rPh sb="7" eb="8">
      <t>ダイ</t>
    </rPh>
    <rPh sb="9" eb="11">
      <t>ジッシ</t>
    </rPh>
    <rPh sb="17" eb="19">
      <t>クフウ</t>
    </rPh>
    <phoneticPr fontId="4"/>
  </si>
  <si>
    <t>時間指定配送の回数の低減を要請</t>
    <rPh sb="0" eb="2">
      <t>ジカン</t>
    </rPh>
    <rPh sb="2" eb="4">
      <t>シテイ</t>
    </rPh>
    <rPh sb="4" eb="6">
      <t>ハイソウ</t>
    </rPh>
    <rPh sb="7" eb="9">
      <t>カイスウ</t>
    </rPh>
    <rPh sb="10" eb="12">
      <t>テイゲン</t>
    </rPh>
    <rPh sb="13" eb="15">
      <t>ヨウセイ</t>
    </rPh>
    <phoneticPr fontId="4"/>
  </si>
  <si>
    <t>受注時間と配送時間の設定（ルール化）</t>
    <rPh sb="0" eb="2">
      <t>ジュチュウ</t>
    </rPh>
    <rPh sb="2" eb="4">
      <t>ジカン</t>
    </rPh>
    <rPh sb="5" eb="7">
      <t>ハイソウ</t>
    </rPh>
    <rPh sb="7" eb="9">
      <t>ジカン</t>
    </rPh>
    <rPh sb="10" eb="12">
      <t>セッテイ</t>
    </rPh>
    <rPh sb="16" eb="17">
      <t>カ</t>
    </rPh>
    <phoneticPr fontId="4"/>
  </si>
  <si>
    <t>緊急配送をできるだけ避ける（随時配送の廃止）</t>
    <rPh sb="0" eb="2">
      <t>キンキュウ</t>
    </rPh>
    <rPh sb="2" eb="4">
      <t>ハイソウ</t>
    </rPh>
    <rPh sb="10" eb="11">
      <t>サ</t>
    </rPh>
    <rPh sb="14" eb="16">
      <t>ズイジ</t>
    </rPh>
    <rPh sb="16" eb="18">
      <t>ハイソウ</t>
    </rPh>
    <rPh sb="19" eb="21">
      <t>ハイシ</t>
    </rPh>
    <phoneticPr fontId="4"/>
  </si>
  <si>
    <t>検品のルーチン化による時間の短縮</t>
    <rPh sb="0" eb="1">
      <t>ケン</t>
    </rPh>
    <rPh sb="1" eb="2">
      <t>ヒン</t>
    </rPh>
    <rPh sb="7" eb="8">
      <t>カ</t>
    </rPh>
    <rPh sb="11" eb="13">
      <t>ジカン</t>
    </rPh>
    <rPh sb="14" eb="16">
      <t>タンシュク</t>
    </rPh>
    <phoneticPr fontId="4"/>
  </si>
  <si>
    <t>朝夕ラッシュ時の配送を昼間配送に振替</t>
    <rPh sb="0" eb="2">
      <t>アサユウ</t>
    </rPh>
    <rPh sb="6" eb="7">
      <t>ジ</t>
    </rPh>
    <rPh sb="8" eb="10">
      <t>ハイソウ</t>
    </rPh>
    <rPh sb="11" eb="13">
      <t>ヒルマ</t>
    </rPh>
    <rPh sb="13" eb="15">
      <t>ハイソウ</t>
    </rPh>
    <rPh sb="16" eb="18">
      <t>フリカエ</t>
    </rPh>
    <phoneticPr fontId="4"/>
  </si>
  <si>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4"/>
  </si>
  <si>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4"/>
  </si>
  <si>
    <t>鉄道輸送の活用</t>
    <rPh sb="0" eb="2">
      <t>テツドウ</t>
    </rPh>
    <rPh sb="2" eb="4">
      <t>ユソウ</t>
    </rPh>
    <rPh sb="5" eb="7">
      <t>カツヨウ</t>
    </rPh>
    <phoneticPr fontId="4"/>
  </si>
  <si>
    <t>海運の活用</t>
    <rPh sb="0" eb="2">
      <t>カイウン</t>
    </rPh>
    <rPh sb="3" eb="5">
      <t>カツヨウ</t>
    </rPh>
    <phoneticPr fontId="4"/>
  </si>
  <si>
    <t>鉄道、バス等の公共交通機関の利用</t>
    <rPh sb="0" eb="2">
      <t>テツドウ</t>
    </rPh>
    <rPh sb="5" eb="6">
      <t>トウ</t>
    </rPh>
    <rPh sb="7" eb="9">
      <t>コウキョウ</t>
    </rPh>
    <rPh sb="9" eb="11">
      <t>コウツウ</t>
    </rPh>
    <rPh sb="11" eb="13">
      <t>キカン</t>
    </rPh>
    <rPh sb="14" eb="16">
      <t>リヨウ</t>
    </rPh>
    <phoneticPr fontId="4"/>
  </si>
  <si>
    <t>自転車、徒歩による移動</t>
    <rPh sb="0" eb="3">
      <t>ジテンシャ</t>
    </rPh>
    <rPh sb="4" eb="6">
      <t>トホ</t>
    </rPh>
    <rPh sb="9" eb="11">
      <t>イドウ</t>
    </rPh>
    <phoneticPr fontId="4"/>
  </si>
  <si>
    <t>マイカー通勤の禁止</t>
    <rPh sb="4" eb="6">
      <t>ツウキン</t>
    </rPh>
    <rPh sb="7" eb="9">
      <t>キンシ</t>
    </rPh>
    <phoneticPr fontId="4"/>
  </si>
  <si>
    <t>車載端末、パソコンによる配車システムの導入・拡大</t>
    <rPh sb="0" eb="2">
      <t>シャサイ</t>
    </rPh>
    <rPh sb="2" eb="4">
      <t>タンマツ</t>
    </rPh>
    <rPh sb="12" eb="14">
      <t>ハイシャ</t>
    </rPh>
    <rPh sb="19" eb="21">
      <t>ドウニュウ</t>
    </rPh>
    <rPh sb="22" eb="24">
      <t>カクダイ</t>
    </rPh>
    <phoneticPr fontId="4"/>
  </si>
  <si>
    <t>燃費等の記録管理</t>
    <rPh sb="0" eb="2">
      <t>ネンピ</t>
    </rPh>
    <rPh sb="2" eb="3">
      <t>トウ</t>
    </rPh>
    <rPh sb="4" eb="6">
      <t>キロク</t>
    </rPh>
    <rPh sb="6" eb="8">
      <t>カンリ</t>
    </rPh>
    <phoneticPr fontId="4"/>
  </si>
  <si>
    <t>既存施設の機械化・自動化など</t>
    <rPh sb="0" eb="2">
      <t>キゾン</t>
    </rPh>
    <rPh sb="2" eb="4">
      <t>シセツ</t>
    </rPh>
    <rPh sb="5" eb="7">
      <t>キカイ</t>
    </rPh>
    <rPh sb="7" eb="8">
      <t>カ</t>
    </rPh>
    <rPh sb="9" eb="12">
      <t>ジドウカ</t>
    </rPh>
    <phoneticPr fontId="4"/>
  </si>
  <si>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4"/>
  </si>
  <si>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4"/>
  </si>
  <si>
    <t>路上駐停車の自粛</t>
    <rPh sb="0" eb="2">
      <t>ロジョウ</t>
    </rPh>
    <rPh sb="2" eb="5">
      <t>チュウテイシャ</t>
    </rPh>
    <rPh sb="6" eb="8">
      <t>ジシュク</t>
    </rPh>
    <phoneticPr fontId="4"/>
  </si>
  <si>
    <t>ISO14001の認証を取得</t>
    <rPh sb="9" eb="11">
      <t>ニンショウ</t>
    </rPh>
    <rPh sb="12" eb="14">
      <t>シュトク</t>
    </rPh>
    <phoneticPr fontId="4"/>
  </si>
  <si>
    <r>
      <t xml:space="preserve">排出係数
</t>
    </r>
    <r>
      <rPr>
        <sz val="10"/>
        <color indexed="12"/>
        <rFont val="ＭＳ Ｐゴシック"/>
        <family val="3"/>
        <charset val="128"/>
      </rPr>
      <t>(A)</t>
    </r>
    <phoneticPr fontId="4"/>
  </si>
  <si>
    <t>排出量</t>
    <phoneticPr fontId="4"/>
  </si>
  <si>
    <t>エコアクション21等の環境マネジメントシステムの認証を取得</t>
    <rPh sb="9" eb="10">
      <t>トウ</t>
    </rPh>
    <rPh sb="11" eb="13">
      <t>カンキョウ</t>
    </rPh>
    <rPh sb="24" eb="26">
      <t>ニンショウ</t>
    </rPh>
    <rPh sb="27" eb="29">
      <t>シュトク</t>
    </rPh>
    <phoneticPr fontId="4"/>
  </si>
  <si>
    <t>グリーン経営認証の取得</t>
    <rPh sb="4" eb="6">
      <t>ケイエイ</t>
    </rPh>
    <rPh sb="6" eb="8">
      <t>ニンショウ</t>
    </rPh>
    <rPh sb="9" eb="11">
      <t>シュトク</t>
    </rPh>
    <phoneticPr fontId="4"/>
  </si>
  <si>
    <t>環境報告書の作成</t>
    <rPh sb="0" eb="2">
      <t>カンキョウ</t>
    </rPh>
    <rPh sb="2" eb="5">
      <t>ホウコクショ</t>
    </rPh>
    <rPh sb="6" eb="8">
      <t>サクセイ</t>
    </rPh>
    <phoneticPr fontId="4"/>
  </si>
  <si>
    <t>あり</t>
    <phoneticPr fontId="4"/>
  </si>
  <si>
    <t>○</t>
    <phoneticPr fontId="4"/>
  </si>
  <si>
    <t>なし</t>
    <phoneticPr fontId="4"/>
  </si>
  <si>
    <t>ＥＴＣの導入　</t>
  </si>
  <si>
    <t>AKG</t>
  </si>
  <si>
    <t>新☆</t>
    <rPh sb="0" eb="1">
      <t>シン</t>
    </rPh>
    <phoneticPr fontId="4"/>
  </si>
  <si>
    <t>BKG</t>
  </si>
  <si>
    <t>PDG</t>
  </si>
  <si>
    <t>PKG</t>
  </si>
  <si>
    <t>物流施設の高度化、
及び物流拠点の整備等</t>
    <rPh sb="10" eb="11">
      <t>オヨ</t>
    </rPh>
    <phoneticPr fontId="4"/>
  </si>
  <si>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4"/>
  </si>
  <si>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4"/>
  </si>
  <si>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4"/>
  </si>
  <si>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4"/>
  </si>
  <si>
    <t>CGA</t>
  </si>
  <si>
    <t>CGE</t>
  </si>
  <si>
    <t>CGF</t>
  </si>
  <si>
    <t>CHA</t>
  </si>
  <si>
    <t>CHE</t>
  </si>
  <si>
    <t>CHF</t>
  </si>
  <si>
    <t>４　自動車に係る適正運転の実施等に関する実施状況及び自動車の走行量削減のための措置に関する実施状況</t>
    <rPh sb="2" eb="5">
      <t>ジドウシャ</t>
    </rPh>
    <rPh sb="6" eb="7">
      <t>カカ</t>
    </rPh>
    <rPh sb="8" eb="10">
      <t>テキセイ</t>
    </rPh>
    <rPh sb="10" eb="12">
      <t>ウンテン</t>
    </rPh>
    <rPh sb="13" eb="16">
      <t>ジッシナド</t>
    </rPh>
    <rPh sb="17" eb="18">
      <t>カン</t>
    </rPh>
    <rPh sb="20" eb="22">
      <t>ジッシ</t>
    </rPh>
    <rPh sb="22" eb="24">
      <t>ジョウキョウ</t>
    </rPh>
    <rPh sb="24" eb="25">
      <t>オヨ</t>
    </rPh>
    <rPh sb="26" eb="29">
      <t>ジドウシャ</t>
    </rPh>
    <rPh sb="30" eb="33">
      <t>ソウコウリョウ</t>
    </rPh>
    <rPh sb="33" eb="35">
      <t>サクゲン</t>
    </rPh>
    <rPh sb="39" eb="41">
      <t>ソチ</t>
    </rPh>
    <rPh sb="42" eb="43">
      <t>カン</t>
    </rPh>
    <rPh sb="45" eb="47">
      <t>ジッシ</t>
    </rPh>
    <rPh sb="47" eb="49">
      <t>ジョウキョウ</t>
    </rPh>
    <phoneticPr fontId="4"/>
  </si>
  <si>
    <t>アイドリングストップの徹底</t>
    <phoneticPr fontId="4"/>
  </si>
  <si>
    <t>その他（</t>
    <rPh sb="2" eb="3">
      <t>タ</t>
    </rPh>
    <phoneticPr fontId="4"/>
  </si>
  <si>
    <t>モーダルシフトの推進</t>
    <phoneticPr fontId="4"/>
  </si>
  <si>
    <t>公共交通機関の利用の促進</t>
    <phoneticPr fontId="4"/>
  </si>
  <si>
    <t>情報化の推進</t>
    <phoneticPr fontId="4"/>
  </si>
  <si>
    <t>上記についての特記事項
（独自の取組について記載してください）</t>
    <rPh sb="0" eb="2">
      <t>ジョウキ</t>
    </rPh>
    <rPh sb="7" eb="9">
      <t>トッキ</t>
    </rPh>
    <rPh sb="9" eb="11">
      <t>ジコウ</t>
    </rPh>
    <rPh sb="13" eb="15">
      <t>ドクジ</t>
    </rPh>
    <rPh sb="16" eb="18">
      <t>トリクミ</t>
    </rPh>
    <rPh sb="22" eb="24">
      <t>キサイ</t>
    </rPh>
    <phoneticPr fontId="4"/>
  </si>
  <si>
    <t>年</t>
    <rPh sb="0" eb="1">
      <t>ネン</t>
    </rPh>
    <phoneticPr fontId="4"/>
  </si>
  <si>
    <t>月</t>
    <rPh sb="0" eb="1">
      <t>ガツ</t>
    </rPh>
    <phoneticPr fontId="4"/>
  </si>
  <si>
    <t>日現在</t>
    <rPh sb="0" eb="1">
      <t>ニチ</t>
    </rPh>
    <phoneticPr fontId="4"/>
  </si>
  <si>
    <t>日</t>
    <rPh sb="0" eb="1">
      <t>ニチ</t>
    </rPh>
    <phoneticPr fontId="4"/>
  </si>
  <si>
    <t>千葉県知事</t>
    <rPh sb="0" eb="2">
      <t>チバ</t>
    </rPh>
    <rPh sb="2" eb="5">
      <t>ケンチジ</t>
    </rPh>
    <phoneticPr fontId="4"/>
  </si>
  <si>
    <t>別添のとおり</t>
    <rPh sb="0" eb="2">
      <t>ベッテン</t>
    </rPh>
    <phoneticPr fontId="4"/>
  </si>
  <si>
    <t xml:space="preserve">  ＦＡＸ</t>
    <phoneticPr fontId="4"/>
  </si>
  <si>
    <t>@</t>
    <phoneticPr fontId="4"/>
  </si>
  <si>
    <t>※　受付欄</t>
    <rPh sb="2" eb="4">
      <t>ウケツケ</t>
    </rPh>
    <rPh sb="4" eb="5">
      <t>ラン</t>
    </rPh>
    <phoneticPr fontId="4"/>
  </si>
  <si>
    <t>備考</t>
    <rPh sb="0" eb="2">
      <t>ビコウ</t>
    </rPh>
    <phoneticPr fontId="4"/>
  </si>
  <si>
    <t>車両
総重量</t>
    <rPh sb="0" eb="2">
      <t>シャリョウ</t>
    </rPh>
    <rPh sb="3" eb="6">
      <t>ソウジュウリョウ</t>
    </rPh>
    <phoneticPr fontId="4"/>
  </si>
  <si>
    <t>普
通
貨
物
自
動
車</t>
    <rPh sb="0" eb="1">
      <t>ススム</t>
    </rPh>
    <rPh sb="2" eb="3">
      <t>ツウ</t>
    </rPh>
    <rPh sb="4" eb="5">
      <t>カ</t>
    </rPh>
    <rPh sb="6" eb="7">
      <t>ブツ</t>
    </rPh>
    <rPh sb="8" eb="9">
      <t>ジ</t>
    </rPh>
    <rPh sb="10" eb="11">
      <t>ドウ</t>
    </rPh>
    <rPh sb="12" eb="13">
      <t>クルマ</t>
    </rPh>
    <phoneticPr fontId="4"/>
  </si>
  <si>
    <t>小
型
貨
物
自
動
車</t>
    <rPh sb="0" eb="1">
      <t>ショウ</t>
    </rPh>
    <rPh sb="2" eb="3">
      <t>カタ</t>
    </rPh>
    <rPh sb="4" eb="5">
      <t>カ</t>
    </rPh>
    <rPh sb="6" eb="7">
      <t>モノ</t>
    </rPh>
    <rPh sb="8" eb="9">
      <t>ジ</t>
    </rPh>
    <rPh sb="10" eb="11">
      <t>ドウ</t>
    </rPh>
    <rPh sb="12" eb="13">
      <t>クルマ</t>
    </rPh>
    <phoneticPr fontId="4"/>
  </si>
  <si>
    <t>特
種
自
動
車</t>
    <rPh sb="0" eb="1">
      <t>トク</t>
    </rPh>
    <rPh sb="2" eb="3">
      <t>タネ</t>
    </rPh>
    <rPh sb="4" eb="5">
      <t>ジ</t>
    </rPh>
    <rPh sb="6" eb="7">
      <t>ドウ</t>
    </rPh>
    <rPh sb="8" eb="9">
      <t>クルマ</t>
    </rPh>
    <phoneticPr fontId="4"/>
  </si>
  <si>
    <t>[シートについて]</t>
    <phoneticPr fontId="4"/>
  </si>
  <si>
    <t>月</t>
    <rPh sb="0" eb="1">
      <t>ツキ</t>
    </rPh>
    <phoneticPr fontId="4"/>
  </si>
  <si>
    <t>元号　H:平成、S:昭和</t>
    <rPh sb="0" eb="2">
      <t>ゲンゴウ</t>
    </rPh>
    <rPh sb="5" eb="7">
      <t>ヘイセイ</t>
    </rPh>
    <rPh sb="10" eb="12">
      <t>ショウワ</t>
    </rPh>
    <phoneticPr fontId="4"/>
  </si>
  <si>
    <t>H</t>
    <phoneticPr fontId="4"/>
  </si>
  <si>
    <t>S</t>
    <phoneticPr fontId="4"/>
  </si>
  <si>
    <t xml:space="preserve">  電子メールアドレス</t>
    <rPh sb="2" eb="4">
      <t>デンシ</t>
    </rPh>
    <phoneticPr fontId="4"/>
  </si>
  <si>
    <t>真排出係数（ＰＭ）</t>
    <rPh sb="0" eb="1">
      <t>シン</t>
    </rPh>
    <rPh sb="1" eb="3">
      <t>ハイシュツ</t>
    </rPh>
    <rPh sb="3" eb="5">
      <t>ケイスウ</t>
    </rPh>
    <phoneticPr fontId="4"/>
  </si>
  <si>
    <t>排出係数表（ＰＭ）</t>
    <rPh sb="0" eb="2">
      <t>ハイシュツ</t>
    </rPh>
    <rPh sb="2" eb="4">
      <t>ケイスウ</t>
    </rPh>
    <rPh sb="4" eb="5">
      <t>ヒョウ</t>
    </rPh>
    <phoneticPr fontId="4"/>
  </si>
  <si>
    <t>DGA</t>
  </si>
  <si>
    <t>DGE</t>
  </si>
  <si>
    <t>DGF</t>
  </si>
  <si>
    <t>DHA</t>
  </si>
  <si>
    <t>DHE</t>
  </si>
  <si>
    <t>DHF</t>
  </si>
  <si>
    <t>貨1L</t>
    <rPh sb="0" eb="1">
      <t>カ</t>
    </rPh>
    <phoneticPr fontId="4"/>
  </si>
  <si>
    <t>貨2L</t>
    <rPh sb="0" eb="1">
      <t>カ</t>
    </rPh>
    <phoneticPr fontId="4"/>
  </si>
  <si>
    <t>貨3L</t>
    <rPh sb="0" eb="1">
      <t>カ</t>
    </rPh>
    <phoneticPr fontId="4"/>
  </si>
  <si>
    <t>貨4L</t>
    <rPh sb="0" eb="1">
      <t>カ</t>
    </rPh>
    <phoneticPr fontId="4"/>
  </si>
  <si>
    <t>乗0L</t>
    <rPh sb="0" eb="1">
      <t>ジョウ</t>
    </rPh>
    <phoneticPr fontId="4"/>
  </si>
  <si>
    <t>☆(優先),CNG</t>
    <rPh sb="2" eb="4">
      <t>ユウセン</t>
    </rPh>
    <phoneticPr fontId="4"/>
  </si>
  <si>
    <t>☆(優先),CNG,ハイブリット</t>
    <rPh sb="2" eb="4">
      <t>ユウセン</t>
    </rPh>
    <phoneticPr fontId="4"/>
  </si>
  <si>
    <t>☆☆☆(優先),CNG</t>
    <rPh sb="4" eb="6">
      <t>ユウセン</t>
    </rPh>
    <phoneticPr fontId="4"/>
  </si>
  <si>
    <t>☆☆☆(優先),CNG,ハイブリット</t>
    <rPh sb="4" eb="6">
      <t>ユウセン</t>
    </rPh>
    <phoneticPr fontId="4"/>
  </si>
  <si>
    <t>注意事項(☆は車両の規制値に対して)</t>
    <rPh sb="0" eb="2">
      <t>チュウイ</t>
    </rPh>
    <rPh sb="2" eb="4">
      <t>ジコウ</t>
    </rPh>
    <rPh sb="7" eb="9">
      <t>シャリョウ</t>
    </rPh>
    <rPh sb="10" eb="12">
      <t>キセイ</t>
    </rPh>
    <rPh sb="12" eb="13">
      <t>チ</t>
    </rPh>
    <rPh sb="14" eb="15">
      <t>タイ</t>
    </rPh>
    <phoneticPr fontId="4"/>
  </si>
  <si>
    <t>☆(優先),メタノール</t>
    <rPh sb="2" eb="4">
      <t>ユウセン</t>
    </rPh>
    <phoneticPr fontId="4"/>
  </si>
  <si>
    <t>☆(優先),メタノール,ハイブリット</t>
    <rPh sb="2" eb="4">
      <t>ユウセン</t>
    </rPh>
    <phoneticPr fontId="4"/>
  </si>
  <si>
    <t>例）</t>
    <rPh sb="0" eb="1">
      <t>レイ</t>
    </rPh>
    <phoneticPr fontId="4"/>
  </si>
  <si>
    <t>初度登録年月</t>
    <rPh sb="0" eb="1">
      <t>ショ</t>
    </rPh>
    <rPh sb="1" eb="2">
      <t>ド</t>
    </rPh>
    <rPh sb="2" eb="4">
      <t>トウロク</t>
    </rPh>
    <rPh sb="4" eb="6">
      <t>ネンゲツ</t>
    </rPh>
    <phoneticPr fontId="4"/>
  </si>
  <si>
    <t>特種車(それ以外)</t>
    <rPh sb="0" eb="2">
      <t>トクシュ</t>
    </rPh>
    <rPh sb="2" eb="3">
      <t>クルマ</t>
    </rPh>
    <rPh sb="6" eb="8">
      <t>イガイ</t>
    </rPh>
    <phoneticPr fontId="4"/>
  </si>
  <si>
    <t>NOx・PM低減</t>
    <rPh sb="6" eb="8">
      <t>テイゲン</t>
    </rPh>
    <phoneticPr fontId="4"/>
  </si>
  <si>
    <t>あり(H17なし)</t>
  </si>
  <si>
    <t>あり(H17あり)</t>
  </si>
  <si>
    <t>☆☆☆(優先),メタノール</t>
    <rPh sb="4" eb="6">
      <t>ユウセン</t>
    </rPh>
    <phoneticPr fontId="4"/>
  </si>
  <si>
    <t>☆☆☆(優先),メタノール,ハイブリット</t>
    <rPh sb="4" eb="6">
      <t>ユウセン</t>
    </rPh>
    <phoneticPr fontId="4"/>
  </si>
  <si>
    <t>乗用車</t>
    <rPh sb="0" eb="3">
      <t>ジョウヨウシャ</t>
    </rPh>
    <phoneticPr fontId="4"/>
  </si>
  <si>
    <t>燃電</t>
    <rPh sb="0" eb="1">
      <t>ネン</t>
    </rPh>
    <rPh sb="1" eb="2">
      <t>デン</t>
    </rPh>
    <phoneticPr fontId="4"/>
  </si>
  <si>
    <t>燃料電池(圧縮水素)</t>
    <rPh sb="0" eb="2">
      <t>ネンリョウ</t>
    </rPh>
    <rPh sb="2" eb="4">
      <t>デンチ</t>
    </rPh>
    <rPh sb="5" eb="7">
      <t>アッシュク</t>
    </rPh>
    <rPh sb="7" eb="9">
      <t>スイソ</t>
    </rPh>
    <phoneticPr fontId="4"/>
  </si>
  <si>
    <t>種別2</t>
    <rPh sb="0" eb="2">
      <t>シュベツ</t>
    </rPh>
    <phoneticPr fontId="4"/>
  </si>
  <si>
    <t>軽3</t>
    <rPh sb="0" eb="1">
      <t>ケイ</t>
    </rPh>
    <phoneticPr fontId="4"/>
  </si>
  <si>
    <t>液化石油ガス(ＬＰＧ)</t>
    <rPh sb="0" eb="2">
      <t>エキカ</t>
    </rPh>
    <rPh sb="2" eb="4">
      <t>セキユ</t>
    </rPh>
    <phoneticPr fontId="4"/>
  </si>
  <si>
    <t>天然ガス(ＣＮＧ)</t>
    <rPh sb="0" eb="2">
      <t>テンネン</t>
    </rPh>
    <phoneticPr fontId="4"/>
  </si>
  <si>
    <t>燃料記号2</t>
    <rPh sb="0" eb="2">
      <t>ネンリョウ</t>
    </rPh>
    <rPh sb="2" eb="4">
      <t>キゴウ</t>
    </rPh>
    <phoneticPr fontId="4"/>
  </si>
  <si>
    <t>乗用車(軽乗用を除く)</t>
    <rPh sb="0" eb="3">
      <t>ジョウヨウシャ</t>
    </rPh>
    <rPh sb="4" eb="5">
      <t>ケイ</t>
    </rPh>
    <rPh sb="5" eb="7">
      <t>ジョウヨウ</t>
    </rPh>
    <rPh sb="8" eb="9">
      <t>ノゾ</t>
    </rPh>
    <phoneticPr fontId="4"/>
  </si>
  <si>
    <t>H17</t>
  </si>
  <si>
    <t>貨1ガ</t>
    <rPh sb="0" eb="1">
      <t>カ</t>
    </rPh>
    <phoneticPr fontId="4"/>
  </si>
  <si>
    <t>CAE</t>
  </si>
  <si>
    <t>CBE</t>
  </si>
  <si>
    <t>DAE</t>
  </si>
  <si>
    <t>DBE</t>
  </si>
  <si>
    <t>貨2ガ</t>
    <rPh sb="0" eb="1">
      <t>カ</t>
    </rPh>
    <phoneticPr fontId="4"/>
  </si>
  <si>
    <t>年度</t>
    <rPh sb="0" eb="2">
      <t>ネンド</t>
    </rPh>
    <phoneticPr fontId="4"/>
  </si>
  <si>
    <t>CAF</t>
  </si>
  <si>
    <t>CBF</t>
  </si>
  <si>
    <t>DAF</t>
  </si>
  <si>
    <t>DBF</t>
  </si>
  <si>
    <t>H6,H10</t>
  </si>
  <si>
    <t>貨3ガ</t>
    <rPh sb="0" eb="1">
      <t>カ</t>
    </rPh>
    <phoneticPr fontId="4"/>
  </si>
  <si>
    <t>区分</t>
    <rPh sb="0" eb="2">
      <t>クブン</t>
    </rPh>
    <phoneticPr fontId="4"/>
  </si>
  <si>
    <t>H4</t>
  </si>
  <si>
    <t>H7,H10</t>
  </si>
  <si>
    <t>貨4ガ</t>
    <rPh sb="0" eb="1">
      <t>カ</t>
    </rPh>
    <phoneticPr fontId="4"/>
  </si>
  <si>
    <t>BAG</t>
  </si>
  <si>
    <t>BBG</t>
  </si>
  <si>
    <t>名称</t>
    <rPh sb="0" eb="2">
      <t>メイショウ</t>
    </rPh>
    <phoneticPr fontId="4"/>
  </si>
  <si>
    <t>バス貨物～1.7t(ガソリン・LPG)</t>
    <rPh sb="2" eb="4">
      <t>カモツ</t>
    </rPh>
    <phoneticPr fontId="4"/>
  </si>
  <si>
    <t>バス貨物1.7～2.5t(ガソリン・LPG)</t>
    <rPh sb="2" eb="4">
      <t>カモツ</t>
    </rPh>
    <phoneticPr fontId="4"/>
  </si>
  <si>
    <t>従　業　員　数</t>
    <phoneticPr fontId="4"/>
  </si>
  <si>
    <t>使用の本拠</t>
    <rPh sb="0" eb="2">
      <t>シヨウ</t>
    </rPh>
    <rPh sb="3" eb="5">
      <t>ホンキョ</t>
    </rPh>
    <phoneticPr fontId="4"/>
  </si>
  <si>
    <t>分類番号</t>
    <rPh sb="0" eb="2">
      <t>ブンルイ</t>
    </rPh>
    <rPh sb="2" eb="4">
      <t>バンゴウ</t>
    </rPh>
    <phoneticPr fontId="4"/>
  </si>
  <si>
    <t>文字</t>
    <rPh sb="0" eb="2">
      <t>モジ</t>
    </rPh>
    <phoneticPr fontId="4"/>
  </si>
  <si>
    <t>指定番号</t>
    <rPh sb="0" eb="2">
      <t>シテイ</t>
    </rPh>
    <rPh sb="2" eb="4">
      <t>バンゴウ</t>
    </rPh>
    <phoneticPr fontId="4"/>
  </si>
  <si>
    <t>（法人その他の団体にあっては、主たる事務所の所在地、名称及び代表者の氏名）</t>
    <phoneticPr fontId="4"/>
  </si>
  <si>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4"/>
  </si>
  <si>
    <t>車種A</t>
    <rPh sb="0" eb="2">
      <t>シャシュ</t>
    </rPh>
    <phoneticPr fontId="4"/>
  </si>
  <si>
    <t>車種B</t>
    <rPh sb="0" eb="2">
      <t>シャシュ</t>
    </rPh>
    <phoneticPr fontId="4"/>
  </si>
  <si>
    <t>車種C</t>
    <rPh sb="0" eb="2">
      <t>シャシュ</t>
    </rPh>
    <phoneticPr fontId="4"/>
  </si>
  <si>
    <t>車種D</t>
    <rPh sb="0" eb="2">
      <t>シャシュ</t>
    </rPh>
    <phoneticPr fontId="4"/>
  </si>
  <si>
    <t>バス貨物2.5～3.5t(ガソリン・LPG)</t>
    <rPh sb="2" eb="4">
      <t>カモツ</t>
    </rPh>
    <phoneticPr fontId="4"/>
  </si>
  <si>
    <t>バス貨物3.5t～(ガソリン・LPG)</t>
    <rPh sb="2" eb="4">
      <t>カモツ</t>
    </rPh>
    <phoneticPr fontId="4"/>
  </si>
  <si>
    <t>H5</t>
  </si>
  <si>
    <t>H9</t>
  </si>
  <si>
    <t>CCE</t>
  </si>
  <si>
    <t>CDE</t>
  </si>
  <si>
    <t>DCE</t>
  </si>
  <si>
    <t>DDE</t>
  </si>
  <si>
    <t>貨1軽</t>
    <rPh sb="0" eb="1">
      <t>カ</t>
    </rPh>
    <rPh sb="2" eb="3">
      <t>ケイ</t>
    </rPh>
    <phoneticPr fontId="4"/>
  </si>
  <si>
    <t>バス貨物3.5t～(軽油)</t>
    <rPh sb="2" eb="4">
      <t>カモツ</t>
    </rPh>
    <rPh sb="10" eb="12">
      <t>ケイユ</t>
    </rPh>
    <phoneticPr fontId="4"/>
  </si>
  <si>
    <t>バス貨物～1.7t(軽油)</t>
    <rPh sb="2" eb="4">
      <t>カモツ</t>
    </rPh>
    <rPh sb="10" eb="12">
      <t>ケイユ</t>
    </rPh>
    <phoneticPr fontId="4"/>
  </si>
  <si>
    <t>H9・H10</t>
  </si>
  <si>
    <t>CCF</t>
  </si>
  <si>
    <t>CDF</t>
  </si>
  <si>
    <t>DCF</t>
  </si>
  <si>
    <t>DDF</t>
  </si>
  <si>
    <t>貨2軽</t>
    <rPh sb="0" eb="1">
      <t>カ</t>
    </rPh>
    <rPh sb="2" eb="3">
      <t>ケイ</t>
    </rPh>
    <phoneticPr fontId="4"/>
  </si>
  <si>
    <t>バス貨物1.7～2.5t(軽油)</t>
    <rPh sb="2" eb="4">
      <t>カモツ</t>
    </rPh>
    <rPh sb="13" eb="15">
      <t>ケイユ</t>
    </rPh>
    <phoneticPr fontId="4"/>
  </si>
  <si>
    <t>乗0電</t>
    <rPh sb="0" eb="1">
      <t>ジョウ</t>
    </rPh>
    <rPh sb="2" eb="3">
      <t>デン</t>
    </rPh>
    <phoneticPr fontId="4"/>
  </si>
  <si>
    <t>貨1電</t>
    <rPh sb="2" eb="3">
      <t>デン</t>
    </rPh>
    <phoneticPr fontId="4"/>
  </si>
  <si>
    <t>貨2電</t>
    <rPh sb="2" eb="3">
      <t>デン</t>
    </rPh>
    <phoneticPr fontId="4"/>
  </si>
  <si>
    <t>貨3電</t>
    <rPh sb="2" eb="3">
      <t>デン</t>
    </rPh>
    <phoneticPr fontId="4"/>
  </si>
  <si>
    <t>貨4電</t>
    <rPh sb="2" eb="3">
      <t>デン</t>
    </rPh>
    <phoneticPr fontId="4"/>
  </si>
  <si>
    <t>乗0燃電</t>
    <rPh sb="0" eb="1">
      <t>ジョウ</t>
    </rPh>
    <rPh sb="2" eb="3">
      <t>ネン</t>
    </rPh>
    <rPh sb="3" eb="4">
      <t>デン</t>
    </rPh>
    <phoneticPr fontId="4"/>
  </si>
  <si>
    <t>貨1燃電</t>
    <rPh sb="3" eb="4">
      <t>デン</t>
    </rPh>
    <phoneticPr fontId="4"/>
  </si>
  <si>
    <t>貨2燃電</t>
    <rPh sb="3" eb="4">
      <t>デン</t>
    </rPh>
    <phoneticPr fontId="4"/>
  </si>
  <si>
    <t>貨3燃電</t>
    <rPh sb="3" eb="4">
      <t>デン</t>
    </rPh>
    <phoneticPr fontId="4"/>
  </si>
  <si>
    <t>貨4燃電</t>
    <rPh sb="3" eb="4">
      <t>デン</t>
    </rPh>
    <phoneticPr fontId="4"/>
  </si>
  <si>
    <t>ZAA</t>
  </si>
  <si>
    <r>
      <t>乗用(電気</t>
    </r>
    <r>
      <rPr>
        <sz val="11"/>
        <rFont val="ＭＳ Ｐゴシック"/>
        <family val="3"/>
        <charset val="128"/>
      </rPr>
      <t>)</t>
    </r>
    <rPh sb="0" eb="2">
      <t>ジョウヨウ</t>
    </rPh>
    <rPh sb="3" eb="5">
      <t>デンキ</t>
    </rPh>
    <phoneticPr fontId="4"/>
  </si>
  <si>
    <t>貨3軽</t>
    <rPh sb="0" eb="1">
      <t>カ</t>
    </rPh>
    <rPh sb="2" eb="3">
      <t>ケイ</t>
    </rPh>
    <phoneticPr fontId="4"/>
  </si>
  <si>
    <t>バス貨物2.5～3.5t(軽油)</t>
    <rPh sb="2" eb="4">
      <t>カモツ</t>
    </rPh>
    <rPh sb="13" eb="15">
      <t>ケイユ</t>
    </rPh>
    <phoneticPr fontId="4"/>
  </si>
  <si>
    <t>貨4軽</t>
    <rPh sb="0" eb="1">
      <t>カ</t>
    </rPh>
    <rPh sb="2" eb="3">
      <t>ケイ</t>
    </rPh>
    <phoneticPr fontId="4"/>
  </si>
  <si>
    <t>BCG</t>
  </si>
  <si>
    <t>BDG</t>
  </si>
  <si>
    <t>CEE</t>
  </si>
  <si>
    <t>CFE</t>
  </si>
  <si>
    <t>DEE</t>
  </si>
  <si>
    <t>DFE</t>
  </si>
  <si>
    <t>貨1C</t>
    <rPh sb="0" eb="1">
      <t>カ</t>
    </rPh>
    <phoneticPr fontId="4"/>
  </si>
  <si>
    <t>バス貨物～1.7t(CNG)</t>
    <rPh sb="2" eb="4">
      <t>カモツ</t>
    </rPh>
    <phoneticPr fontId="4"/>
  </si>
  <si>
    <t>貨2C</t>
    <rPh sb="0" eb="1">
      <t>カ</t>
    </rPh>
    <phoneticPr fontId="4"/>
  </si>
  <si>
    <t>CEF</t>
  </si>
  <si>
    <t>CFF</t>
  </si>
  <si>
    <t>DEF</t>
  </si>
  <si>
    <t>DFF</t>
  </si>
  <si>
    <t>バス貨物1.7～2.5t(CNG)</t>
    <rPh sb="2" eb="4">
      <t>カモツ</t>
    </rPh>
    <phoneticPr fontId="4"/>
  </si>
  <si>
    <t>貨3C</t>
    <rPh sb="0" eb="1">
      <t>カ</t>
    </rPh>
    <phoneticPr fontId="4"/>
  </si>
  <si>
    <t>バス貨物2.5～3.5t(CNG)</t>
    <rPh sb="2" eb="4">
      <t>カモツ</t>
    </rPh>
    <phoneticPr fontId="4"/>
  </si>
  <si>
    <t>BEG</t>
  </si>
  <si>
    <t>BFG</t>
  </si>
  <si>
    <t>貨4C</t>
    <rPh sb="0" eb="1">
      <t>カ</t>
    </rPh>
    <phoneticPr fontId="4"/>
  </si>
  <si>
    <t>計画作成時の台数</t>
    <rPh sb="0" eb="2">
      <t>ケイカク</t>
    </rPh>
    <rPh sb="2" eb="4">
      <t>サクセイ</t>
    </rPh>
    <rPh sb="4" eb="5">
      <t>ジ</t>
    </rPh>
    <phoneticPr fontId="4"/>
  </si>
  <si>
    <t>合　　計</t>
  </si>
  <si>
    <t>新規使用台数</t>
  </si>
  <si>
    <t>減少台数</t>
  </si>
  <si>
    <t>ハイブリッド</t>
  </si>
  <si>
    <t>プラグインハイブリッド</t>
  </si>
  <si>
    <t>新長期</t>
    <rPh sb="0" eb="1">
      <t>シン</t>
    </rPh>
    <rPh sb="1" eb="3">
      <t>チョウキ</t>
    </rPh>
    <phoneticPr fontId="4"/>
  </si>
  <si>
    <t>ポスト新長期</t>
    <rPh sb="3" eb="4">
      <t>シン</t>
    </rPh>
    <rPh sb="4" eb="6">
      <t>チョウキ</t>
    </rPh>
    <phoneticPr fontId="4"/>
  </si>
  <si>
    <t>メタノール</t>
  </si>
  <si>
    <t>FCA</t>
  </si>
  <si>
    <t>FDA</t>
  </si>
  <si>
    <t>FMA</t>
  </si>
  <si>
    <t>LNG</t>
  </si>
  <si>
    <t>LPG</t>
  </si>
  <si>
    <t>LQG</t>
  </si>
  <si>
    <t>LRG</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</si>
  <si>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</si>
  <si>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</si>
  <si>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</si>
  <si>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</si>
  <si>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</si>
  <si>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</si>
  <si>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</si>
  <si>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</si>
  <si>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</si>
  <si>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</si>
  <si>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</si>
  <si>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</si>
  <si>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</si>
  <si>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</si>
  <si>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</si>
  <si>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</si>
  <si>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</si>
  <si>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</si>
  <si>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</si>
  <si>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</si>
  <si>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</si>
  <si>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</si>
  <si>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</si>
  <si>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</si>
  <si>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</si>
  <si>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</si>
  <si>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</si>
  <si>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</si>
  <si>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</si>
  <si>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</si>
  <si>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</si>
  <si>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</si>
  <si>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</si>
  <si>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</si>
  <si>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</si>
  <si>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</si>
  <si>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</si>
  <si>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</si>
  <si>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</si>
  <si>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</si>
  <si>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</si>
  <si>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</si>
  <si>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</si>
  <si>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</si>
  <si>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RNG</t>
  </si>
  <si>
    <t>RPG</t>
  </si>
  <si>
    <t>RQG</t>
  </si>
  <si>
    <t>RRG</t>
  </si>
  <si>
    <t>SNG</t>
  </si>
  <si>
    <t>SPG</t>
  </si>
  <si>
    <t>SQG</t>
  </si>
  <si>
    <t>SRG</t>
  </si>
  <si>
    <t>TCF</t>
  </si>
  <si>
    <t>TCG</t>
  </si>
  <si>
    <t>TDF</t>
  </si>
  <si>
    <t>TDG</t>
  </si>
  <si>
    <t>TEG</t>
  </si>
  <si>
    <t>TFG</t>
  </si>
  <si>
    <t>TGG</t>
  </si>
  <si>
    <t>THG</t>
  </si>
  <si>
    <t>TJG</t>
  </si>
  <si>
    <t>TKG</t>
  </si>
  <si>
    <t>TNG</t>
  </si>
  <si>
    <t>TPF</t>
  </si>
  <si>
    <t>TPG</t>
  </si>
  <si>
    <t>TQG</t>
  </si>
  <si>
    <t>TRG</t>
  </si>
  <si>
    <t>トラック・バス</t>
  </si>
  <si>
    <t>ガソリン</t>
  </si>
  <si>
    <t>～1.7t</t>
  </si>
  <si>
    <t>3.5t～</t>
  </si>
  <si>
    <t>☆(優先）、ハイブリット</t>
    <rPh sb="2" eb="4">
      <t>ユウセン</t>
    </rPh>
    <phoneticPr fontId="4"/>
  </si>
  <si>
    <t>軽新長1</t>
    <rPh sb="0" eb="1">
      <t>ケイ</t>
    </rPh>
    <rPh sb="1" eb="2">
      <t>シン</t>
    </rPh>
    <rPh sb="2" eb="3">
      <t>チョウ</t>
    </rPh>
    <phoneticPr fontId="4"/>
  </si>
  <si>
    <t>軽ポ</t>
    <rPh sb="0" eb="1">
      <t>ケイ</t>
    </rPh>
    <phoneticPr fontId="4"/>
  </si>
  <si>
    <t>軽油</t>
  </si>
  <si>
    <t>☆☆☆☆(優先),CNG,ハイブリット</t>
    <rPh sb="5" eb="7">
      <t>ユウセン</t>
    </rPh>
    <phoneticPr fontId="4"/>
  </si>
  <si>
    <t>☆☆☆☆(優先),CNG</t>
    <rPh sb="5" eb="7">
      <t>ユウセン</t>
    </rPh>
    <phoneticPr fontId="4"/>
  </si>
  <si>
    <t>CNG</t>
  </si>
  <si>
    <t>☆☆☆☆(優先),メタノール,ハイブリット</t>
    <rPh sb="5" eb="7">
      <t>ユウセン</t>
    </rPh>
    <phoneticPr fontId="4"/>
  </si>
  <si>
    <t>☆☆☆☆(優先),メタノール</t>
    <rPh sb="5" eb="7">
      <t>ユウセン</t>
    </rPh>
    <phoneticPr fontId="4"/>
  </si>
  <si>
    <t>乗用車</t>
  </si>
  <si>
    <t>全て</t>
  </si>
  <si>
    <t>新☆(優先）,ハイブリット</t>
    <rPh sb="0" eb="1">
      <t>シン</t>
    </rPh>
    <rPh sb="3" eb="5">
      <t>ユウセン</t>
    </rPh>
    <phoneticPr fontId="4"/>
  </si>
  <si>
    <t>新☆(優先),プラグインハイブリット</t>
    <rPh sb="0" eb="1">
      <t>シン</t>
    </rPh>
    <rPh sb="3" eb="5">
      <t>ユウセン</t>
    </rPh>
    <phoneticPr fontId="4"/>
  </si>
  <si>
    <t>新☆（優先）,ハイブリット</t>
    <rPh sb="0" eb="1">
      <t>シン</t>
    </rPh>
    <rPh sb="3" eb="5">
      <t>ユウセン</t>
    </rPh>
    <phoneticPr fontId="4"/>
  </si>
  <si>
    <t>電気</t>
  </si>
  <si>
    <t>トラック</t>
  </si>
  <si>
    <t>バス</t>
  </si>
  <si>
    <t>燃料電池</t>
  </si>
  <si>
    <t>バス貨物3.5t～(CNG)</t>
    <rPh sb="2" eb="4">
      <t>カモツ</t>
    </rPh>
    <phoneticPr fontId="4"/>
  </si>
  <si>
    <t>貨1メ</t>
    <rPh sb="0" eb="1">
      <t>カ</t>
    </rPh>
    <phoneticPr fontId="4"/>
  </si>
  <si>
    <t>バス貨物～1.7t(メタノール)</t>
    <rPh sb="2" eb="4">
      <t>カモツ</t>
    </rPh>
    <phoneticPr fontId="4"/>
  </si>
  <si>
    <t>貨2メ</t>
    <rPh sb="0" eb="1">
      <t>カ</t>
    </rPh>
    <phoneticPr fontId="4"/>
  </si>
  <si>
    <t>バス貨物1.7～2.5t(メタノール)</t>
    <rPh sb="2" eb="4">
      <t>カモツ</t>
    </rPh>
    <phoneticPr fontId="4"/>
  </si>
  <si>
    <t>貨3メ</t>
    <rPh sb="0" eb="1">
      <t>カ</t>
    </rPh>
    <phoneticPr fontId="4"/>
  </si>
  <si>
    <t>バス貨物2.5～3.5t(メタノール)</t>
    <rPh sb="2" eb="4">
      <t>カモツ</t>
    </rPh>
    <phoneticPr fontId="4"/>
  </si>
  <si>
    <t>貨4メ</t>
    <rPh sb="0" eb="1">
      <t>カ</t>
    </rPh>
    <phoneticPr fontId="4"/>
  </si>
  <si>
    <t>バス貨物3.5t～(メタノール)</t>
    <rPh sb="2" eb="4">
      <t>カモツ</t>
    </rPh>
    <phoneticPr fontId="4"/>
  </si>
  <si>
    <t>CAA</t>
  </si>
  <si>
    <t>CBA</t>
  </si>
  <si>
    <t>DAA</t>
  </si>
  <si>
    <t>DBA</t>
  </si>
  <si>
    <t>乗0メ</t>
    <rPh sb="0" eb="1">
      <t>ジョウ</t>
    </rPh>
    <phoneticPr fontId="4"/>
  </si>
  <si>
    <t>乗0ガ</t>
    <rPh sb="0" eb="1">
      <t>ジョウ</t>
    </rPh>
    <phoneticPr fontId="4"/>
  </si>
  <si>
    <t>乗用(ガソリン・LPG)</t>
    <rPh sb="0" eb="2">
      <t>ジョウヨウ</t>
    </rPh>
    <phoneticPr fontId="4"/>
  </si>
  <si>
    <t>乗0軽</t>
    <rPh sb="0" eb="1">
      <t>ジョウ</t>
    </rPh>
    <rPh sb="2" eb="3">
      <t>ケイ</t>
    </rPh>
    <phoneticPr fontId="4"/>
  </si>
  <si>
    <t>CCB</t>
  </si>
  <si>
    <t>CCC</t>
  </si>
  <si>
    <t>CDB</t>
  </si>
  <si>
    <t>CDC</t>
  </si>
  <si>
    <t>DCB</t>
  </si>
  <si>
    <t>DCC</t>
  </si>
  <si>
    <t>DDB</t>
  </si>
  <si>
    <t>DDC</t>
  </si>
  <si>
    <t>乗用(軽油)</t>
    <rPh sb="0" eb="2">
      <t>ジョウヨウ</t>
    </rPh>
    <rPh sb="3" eb="5">
      <t>ケイユ</t>
    </rPh>
    <phoneticPr fontId="4"/>
  </si>
  <si>
    <t>CEA</t>
  </si>
  <si>
    <t>CFA</t>
  </si>
  <si>
    <t>DEA</t>
  </si>
  <si>
    <t>DFA</t>
  </si>
  <si>
    <t>乗0C</t>
    <rPh sb="0" eb="1">
      <t>ジョウ</t>
    </rPh>
    <phoneticPr fontId="4"/>
  </si>
  <si>
    <t>乗用(CNG)</t>
    <rPh sb="0" eb="2">
      <t>ジョウヨウ</t>
    </rPh>
    <phoneticPr fontId="4"/>
  </si>
  <si>
    <t>乗用(メタノール)</t>
    <rPh sb="0" eb="2">
      <t>ジョウヨウ</t>
    </rPh>
    <phoneticPr fontId="4"/>
  </si>
  <si>
    <t>電気自動車全て</t>
    <rPh sb="0" eb="2">
      <t>デンキ</t>
    </rPh>
    <rPh sb="2" eb="5">
      <t>ジドウシャ</t>
    </rPh>
    <rPh sb="5" eb="6">
      <t>スベ</t>
    </rPh>
    <phoneticPr fontId="4"/>
  </si>
  <si>
    <t>☆(優先),ハイブリット</t>
    <rPh sb="2" eb="4">
      <t>ユウセン</t>
    </rPh>
    <phoneticPr fontId="4"/>
  </si>
  <si>
    <t>☆☆(優先),ハイブリット</t>
    <rPh sb="3" eb="5">
      <t>ユウセン</t>
    </rPh>
    <phoneticPr fontId="4"/>
  </si>
  <si>
    <t>☆☆☆(優先),ハイブリット</t>
    <rPh sb="4" eb="6">
      <t>ユウセン</t>
    </rPh>
    <phoneticPr fontId="4"/>
  </si>
  <si>
    <t>ハイブリッド(軽油）</t>
    <rPh sb="7" eb="9">
      <t>ケイユ</t>
    </rPh>
    <phoneticPr fontId="4"/>
  </si>
  <si>
    <t>車種区分</t>
    <rPh sb="0" eb="2">
      <t>シャシュ</t>
    </rPh>
    <rPh sb="2" eb="4">
      <t>クブン</t>
    </rPh>
    <phoneticPr fontId="4"/>
  </si>
  <si>
    <t>重量区分</t>
    <rPh sb="0" eb="2">
      <t>ジュウリョウ</t>
    </rPh>
    <rPh sb="2" eb="4">
      <t>クブン</t>
    </rPh>
    <phoneticPr fontId="4"/>
  </si>
  <si>
    <t>燃料区分</t>
    <rPh sb="0" eb="2">
      <t>ネンリョウ</t>
    </rPh>
    <rPh sb="2" eb="4">
      <t>クブン</t>
    </rPh>
    <phoneticPr fontId="4"/>
  </si>
  <si>
    <t>NOX低減装置</t>
    <rPh sb="3" eb="5">
      <t>テイゲン</t>
    </rPh>
    <rPh sb="5" eb="7">
      <t>ソウチ</t>
    </rPh>
    <phoneticPr fontId="4"/>
  </si>
  <si>
    <t>PM低減装置</t>
    <rPh sb="2" eb="4">
      <t>テイゲン</t>
    </rPh>
    <rPh sb="4" eb="6">
      <t>ソウチ</t>
    </rPh>
    <phoneticPr fontId="4"/>
  </si>
  <si>
    <t>マイクロバス</t>
    <phoneticPr fontId="4"/>
  </si>
  <si>
    <t>燃料</t>
    <rPh sb="0" eb="2">
      <t>ネンリョウ</t>
    </rPh>
    <phoneticPr fontId="4"/>
  </si>
  <si>
    <t>[セルの記載について]</t>
    <rPh sb="4" eb="6">
      <t>キサイ</t>
    </rPh>
    <phoneticPr fontId="4"/>
  </si>
  <si>
    <t>分類番号(※2)・・・500</t>
    <rPh sb="0" eb="2">
      <t>ブンルイ</t>
    </rPh>
    <rPh sb="2" eb="4">
      <t>バンゴウ</t>
    </rPh>
    <phoneticPr fontId="4"/>
  </si>
  <si>
    <t>H21</t>
  </si>
  <si>
    <t>新☆☆☆(優先),ハイブリット</t>
    <rPh sb="0" eb="1">
      <t>シン</t>
    </rPh>
    <rPh sb="5" eb="7">
      <t>ユウセン</t>
    </rPh>
    <phoneticPr fontId="4"/>
  </si>
  <si>
    <t>新☆☆☆☆(優先),ハイブリット</t>
    <rPh sb="0" eb="1">
      <t>シン</t>
    </rPh>
    <rPh sb="6" eb="8">
      <t>ユウセン</t>
    </rPh>
    <phoneticPr fontId="4"/>
  </si>
  <si>
    <t>新☆☆☆（優先）,ハイブリット</t>
    <rPh sb="0" eb="1">
      <t>シン</t>
    </rPh>
    <rPh sb="5" eb="7">
      <t>ユウセン</t>
    </rPh>
    <phoneticPr fontId="4"/>
  </si>
  <si>
    <t>新☆☆☆☆（優先）,ハイブリット</t>
    <rPh sb="0" eb="1">
      <t>シン</t>
    </rPh>
    <rPh sb="6" eb="8">
      <t>ユウセン</t>
    </rPh>
    <phoneticPr fontId="4"/>
  </si>
  <si>
    <t>軽新長</t>
    <rPh sb="0" eb="1">
      <t>ケイ</t>
    </rPh>
    <rPh sb="1" eb="2">
      <t>シン</t>
    </rPh>
    <rPh sb="2" eb="3">
      <t>チョウ</t>
    </rPh>
    <phoneticPr fontId="4"/>
  </si>
  <si>
    <t>☆☆☆☆(優先),ハイブリット</t>
    <rPh sb="5" eb="7">
      <t>ユウセン</t>
    </rPh>
    <phoneticPr fontId="4"/>
  </si>
  <si>
    <t>新☆(優先）、ハイブリット</t>
    <rPh sb="0" eb="1">
      <t>シン</t>
    </rPh>
    <rPh sb="3" eb="5">
      <t>ユウセン</t>
    </rPh>
    <phoneticPr fontId="4"/>
  </si>
  <si>
    <t>新PM☆(優先）、ハイブリット</t>
    <rPh sb="0" eb="1">
      <t>シン</t>
    </rPh>
    <rPh sb="5" eb="7">
      <t>ユウセン</t>
    </rPh>
    <phoneticPr fontId="4"/>
  </si>
  <si>
    <t>新PM☆</t>
    <rPh sb="0" eb="1">
      <t>シン</t>
    </rPh>
    <phoneticPr fontId="4"/>
  </si>
  <si>
    <t>新☆☆☆☆(優先）,ハイブリット</t>
    <rPh sb="0" eb="1">
      <t>シン</t>
    </rPh>
    <rPh sb="6" eb="8">
      <t>ユウセン</t>
    </rPh>
    <phoneticPr fontId="4"/>
  </si>
  <si>
    <t>H22</t>
  </si>
  <si>
    <t>新☆☆☆(優先）,ハイブリット</t>
    <rPh sb="0" eb="1">
      <t>シン</t>
    </rPh>
    <rPh sb="5" eb="7">
      <t>ユウセン</t>
    </rPh>
    <phoneticPr fontId="4"/>
  </si>
  <si>
    <t>新☆（優先）、ハイブリット</t>
    <rPh sb="0" eb="1">
      <t>シン</t>
    </rPh>
    <rPh sb="3" eb="5">
      <t>ユウセン</t>
    </rPh>
    <phoneticPr fontId="4"/>
  </si>
  <si>
    <t>新☆☆☆,ハイブリット</t>
    <rPh sb="0" eb="1">
      <t>シン</t>
    </rPh>
    <phoneticPr fontId="4"/>
  </si>
  <si>
    <t>新☆☆☆☆,ハイブリット</t>
    <rPh sb="0" eb="1">
      <t>シン</t>
    </rPh>
    <phoneticPr fontId="4"/>
  </si>
  <si>
    <t>☆☆☆☆(優先),プラグインハイブリット</t>
    <rPh sb="5" eb="7">
      <t>ユウセン</t>
    </rPh>
    <phoneticPr fontId="4"/>
  </si>
  <si>
    <t>☆☆☆(優先),プラグインハイブリット</t>
    <rPh sb="4" eb="6">
      <t>ユウセン</t>
    </rPh>
    <phoneticPr fontId="4"/>
  </si>
  <si>
    <t>[セル記載上の留意事項について]</t>
    <rPh sb="3" eb="5">
      <t>キサイ</t>
    </rPh>
    <rPh sb="5" eb="6">
      <t>ジョウ</t>
    </rPh>
    <rPh sb="7" eb="9">
      <t>リュウイ</t>
    </rPh>
    <rPh sb="9" eb="11">
      <t>ジコウ</t>
    </rPh>
    <phoneticPr fontId="4"/>
  </si>
  <si>
    <t>低排出
ガス
レベル</t>
    <rPh sb="0" eb="1">
      <t>テイ</t>
    </rPh>
    <rPh sb="1" eb="3">
      <t>ハイシュツ</t>
    </rPh>
    <phoneticPr fontId="4"/>
  </si>
  <si>
    <t>新☆☆☆</t>
    <rPh sb="0" eb="1">
      <t>シン</t>
    </rPh>
    <phoneticPr fontId="4"/>
  </si>
  <si>
    <t>新☆☆☆☆</t>
    <rPh sb="0" eb="1">
      <t>シン</t>
    </rPh>
    <phoneticPr fontId="4"/>
  </si>
  <si>
    <t>自動車環境管理実績報告書</t>
    <phoneticPr fontId="4"/>
  </si>
  <si>
    <t>　　千葉県環境保全条例第５５条の３の規定により、自動車環境管理実績報告を次のとおり提出します。</t>
    <phoneticPr fontId="4"/>
  </si>
  <si>
    <t>小型貨物</t>
    <rPh sb="0" eb="2">
      <t>コガタ</t>
    </rPh>
    <rPh sb="2" eb="4">
      <t>カモツ</t>
    </rPh>
    <phoneticPr fontId="4"/>
  </si>
  <si>
    <t>ナンバー識別</t>
    <rPh sb="4" eb="6">
      <t>シキベツ</t>
    </rPh>
    <phoneticPr fontId="4"/>
  </si>
  <si>
    <t>乗用</t>
    <rPh sb="0" eb="2">
      <t>ジョウヨウ</t>
    </rPh>
    <phoneticPr fontId="4"/>
  </si>
  <si>
    <t>車種識別</t>
    <rPh sb="0" eb="2">
      <t>シャシュ</t>
    </rPh>
    <rPh sb="2" eb="4">
      <t>シキベツ</t>
    </rPh>
    <phoneticPr fontId="4"/>
  </si>
  <si>
    <t>A1</t>
    <phoneticPr fontId="4"/>
  </si>
  <si>
    <t>判定</t>
    <rPh sb="0" eb="2">
      <t>ハンテイ</t>
    </rPh>
    <phoneticPr fontId="4"/>
  </si>
  <si>
    <t>特定事業者の氏名又は名称</t>
  </si>
  <si>
    <t>人</t>
  </si>
  <si>
    <t>台</t>
    <rPh sb="0" eb="1">
      <t>ダイ</t>
    </rPh>
    <phoneticPr fontId="4"/>
  </si>
  <si>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4"/>
  </si>
  <si>
    <t>千葉県における主たる事業所の所在地</t>
    <rPh sb="0" eb="3">
      <t>チバケン</t>
    </rPh>
    <rPh sb="7" eb="8">
      <t>シュ</t>
    </rPh>
    <rPh sb="14" eb="17">
      <t>ショザイチ</t>
    </rPh>
    <phoneticPr fontId="4"/>
  </si>
  <si>
    <t>１　事業所別の自動車の状況</t>
    <rPh sb="5" eb="6">
      <t>ベツ</t>
    </rPh>
    <rPh sb="7" eb="10">
      <t>ジドウシャ</t>
    </rPh>
    <rPh sb="11" eb="13">
      <t>ジョウキョウ</t>
    </rPh>
    <phoneticPr fontId="4"/>
  </si>
  <si>
    <t>事業所コード</t>
    <phoneticPr fontId="4"/>
  </si>
  <si>
    <t>事業所コード</t>
    <phoneticPr fontId="4"/>
  </si>
  <si>
    <t>NOx</t>
    <phoneticPr fontId="4"/>
  </si>
  <si>
    <r>
      <t>CO</t>
    </r>
    <r>
      <rPr>
        <vertAlign val="subscript"/>
        <sz val="10"/>
        <rFont val="ＭＳ Ｐゴシック"/>
        <family val="3"/>
        <charset val="128"/>
      </rPr>
      <t>2</t>
    </r>
    <phoneticPr fontId="4"/>
  </si>
  <si>
    <t>NOx
(kg)</t>
    <phoneticPr fontId="4"/>
  </si>
  <si>
    <t>PM
(kg)</t>
    <phoneticPr fontId="4"/>
  </si>
  <si>
    <r>
      <t>CO</t>
    </r>
    <r>
      <rPr>
        <vertAlign val="subscript"/>
        <sz val="10"/>
        <rFont val="ＭＳ Ｐゴシック"/>
        <family val="3"/>
        <charset val="128"/>
      </rPr>
      <t xml:space="preserve">2
</t>
    </r>
    <r>
      <rPr>
        <sz val="10"/>
        <rFont val="ＭＳ Ｐゴシック"/>
        <family val="3"/>
        <charset val="128"/>
      </rPr>
      <t>(t)</t>
    </r>
    <phoneticPr fontId="4"/>
  </si>
  <si>
    <t>使用の本拠(※1)・・・千葉</t>
    <rPh sb="0" eb="2">
      <t>シヨウ</t>
    </rPh>
    <rPh sb="3" eb="5">
      <t>ホンキョ</t>
    </rPh>
    <rPh sb="12" eb="14">
      <t>チバ</t>
    </rPh>
    <phoneticPr fontId="4"/>
  </si>
  <si>
    <t>－</t>
    <phoneticPr fontId="4"/>
  </si>
  <si>
    <t>〒</t>
    <phoneticPr fontId="4"/>
  </si>
  <si>
    <t>重量</t>
    <rPh sb="0" eb="2">
      <t>ジュウリョウ</t>
    </rPh>
    <phoneticPr fontId="4"/>
  </si>
  <si>
    <t>全て</t>
    <rPh sb="0" eb="1">
      <t>スベ</t>
    </rPh>
    <phoneticPr fontId="4"/>
  </si>
  <si>
    <t>NOX・PM低減装置</t>
    <rPh sb="6" eb="8">
      <t>テイゲン</t>
    </rPh>
    <rPh sb="8" eb="10">
      <t>ソウチ</t>
    </rPh>
    <phoneticPr fontId="4"/>
  </si>
  <si>
    <t>NOX</t>
    <phoneticPr fontId="4"/>
  </si>
  <si>
    <t>PM</t>
    <phoneticPr fontId="4"/>
  </si>
  <si>
    <t>真排出係数（NOX）</t>
    <rPh sb="0" eb="1">
      <t>シン</t>
    </rPh>
    <rPh sb="1" eb="3">
      <t>ハイシュツ</t>
    </rPh>
    <rPh sb="3" eb="5">
      <t>ケイスウ</t>
    </rPh>
    <phoneticPr fontId="4"/>
  </si>
  <si>
    <t>NOX・PM低減装置用排出係数(Nox)</t>
    <rPh sb="6" eb="8">
      <t>テイゲン</t>
    </rPh>
    <rPh sb="8" eb="10">
      <t>ソウチ</t>
    </rPh>
    <rPh sb="10" eb="11">
      <t>ヨウ</t>
    </rPh>
    <rPh sb="11" eb="13">
      <t>ハイシュツ</t>
    </rPh>
    <rPh sb="13" eb="15">
      <t>ケイスウ</t>
    </rPh>
    <phoneticPr fontId="4"/>
  </si>
  <si>
    <t>NOX・PM低減装置用排出係数(PM)</t>
    <rPh sb="6" eb="8">
      <t>テイゲン</t>
    </rPh>
    <rPh sb="8" eb="10">
      <t>ソウチ</t>
    </rPh>
    <rPh sb="10" eb="11">
      <t>ヨウ</t>
    </rPh>
    <rPh sb="11" eb="13">
      <t>ハイシュツ</t>
    </rPh>
    <rPh sb="13" eb="15">
      <t>ケイスウ</t>
    </rPh>
    <phoneticPr fontId="4"/>
  </si>
  <si>
    <t>ステッカー有無１</t>
    <rPh sb="5" eb="7">
      <t>ウム</t>
    </rPh>
    <phoneticPr fontId="4"/>
  </si>
  <si>
    <t>ステッカー有無２</t>
    <rPh sb="5" eb="7">
      <t>ウム</t>
    </rPh>
    <phoneticPr fontId="4"/>
  </si>
  <si>
    <t>PMステッカーあり(H15)</t>
    <phoneticPr fontId="4"/>
  </si>
  <si>
    <t>PMステッカーあり(H17)</t>
    <phoneticPr fontId="4"/>
  </si>
  <si>
    <t>低減装置判定</t>
    <rPh sb="0" eb="2">
      <t>テイゲン</t>
    </rPh>
    <rPh sb="2" eb="4">
      <t>ソウチ</t>
    </rPh>
    <rPh sb="4" eb="6">
      <t>ハンテイ</t>
    </rPh>
    <phoneticPr fontId="4"/>
  </si>
  <si>
    <t>番号</t>
    <rPh sb="0" eb="2">
      <t>バンゴウ</t>
    </rPh>
    <phoneticPr fontId="4"/>
  </si>
  <si>
    <t>普通貨物自動車</t>
    <rPh sb="0" eb="2">
      <t>フツウ</t>
    </rPh>
    <rPh sb="2" eb="3">
      <t>カ</t>
    </rPh>
    <rPh sb="3" eb="4">
      <t>モノ</t>
    </rPh>
    <rPh sb="4" eb="7">
      <t>ジドウシャ</t>
    </rPh>
    <phoneticPr fontId="4"/>
  </si>
  <si>
    <t>小型貨物自動車</t>
    <rPh sb="0" eb="1">
      <t>ショウ</t>
    </rPh>
    <rPh sb="1" eb="2">
      <t>カタ</t>
    </rPh>
    <rPh sb="2" eb="3">
      <t>カ</t>
    </rPh>
    <rPh sb="3" eb="4">
      <t>モノ</t>
    </rPh>
    <rPh sb="4" eb="7">
      <t>ジドウシャ</t>
    </rPh>
    <phoneticPr fontId="4"/>
  </si>
  <si>
    <t>特種自動車</t>
    <rPh sb="0" eb="1">
      <t>トク</t>
    </rPh>
    <rPh sb="1" eb="2">
      <t>タネ</t>
    </rPh>
    <rPh sb="2" eb="5">
      <t>ジドウシャ</t>
    </rPh>
    <phoneticPr fontId="4"/>
  </si>
  <si>
    <t>乗用車</t>
    <rPh sb="0" eb="2">
      <t>ジョウヨウ</t>
    </rPh>
    <rPh sb="2" eb="3">
      <t>グルマ</t>
    </rPh>
    <phoneticPr fontId="4"/>
  </si>
  <si>
    <t>1.7t以下</t>
    <rPh sb="4" eb="6">
      <t>イカ</t>
    </rPh>
    <phoneticPr fontId="4"/>
  </si>
  <si>
    <t>1.7t超～2.5t以下</t>
    <rPh sb="4" eb="5">
      <t>チョウ</t>
    </rPh>
    <rPh sb="10" eb="12">
      <t>イカ</t>
    </rPh>
    <phoneticPr fontId="4"/>
  </si>
  <si>
    <t>2.5t超～3.5t以下</t>
    <rPh sb="4" eb="5">
      <t>チョウ</t>
    </rPh>
    <rPh sb="10" eb="12">
      <t>イカ</t>
    </rPh>
    <phoneticPr fontId="4"/>
  </si>
  <si>
    <t>3.5t超</t>
    <rPh sb="4" eb="5">
      <t>チョウ</t>
    </rPh>
    <phoneticPr fontId="4"/>
  </si>
  <si>
    <t>自動車の種別</t>
    <rPh sb="5" eb="6">
      <t>ベツ</t>
    </rPh>
    <phoneticPr fontId="4"/>
  </si>
  <si>
    <t>型式</t>
    <rPh sb="0" eb="2">
      <t>カタシキ</t>
    </rPh>
    <phoneticPr fontId="4"/>
  </si>
  <si>
    <t>重量（排出量計算用）</t>
    <rPh sb="0" eb="2">
      <t>ジュウリョウ</t>
    </rPh>
    <rPh sb="3" eb="5">
      <t>ハイシュツ</t>
    </rPh>
    <rPh sb="5" eb="6">
      <t>リョウ</t>
    </rPh>
    <rPh sb="6" eb="9">
      <t>ケイサンヨウ</t>
    </rPh>
    <phoneticPr fontId="4"/>
  </si>
  <si>
    <t>重量(原単位用）</t>
    <rPh sb="0" eb="2">
      <t>ジュウリョウ</t>
    </rPh>
    <rPh sb="3" eb="6">
      <t>ゲンタンイ</t>
    </rPh>
    <rPh sb="6" eb="7">
      <t>ヨウ</t>
    </rPh>
    <phoneticPr fontId="4"/>
  </si>
  <si>
    <t>燃料記号</t>
    <rPh sb="0" eb="2">
      <t>ネンリョウ</t>
    </rPh>
    <rPh sb="2" eb="4">
      <t>キゴウ</t>
    </rPh>
    <phoneticPr fontId="4"/>
  </si>
  <si>
    <t>減少台数</t>
    <rPh sb="0" eb="2">
      <t>ゲンショウ</t>
    </rPh>
    <rPh sb="2" eb="4">
      <t>ダイスウ</t>
    </rPh>
    <phoneticPr fontId="4"/>
  </si>
  <si>
    <t>種別１</t>
    <rPh sb="0" eb="2">
      <t>シュベツ</t>
    </rPh>
    <phoneticPr fontId="4"/>
  </si>
  <si>
    <t>貨</t>
    <rPh sb="0" eb="1">
      <t>カ</t>
    </rPh>
    <phoneticPr fontId="4"/>
  </si>
  <si>
    <t>小</t>
    <rPh sb="0" eb="1">
      <t>ショウ</t>
    </rPh>
    <phoneticPr fontId="4"/>
  </si>
  <si>
    <t>バ</t>
    <phoneticPr fontId="4"/>
  </si>
  <si>
    <t>乗</t>
    <rPh sb="0" eb="1">
      <t>ジョウ</t>
    </rPh>
    <phoneticPr fontId="4"/>
  </si>
  <si>
    <t>AEB</t>
  </si>
  <si>
    <t>AFB</t>
  </si>
  <si>
    <t>AJG</t>
  </si>
  <si>
    <t>ALA</t>
  </si>
  <si>
    <t>AMB</t>
  </si>
  <si>
    <t>AMC</t>
  </si>
  <si>
    <t>BJG</t>
  </si>
  <si>
    <t>CLA</t>
  </si>
  <si>
    <t>CMB</t>
  </si>
  <si>
    <t>CMC</t>
  </si>
  <si>
    <t>DLA</t>
  </si>
  <si>
    <t>DMB</t>
  </si>
  <si>
    <t>DMC</t>
  </si>
  <si>
    <t>EA</t>
  </si>
  <si>
    <t>EB</t>
  </si>
  <si>
    <t>EC</t>
  </si>
  <si>
    <t>ED</t>
  </si>
  <si>
    <t>LAA</t>
  </si>
  <si>
    <t>LAE</t>
  </si>
  <si>
    <t>LAF</t>
  </si>
  <si>
    <t>LAG</t>
  </si>
  <si>
    <t>LBA</t>
  </si>
  <si>
    <t>LBE</t>
  </si>
  <si>
    <t>LBF</t>
  </si>
  <si>
    <t>LBG</t>
  </si>
  <si>
    <t>LCA</t>
  </si>
  <si>
    <t>LCE</t>
  </si>
  <si>
    <t>LCF</t>
  </si>
  <si>
    <t>LCG</t>
  </si>
  <si>
    <t>LDA</t>
  </si>
  <si>
    <t>LDE</t>
  </si>
  <si>
    <t>LDF</t>
  </si>
  <si>
    <t>LDG</t>
  </si>
  <si>
    <t>LEA</t>
  </si>
  <si>
    <t>LEE</t>
  </si>
  <si>
    <t>LEF</t>
  </si>
  <si>
    <t>LEG</t>
  </si>
  <si>
    <t>LFA</t>
  </si>
  <si>
    <t>LFE</t>
  </si>
  <si>
    <t>LFF</t>
  </si>
  <si>
    <t>LFG</t>
  </si>
  <si>
    <t>LGA</t>
  </si>
  <si>
    <t>LGE</t>
  </si>
  <si>
    <t>LGF</t>
  </si>
  <si>
    <t>LGG</t>
  </si>
  <si>
    <t>LHA</t>
  </si>
  <si>
    <t>LHE</t>
  </si>
  <si>
    <t>LHF</t>
  </si>
  <si>
    <t>LHG</t>
  </si>
  <si>
    <t>LJG</t>
  </si>
  <si>
    <t>LKG</t>
  </si>
  <si>
    <t>LLA</t>
  </si>
  <si>
    <t>LMA</t>
  </si>
  <si>
    <t>MAA</t>
  </si>
  <si>
    <t>MAE</t>
  </si>
  <si>
    <t>MAF</t>
  </si>
  <si>
    <t>MAG</t>
  </si>
  <si>
    <t>MBA</t>
  </si>
  <si>
    <t>MBE</t>
  </si>
  <si>
    <t>MBF</t>
  </si>
  <si>
    <t>MBG</t>
  </si>
  <si>
    <t>MCA</t>
  </si>
  <si>
    <t>MCE</t>
  </si>
  <si>
    <t>MCF</t>
  </si>
  <si>
    <t>MCG</t>
  </si>
  <si>
    <t>MDA</t>
  </si>
  <si>
    <t>MDE</t>
  </si>
  <si>
    <t>MDF</t>
  </si>
  <si>
    <t>MDG</t>
  </si>
  <si>
    <t>MEA</t>
  </si>
  <si>
    <t>MEE</t>
  </si>
  <si>
    <t>MEF</t>
  </si>
  <si>
    <t>MEG</t>
  </si>
  <si>
    <t>MFA</t>
  </si>
  <si>
    <t>MFE</t>
  </si>
  <si>
    <t>MFF</t>
  </si>
  <si>
    <t>MFG</t>
  </si>
  <si>
    <t>MGA</t>
  </si>
  <si>
    <t>MGE</t>
  </si>
  <si>
    <t>MGF</t>
  </si>
  <si>
    <t>MGG</t>
  </si>
  <si>
    <t>MHA</t>
  </si>
  <si>
    <t>MHE</t>
  </si>
  <si>
    <t>MHF</t>
  </si>
  <si>
    <t>MHG</t>
  </si>
  <si>
    <t>MJG</t>
  </si>
  <si>
    <t>MKG</t>
  </si>
  <si>
    <t>MLA</t>
  </si>
  <si>
    <t>MMA</t>
  </si>
  <si>
    <t>NAG</t>
  </si>
  <si>
    <t>NBG</t>
  </si>
  <si>
    <t>NCG</t>
  </si>
  <si>
    <t>NDG</t>
  </si>
  <si>
    <t>NEG</t>
  </si>
  <si>
    <t>NFG</t>
  </si>
  <si>
    <t>NJG</t>
  </si>
  <si>
    <t>NKG</t>
  </si>
  <si>
    <t>PCG</t>
  </si>
  <si>
    <t>PEG</t>
  </si>
  <si>
    <t>PFG</t>
  </si>
  <si>
    <t>PJG</t>
  </si>
  <si>
    <t>RAA</t>
  </si>
  <si>
    <t>RAE</t>
  </si>
  <si>
    <t>RAF</t>
  </si>
  <si>
    <t>RAG</t>
  </si>
  <si>
    <t>RBA</t>
  </si>
  <si>
    <t>RBE</t>
  </si>
  <si>
    <t>RBF</t>
  </si>
  <si>
    <t>RBG</t>
  </si>
  <si>
    <t>RCA</t>
  </si>
  <si>
    <t>RCE</t>
  </si>
  <si>
    <t>RCF</t>
  </si>
  <si>
    <t>RCG</t>
  </si>
  <si>
    <t>RDA</t>
  </si>
  <si>
    <t>RDE</t>
  </si>
  <si>
    <t>RDF</t>
  </si>
  <si>
    <t>RDG</t>
  </si>
  <si>
    <t>REA</t>
  </si>
  <si>
    <t>REE</t>
  </si>
  <si>
    <t>REF</t>
  </si>
  <si>
    <t>REG</t>
  </si>
  <si>
    <t>RFA</t>
  </si>
  <si>
    <t>RFE</t>
  </si>
  <si>
    <t>RFF</t>
  </si>
  <si>
    <t>RFG</t>
  </si>
  <si>
    <t>RGA</t>
  </si>
  <si>
    <t>RGE</t>
  </si>
  <si>
    <t>RGF</t>
  </si>
  <si>
    <t>RGG</t>
  </si>
  <si>
    <t>RHA</t>
  </si>
  <si>
    <t>RHE</t>
  </si>
  <si>
    <t>RHF</t>
  </si>
  <si>
    <t>RHG</t>
  </si>
  <si>
    <t>RJG</t>
  </si>
  <si>
    <t>RKG</t>
  </si>
  <si>
    <t>RLA</t>
  </si>
  <si>
    <t>RMA</t>
  </si>
  <si>
    <t>SCF</t>
  </si>
  <si>
    <t>SCG</t>
  </si>
  <si>
    <t>SDF</t>
  </si>
  <si>
    <t>SDG</t>
  </si>
  <si>
    <t>SEG</t>
  </si>
  <si>
    <t>SFG</t>
  </si>
  <si>
    <t>SGG</t>
  </si>
  <si>
    <t>SHG</t>
  </si>
  <si>
    <t>SJG</t>
  </si>
  <si>
    <t>SKG</t>
  </si>
  <si>
    <t>ZAB</t>
  </si>
  <si>
    <t>ZAC</t>
  </si>
  <si>
    <t>ZBA</t>
  </si>
  <si>
    <t>ZBB</t>
  </si>
  <si>
    <t>ZBC</t>
  </si>
  <si>
    <t>C</t>
    <phoneticPr fontId="4"/>
  </si>
  <si>
    <t>軽</t>
    <rPh sb="0" eb="1">
      <t>ケイ</t>
    </rPh>
    <phoneticPr fontId="4"/>
  </si>
  <si>
    <t>燃費</t>
    <rPh sb="0" eb="2">
      <t>ネンピ</t>
    </rPh>
    <phoneticPr fontId="4"/>
  </si>
  <si>
    <t>合計</t>
    <rPh sb="0" eb="2">
      <t>ゴウケイ</t>
    </rPh>
    <phoneticPr fontId="4"/>
  </si>
  <si>
    <t>軽油</t>
    <rPh sb="0" eb="2">
      <t>ケイユ</t>
    </rPh>
    <phoneticPr fontId="4"/>
  </si>
  <si>
    <t>燃料区分(低公害車摘出用）</t>
    <rPh sb="0" eb="2">
      <t>ネンリョウ</t>
    </rPh>
    <rPh sb="2" eb="4">
      <t>クブン</t>
    </rPh>
    <rPh sb="5" eb="6">
      <t>テイ</t>
    </rPh>
    <rPh sb="6" eb="8">
      <t>コウガイ</t>
    </rPh>
    <rPh sb="8" eb="9">
      <t>シャ</t>
    </rPh>
    <rPh sb="9" eb="11">
      <t>テキシュツ</t>
    </rPh>
    <rPh sb="11" eb="12">
      <t>ヨウ</t>
    </rPh>
    <phoneticPr fontId="4"/>
  </si>
  <si>
    <t>S50前</t>
  </si>
  <si>
    <t>-</t>
  </si>
  <si>
    <t>S54前</t>
  </si>
  <si>
    <t>S50</t>
  </si>
  <si>
    <t>H</t>
  </si>
  <si>
    <t>S54</t>
  </si>
  <si>
    <t>記号</t>
    <rPh sb="0" eb="2">
      <t>キゴウ</t>
    </rPh>
    <phoneticPr fontId="4"/>
  </si>
  <si>
    <t>年度</t>
  </si>
  <si>
    <t>型式</t>
  </si>
  <si>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</si>
  <si>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</si>
  <si>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</si>
  <si>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</si>
  <si>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</si>
  <si>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</si>
  <si>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</si>
  <si>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</si>
  <si>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</si>
  <si>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</si>
  <si>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</si>
  <si>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</si>
  <si>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</si>
  <si>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</si>
  <si>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</si>
  <si>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</si>
  <si>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</si>
  <si>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</si>
  <si>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</si>
  <si>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</si>
  <si>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</si>
  <si>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</si>
  <si>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</si>
  <si>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</si>
  <si>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</si>
  <si>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</si>
  <si>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</si>
  <si>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</si>
  <si>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</si>
  <si>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</si>
  <si>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</si>
  <si>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</si>
  <si>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</si>
  <si>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</si>
  <si>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</si>
  <si>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</si>
  <si>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</si>
  <si>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</si>
  <si>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</si>
  <si>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</si>
  <si>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</si>
  <si>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</si>
  <si>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</si>
  <si>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</si>
  <si>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</si>
  <si>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</si>
  <si>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</si>
  <si>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</si>
  <si>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</si>
  <si>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</si>
  <si>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</si>
  <si>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</si>
  <si>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</si>
  <si>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</si>
  <si>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</si>
  <si>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</si>
  <si>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</si>
  <si>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</si>
  <si>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</si>
  <si>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</si>
  <si>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</si>
  <si>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</si>
  <si>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</si>
  <si>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</si>
  <si>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</si>
  <si>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</si>
  <si>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</si>
  <si>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</si>
  <si>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</si>
  <si>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</si>
  <si>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</si>
  <si>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</si>
  <si>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</si>
  <si>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</si>
  <si>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</si>
  <si>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</si>
  <si>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</si>
  <si>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</si>
  <si>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</si>
  <si>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</si>
  <si>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</si>
  <si>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</si>
  <si>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</si>
  <si>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</si>
  <si>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</si>
  <si>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</si>
  <si>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</si>
  <si>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</si>
  <si>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</si>
  <si>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</si>
  <si>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</si>
  <si>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</si>
  <si>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</si>
  <si>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</si>
  <si>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</si>
  <si>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</si>
  <si>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</si>
  <si>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</si>
  <si>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</si>
  <si>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</si>
  <si>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</si>
  <si>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</si>
  <si>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</si>
  <si>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</si>
  <si>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</si>
  <si>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</si>
  <si>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</si>
  <si>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</si>
  <si>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</si>
  <si>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</si>
  <si>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</si>
  <si>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</si>
  <si>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</si>
  <si>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</si>
  <si>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</si>
  <si>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</si>
  <si>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</si>
  <si>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</si>
  <si>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</si>
  <si>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</si>
  <si>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</si>
  <si>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</si>
  <si>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</si>
  <si>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</si>
  <si>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</si>
  <si>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</si>
  <si>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4"/>
  </si>
  <si>
    <t>電</t>
    <rPh sb="0" eb="1">
      <t>デン</t>
    </rPh>
    <phoneticPr fontId="4"/>
  </si>
  <si>
    <t>普通貨物</t>
    <rPh sb="0" eb="2">
      <t>フツウ</t>
    </rPh>
    <rPh sb="2" eb="4">
      <t>カモツ</t>
    </rPh>
    <phoneticPr fontId="4"/>
  </si>
  <si>
    <t>特種</t>
    <rPh sb="0" eb="2">
      <t>トクシュ</t>
    </rPh>
    <phoneticPr fontId="4"/>
  </si>
  <si>
    <t>特殊</t>
    <rPh sb="0" eb="2">
      <t>トクシュ</t>
    </rPh>
    <phoneticPr fontId="4"/>
  </si>
  <si>
    <t>B</t>
  </si>
  <si>
    <t>C</t>
  </si>
  <si>
    <t>E</t>
  </si>
  <si>
    <t>GA</t>
  </si>
  <si>
    <t>GB</t>
  </si>
  <si>
    <t>GC</t>
  </si>
  <si>
    <t>GE</t>
  </si>
  <si>
    <t>GF</t>
  </si>
  <si>
    <t>GG</t>
  </si>
  <si>
    <t>GH</t>
  </si>
  <si>
    <t>GJ</t>
  </si>
  <si>
    <t>GK</t>
  </si>
  <si>
    <t>GL</t>
  </si>
  <si>
    <t>HG</t>
  </si>
  <si>
    <t>HJ</t>
  </si>
  <si>
    <t>HK</t>
  </si>
  <si>
    <t>HL</t>
  </si>
  <si>
    <t>HN</t>
  </si>
  <si>
    <t>HP</t>
  </si>
  <si>
    <t>低公害分類</t>
    <rPh sb="0" eb="1">
      <t>テイ</t>
    </rPh>
    <rPh sb="1" eb="3">
      <t>コウガイ</t>
    </rPh>
    <rPh sb="3" eb="5">
      <t>ブンルイ</t>
    </rPh>
    <phoneticPr fontId="4"/>
  </si>
  <si>
    <t>HQ</t>
  </si>
  <si>
    <t>HR</t>
  </si>
  <si>
    <t>LA</t>
  </si>
  <si>
    <t>LB</t>
  </si>
  <si>
    <t>LC</t>
  </si>
  <si>
    <t>LD</t>
  </si>
  <si>
    <t>ナンバー</t>
    <phoneticPr fontId="4"/>
  </si>
  <si>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</si>
  <si>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</si>
  <si>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</si>
  <si>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</si>
  <si>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</si>
  <si>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</si>
  <si>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</si>
  <si>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</si>
  <si>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</si>
  <si>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</si>
  <si>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</si>
  <si>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</si>
  <si>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</si>
  <si>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</si>
  <si>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</si>
  <si>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</si>
  <si>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</si>
  <si>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</si>
  <si>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</si>
  <si>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</si>
  <si>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</si>
  <si>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</si>
  <si>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</si>
  <si>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</si>
  <si>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</si>
  <si>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</si>
  <si>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</si>
  <si>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</si>
  <si>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</si>
  <si>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</si>
  <si>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</si>
  <si>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</si>
  <si>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</si>
  <si>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</si>
  <si>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</si>
  <si>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</si>
  <si>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</si>
  <si>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</si>
  <si>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</si>
  <si>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</si>
  <si>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</si>
  <si>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</si>
  <si>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</si>
  <si>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</si>
  <si>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</si>
  <si>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</si>
  <si>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</si>
  <si>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</si>
  <si>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</si>
  <si>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</si>
  <si>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</si>
  <si>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</si>
  <si>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</si>
  <si>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</si>
  <si>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</si>
  <si>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</si>
  <si>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</si>
  <si>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</si>
  <si>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</si>
  <si>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</si>
  <si>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</si>
  <si>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</si>
  <si>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</si>
  <si>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</si>
  <si>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</si>
  <si>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</si>
  <si>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</si>
  <si>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</si>
  <si>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</si>
  <si>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</si>
  <si>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</si>
  <si>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</si>
  <si>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</si>
  <si>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</si>
  <si>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</si>
  <si>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</si>
  <si>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</si>
  <si>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</si>
  <si>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</si>
  <si>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</si>
  <si>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</si>
  <si>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</si>
  <si>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</si>
  <si>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</si>
  <si>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</si>
  <si>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</si>
  <si>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</si>
  <si>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</si>
  <si>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</si>
  <si>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</si>
  <si>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</si>
  <si>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</si>
  <si>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</si>
  <si>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</si>
  <si>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</si>
  <si>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</si>
  <si>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</si>
  <si>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</si>
  <si>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</si>
  <si>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</si>
  <si>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</si>
  <si>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</si>
  <si>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</si>
  <si>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</si>
  <si>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</si>
  <si>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</si>
  <si>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</si>
  <si>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</si>
  <si>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</si>
  <si>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</si>
  <si>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</si>
  <si>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</si>
  <si>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</si>
  <si>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</si>
  <si>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</si>
  <si>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</si>
  <si>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</si>
  <si>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</si>
  <si>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</si>
  <si>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</si>
  <si>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</si>
  <si>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</si>
  <si>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</si>
  <si>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</si>
  <si>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排出係数(CO2）</t>
    <rPh sb="0" eb="2">
      <t>ハイシュツ</t>
    </rPh>
    <rPh sb="2" eb="4">
      <t>ケイスウ</t>
    </rPh>
    <phoneticPr fontId="4"/>
  </si>
  <si>
    <t>電気</t>
    <rPh sb="0" eb="2">
      <t>デンキ</t>
    </rPh>
    <phoneticPr fontId="4"/>
  </si>
  <si>
    <t>種類</t>
    <rPh sb="0" eb="2">
      <t>シュルイ</t>
    </rPh>
    <phoneticPr fontId="4"/>
  </si>
  <si>
    <t>台数</t>
    <rPh sb="0" eb="2">
      <t>ダイスウ</t>
    </rPh>
    <phoneticPr fontId="4"/>
  </si>
  <si>
    <t>乗用自動車</t>
    <rPh sb="0" eb="2">
      <t>ジョウヨウ</t>
    </rPh>
    <rPh sb="2" eb="5">
      <t>ジドウシャ</t>
    </rPh>
    <phoneticPr fontId="4"/>
  </si>
  <si>
    <t>合　　計</t>
    <rPh sb="0" eb="4">
      <t>ゴウケイ</t>
    </rPh>
    <phoneticPr fontId="4"/>
  </si>
  <si>
    <t>適正運転の実施</t>
  </si>
  <si>
    <t>内　　　　　　　　　　　　　　　　　　　　　容</t>
    <rPh sb="0" eb="23">
      <t>ナイヨウ</t>
    </rPh>
    <phoneticPr fontId="4"/>
  </si>
  <si>
    <t>大型バス</t>
    <rPh sb="0" eb="2">
      <t>オオガタ</t>
    </rPh>
    <phoneticPr fontId="4"/>
  </si>
  <si>
    <t>普通貨物車</t>
    <rPh sb="0" eb="2">
      <t>フツウ</t>
    </rPh>
    <phoneticPr fontId="4"/>
  </si>
  <si>
    <t>小型貨物車</t>
    <rPh sb="0" eb="2">
      <t>コガタ</t>
    </rPh>
    <phoneticPr fontId="4"/>
  </si>
  <si>
    <t>特種車(乗用系)</t>
    <rPh sb="4" eb="6">
      <t>ジョウヨウ</t>
    </rPh>
    <rPh sb="6" eb="7">
      <t>ケイ</t>
    </rPh>
    <phoneticPr fontId="4"/>
  </si>
  <si>
    <t>計算用走行距離（km）</t>
    <rPh sb="0" eb="2">
      <t>ケイサン</t>
    </rPh>
    <rPh sb="2" eb="3">
      <t>ヨウ</t>
    </rPh>
    <phoneticPr fontId="4"/>
  </si>
  <si>
    <t>計算用燃料給油量(L)</t>
    <rPh sb="0" eb="2">
      <t>ケイサン</t>
    </rPh>
    <rPh sb="2" eb="3">
      <t>ヨウ</t>
    </rPh>
    <rPh sb="3" eb="5">
      <t>ネンリョウ</t>
    </rPh>
    <rPh sb="5" eb="8">
      <t>キュウユリョウ</t>
    </rPh>
    <phoneticPr fontId="4"/>
  </si>
  <si>
    <t>排出係数（ＮＯｘ）</t>
    <rPh sb="0" eb="2">
      <t>ハイシュツ</t>
    </rPh>
    <rPh sb="2" eb="4">
      <t>ケイスウ</t>
    </rPh>
    <phoneticPr fontId="4"/>
  </si>
  <si>
    <t>排出係数記号</t>
    <rPh sb="0" eb="2">
      <t>ハイシュツ</t>
    </rPh>
    <rPh sb="2" eb="4">
      <t>ケイスウ</t>
    </rPh>
    <rPh sb="4" eb="6">
      <t>キゴウ</t>
    </rPh>
    <phoneticPr fontId="4"/>
  </si>
  <si>
    <t>車種別重量別記号</t>
    <rPh sb="0" eb="3">
      <t>シャシュベツ</t>
    </rPh>
    <rPh sb="3" eb="5">
      <t>ジュウリョウ</t>
    </rPh>
    <rPh sb="5" eb="6">
      <t>ベツ</t>
    </rPh>
    <rPh sb="6" eb="8">
      <t>キゴウ</t>
    </rPh>
    <phoneticPr fontId="4"/>
  </si>
  <si>
    <t>重量（車種別重量別用）</t>
    <rPh sb="0" eb="2">
      <t>ジュウリョウ</t>
    </rPh>
    <rPh sb="3" eb="6">
      <t>シャシュベツ</t>
    </rPh>
    <rPh sb="6" eb="8">
      <t>ジュウリョウ</t>
    </rPh>
    <rPh sb="8" eb="9">
      <t>ベツ</t>
    </rPh>
    <rPh sb="9" eb="10">
      <t>ヨウ</t>
    </rPh>
    <phoneticPr fontId="4"/>
  </si>
  <si>
    <t>排ガス記号</t>
    <rPh sb="0" eb="1">
      <t>ハイ</t>
    </rPh>
    <rPh sb="3" eb="5">
      <t>キゴウ</t>
    </rPh>
    <phoneticPr fontId="4"/>
  </si>
  <si>
    <t>燃料種類</t>
    <rPh sb="0" eb="2">
      <t>ネンリョウ</t>
    </rPh>
    <rPh sb="2" eb="4">
      <t>シュルイ</t>
    </rPh>
    <phoneticPr fontId="4"/>
  </si>
  <si>
    <t>車種</t>
    <rPh sb="0" eb="2">
      <t>シャシュ</t>
    </rPh>
    <phoneticPr fontId="4"/>
  </si>
  <si>
    <t>エラー</t>
    <phoneticPr fontId="4"/>
  </si>
  <si>
    <t>ナンバー</t>
    <phoneticPr fontId="4"/>
  </si>
  <si>
    <t>A2</t>
    <phoneticPr fontId="4"/>
  </si>
  <si>
    <t>バス</t>
    <phoneticPr fontId="4"/>
  </si>
  <si>
    <t>バス</t>
    <phoneticPr fontId="4"/>
  </si>
  <si>
    <t>ガソリン</t>
    <phoneticPr fontId="4"/>
  </si>
  <si>
    <t>ガ</t>
    <phoneticPr fontId="4"/>
  </si>
  <si>
    <t>A3</t>
    <phoneticPr fontId="4"/>
  </si>
  <si>
    <t>－</t>
  </si>
  <si>
    <t>(改)バス貨物3.5t～(CNG)</t>
    <rPh sb="1" eb="2">
      <t>カイ</t>
    </rPh>
    <rPh sb="5" eb="7">
      <t>カモツ</t>
    </rPh>
    <phoneticPr fontId="6"/>
  </si>
  <si>
    <r>
      <t>貨4</t>
    </r>
    <r>
      <rPr>
        <sz val="11"/>
        <rFont val="ＭＳ Ｐゴシック"/>
        <family val="3"/>
        <charset val="128"/>
      </rPr>
      <t>C</t>
    </r>
    <rPh sb="0" eb="1">
      <t>カ</t>
    </rPh>
    <phoneticPr fontId="6"/>
  </si>
  <si>
    <t>軽油→CNGへの改造</t>
    <rPh sb="0" eb="2">
      <t>ケイユ</t>
    </rPh>
    <rPh sb="8" eb="10">
      <t>カイゾウ</t>
    </rPh>
    <phoneticPr fontId="6"/>
  </si>
  <si>
    <r>
      <rPr>
        <sz val="11"/>
        <color rgb="FFFF0000"/>
        <rFont val="ＭＳ Ｐゴシック"/>
        <family val="3"/>
        <charset val="128"/>
        <scheme val="minor"/>
      </rPr>
      <t>(改)</t>
    </r>
    <r>
      <rPr>
        <sz val="11"/>
        <rFont val="ＭＳ Ｐゴシック"/>
        <family val="3"/>
        <charset val="128"/>
        <scheme val="minor"/>
      </rPr>
      <t>バス貨物3.5t～(CNG)</t>
    </r>
    <rPh sb="5" eb="7">
      <t>カモツ</t>
    </rPh>
    <phoneticPr fontId="6"/>
  </si>
  <si>
    <t>貨4C</t>
    <rPh sb="0" eb="1">
      <t>カ</t>
    </rPh>
    <phoneticPr fontId="6"/>
  </si>
  <si>
    <r>
      <t>(改)バス貨物3.5t～(</t>
    </r>
    <r>
      <rPr>
        <sz val="11"/>
        <color theme="1"/>
        <rFont val="ＭＳ Ｐゴシック"/>
        <family val="3"/>
        <charset val="128"/>
        <scheme val="minor"/>
      </rPr>
      <t>CNG)</t>
    </r>
    <rPh sb="1" eb="2">
      <t>カイ</t>
    </rPh>
    <rPh sb="5" eb="7">
      <t>カモツ</t>
    </rPh>
    <phoneticPr fontId="6"/>
  </si>
  <si>
    <r>
      <t>(改</t>
    </r>
    <r>
      <rPr>
        <sz val="11"/>
        <color theme="1"/>
        <rFont val="ＭＳ Ｐゴシック"/>
        <family val="3"/>
        <charset val="128"/>
        <scheme val="minor"/>
      </rPr>
      <t>)バス貨物3.5t～(CNG)</t>
    </r>
    <rPh sb="1" eb="2">
      <t>カイ</t>
    </rPh>
    <rPh sb="5" eb="7">
      <t>カモツ</t>
    </rPh>
    <phoneticPr fontId="6"/>
  </si>
  <si>
    <t>軽油→CNGへの改造</t>
    <rPh sb="0" eb="2">
      <t>ケイユ</t>
    </rPh>
    <rPh sb="8" eb="10">
      <t>カイゾウ</t>
    </rPh>
    <phoneticPr fontId="5"/>
  </si>
  <si>
    <t>(改)バス貨物3.5t～(ガソリン)</t>
  </si>
  <si>
    <t>貨4ガ</t>
    <rPh sb="0" eb="1">
      <t>カ</t>
    </rPh>
    <phoneticPr fontId="6"/>
  </si>
  <si>
    <t>ガL3</t>
  </si>
  <si>
    <t>軽油→ガソリンへの改造</t>
    <rPh sb="0" eb="2">
      <t>ケイユ</t>
    </rPh>
    <rPh sb="9" eb="11">
      <t>カイゾウ</t>
    </rPh>
    <phoneticPr fontId="5"/>
  </si>
  <si>
    <t>(改)バス貨物3.5t～(LPG)</t>
    <rPh sb="1" eb="2">
      <t>カイ</t>
    </rPh>
    <rPh sb="5" eb="7">
      <t>カモツ</t>
    </rPh>
    <phoneticPr fontId="6"/>
  </si>
  <si>
    <r>
      <t>貨4</t>
    </r>
    <r>
      <rPr>
        <sz val="11"/>
        <rFont val="ＭＳ Ｐゴシック"/>
        <family val="3"/>
        <charset val="128"/>
      </rPr>
      <t>L</t>
    </r>
    <rPh sb="0" eb="1">
      <t>カ</t>
    </rPh>
    <phoneticPr fontId="6"/>
  </si>
  <si>
    <t>軽油→LPGへの改造</t>
    <rPh sb="0" eb="2">
      <t>ケイユ</t>
    </rPh>
    <rPh sb="8" eb="10">
      <t>カイゾウ</t>
    </rPh>
    <phoneticPr fontId="5"/>
  </si>
  <si>
    <r>
      <t>貨</t>
    </r>
    <r>
      <rPr>
        <sz val="11"/>
        <rFont val="ＭＳ Ｐゴシック"/>
        <family val="3"/>
        <charset val="128"/>
      </rPr>
      <t>4L</t>
    </r>
    <rPh sb="0" eb="1">
      <t>カ</t>
    </rPh>
    <phoneticPr fontId="6"/>
  </si>
  <si>
    <t>(改)バス貨物3.5t～(LPG)</t>
  </si>
  <si>
    <t>(改)バス貨物2.5～3.5t(CNG)</t>
    <rPh sb="1" eb="2">
      <t>カイ</t>
    </rPh>
    <rPh sb="5" eb="7">
      <t>カモツ</t>
    </rPh>
    <phoneticPr fontId="6"/>
  </si>
  <si>
    <r>
      <t>貨3</t>
    </r>
    <r>
      <rPr>
        <sz val="11"/>
        <rFont val="ＭＳ Ｐゴシック"/>
        <family val="3"/>
        <charset val="128"/>
      </rPr>
      <t>C</t>
    </r>
    <rPh sb="0" eb="1">
      <t>カ</t>
    </rPh>
    <phoneticPr fontId="6"/>
  </si>
  <si>
    <t>ガソリン・LPG→CNGへの改造</t>
    <rPh sb="14" eb="16">
      <t>カイゾウ</t>
    </rPh>
    <phoneticPr fontId="5"/>
  </si>
  <si>
    <r>
      <t>(改）バス貨物3.5t～(</t>
    </r>
    <r>
      <rPr>
        <sz val="11"/>
        <color theme="1"/>
        <rFont val="ＭＳ Ｐゴシック"/>
        <family val="3"/>
        <charset val="128"/>
        <scheme val="minor"/>
      </rPr>
      <t>CNG)</t>
    </r>
    <rPh sb="1" eb="2">
      <t>カイ</t>
    </rPh>
    <rPh sb="5" eb="7">
      <t>カモツ</t>
    </rPh>
    <phoneticPr fontId="6"/>
  </si>
  <si>
    <t>(改）バス貨物～1.7t(CNG)</t>
    <rPh sb="5" eb="7">
      <t>カモツ</t>
    </rPh>
    <phoneticPr fontId="6"/>
  </si>
  <si>
    <r>
      <t>貨1</t>
    </r>
    <r>
      <rPr>
        <sz val="11"/>
        <rFont val="ＭＳ Ｐゴシック"/>
        <family val="3"/>
        <charset val="128"/>
      </rPr>
      <t>C</t>
    </r>
    <rPh sb="0" eb="1">
      <t>カ</t>
    </rPh>
    <phoneticPr fontId="6"/>
  </si>
  <si>
    <t>(改)バス貨物～1.7t(CNG)</t>
    <rPh sb="1" eb="2">
      <t>カイ</t>
    </rPh>
    <rPh sb="5" eb="7">
      <t>カモツ</t>
    </rPh>
    <phoneticPr fontId="6"/>
  </si>
  <si>
    <r>
      <t>貨</t>
    </r>
    <r>
      <rPr>
        <sz val="11"/>
        <rFont val="ＭＳ Ｐゴシック"/>
        <family val="3"/>
        <charset val="128"/>
      </rPr>
      <t>4C</t>
    </r>
    <rPh sb="0" eb="1">
      <t>カ</t>
    </rPh>
    <phoneticPr fontId="6"/>
  </si>
  <si>
    <t>(改)乗用(CNG)</t>
    <rPh sb="1" eb="2">
      <t>カイ</t>
    </rPh>
    <rPh sb="3" eb="5">
      <t>ジョウヨウ</t>
    </rPh>
    <phoneticPr fontId="6"/>
  </si>
  <si>
    <r>
      <t>乗0</t>
    </r>
    <r>
      <rPr>
        <sz val="11"/>
        <rFont val="ＭＳ Ｐゴシック"/>
        <family val="3"/>
        <charset val="128"/>
      </rPr>
      <t>C</t>
    </r>
    <rPh sb="0" eb="1">
      <t>ジョウ</t>
    </rPh>
    <phoneticPr fontId="6"/>
  </si>
  <si>
    <t>貨1C</t>
    <rPh sb="0" eb="1">
      <t>カ</t>
    </rPh>
    <phoneticPr fontId="6"/>
  </si>
  <si>
    <t>貨3C</t>
    <rPh sb="0" eb="1">
      <t>カ</t>
    </rPh>
    <phoneticPr fontId="6"/>
  </si>
  <si>
    <t>(GVW)バス貨物～1.7t(ガソリン・LPG)</t>
    <rPh sb="7" eb="9">
      <t>カモツ</t>
    </rPh>
    <phoneticPr fontId="6"/>
  </si>
  <si>
    <t>貨1ガ</t>
    <rPh sb="0" eb="1">
      <t>カ</t>
    </rPh>
    <phoneticPr fontId="6"/>
  </si>
  <si>
    <t>GVW範囲外設定</t>
    <rPh sb="3" eb="5">
      <t>ハンイ</t>
    </rPh>
    <rPh sb="5" eb="6">
      <t>ガイ</t>
    </rPh>
    <rPh sb="6" eb="8">
      <t>セッテイ</t>
    </rPh>
    <phoneticPr fontId="6"/>
  </si>
  <si>
    <t>(GVW)バス貨物3.5t～(軽油)</t>
    <rPh sb="7" eb="9">
      <t>カモツ</t>
    </rPh>
    <rPh sb="15" eb="17">
      <t>ケイユ</t>
    </rPh>
    <phoneticPr fontId="6"/>
  </si>
  <si>
    <t>貨4軽</t>
    <rPh sb="0" eb="1">
      <t>カ</t>
    </rPh>
    <rPh sb="2" eb="3">
      <t>ケイ</t>
    </rPh>
    <phoneticPr fontId="6"/>
  </si>
  <si>
    <t>軽3</t>
    <rPh sb="0" eb="1">
      <t>ケイ</t>
    </rPh>
    <phoneticPr fontId="6"/>
  </si>
  <si>
    <t>ガL1</t>
  </si>
  <si>
    <r>
      <t>貨2</t>
    </r>
    <r>
      <rPr>
        <sz val="11"/>
        <rFont val="ＭＳ Ｐゴシック"/>
        <family val="3"/>
        <charset val="128"/>
      </rPr>
      <t>C</t>
    </r>
    <rPh sb="0" eb="1">
      <t>カ</t>
    </rPh>
    <phoneticPr fontId="6"/>
  </si>
  <si>
    <t>(GVW)バス貨物1.7～2.5t(軽油)</t>
    <rPh sb="7" eb="9">
      <t>カモツ</t>
    </rPh>
    <rPh sb="18" eb="20">
      <t>ケイユ</t>
    </rPh>
    <phoneticPr fontId="6"/>
  </si>
  <si>
    <t>貨2軽</t>
    <rPh sb="0" eb="1">
      <t>カ</t>
    </rPh>
    <rPh sb="2" eb="3">
      <t>ケイ</t>
    </rPh>
    <phoneticPr fontId="6"/>
  </si>
  <si>
    <t>軽ポ</t>
    <rPh sb="0" eb="1">
      <t>ケイ</t>
    </rPh>
    <phoneticPr fontId="6"/>
  </si>
  <si>
    <t>ガL2</t>
  </si>
  <si>
    <t>貨3ガ</t>
    <rPh sb="0" eb="1">
      <t>カ</t>
    </rPh>
    <phoneticPr fontId="6"/>
  </si>
  <si>
    <t>(GVW)バス貨物3.5t～(ガソリン・LPG)</t>
    <rPh sb="7" eb="9">
      <t>カモツ</t>
    </rPh>
    <phoneticPr fontId="6"/>
  </si>
  <si>
    <r>
      <t>貨</t>
    </r>
    <r>
      <rPr>
        <sz val="11"/>
        <color rgb="FFFF0000"/>
        <rFont val="ＭＳ Ｐゴシック"/>
        <family val="3"/>
        <charset val="128"/>
        <scheme val="minor"/>
      </rPr>
      <t>2</t>
    </r>
    <r>
      <rPr>
        <sz val="11"/>
        <rFont val="ＭＳ Ｐゴシック"/>
        <family val="3"/>
        <charset val="128"/>
      </rPr>
      <t>ガ</t>
    </r>
    <rPh sb="0" eb="1">
      <t>カ</t>
    </rPh>
    <phoneticPr fontId="6"/>
  </si>
  <si>
    <t>(GVW)バス貨物3.5t～ (ガソリン・LPG)</t>
    <rPh sb="7" eb="9">
      <t>カモツ</t>
    </rPh>
    <phoneticPr fontId="6"/>
  </si>
  <si>
    <t>TSG</t>
  </si>
  <si>
    <t>ハ</t>
  </si>
  <si>
    <t>QTG</t>
  </si>
  <si>
    <t>～1.7 t</t>
  </si>
  <si>
    <t>ハイブリット</t>
  </si>
  <si>
    <t>☆</t>
  </si>
  <si>
    <t>☆☆</t>
  </si>
  <si>
    <t>☆☆☆</t>
  </si>
  <si>
    <t>ALE</t>
  </si>
  <si>
    <t>Pハ</t>
  </si>
  <si>
    <t>CLE</t>
  </si>
  <si>
    <t>DLE</t>
  </si>
  <si>
    <t>LLE</t>
  </si>
  <si>
    <t>MLE</t>
  </si>
  <si>
    <t>RLE</t>
  </si>
  <si>
    <t>QLE</t>
  </si>
  <si>
    <t>H30</t>
  </si>
  <si>
    <t>3BE</t>
  </si>
  <si>
    <t>3AE</t>
  </si>
  <si>
    <r>
      <t>H</t>
    </r>
    <r>
      <rPr>
        <sz val="11"/>
        <rFont val="ＭＳ Ｐゴシック"/>
        <family val="3"/>
        <charset val="128"/>
      </rPr>
      <t>30</t>
    </r>
    <r>
      <rPr>
        <sz val="11"/>
        <rFont val="ＭＳ Ｐゴシック"/>
        <family val="3"/>
        <charset val="128"/>
      </rPr>
      <t/>
    </r>
  </si>
  <si>
    <t>3LE</t>
  </si>
  <si>
    <t>4BE</t>
  </si>
  <si>
    <t>4AE</t>
  </si>
  <si>
    <t>4LE</t>
  </si>
  <si>
    <t>5BE</t>
  </si>
  <si>
    <t>5AE</t>
  </si>
  <si>
    <t>5LE</t>
  </si>
  <si>
    <t>6BE</t>
  </si>
  <si>
    <t>新☆☆☆☆☆</t>
    <rPh sb="0" eb="1">
      <t>シン</t>
    </rPh>
    <phoneticPr fontId="4"/>
  </si>
  <si>
    <t>6AE</t>
  </si>
  <si>
    <t>6LE</t>
  </si>
  <si>
    <t>1.7～2.5 t</t>
  </si>
  <si>
    <t>ALF</t>
  </si>
  <si>
    <t>CLF</t>
    <phoneticPr fontId="4"/>
  </si>
  <si>
    <t>CLF</t>
  </si>
  <si>
    <t>DLF</t>
  </si>
  <si>
    <t>LLF</t>
  </si>
  <si>
    <t>MLF</t>
  </si>
  <si>
    <t>RLF</t>
  </si>
  <si>
    <t>QLF</t>
  </si>
  <si>
    <t>3BF</t>
  </si>
  <si>
    <t>3AF</t>
  </si>
  <si>
    <t>3LF</t>
  </si>
  <si>
    <t>4BF</t>
  </si>
  <si>
    <r>
      <t>4</t>
    </r>
    <r>
      <rPr>
        <sz val="11"/>
        <rFont val="ＭＳ Ｐゴシック"/>
        <family val="3"/>
        <charset val="128"/>
      </rPr>
      <t>AF</t>
    </r>
    <phoneticPr fontId="4"/>
  </si>
  <si>
    <t>4AF</t>
  </si>
  <si>
    <t>4LF</t>
    <phoneticPr fontId="4"/>
  </si>
  <si>
    <t>4LF</t>
  </si>
  <si>
    <r>
      <t>5</t>
    </r>
    <r>
      <rPr>
        <sz val="11"/>
        <rFont val="ＭＳ Ｐゴシック"/>
        <family val="3"/>
        <charset val="128"/>
      </rPr>
      <t>BF</t>
    </r>
    <phoneticPr fontId="4"/>
  </si>
  <si>
    <t>5BF</t>
  </si>
  <si>
    <t>5AF</t>
  </si>
  <si>
    <t>5LF</t>
    <phoneticPr fontId="4"/>
  </si>
  <si>
    <t>5LF</t>
  </si>
  <si>
    <t>ガL4</t>
  </si>
  <si>
    <t>6BF</t>
  </si>
  <si>
    <t>6AF</t>
  </si>
  <si>
    <t>6LF</t>
  </si>
  <si>
    <t>2.5～3.5 t</t>
  </si>
  <si>
    <t>3.5 t～</t>
  </si>
  <si>
    <t>ALG</t>
  </si>
  <si>
    <t>BLG</t>
  </si>
  <si>
    <t>NLG</t>
  </si>
  <si>
    <t>PLG</t>
  </si>
  <si>
    <t>LLG</t>
  </si>
  <si>
    <t>MLG</t>
  </si>
  <si>
    <t>RLG</t>
  </si>
  <si>
    <t>Pハ</t>
    <phoneticPr fontId="4"/>
  </si>
  <si>
    <t>QLG</t>
  </si>
  <si>
    <t>軽新長</t>
    <rPh sb="0" eb="1">
      <t>ケイ</t>
    </rPh>
    <rPh sb="1" eb="2">
      <t>シン</t>
    </rPh>
    <rPh sb="2" eb="3">
      <t>チョウ</t>
    </rPh>
    <phoneticPr fontId="6"/>
  </si>
  <si>
    <t>AME</t>
  </si>
  <si>
    <t>CME</t>
  </si>
  <si>
    <t>☆☆☆☆</t>
  </si>
  <si>
    <t>DME</t>
  </si>
  <si>
    <t>LME</t>
  </si>
  <si>
    <t>MME</t>
  </si>
  <si>
    <t>RME</t>
  </si>
  <si>
    <r>
      <t>Q</t>
    </r>
    <r>
      <rPr>
        <sz val="11"/>
        <rFont val="ＭＳ Ｐゴシック"/>
        <family val="3"/>
        <charset val="128"/>
      </rPr>
      <t>ME</t>
    </r>
    <phoneticPr fontId="4"/>
  </si>
  <si>
    <t>QME</t>
  </si>
  <si>
    <t>軽ポポ</t>
    <rPh sb="0" eb="1">
      <t>ケイ</t>
    </rPh>
    <phoneticPr fontId="6"/>
  </si>
  <si>
    <t>軽ポポ</t>
    <rPh sb="0" eb="1">
      <t>ケイ</t>
    </rPh>
    <phoneticPr fontId="4"/>
  </si>
  <si>
    <t>3DE</t>
  </si>
  <si>
    <t>3CE</t>
  </si>
  <si>
    <t>3ME</t>
  </si>
  <si>
    <t>4DE</t>
  </si>
  <si>
    <t>4CE</t>
  </si>
  <si>
    <t>4ME</t>
  </si>
  <si>
    <t>5DE</t>
  </si>
  <si>
    <t>5CE</t>
  </si>
  <si>
    <t>5ME</t>
  </si>
  <si>
    <t>6DE</t>
  </si>
  <si>
    <t>6CE</t>
  </si>
  <si>
    <t>6ME</t>
  </si>
  <si>
    <t>AMF</t>
  </si>
  <si>
    <t>CMF</t>
  </si>
  <si>
    <t>DMF</t>
  </si>
  <si>
    <t>SMF</t>
  </si>
  <si>
    <t>TMF</t>
  </si>
  <si>
    <t>3DF</t>
  </si>
  <si>
    <t>3CF</t>
  </si>
  <si>
    <t>3MF</t>
  </si>
  <si>
    <t>4DF</t>
  </si>
  <si>
    <t>4CF</t>
  </si>
  <si>
    <t>4MF</t>
  </si>
  <si>
    <t>5DF</t>
  </si>
  <si>
    <t>5CF</t>
  </si>
  <si>
    <t>5MF</t>
  </si>
  <si>
    <t>6DF</t>
  </si>
  <si>
    <t>6CF</t>
  </si>
  <si>
    <t>6MF</t>
  </si>
  <si>
    <t>LMF</t>
  </si>
  <si>
    <t>MMF</t>
  </si>
  <si>
    <t>RMF</t>
  </si>
  <si>
    <t>QMF</t>
  </si>
  <si>
    <t>H28・30規制</t>
    <phoneticPr fontId="4"/>
  </si>
  <si>
    <t>H10</t>
  </si>
  <si>
    <t>H11</t>
  </si>
  <si>
    <t>☆☆☆(PMのみ)</t>
  </si>
  <si>
    <t>☆☆☆(PMのみ),ハイブリット</t>
  </si>
  <si>
    <t>☆☆☆☆（ＰＭのみ）</t>
  </si>
  <si>
    <t>☆☆☆☆(PMのみ）,ハイブリット</t>
  </si>
  <si>
    <t>☆(NOX),☆☆☆(PM)</t>
  </si>
  <si>
    <t>☆(NOX),☆☆☆(PM),ハイブリット</t>
  </si>
  <si>
    <t>☆(NOX),☆☆☆☆(PM)</t>
  </si>
  <si>
    <t>☆(NOX),☆☆☆☆(PM),ハイブリット</t>
  </si>
  <si>
    <t>☆☆(NOX),☆☆☆(PM)</t>
  </si>
  <si>
    <t>☆☆(NOX),☆☆☆(PM),ハイブリット</t>
  </si>
  <si>
    <t>☆☆(NOX),☆☆☆☆(PM)</t>
  </si>
  <si>
    <t>☆☆(NOX),☆☆☆☆(PM),ハイブリット</t>
  </si>
  <si>
    <t>☆☆☆(NOX),☆☆☆(PM)</t>
  </si>
  <si>
    <t>☆☆☆(NOX),☆☆☆(PM),ハイブリット</t>
  </si>
  <si>
    <t>☆☆☆(NOX),☆☆☆☆(PM)</t>
  </si>
  <si>
    <t>☆☆☆(NOX),☆☆☆☆(PM),ハイブリット</t>
  </si>
  <si>
    <t>AMG</t>
  </si>
  <si>
    <t>新☆(新長期)</t>
    <rPh sb="3" eb="4">
      <t>シン</t>
    </rPh>
    <rPh sb="4" eb="6">
      <t>チョウキ</t>
    </rPh>
    <phoneticPr fontId="4"/>
  </si>
  <si>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</si>
  <si>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</si>
  <si>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</si>
  <si>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4"/>
  </si>
  <si>
    <t>12 t～</t>
  </si>
  <si>
    <r>
      <t>バス貨物12t～(軽油)</t>
    </r>
    <r>
      <rPr>
        <sz val="11"/>
        <rFont val="ＭＳ Ｐゴシック"/>
        <family val="3"/>
        <charset val="128"/>
      </rPr>
      <t/>
    </r>
    <rPh sb="2" eb="4">
      <t>カモツ</t>
    </rPh>
    <rPh sb="9" eb="11">
      <t>ケイユ</t>
    </rPh>
    <phoneticPr fontId="4"/>
  </si>
  <si>
    <t>LTG</t>
  </si>
  <si>
    <t>LSG</t>
  </si>
  <si>
    <t>LMG</t>
  </si>
  <si>
    <t>MMG</t>
  </si>
  <si>
    <t>RMG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</si>
  <si>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</si>
  <si>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</si>
  <si>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4"/>
  </si>
  <si>
    <r>
      <t>バス貨物3.5t～</t>
    </r>
    <r>
      <rPr>
        <sz val="11"/>
        <rFont val="ＭＳ Ｐゴシック"/>
        <family val="3"/>
        <charset val="128"/>
      </rPr>
      <t>12t(軽油)</t>
    </r>
    <r>
      <rPr>
        <sz val="11"/>
        <rFont val="ＭＳ Ｐゴシック"/>
        <family val="3"/>
        <charset val="128"/>
      </rPr>
      <t/>
    </r>
    <rPh sb="2" eb="4">
      <t>カモツ</t>
    </rPh>
    <rPh sb="13" eb="15">
      <t>ケイユ</t>
    </rPh>
    <phoneticPr fontId="4"/>
  </si>
  <si>
    <t>STG</t>
  </si>
  <si>
    <t>SSG</t>
  </si>
  <si>
    <t>SMG</t>
  </si>
  <si>
    <t>TTG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</si>
  <si>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</si>
  <si>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4"/>
  </si>
  <si>
    <r>
      <t>H</t>
    </r>
    <r>
      <rPr>
        <sz val="11"/>
        <rFont val="ＭＳ Ｐゴシック"/>
        <family val="3"/>
        <charset val="128"/>
      </rPr>
      <t>28</t>
    </r>
    <phoneticPr fontId="4"/>
  </si>
  <si>
    <t>H28</t>
  </si>
  <si>
    <t>2DG</t>
  </si>
  <si>
    <t>2KG</t>
  </si>
  <si>
    <r>
      <t>バス貨物3.5t～(軽油)</t>
    </r>
    <r>
      <rPr>
        <sz val="11"/>
        <rFont val="ＭＳ Ｐゴシック"/>
        <family val="3"/>
        <charset val="128"/>
      </rPr>
      <t/>
    </r>
    <rPh sb="2" eb="4">
      <t>カモツ</t>
    </rPh>
    <rPh sb="10" eb="12">
      <t>ケイユ</t>
    </rPh>
    <phoneticPr fontId="4"/>
  </si>
  <si>
    <r>
      <t>H</t>
    </r>
    <r>
      <rPr>
        <sz val="11"/>
        <rFont val="ＭＳ Ｐゴシック"/>
        <family val="3"/>
        <charset val="128"/>
      </rPr>
      <t>28</t>
    </r>
    <r>
      <rPr>
        <sz val="11"/>
        <rFont val="ＭＳ Ｐゴシック"/>
        <family val="3"/>
        <charset val="128"/>
      </rPr>
      <t/>
    </r>
  </si>
  <si>
    <t>2PG</t>
  </si>
  <si>
    <t>2RG</t>
  </si>
  <si>
    <t>2TG</t>
  </si>
  <si>
    <t>2CG</t>
  </si>
  <si>
    <t>2JG</t>
  </si>
  <si>
    <t>2NG</t>
  </si>
  <si>
    <t>2QG</t>
  </si>
  <si>
    <t>2SG</t>
  </si>
  <si>
    <t>2MG</t>
  </si>
  <si>
    <t>☆,CNG</t>
  </si>
  <si>
    <t>☆☆,CNG</t>
  </si>
  <si>
    <t>☆☆☆,CNG</t>
  </si>
  <si>
    <t>CNG,ハイブリット</t>
  </si>
  <si>
    <t>3FE</t>
  </si>
  <si>
    <t>3EE</t>
  </si>
  <si>
    <t>4FE</t>
  </si>
  <si>
    <t>4EE</t>
  </si>
  <si>
    <t>5FE</t>
  </si>
  <si>
    <t>5EE</t>
  </si>
  <si>
    <t>6FE</t>
  </si>
  <si>
    <t>6EE</t>
  </si>
  <si>
    <r>
      <t>3</t>
    </r>
    <r>
      <rPr>
        <sz val="11"/>
        <rFont val="ＭＳ Ｐゴシック"/>
        <family val="3"/>
        <charset val="128"/>
      </rPr>
      <t>FF</t>
    </r>
    <phoneticPr fontId="4"/>
  </si>
  <si>
    <t>3FF</t>
  </si>
  <si>
    <t>3EF</t>
  </si>
  <si>
    <t>4FF</t>
  </si>
  <si>
    <t>4EF</t>
  </si>
  <si>
    <t>5FF</t>
  </si>
  <si>
    <r>
      <t>5</t>
    </r>
    <r>
      <rPr>
        <sz val="11"/>
        <rFont val="ＭＳ Ｐゴシック"/>
        <family val="3"/>
        <charset val="128"/>
      </rPr>
      <t>EF</t>
    </r>
    <phoneticPr fontId="4"/>
  </si>
  <si>
    <t>5EF</t>
  </si>
  <si>
    <t>6FF</t>
  </si>
  <si>
    <t>6EF</t>
  </si>
  <si>
    <r>
      <t>バス貨物1</t>
    </r>
    <r>
      <rPr>
        <sz val="11"/>
        <rFont val="ＭＳ Ｐゴシック"/>
        <family val="3"/>
        <charset val="128"/>
      </rPr>
      <t>2</t>
    </r>
    <r>
      <rPr>
        <sz val="11"/>
        <rFont val="ＭＳ Ｐゴシック"/>
        <family val="3"/>
        <charset val="128"/>
      </rPr>
      <t>t～(CNG)</t>
    </r>
    <rPh sb="2" eb="4">
      <t>カモツ</t>
    </rPh>
    <phoneticPr fontId="4"/>
  </si>
  <si>
    <r>
      <t>バス貨物12t～(CNG)</t>
    </r>
    <r>
      <rPr>
        <sz val="11"/>
        <rFont val="ＭＳ Ｐゴシック"/>
        <family val="3"/>
        <charset val="128"/>
      </rPr>
      <t/>
    </r>
    <rPh sb="2" eb="4">
      <t>カモツ</t>
    </rPh>
    <phoneticPr fontId="4"/>
  </si>
  <si>
    <r>
      <t>バス貨物3.5t～</t>
    </r>
    <r>
      <rPr>
        <sz val="11"/>
        <rFont val="ＭＳ Ｐゴシック"/>
        <family val="3"/>
        <charset val="128"/>
      </rPr>
      <t>12t</t>
    </r>
    <r>
      <rPr>
        <sz val="11"/>
        <rFont val="ＭＳ Ｐゴシック"/>
        <family val="3"/>
        <charset val="128"/>
      </rPr>
      <t>(CNG)</t>
    </r>
    <rPh sb="2" eb="4">
      <t>カモツ</t>
    </rPh>
    <phoneticPr fontId="4"/>
  </si>
  <si>
    <r>
      <t>バス貨物3.5t～</t>
    </r>
    <r>
      <rPr>
        <sz val="11"/>
        <rFont val="ＭＳ Ｐゴシック"/>
        <family val="3"/>
        <charset val="128"/>
      </rPr>
      <t>12t(CNG)</t>
    </r>
    <r>
      <rPr>
        <sz val="11"/>
        <rFont val="ＭＳ Ｐゴシック"/>
        <family val="3"/>
        <charset val="128"/>
      </rPr>
      <t/>
    </r>
    <rPh sb="2" eb="4">
      <t>カモツ</t>
    </rPh>
    <phoneticPr fontId="4"/>
  </si>
  <si>
    <t>2FG</t>
  </si>
  <si>
    <t>2EG</t>
  </si>
  <si>
    <t>メ</t>
  </si>
  <si>
    <t>☆,メタノール</t>
  </si>
  <si>
    <t>☆☆,メタノール</t>
  </si>
  <si>
    <t>☆☆☆,メタノール</t>
  </si>
  <si>
    <t>メタノール,ハイブリット</t>
  </si>
  <si>
    <t>H30</t>
    <phoneticPr fontId="4"/>
  </si>
  <si>
    <t>3HE</t>
  </si>
  <si>
    <t>3GE</t>
  </si>
  <si>
    <t>4HE</t>
  </si>
  <si>
    <t>4GE</t>
  </si>
  <si>
    <t>5HE</t>
  </si>
  <si>
    <t>5GE</t>
  </si>
  <si>
    <t>6HE</t>
  </si>
  <si>
    <t>6GE</t>
  </si>
  <si>
    <t>3HF</t>
  </si>
  <si>
    <t>3GF</t>
  </si>
  <si>
    <t>4HF</t>
  </si>
  <si>
    <t>4GF</t>
  </si>
  <si>
    <t>5HF</t>
  </si>
  <si>
    <t>5GF</t>
  </si>
  <si>
    <t>6HF</t>
  </si>
  <si>
    <t>6GF</t>
  </si>
  <si>
    <r>
      <t>バス貨物1</t>
    </r>
    <r>
      <rPr>
        <sz val="11"/>
        <rFont val="ＭＳ Ｐゴシック"/>
        <family val="3"/>
        <charset val="128"/>
      </rPr>
      <t>2</t>
    </r>
    <r>
      <rPr>
        <sz val="11"/>
        <rFont val="ＭＳ Ｐゴシック"/>
        <family val="3"/>
        <charset val="128"/>
      </rPr>
      <t>t～(メタノール)</t>
    </r>
    <rPh sb="2" eb="4">
      <t>カモツ</t>
    </rPh>
    <phoneticPr fontId="4"/>
  </si>
  <si>
    <r>
      <t>バス貨物12t～(メタノール)</t>
    </r>
    <r>
      <rPr>
        <sz val="11"/>
        <rFont val="ＭＳ Ｐゴシック"/>
        <family val="3"/>
        <charset val="128"/>
      </rPr>
      <t/>
    </r>
    <rPh sb="2" eb="4">
      <t>カモツ</t>
    </rPh>
    <phoneticPr fontId="4"/>
  </si>
  <si>
    <r>
      <t>バス貨物3.5t～</t>
    </r>
    <r>
      <rPr>
        <sz val="11"/>
        <rFont val="ＭＳ Ｐゴシック"/>
        <family val="3"/>
        <charset val="128"/>
      </rPr>
      <t>12t</t>
    </r>
    <r>
      <rPr>
        <sz val="11"/>
        <rFont val="ＭＳ Ｐゴシック"/>
        <family val="3"/>
        <charset val="128"/>
      </rPr>
      <t>(メタノール)</t>
    </r>
    <rPh sb="2" eb="4">
      <t>カモツ</t>
    </rPh>
    <phoneticPr fontId="4"/>
  </si>
  <si>
    <r>
      <t>バス貨物3.5t～</t>
    </r>
    <r>
      <rPr>
        <sz val="11"/>
        <rFont val="ＭＳ Ｐゴシック"/>
        <family val="3"/>
        <charset val="128"/>
      </rPr>
      <t>12t(メタノール)</t>
    </r>
    <r>
      <rPr>
        <sz val="11"/>
        <rFont val="ＭＳ Ｐゴシック"/>
        <family val="3"/>
        <charset val="128"/>
      </rPr>
      <t/>
    </r>
    <rPh sb="2" eb="4">
      <t>カモツ</t>
    </rPh>
    <phoneticPr fontId="4"/>
  </si>
  <si>
    <t>2HG</t>
  </si>
  <si>
    <t>2GG</t>
  </si>
  <si>
    <t>プラグインハイブリット</t>
  </si>
  <si>
    <t>3BA</t>
  </si>
  <si>
    <t>3AA</t>
  </si>
  <si>
    <t>3LA</t>
  </si>
  <si>
    <t>4BA</t>
  </si>
  <si>
    <t>4AA</t>
  </si>
  <si>
    <t>4LA</t>
  </si>
  <si>
    <t>5BA</t>
  </si>
  <si>
    <t>5AA</t>
    <phoneticPr fontId="4"/>
  </si>
  <si>
    <t>5AA</t>
  </si>
  <si>
    <t>5LA</t>
  </si>
  <si>
    <t>6BA</t>
    <phoneticPr fontId="4"/>
  </si>
  <si>
    <t>ガL4</t>
    <phoneticPr fontId="4"/>
  </si>
  <si>
    <t>6BA</t>
  </si>
  <si>
    <t>6AA</t>
  </si>
  <si>
    <t>6LA</t>
    <phoneticPr fontId="4"/>
  </si>
  <si>
    <t>6LA</t>
  </si>
  <si>
    <r>
      <t>3</t>
    </r>
    <r>
      <rPr>
        <sz val="11"/>
        <rFont val="ＭＳ Ｐゴシック"/>
        <family val="3"/>
        <charset val="128"/>
      </rPr>
      <t>LA</t>
    </r>
    <phoneticPr fontId="4"/>
  </si>
  <si>
    <r>
      <t>4</t>
    </r>
    <r>
      <rPr>
        <sz val="11"/>
        <rFont val="ＭＳ Ｐゴシック"/>
        <family val="3"/>
        <charset val="128"/>
      </rPr>
      <t>LA</t>
    </r>
    <phoneticPr fontId="4"/>
  </si>
  <si>
    <r>
      <t>5</t>
    </r>
    <r>
      <rPr>
        <sz val="11"/>
        <rFont val="ＭＳ Ｐゴシック"/>
        <family val="3"/>
        <charset val="128"/>
      </rPr>
      <t>LA</t>
    </r>
    <phoneticPr fontId="4"/>
  </si>
  <si>
    <r>
      <t>6</t>
    </r>
    <r>
      <rPr>
        <sz val="11"/>
        <rFont val="ＭＳ Ｐゴシック"/>
        <family val="3"/>
        <charset val="128"/>
      </rPr>
      <t>LA</t>
    </r>
    <phoneticPr fontId="4"/>
  </si>
  <si>
    <r>
      <t>3</t>
    </r>
    <r>
      <rPr>
        <sz val="11"/>
        <rFont val="ＭＳ Ｐゴシック"/>
        <family val="3"/>
        <charset val="128"/>
      </rPr>
      <t>DA</t>
    </r>
    <phoneticPr fontId="4"/>
  </si>
  <si>
    <t>3DA</t>
  </si>
  <si>
    <t>3CA</t>
  </si>
  <si>
    <r>
      <t>3</t>
    </r>
    <r>
      <rPr>
        <sz val="11"/>
        <rFont val="ＭＳ Ｐゴシック"/>
        <family val="3"/>
        <charset val="128"/>
      </rPr>
      <t>MA</t>
    </r>
    <phoneticPr fontId="4"/>
  </si>
  <si>
    <t>3MA</t>
  </si>
  <si>
    <r>
      <t>4</t>
    </r>
    <r>
      <rPr>
        <sz val="11"/>
        <rFont val="ＭＳ Ｐゴシック"/>
        <family val="3"/>
        <charset val="128"/>
      </rPr>
      <t>DA</t>
    </r>
    <phoneticPr fontId="4"/>
  </si>
  <si>
    <t>4DA</t>
  </si>
  <si>
    <t>4CA</t>
  </si>
  <si>
    <r>
      <t>4</t>
    </r>
    <r>
      <rPr>
        <sz val="11"/>
        <rFont val="ＭＳ Ｐゴシック"/>
        <family val="3"/>
        <charset val="128"/>
      </rPr>
      <t>MA</t>
    </r>
    <phoneticPr fontId="4"/>
  </si>
  <si>
    <t>4MA</t>
  </si>
  <si>
    <t>5DA</t>
    <phoneticPr fontId="4"/>
  </si>
  <si>
    <t>5DA</t>
  </si>
  <si>
    <r>
      <t>5</t>
    </r>
    <r>
      <rPr>
        <sz val="11"/>
        <rFont val="ＭＳ Ｐゴシック"/>
        <family val="3"/>
        <charset val="128"/>
      </rPr>
      <t>CA</t>
    </r>
    <phoneticPr fontId="4"/>
  </si>
  <si>
    <t>5CA</t>
  </si>
  <si>
    <t>5MA</t>
  </si>
  <si>
    <t>6DA</t>
  </si>
  <si>
    <r>
      <t>6</t>
    </r>
    <r>
      <rPr>
        <sz val="11"/>
        <rFont val="ＭＳ Ｐゴシック"/>
        <family val="3"/>
        <charset val="128"/>
      </rPr>
      <t>CA</t>
    </r>
    <phoneticPr fontId="4"/>
  </si>
  <si>
    <t>6CA</t>
  </si>
  <si>
    <r>
      <t>6</t>
    </r>
    <r>
      <rPr>
        <sz val="11"/>
        <rFont val="ＭＳ Ｐゴシック"/>
        <family val="3"/>
        <charset val="128"/>
      </rPr>
      <t>MA</t>
    </r>
    <phoneticPr fontId="4"/>
  </si>
  <si>
    <t>6MA</t>
  </si>
  <si>
    <t>CNG、ハイブリット</t>
  </si>
  <si>
    <r>
      <t>3</t>
    </r>
    <r>
      <rPr>
        <sz val="11"/>
        <rFont val="ＭＳ Ｐゴシック"/>
        <family val="3"/>
        <charset val="128"/>
      </rPr>
      <t>FA</t>
    </r>
    <phoneticPr fontId="4"/>
  </si>
  <si>
    <t>3FA</t>
  </si>
  <si>
    <r>
      <t>3</t>
    </r>
    <r>
      <rPr>
        <sz val="11"/>
        <rFont val="ＭＳ Ｐゴシック"/>
        <family val="3"/>
        <charset val="128"/>
      </rPr>
      <t>EA</t>
    </r>
    <phoneticPr fontId="4"/>
  </si>
  <si>
    <t>3EA</t>
  </si>
  <si>
    <t>4FA</t>
  </si>
  <si>
    <r>
      <t>4</t>
    </r>
    <r>
      <rPr>
        <sz val="11"/>
        <rFont val="ＭＳ Ｐゴシック"/>
        <family val="3"/>
        <charset val="128"/>
      </rPr>
      <t>EA</t>
    </r>
    <phoneticPr fontId="4"/>
  </si>
  <si>
    <t>4EA</t>
  </si>
  <si>
    <t>5FA</t>
  </si>
  <si>
    <t>5EA</t>
  </si>
  <si>
    <t>6FA</t>
  </si>
  <si>
    <t>6EA</t>
  </si>
  <si>
    <r>
      <t>3</t>
    </r>
    <r>
      <rPr>
        <sz val="11"/>
        <rFont val="ＭＳ Ｐゴシック"/>
        <family val="3"/>
        <charset val="128"/>
      </rPr>
      <t>HA</t>
    </r>
    <phoneticPr fontId="4"/>
  </si>
  <si>
    <t>3HA</t>
  </si>
  <si>
    <r>
      <t>3</t>
    </r>
    <r>
      <rPr>
        <sz val="11"/>
        <rFont val="ＭＳ Ｐゴシック"/>
        <family val="3"/>
        <charset val="128"/>
      </rPr>
      <t>GA</t>
    </r>
    <phoneticPr fontId="4"/>
  </si>
  <si>
    <t>3GA</t>
  </si>
  <si>
    <r>
      <t>4</t>
    </r>
    <r>
      <rPr>
        <sz val="11"/>
        <rFont val="ＭＳ Ｐゴシック"/>
        <family val="3"/>
        <charset val="128"/>
      </rPr>
      <t>HA</t>
    </r>
    <phoneticPr fontId="4"/>
  </si>
  <si>
    <t>4HA</t>
  </si>
  <si>
    <r>
      <t>4</t>
    </r>
    <r>
      <rPr>
        <sz val="11"/>
        <rFont val="ＭＳ Ｐゴシック"/>
        <family val="3"/>
        <charset val="128"/>
      </rPr>
      <t>GA</t>
    </r>
    <phoneticPr fontId="4"/>
  </si>
  <si>
    <t>4GA</t>
  </si>
  <si>
    <t>5HA</t>
  </si>
  <si>
    <r>
      <t>5</t>
    </r>
    <r>
      <rPr>
        <sz val="11"/>
        <rFont val="ＭＳ Ｐゴシック"/>
        <family val="3"/>
        <charset val="128"/>
      </rPr>
      <t>GA</t>
    </r>
    <phoneticPr fontId="4"/>
  </si>
  <si>
    <t>5GA</t>
  </si>
  <si>
    <r>
      <t>6</t>
    </r>
    <r>
      <rPr>
        <sz val="11"/>
        <rFont val="ＭＳ Ｐゴシック"/>
        <family val="3"/>
        <charset val="128"/>
      </rPr>
      <t>HA</t>
    </r>
    <phoneticPr fontId="4"/>
  </si>
  <si>
    <t>6HA</t>
  </si>
  <si>
    <t>6GA</t>
  </si>
  <si>
    <t>電</t>
    <rPh sb="0" eb="1">
      <t>デン</t>
    </rPh>
    <phoneticPr fontId="6"/>
  </si>
  <si>
    <t>電気</t>
    <rPh sb="0" eb="2">
      <t>デンキ</t>
    </rPh>
    <phoneticPr fontId="6"/>
  </si>
  <si>
    <t>1.7～3.5t</t>
  </si>
  <si>
    <t>燃電</t>
    <rPh sb="0" eb="1">
      <t>ネン</t>
    </rPh>
    <rPh sb="1" eb="2">
      <t>デン</t>
    </rPh>
    <phoneticPr fontId="6"/>
  </si>
  <si>
    <t>H29年提出度用に追加</t>
    <rPh sb="3" eb="4">
      <t>ネン</t>
    </rPh>
    <rPh sb="4" eb="6">
      <t>テイシュツ</t>
    </rPh>
    <rPh sb="6" eb="7">
      <t>ド</t>
    </rPh>
    <rPh sb="7" eb="8">
      <t>ヨウ</t>
    </rPh>
    <rPh sb="9" eb="11">
      <t>ツイカ</t>
    </rPh>
    <phoneticPr fontId="4"/>
  </si>
  <si>
    <t>貨2ガ</t>
    <rPh sb="0" eb="1">
      <t>カ</t>
    </rPh>
    <phoneticPr fontId="3"/>
  </si>
  <si>
    <r>
      <t>H</t>
    </r>
    <r>
      <rPr>
        <sz val="11"/>
        <rFont val="ＭＳ Ｐゴシック"/>
        <family val="3"/>
        <charset val="128"/>
      </rPr>
      <t>30</t>
    </r>
    <r>
      <rPr>
        <sz val="11"/>
        <rFont val="ＭＳ Ｐゴシック"/>
        <family val="3"/>
        <charset val="128"/>
      </rPr>
      <t>年提出度用に追加</t>
    </r>
    <rPh sb="3" eb="4">
      <t>ネン</t>
    </rPh>
    <rPh sb="4" eb="6">
      <t>テイシュツ</t>
    </rPh>
    <rPh sb="6" eb="7">
      <t>ド</t>
    </rPh>
    <rPh sb="7" eb="8">
      <t>ヨウ</t>
    </rPh>
    <rPh sb="9" eb="11">
      <t>ツイカ</t>
    </rPh>
    <phoneticPr fontId="4"/>
  </si>
  <si>
    <t>軽ポ</t>
    <rPh sb="0" eb="1">
      <t>ケイ</t>
    </rPh>
    <phoneticPr fontId="3"/>
  </si>
  <si>
    <t>GVW範囲外設定</t>
    <rPh sb="3" eb="5">
      <t>ハンイ</t>
    </rPh>
    <rPh sb="5" eb="6">
      <t>ガイ</t>
    </rPh>
    <rPh sb="6" eb="8">
      <t>セッテイ</t>
    </rPh>
    <phoneticPr fontId="4"/>
  </si>
  <si>
    <t>貨4軽LDF</t>
  </si>
  <si>
    <t>バス貨物3.5t～(軽油)</t>
    <rPh sb="2" eb="4">
      <t>カモツ</t>
    </rPh>
    <rPh sb="10" eb="12">
      <t>ケイユ</t>
    </rPh>
    <phoneticPr fontId="3"/>
  </si>
  <si>
    <t>貨4軽</t>
    <rPh sb="0" eb="1">
      <t>カ</t>
    </rPh>
    <rPh sb="2" eb="3">
      <t>ケイ</t>
    </rPh>
    <phoneticPr fontId="3"/>
  </si>
  <si>
    <r>
      <rPr>
        <sz val="11"/>
        <rFont val="ＭＳ Ｐゴシック"/>
        <family val="3"/>
        <charset val="128"/>
      </rPr>
      <t>(GVW)</t>
    </r>
    <r>
      <rPr>
        <sz val="11"/>
        <rFont val="ＭＳ Ｐゴシック"/>
        <family val="3"/>
        <charset val="128"/>
      </rPr>
      <t>バス貨物1</t>
    </r>
    <r>
      <rPr>
        <sz val="11"/>
        <rFont val="ＭＳ Ｐゴシック"/>
        <family val="3"/>
        <charset val="128"/>
      </rPr>
      <t>.7～2.5t(ガソリン・LPG)</t>
    </r>
    <rPh sb="7" eb="9">
      <t>カモツ</t>
    </rPh>
    <phoneticPr fontId="3"/>
  </si>
  <si>
    <t>c</t>
  </si>
  <si>
    <t>乗用車(ガソリン・LPG)</t>
    <rPh sb="0" eb="3">
      <t>ジョウヨウシャ</t>
    </rPh>
    <phoneticPr fontId="4"/>
  </si>
  <si>
    <t>乗0ガ</t>
    <rPh sb="0" eb="1">
      <t>ノ</t>
    </rPh>
    <phoneticPr fontId="4"/>
  </si>
  <si>
    <t>ガL1</t>
    <phoneticPr fontId="4"/>
  </si>
  <si>
    <t>乗用車追加</t>
    <rPh sb="0" eb="3">
      <t>ジョウヨウシャ</t>
    </rPh>
    <rPh sb="3" eb="5">
      <t>ツイカ</t>
    </rPh>
    <phoneticPr fontId="4"/>
  </si>
  <si>
    <t>天然ガス(ＣＮＧ)</t>
    <rPh sb="0" eb="2">
      <t>テンネン</t>
    </rPh>
    <phoneticPr fontId="6"/>
  </si>
  <si>
    <t>ガソリン・LPG（新☆☆☆)</t>
    <rPh sb="9" eb="10">
      <t>シン</t>
    </rPh>
    <phoneticPr fontId="6"/>
  </si>
  <si>
    <t>ガ</t>
  </si>
  <si>
    <t>ガソリン・LPG（新☆☆☆☆)</t>
    <rPh sb="9" eb="10">
      <t>シン</t>
    </rPh>
    <phoneticPr fontId="6"/>
  </si>
  <si>
    <t>ガソリン・LPG（新☆☆☆☆☆)</t>
    <rPh sb="9" eb="10">
      <t>シン</t>
    </rPh>
    <phoneticPr fontId="6"/>
  </si>
  <si>
    <t>ガソリン・LPG（その他）</t>
    <rPh sb="11" eb="12">
      <t>タ</t>
    </rPh>
    <phoneticPr fontId="6"/>
  </si>
  <si>
    <t>軽油（超低PM☆☆☆)</t>
    <rPh sb="0" eb="2">
      <t>ケイユ</t>
    </rPh>
    <rPh sb="3" eb="4">
      <t>チョウ</t>
    </rPh>
    <rPh sb="4" eb="5">
      <t>テイ</t>
    </rPh>
    <phoneticPr fontId="6"/>
  </si>
  <si>
    <t>軽</t>
    <rPh sb="0" eb="1">
      <t>ケイ</t>
    </rPh>
    <phoneticPr fontId="6"/>
  </si>
  <si>
    <t>軽1</t>
    <rPh sb="0" eb="1">
      <t>ケイ</t>
    </rPh>
    <phoneticPr fontId="6"/>
  </si>
  <si>
    <t>軽油（超低PM☆☆☆☆)</t>
    <rPh sb="0" eb="2">
      <t>ケイユ</t>
    </rPh>
    <rPh sb="3" eb="4">
      <t>チョウ</t>
    </rPh>
    <rPh sb="4" eb="5">
      <t>テイ</t>
    </rPh>
    <phoneticPr fontId="6"/>
  </si>
  <si>
    <t>軽2</t>
    <rPh sb="0" eb="1">
      <t>ケイ</t>
    </rPh>
    <phoneticPr fontId="6"/>
  </si>
  <si>
    <t>軽油（その他）</t>
    <rPh sb="0" eb="2">
      <t>ケイユ</t>
    </rPh>
    <rPh sb="5" eb="6">
      <t>タ</t>
    </rPh>
    <phoneticPr fontId="6"/>
  </si>
  <si>
    <t>軽油（新長期規制）</t>
    <rPh sb="0" eb="2">
      <t>ケイユ</t>
    </rPh>
    <rPh sb="3" eb="4">
      <t>シン</t>
    </rPh>
    <rPh sb="4" eb="6">
      <t>チョウキ</t>
    </rPh>
    <rPh sb="6" eb="8">
      <t>キセイ</t>
    </rPh>
    <phoneticPr fontId="6"/>
  </si>
  <si>
    <t>軽油（新☆（新長期規制））</t>
    <rPh sb="0" eb="2">
      <t>ケイユ</t>
    </rPh>
    <rPh sb="3" eb="4">
      <t>シン</t>
    </rPh>
    <rPh sb="6" eb="7">
      <t>シン</t>
    </rPh>
    <rPh sb="7" eb="9">
      <t>チョウキ</t>
    </rPh>
    <rPh sb="9" eb="11">
      <t>キセイ</t>
    </rPh>
    <phoneticPr fontId="6"/>
  </si>
  <si>
    <t>軽新長1</t>
    <rPh sb="0" eb="1">
      <t>ケイ</t>
    </rPh>
    <rPh sb="1" eb="2">
      <t>シン</t>
    </rPh>
    <rPh sb="2" eb="3">
      <t>ナガ</t>
    </rPh>
    <phoneticPr fontId="6"/>
  </si>
  <si>
    <t>軽油（ポスト新長期）</t>
    <rPh sb="0" eb="2">
      <t>ケイユ</t>
    </rPh>
    <rPh sb="6" eb="7">
      <t>シン</t>
    </rPh>
    <rPh sb="7" eb="9">
      <t>チョウキ</t>
    </rPh>
    <phoneticPr fontId="6"/>
  </si>
  <si>
    <t>軽油(H28・30規制)</t>
    <rPh sb="0" eb="2">
      <t>ケイユ</t>
    </rPh>
    <rPh sb="9" eb="11">
      <t>キセイ</t>
    </rPh>
    <phoneticPr fontId="6"/>
  </si>
  <si>
    <t>ハイブリッド（ガソリン）</t>
  </si>
  <si>
    <t>ハイブリッド(軽油）</t>
    <rPh sb="7" eb="9">
      <t>ケイユ</t>
    </rPh>
    <phoneticPr fontId="6"/>
  </si>
  <si>
    <t>プラグインハイブリッド（ガソリン）</t>
  </si>
  <si>
    <t>プハ</t>
  </si>
  <si>
    <t>プラグインハイブリッド（軽油）</t>
    <rPh sb="12" eb="14">
      <t>ケイユ</t>
    </rPh>
    <phoneticPr fontId="6"/>
  </si>
  <si>
    <t>燃料電池(圧縮水素)</t>
    <rPh sb="0" eb="2">
      <t>ネンリョウ</t>
    </rPh>
    <rPh sb="2" eb="4">
      <t>デンチ</t>
    </rPh>
    <rPh sb="5" eb="7">
      <t>アッシュク</t>
    </rPh>
    <rPh sb="7" eb="9">
      <t>スイソ</t>
    </rPh>
    <phoneticPr fontId="6"/>
  </si>
  <si>
    <r>
      <t>A</t>
    </r>
    <r>
      <rPr>
        <sz val="11"/>
        <rFont val="ＭＳ Ｐゴシック"/>
        <family val="3"/>
        <charset val="128"/>
      </rPr>
      <t>LE</t>
    </r>
    <phoneticPr fontId="4"/>
  </si>
  <si>
    <t>Pハ</t>
    <phoneticPr fontId="4"/>
  </si>
  <si>
    <r>
      <t>C</t>
    </r>
    <r>
      <rPr>
        <sz val="11"/>
        <rFont val="ＭＳ Ｐゴシック"/>
        <family val="3"/>
        <charset val="128"/>
      </rPr>
      <t>LE</t>
    </r>
    <phoneticPr fontId="4"/>
  </si>
  <si>
    <r>
      <t>D</t>
    </r>
    <r>
      <rPr>
        <sz val="11"/>
        <rFont val="ＭＳ Ｐゴシック"/>
        <family val="3"/>
        <charset val="128"/>
      </rPr>
      <t>LE</t>
    </r>
    <phoneticPr fontId="4"/>
  </si>
  <si>
    <r>
      <t>L</t>
    </r>
    <r>
      <rPr>
        <sz val="11"/>
        <rFont val="ＭＳ Ｐゴシック"/>
        <family val="3"/>
        <charset val="128"/>
      </rPr>
      <t>LE</t>
    </r>
    <phoneticPr fontId="4"/>
  </si>
  <si>
    <t>MLE</t>
    <phoneticPr fontId="4"/>
  </si>
  <si>
    <t>RLE</t>
    <phoneticPr fontId="4"/>
  </si>
  <si>
    <t>QLE</t>
    <phoneticPr fontId="4"/>
  </si>
  <si>
    <r>
      <t>H</t>
    </r>
    <r>
      <rPr>
        <sz val="11"/>
        <rFont val="ＭＳ Ｐゴシック"/>
        <family val="3"/>
        <charset val="128"/>
      </rPr>
      <t>30</t>
    </r>
    <phoneticPr fontId="4"/>
  </si>
  <si>
    <t>3BE</t>
    <phoneticPr fontId="4"/>
  </si>
  <si>
    <t>H30</t>
    <phoneticPr fontId="4"/>
  </si>
  <si>
    <t>3AE</t>
    <phoneticPr fontId="4"/>
  </si>
  <si>
    <t>3LE</t>
    <phoneticPr fontId="4"/>
  </si>
  <si>
    <t>Pハ</t>
    <phoneticPr fontId="4"/>
  </si>
  <si>
    <t>4BE</t>
    <phoneticPr fontId="4"/>
  </si>
  <si>
    <t>4AE</t>
    <phoneticPr fontId="4"/>
  </si>
  <si>
    <t>4LE</t>
    <phoneticPr fontId="4"/>
  </si>
  <si>
    <t>5BE</t>
    <phoneticPr fontId="4"/>
  </si>
  <si>
    <t>ガL2</t>
    <phoneticPr fontId="4"/>
  </si>
  <si>
    <t>5AE</t>
    <phoneticPr fontId="4"/>
  </si>
  <si>
    <t>5LE</t>
    <phoneticPr fontId="4"/>
  </si>
  <si>
    <t>6BE</t>
    <phoneticPr fontId="4"/>
  </si>
  <si>
    <t>ガL4</t>
    <phoneticPr fontId="4"/>
  </si>
  <si>
    <t>6AE</t>
    <phoneticPr fontId="4"/>
  </si>
  <si>
    <t>6LE</t>
    <phoneticPr fontId="4"/>
  </si>
  <si>
    <r>
      <t>A</t>
    </r>
    <r>
      <rPr>
        <sz val="11"/>
        <rFont val="ＭＳ Ｐゴシック"/>
        <family val="3"/>
        <charset val="128"/>
      </rPr>
      <t>LF</t>
    </r>
    <phoneticPr fontId="4"/>
  </si>
  <si>
    <r>
      <t>D</t>
    </r>
    <r>
      <rPr>
        <sz val="11"/>
        <rFont val="ＭＳ Ｐゴシック"/>
        <family val="3"/>
        <charset val="128"/>
      </rPr>
      <t>LF</t>
    </r>
    <phoneticPr fontId="4"/>
  </si>
  <si>
    <t>LLF</t>
    <phoneticPr fontId="4"/>
  </si>
  <si>
    <t>MLF</t>
    <phoneticPr fontId="4"/>
  </si>
  <si>
    <r>
      <t>R</t>
    </r>
    <r>
      <rPr>
        <sz val="11"/>
        <rFont val="ＭＳ Ｐゴシック"/>
        <family val="3"/>
        <charset val="128"/>
      </rPr>
      <t>LF</t>
    </r>
    <phoneticPr fontId="4"/>
  </si>
  <si>
    <r>
      <t>Q</t>
    </r>
    <r>
      <rPr>
        <sz val="11"/>
        <rFont val="ＭＳ Ｐゴシック"/>
        <family val="3"/>
        <charset val="128"/>
      </rPr>
      <t>LF</t>
    </r>
    <phoneticPr fontId="4"/>
  </si>
  <si>
    <r>
      <t>H</t>
    </r>
    <r>
      <rPr>
        <sz val="11"/>
        <rFont val="ＭＳ Ｐゴシック"/>
        <family val="3"/>
        <charset val="128"/>
      </rPr>
      <t>30</t>
    </r>
    <phoneticPr fontId="4"/>
  </si>
  <si>
    <r>
      <t>3</t>
    </r>
    <r>
      <rPr>
        <sz val="11"/>
        <rFont val="ＭＳ Ｐゴシック"/>
        <family val="3"/>
        <charset val="128"/>
      </rPr>
      <t>BF</t>
    </r>
    <phoneticPr fontId="4"/>
  </si>
  <si>
    <r>
      <t>3</t>
    </r>
    <r>
      <rPr>
        <sz val="11"/>
        <rFont val="ＭＳ Ｐゴシック"/>
        <family val="3"/>
        <charset val="128"/>
      </rPr>
      <t>AF</t>
    </r>
    <phoneticPr fontId="4"/>
  </si>
  <si>
    <t>3LF</t>
    <phoneticPr fontId="4"/>
  </si>
  <si>
    <r>
      <t>4</t>
    </r>
    <r>
      <rPr>
        <sz val="11"/>
        <rFont val="ＭＳ Ｐゴシック"/>
        <family val="3"/>
        <charset val="128"/>
      </rPr>
      <t>BF</t>
    </r>
    <phoneticPr fontId="4"/>
  </si>
  <si>
    <r>
      <t>5</t>
    </r>
    <r>
      <rPr>
        <sz val="11"/>
        <rFont val="ＭＳ Ｐゴシック"/>
        <family val="3"/>
        <charset val="128"/>
      </rPr>
      <t>AF</t>
    </r>
    <phoneticPr fontId="4"/>
  </si>
  <si>
    <r>
      <t>6</t>
    </r>
    <r>
      <rPr>
        <sz val="11"/>
        <rFont val="ＭＳ Ｐゴシック"/>
        <family val="3"/>
        <charset val="128"/>
      </rPr>
      <t>BF</t>
    </r>
    <phoneticPr fontId="4"/>
  </si>
  <si>
    <r>
      <t>6</t>
    </r>
    <r>
      <rPr>
        <sz val="11"/>
        <rFont val="ＭＳ Ｐゴシック"/>
        <family val="3"/>
        <charset val="128"/>
      </rPr>
      <t>AF</t>
    </r>
    <phoneticPr fontId="4"/>
  </si>
  <si>
    <t>6LF</t>
    <phoneticPr fontId="4"/>
  </si>
  <si>
    <r>
      <t>A</t>
    </r>
    <r>
      <rPr>
        <sz val="11"/>
        <rFont val="ＭＳ Ｐゴシック"/>
        <family val="3"/>
        <charset val="128"/>
      </rPr>
      <t>LG</t>
    </r>
    <phoneticPr fontId="4"/>
  </si>
  <si>
    <r>
      <t>B</t>
    </r>
    <r>
      <rPr>
        <sz val="11"/>
        <rFont val="ＭＳ Ｐゴシック"/>
        <family val="3"/>
        <charset val="128"/>
      </rPr>
      <t>LG</t>
    </r>
    <phoneticPr fontId="4"/>
  </si>
  <si>
    <t>NLG</t>
    <phoneticPr fontId="4"/>
  </si>
  <si>
    <t>PLG</t>
    <phoneticPr fontId="4"/>
  </si>
  <si>
    <r>
      <t>L</t>
    </r>
    <r>
      <rPr>
        <sz val="11"/>
        <rFont val="ＭＳ Ｐゴシック"/>
        <family val="3"/>
        <charset val="128"/>
      </rPr>
      <t>LG</t>
    </r>
    <phoneticPr fontId="4"/>
  </si>
  <si>
    <r>
      <t>M</t>
    </r>
    <r>
      <rPr>
        <sz val="11"/>
        <rFont val="ＭＳ Ｐゴシック"/>
        <family val="3"/>
        <charset val="128"/>
      </rPr>
      <t>LG</t>
    </r>
    <phoneticPr fontId="4"/>
  </si>
  <si>
    <t>Pハ</t>
    <phoneticPr fontId="4"/>
  </si>
  <si>
    <t>ハ</t>
    <phoneticPr fontId="4"/>
  </si>
  <si>
    <r>
      <t>R</t>
    </r>
    <r>
      <rPr>
        <sz val="11"/>
        <rFont val="ＭＳ Ｐゴシック"/>
        <family val="3"/>
        <charset val="128"/>
      </rPr>
      <t>LG</t>
    </r>
    <phoneticPr fontId="4"/>
  </si>
  <si>
    <r>
      <t>Q</t>
    </r>
    <r>
      <rPr>
        <sz val="11"/>
        <rFont val="ＭＳ Ｐゴシック"/>
        <family val="3"/>
        <charset val="128"/>
      </rPr>
      <t>LG</t>
    </r>
    <phoneticPr fontId="4"/>
  </si>
  <si>
    <r>
      <t>A</t>
    </r>
    <r>
      <rPr>
        <sz val="11"/>
        <rFont val="ＭＳ Ｐゴシック"/>
        <family val="3"/>
        <charset val="128"/>
      </rPr>
      <t>LE</t>
    </r>
    <phoneticPr fontId="4"/>
  </si>
  <si>
    <t>CLE</t>
    <phoneticPr fontId="4"/>
  </si>
  <si>
    <t>DLE</t>
    <phoneticPr fontId="4"/>
  </si>
  <si>
    <t>ALF</t>
    <phoneticPr fontId="4"/>
  </si>
  <si>
    <t>CLF</t>
    <phoneticPr fontId="4"/>
  </si>
  <si>
    <r>
      <t>D</t>
    </r>
    <r>
      <rPr>
        <sz val="11"/>
        <rFont val="ＭＳ Ｐゴシック"/>
        <family val="3"/>
        <charset val="128"/>
      </rPr>
      <t>LF</t>
    </r>
    <phoneticPr fontId="4"/>
  </si>
  <si>
    <t>ALG</t>
    <phoneticPr fontId="4"/>
  </si>
  <si>
    <t>Pハ</t>
    <phoneticPr fontId="4"/>
  </si>
  <si>
    <r>
      <t>B</t>
    </r>
    <r>
      <rPr>
        <sz val="11"/>
        <rFont val="ＭＳ Ｐゴシック"/>
        <family val="3"/>
        <charset val="128"/>
      </rPr>
      <t>LG</t>
    </r>
    <phoneticPr fontId="4"/>
  </si>
  <si>
    <r>
      <t>N</t>
    </r>
    <r>
      <rPr>
        <sz val="11"/>
        <rFont val="ＭＳ Ｐゴシック"/>
        <family val="3"/>
        <charset val="128"/>
      </rPr>
      <t>LG</t>
    </r>
    <phoneticPr fontId="4"/>
  </si>
  <si>
    <t>PLG</t>
    <phoneticPr fontId="4"/>
  </si>
  <si>
    <t>AME</t>
    <phoneticPr fontId="4"/>
  </si>
  <si>
    <t>CME</t>
    <phoneticPr fontId="4"/>
  </si>
  <si>
    <t>DME</t>
    <phoneticPr fontId="4"/>
  </si>
  <si>
    <r>
      <t>L</t>
    </r>
    <r>
      <rPr>
        <sz val="11"/>
        <rFont val="ＭＳ Ｐゴシック"/>
        <family val="3"/>
        <charset val="128"/>
      </rPr>
      <t>ME</t>
    </r>
    <phoneticPr fontId="4"/>
  </si>
  <si>
    <r>
      <t>M</t>
    </r>
    <r>
      <rPr>
        <sz val="11"/>
        <rFont val="ＭＳ Ｐゴシック"/>
        <family val="3"/>
        <charset val="128"/>
      </rPr>
      <t>ME</t>
    </r>
    <phoneticPr fontId="4"/>
  </si>
  <si>
    <r>
      <t>R</t>
    </r>
    <r>
      <rPr>
        <sz val="11"/>
        <rFont val="ＭＳ Ｐゴシック"/>
        <family val="3"/>
        <charset val="128"/>
      </rPr>
      <t>ME</t>
    </r>
    <phoneticPr fontId="4"/>
  </si>
  <si>
    <r>
      <t>3</t>
    </r>
    <r>
      <rPr>
        <sz val="11"/>
        <rFont val="ＭＳ Ｐゴシック"/>
        <family val="3"/>
        <charset val="128"/>
      </rPr>
      <t>DE</t>
    </r>
    <phoneticPr fontId="4"/>
  </si>
  <si>
    <r>
      <t>H</t>
    </r>
    <r>
      <rPr>
        <sz val="11"/>
        <rFont val="ＭＳ Ｐゴシック"/>
        <family val="3"/>
        <charset val="128"/>
      </rPr>
      <t>30</t>
    </r>
    <phoneticPr fontId="4"/>
  </si>
  <si>
    <r>
      <t>3</t>
    </r>
    <r>
      <rPr>
        <sz val="11"/>
        <rFont val="ＭＳ Ｐゴシック"/>
        <family val="3"/>
        <charset val="128"/>
      </rPr>
      <t>CE</t>
    </r>
    <phoneticPr fontId="4"/>
  </si>
  <si>
    <t>H30</t>
    <phoneticPr fontId="4"/>
  </si>
  <si>
    <t>3ME</t>
    <phoneticPr fontId="4"/>
  </si>
  <si>
    <r>
      <t>4</t>
    </r>
    <r>
      <rPr>
        <sz val="11"/>
        <rFont val="ＭＳ Ｐゴシック"/>
        <family val="3"/>
        <charset val="128"/>
      </rPr>
      <t>DE</t>
    </r>
    <phoneticPr fontId="4"/>
  </si>
  <si>
    <t>H28・30規制</t>
    <phoneticPr fontId="4"/>
  </si>
  <si>
    <r>
      <t>4</t>
    </r>
    <r>
      <rPr>
        <sz val="11"/>
        <rFont val="ＭＳ Ｐゴシック"/>
        <family val="3"/>
        <charset val="128"/>
      </rPr>
      <t>CE</t>
    </r>
    <phoneticPr fontId="4"/>
  </si>
  <si>
    <t>4ME</t>
    <phoneticPr fontId="4"/>
  </si>
  <si>
    <r>
      <t>5</t>
    </r>
    <r>
      <rPr>
        <sz val="11"/>
        <rFont val="ＭＳ Ｐゴシック"/>
        <family val="3"/>
        <charset val="128"/>
      </rPr>
      <t>DE</t>
    </r>
    <phoneticPr fontId="4"/>
  </si>
  <si>
    <t>H28・30規制</t>
    <phoneticPr fontId="4"/>
  </si>
  <si>
    <r>
      <t>5</t>
    </r>
    <r>
      <rPr>
        <sz val="11"/>
        <rFont val="ＭＳ Ｐゴシック"/>
        <family val="3"/>
        <charset val="128"/>
      </rPr>
      <t>CE</t>
    </r>
    <phoneticPr fontId="4"/>
  </si>
  <si>
    <t>5ME</t>
    <phoneticPr fontId="4"/>
  </si>
  <si>
    <r>
      <t>6</t>
    </r>
    <r>
      <rPr>
        <sz val="11"/>
        <rFont val="ＭＳ Ｐゴシック"/>
        <family val="3"/>
        <charset val="128"/>
      </rPr>
      <t>DE</t>
    </r>
    <phoneticPr fontId="4"/>
  </si>
  <si>
    <r>
      <t>6</t>
    </r>
    <r>
      <rPr>
        <sz val="11"/>
        <rFont val="ＭＳ Ｐゴシック"/>
        <family val="3"/>
        <charset val="128"/>
      </rPr>
      <t>CE</t>
    </r>
    <phoneticPr fontId="4"/>
  </si>
  <si>
    <t>6ME</t>
    <phoneticPr fontId="4"/>
  </si>
  <si>
    <r>
      <t>A</t>
    </r>
    <r>
      <rPr>
        <sz val="11"/>
        <rFont val="ＭＳ Ｐゴシック"/>
        <family val="3"/>
        <charset val="128"/>
      </rPr>
      <t>MF</t>
    </r>
    <phoneticPr fontId="4"/>
  </si>
  <si>
    <r>
      <t>C</t>
    </r>
    <r>
      <rPr>
        <sz val="11"/>
        <rFont val="ＭＳ Ｐゴシック"/>
        <family val="3"/>
        <charset val="128"/>
      </rPr>
      <t>MF</t>
    </r>
    <phoneticPr fontId="4"/>
  </si>
  <si>
    <r>
      <t>D</t>
    </r>
    <r>
      <rPr>
        <sz val="11"/>
        <rFont val="ＭＳ Ｐゴシック"/>
        <family val="3"/>
        <charset val="128"/>
      </rPr>
      <t>MF</t>
    </r>
    <phoneticPr fontId="4"/>
  </si>
  <si>
    <t>SMF</t>
    <phoneticPr fontId="4"/>
  </si>
  <si>
    <t>TMF</t>
    <phoneticPr fontId="4"/>
  </si>
  <si>
    <t>3DF</t>
    <phoneticPr fontId="4"/>
  </si>
  <si>
    <t>H28・30規制</t>
    <phoneticPr fontId="4"/>
  </si>
  <si>
    <t>3CF</t>
    <phoneticPr fontId="4"/>
  </si>
  <si>
    <t>3MF</t>
    <phoneticPr fontId="4"/>
  </si>
  <si>
    <t>4DF</t>
    <phoneticPr fontId="4"/>
  </si>
  <si>
    <t>4CF</t>
    <phoneticPr fontId="4"/>
  </si>
  <si>
    <t>4MF</t>
    <phoneticPr fontId="4"/>
  </si>
  <si>
    <t>5DF</t>
    <phoneticPr fontId="4"/>
  </si>
  <si>
    <t>5CF</t>
    <phoneticPr fontId="4"/>
  </si>
  <si>
    <t>5MF</t>
    <phoneticPr fontId="4"/>
  </si>
  <si>
    <t>6DF</t>
    <phoneticPr fontId="4"/>
  </si>
  <si>
    <t>6CF</t>
    <phoneticPr fontId="4"/>
  </si>
  <si>
    <t>6MF</t>
    <phoneticPr fontId="4"/>
  </si>
  <si>
    <r>
      <t>L</t>
    </r>
    <r>
      <rPr>
        <sz val="11"/>
        <rFont val="ＭＳ Ｐゴシック"/>
        <family val="3"/>
        <charset val="128"/>
      </rPr>
      <t>MF</t>
    </r>
    <phoneticPr fontId="4"/>
  </si>
  <si>
    <r>
      <t>M</t>
    </r>
    <r>
      <rPr>
        <sz val="11"/>
        <rFont val="ＭＳ Ｐゴシック"/>
        <family val="3"/>
        <charset val="128"/>
      </rPr>
      <t>MF</t>
    </r>
    <phoneticPr fontId="4"/>
  </si>
  <si>
    <r>
      <t>R</t>
    </r>
    <r>
      <rPr>
        <sz val="11"/>
        <rFont val="ＭＳ Ｐゴシック"/>
        <family val="3"/>
        <charset val="128"/>
      </rPr>
      <t>MF</t>
    </r>
    <phoneticPr fontId="4"/>
  </si>
  <si>
    <r>
      <t>Q</t>
    </r>
    <r>
      <rPr>
        <sz val="11"/>
        <rFont val="ＭＳ Ｐゴシック"/>
        <family val="3"/>
        <charset val="128"/>
      </rPr>
      <t>MF</t>
    </r>
    <phoneticPr fontId="4"/>
  </si>
  <si>
    <t>AMG</t>
    <phoneticPr fontId="4"/>
  </si>
  <si>
    <t>BMG</t>
    <phoneticPr fontId="4"/>
  </si>
  <si>
    <t>NMG</t>
    <phoneticPr fontId="4"/>
  </si>
  <si>
    <t>PMG</t>
    <phoneticPr fontId="4"/>
  </si>
  <si>
    <r>
      <t>H</t>
    </r>
    <r>
      <rPr>
        <sz val="11"/>
        <rFont val="ＭＳ Ｐゴシック"/>
        <family val="3"/>
        <charset val="128"/>
      </rPr>
      <t>21</t>
    </r>
    <phoneticPr fontId="4"/>
  </si>
  <si>
    <t>LTG</t>
    <phoneticPr fontId="4"/>
  </si>
  <si>
    <r>
      <t>L</t>
    </r>
    <r>
      <rPr>
        <sz val="11"/>
        <rFont val="ＭＳ Ｐゴシック"/>
        <family val="3"/>
        <charset val="128"/>
      </rPr>
      <t>SG</t>
    </r>
    <phoneticPr fontId="4"/>
  </si>
  <si>
    <r>
      <t>L</t>
    </r>
    <r>
      <rPr>
        <sz val="11"/>
        <rFont val="ＭＳ Ｐゴシック"/>
        <family val="3"/>
        <charset val="128"/>
      </rPr>
      <t>MG</t>
    </r>
    <phoneticPr fontId="4"/>
  </si>
  <si>
    <t>MMG</t>
    <phoneticPr fontId="4"/>
  </si>
  <si>
    <t>RMG</t>
    <phoneticPr fontId="4"/>
  </si>
  <si>
    <t>QDG</t>
    <phoneticPr fontId="4"/>
  </si>
  <si>
    <t>QKG</t>
    <phoneticPr fontId="4"/>
  </si>
  <si>
    <t>QPG</t>
    <phoneticPr fontId="4"/>
  </si>
  <si>
    <t>QRG</t>
    <phoneticPr fontId="4"/>
  </si>
  <si>
    <t>QTG</t>
    <phoneticPr fontId="4"/>
  </si>
  <si>
    <t>QCG</t>
    <phoneticPr fontId="4"/>
  </si>
  <si>
    <t>QJG</t>
    <phoneticPr fontId="4"/>
  </si>
  <si>
    <t>QNG</t>
    <phoneticPr fontId="4"/>
  </si>
  <si>
    <t>QQG</t>
    <phoneticPr fontId="4"/>
  </si>
  <si>
    <t>QSG</t>
    <phoneticPr fontId="4"/>
  </si>
  <si>
    <t>QMG</t>
    <phoneticPr fontId="4"/>
  </si>
  <si>
    <r>
      <t>S</t>
    </r>
    <r>
      <rPr>
        <sz val="11"/>
        <rFont val="ＭＳ Ｐゴシック"/>
        <family val="3"/>
        <charset val="128"/>
      </rPr>
      <t>TG</t>
    </r>
    <phoneticPr fontId="4"/>
  </si>
  <si>
    <r>
      <t>S</t>
    </r>
    <r>
      <rPr>
        <sz val="11"/>
        <rFont val="ＭＳ Ｐゴシック"/>
        <family val="3"/>
        <charset val="128"/>
      </rPr>
      <t>SG</t>
    </r>
    <phoneticPr fontId="4"/>
  </si>
  <si>
    <r>
      <t>S</t>
    </r>
    <r>
      <rPr>
        <sz val="11"/>
        <rFont val="ＭＳ Ｐゴシック"/>
        <family val="3"/>
        <charset val="128"/>
      </rPr>
      <t>MG</t>
    </r>
    <phoneticPr fontId="4"/>
  </si>
  <si>
    <r>
      <t>T</t>
    </r>
    <r>
      <rPr>
        <sz val="11"/>
        <rFont val="ＭＳ Ｐゴシック"/>
        <family val="3"/>
        <charset val="128"/>
      </rPr>
      <t>TG</t>
    </r>
    <phoneticPr fontId="4"/>
  </si>
  <si>
    <r>
      <t>T</t>
    </r>
    <r>
      <rPr>
        <sz val="11"/>
        <rFont val="ＭＳ Ｐゴシック"/>
        <family val="3"/>
        <charset val="128"/>
      </rPr>
      <t>SG</t>
    </r>
    <phoneticPr fontId="4"/>
  </si>
  <si>
    <r>
      <t>T</t>
    </r>
    <r>
      <rPr>
        <sz val="11"/>
        <rFont val="ＭＳ Ｐゴシック"/>
        <family val="3"/>
        <charset val="128"/>
      </rPr>
      <t>MG</t>
    </r>
    <phoneticPr fontId="4"/>
  </si>
  <si>
    <r>
      <t>H</t>
    </r>
    <r>
      <rPr>
        <sz val="11"/>
        <rFont val="ＭＳ Ｐゴシック"/>
        <family val="3"/>
        <charset val="128"/>
      </rPr>
      <t>28</t>
    </r>
    <phoneticPr fontId="4"/>
  </si>
  <si>
    <r>
      <t>2</t>
    </r>
    <r>
      <rPr>
        <sz val="11"/>
        <rFont val="ＭＳ Ｐゴシック"/>
        <family val="3"/>
        <charset val="128"/>
      </rPr>
      <t>DG</t>
    </r>
    <phoneticPr fontId="4"/>
  </si>
  <si>
    <t>2KG</t>
    <phoneticPr fontId="4"/>
  </si>
  <si>
    <r>
      <t>2</t>
    </r>
    <r>
      <rPr>
        <sz val="11"/>
        <rFont val="ＭＳ Ｐゴシック"/>
        <family val="3"/>
        <charset val="128"/>
      </rPr>
      <t>PG</t>
    </r>
    <phoneticPr fontId="4"/>
  </si>
  <si>
    <r>
      <t>2</t>
    </r>
    <r>
      <rPr>
        <sz val="11"/>
        <rFont val="ＭＳ Ｐゴシック"/>
        <family val="3"/>
        <charset val="128"/>
      </rPr>
      <t>RG</t>
    </r>
    <phoneticPr fontId="4"/>
  </si>
  <si>
    <r>
      <t>2</t>
    </r>
    <r>
      <rPr>
        <sz val="11"/>
        <rFont val="ＭＳ Ｐゴシック"/>
        <family val="3"/>
        <charset val="128"/>
      </rPr>
      <t>TG</t>
    </r>
    <phoneticPr fontId="4"/>
  </si>
  <si>
    <r>
      <t>2</t>
    </r>
    <r>
      <rPr>
        <sz val="11"/>
        <rFont val="ＭＳ Ｐゴシック"/>
        <family val="3"/>
        <charset val="128"/>
      </rPr>
      <t>CG</t>
    </r>
    <phoneticPr fontId="4"/>
  </si>
  <si>
    <r>
      <t>2</t>
    </r>
    <r>
      <rPr>
        <sz val="11"/>
        <rFont val="ＭＳ Ｐゴシック"/>
        <family val="3"/>
        <charset val="128"/>
      </rPr>
      <t>JG</t>
    </r>
    <phoneticPr fontId="4"/>
  </si>
  <si>
    <r>
      <t>2</t>
    </r>
    <r>
      <rPr>
        <sz val="11"/>
        <rFont val="ＭＳ Ｐゴシック"/>
        <family val="3"/>
        <charset val="128"/>
      </rPr>
      <t>NG</t>
    </r>
    <phoneticPr fontId="4"/>
  </si>
  <si>
    <r>
      <t>2</t>
    </r>
    <r>
      <rPr>
        <sz val="11"/>
        <rFont val="ＭＳ Ｐゴシック"/>
        <family val="3"/>
        <charset val="128"/>
      </rPr>
      <t>QG</t>
    </r>
    <phoneticPr fontId="4"/>
  </si>
  <si>
    <t>2SG</t>
    <phoneticPr fontId="4"/>
  </si>
  <si>
    <t>2MG</t>
    <phoneticPr fontId="4"/>
  </si>
  <si>
    <r>
      <t>H</t>
    </r>
    <r>
      <rPr>
        <sz val="11"/>
        <rFont val="ＭＳ Ｐゴシック"/>
        <family val="3"/>
        <charset val="128"/>
      </rPr>
      <t>30</t>
    </r>
    <phoneticPr fontId="4"/>
  </si>
  <si>
    <r>
      <t>3</t>
    </r>
    <r>
      <rPr>
        <sz val="11"/>
        <rFont val="ＭＳ Ｐゴシック"/>
        <family val="3"/>
        <charset val="128"/>
      </rPr>
      <t>FE</t>
    </r>
    <phoneticPr fontId="4"/>
  </si>
  <si>
    <r>
      <t>3</t>
    </r>
    <r>
      <rPr>
        <sz val="11"/>
        <rFont val="ＭＳ Ｐゴシック"/>
        <family val="3"/>
        <charset val="128"/>
      </rPr>
      <t>EE</t>
    </r>
    <phoneticPr fontId="4"/>
  </si>
  <si>
    <r>
      <t>4</t>
    </r>
    <r>
      <rPr>
        <sz val="11"/>
        <rFont val="ＭＳ Ｐゴシック"/>
        <family val="3"/>
        <charset val="128"/>
      </rPr>
      <t>FE</t>
    </r>
    <phoneticPr fontId="4"/>
  </si>
  <si>
    <r>
      <t>4</t>
    </r>
    <r>
      <rPr>
        <sz val="11"/>
        <rFont val="ＭＳ Ｐゴシック"/>
        <family val="3"/>
        <charset val="128"/>
      </rPr>
      <t>EE</t>
    </r>
    <phoneticPr fontId="4"/>
  </si>
  <si>
    <r>
      <t>5</t>
    </r>
    <r>
      <rPr>
        <sz val="11"/>
        <rFont val="ＭＳ Ｐゴシック"/>
        <family val="3"/>
        <charset val="128"/>
      </rPr>
      <t>FE</t>
    </r>
    <phoneticPr fontId="4"/>
  </si>
  <si>
    <r>
      <t>5</t>
    </r>
    <r>
      <rPr>
        <sz val="11"/>
        <rFont val="ＭＳ Ｐゴシック"/>
        <family val="3"/>
        <charset val="128"/>
      </rPr>
      <t>EE</t>
    </r>
    <phoneticPr fontId="4"/>
  </si>
  <si>
    <r>
      <t>6</t>
    </r>
    <r>
      <rPr>
        <sz val="11"/>
        <rFont val="ＭＳ Ｐゴシック"/>
        <family val="3"/>
        <charset val="128"/>
      </rPr>
      <t>FE</t>
    </r>
    <phoneticPr fontId="4"/>
  </si>
  <si>
    <r>
      <t>6</t>
    </r>
    <r>
      <rPr>
        <sz val="11"/>
        <rFont val="ＭＳ Ｐゴシック"/>
        <family val="3"/>
        <charset val="128"/>
      </rPr>
      <t>EE</t>
    </r>
    <phoneticPr fontId="4"/>
  </si>
  <si>
    <r>
      <t>3</t>
    </r>
    <r>
      <rPr>
        <sz val="11"/>
        <rFont val="ＭＳ Ｐゴシック"/>
        <family val="3"/>
        <charset val="128"/>
      </rPr>
      <t>EF</t>
    </r>
    <phoneticPr fontId="4"/>
  </si>
  <si>
    <r>
      <t>4</t>
    </r>
    <r>
      <rPr>
        <sz val="11"/>
        <rFont val="ＭＳ Ｐゴシック"/>
        <family val="3"/>
        <charset val="128"/>
      </rPr>
      <t>FF</t>
    </r>
    <phoneticPr fontId="4"/>
  </si>
  <si>
    <r>
      <t>4</t>
    </r>
    <r>
      <rPr>
        <sz val="11"/>
        <rFont val="ＭＳ Ｐゴシック"/>
        <family val="3"/>
        <charset val="128"/>
      </rPr>
      <t>EF</t>
    </r>
    <phoneticPr fontId="4"/>
  </si>
  <si>
    <r>
      <t>5</t>
    </r>
    <r>
      <rPr>
        <sz val="11"/>
        <rFont val="ＭＳ Ｐゴシック"/>
        <family val="3"/>
        <charset val="128"/>
      </rPr>
      <t>FF</t>
    </r>
    <phoneticPr fontId="4"/>
  </si>
  <si>
    <r>
      <t>6</t>
    </r>
    <r>
      <rPr>
        <sz val="11"/>
        <rFont val="ＭＳ Ｐゴシック"/>
        <family val="3"/>
        <charset val="128"/>
      </rPr>
      <t>FF</t>
    </r>
    <phoneticPr fontId="4"/>
  </si>
  <si>
    <r>
      <t>6</t>
    </r>
    <r>
      <rPr>
        <sz val="11"/>
        <rFont val="ＭＳ Ｐゴシック"/>
        <family val="3"/>
        <charset val="128"/>
      </rPr>
      <t>EF</t>
    </r>
    <phoneticPr fontId="4"/>
  </si>
  <si>
    <r>
      <t>H2</t>
    </r>
    <r>
      <rPr>
        <sz val="11"/>
        <rFont val="ＭＳ Ｐゴシック"/>
        <family val="3"/>
        <charset val="128"/>
      </rPr>
      <t>8</t>
    </r>
    <phoneticPr fontId="4"/>
  </si>
  <si>
    <r>
      <t>2</t>
    </r>
    <r>
      <rPr>
        <sz val="11"/>
        <rFont val="ＭＳ Ｐゴシック"/>
        <family val="3"/>
        <charset val="128"/>
      </rPr>
      <t>FG</t>
    </r>
    <phoneticPr fontId="4"/>
  </si>
  <si>
    <r>
      <t>2</t>
    </r>
    <r>
      <rPr>
        <sz val="11"/>
        <rFont val="ＭＳ Ｐゴシック"/>
        <family val="3"/>
        <charset val="128"/>
      </rPr>
      <t>EG</t>
    </r>
    <phoneticPr fontId="4"/>
  </si>
  <si>
    <t>3HE</t>
    <phoneticPr fontId="4"/>
  </si>
  <si>
    <t>3GE</t>
    <phoneticPr fontId="4"/>
  </si>
  <si>
    <t>4HE</t>
    <phoneticPr fontId="4"/>
  </si>
  <si>
    <t>4GE</t>
    <phoneticPr fontId="4"/>
  </si>
  <si>
    <t>5HE</t>
    <phoneticPr fontId="4"/>
  </si>
  <si>
    <t>5GE</t>
    <phoneticPr fontId="4"/>
  </si>
  <si>
    <t>6HE</t>
    <phoneticPr fontId="4"/>
  </si>
  <si>
    <t>6GE</t>
    <phoneticPr fontId="4"/>
  </si>
  <si>
    <r>
      <t>3</t>
    </r>
    <r>
      <rPr>
        <sz val="11"/>
        <rFont val="ＭＳ Ｐゴシック"/>
        <family val="3"/>
        <charset val="128"/>
      </rPr>
      <t>HF</t>
    </r>
    <phoneticPr fontId="4"/>
  </si>
  <si>
    <r>
      <t>3</t>
    </r>
    <r>
      <rPr>
        <sz val="11"/>
        <rFont val="ＭＳ Ｐゴシック"/>
        <family val="3"/>
        <charset val="128"/>
      </rPr>
      <t>GF</t>
    </r>
    <phoneticPr fontId="4"/>
  </si>
  <si>
    <r>
      <t>4</t>
    </r>
    <r>
      <rPr>
        <sz val="11"/>
        <rFont val="ＭＳ Ｐゴシック"/>
        <family val="3"/>
        <charset val="128"/>
      </rPr>
      <t>HF</t>
    </r>
    <phoneticPr fontId="4"/>
  </si>
  <si>
    <r>
      <t>4</t>
    </r>
    <r>
      <rPr>
        <sz val="11"/>
        <rFont val="ＭＳ Ｐゴシック"/>
        <family val="3"/>
        <charset val="128"/>
      </rPr>
      <t>GF</t>
    </r>
    <phoneticPr fontId="4"/>
  </si>
  <si>
    <r>
      <t>5</t>
    </r>
    <r>
      <rPr>
        <sz val="11"/>
        <rFont val="ＭＳ Ｐゴシック"/>
        <family val="3"/>
        <charset val="128"/>
      </rPr>
      <t>HF</t>
    </r>
    <phoneticPr fontId="4"/>
  </si>
  <si>
    <r>
      <t>5</t>
    </r>
    <r>
      <rPr>
        <sz val="11"/>
        <rFont val="ＭＳ Ｐゴシック"/>
        <family val="3"/>
        <charset val="128"/>
      </rPr>
      <t>GF</t>
    </r>
    <phoneticPr fontId="4"/>
  </si>
  <si>
    <r>
      <t>6</t>
    </r>
    <r>
      <rPr>
        <sz val="11"/>
        <rFont val="ＭＳ Ｐゴシック"/>
        <family val="3"/>
        <charset val="128"/>
      </rPr>
      <t>HF</t>
    </r>
    <phoneticPr fontId="4"/>
  </si>
  <si>
    <r>
      <t>6</t>
    </r>
    <r>
      <rPr>
        <sz val="11"/>
        <rFont val="ＭＳ Ｐゴシック"/>
        <family val="3"/>
        <charset val="128"/>
      </rPr>
      <t>GF</t>
    </r>
    <phoneticPr fontId="4"/>
  </si>
  <si>
    <r>
      <t>2</t>
    </r>
    <r>
      <rPr>
        <sz val="11"/>
        <rFont val="ＭＳ Ｐゴシック"/>
        <family val="3"/>
        <charset val="128"/>
      </rPr>
      <t>HG</t>
    </r>
    <phoneticPr fontId="4"/>
  </si>
  <si>
    <r>
      <t>2</t>
    </r>
    <r>
      <rPr>
        <sz val="11"/>
        <rFont val="ＭＳ Ｐゴシック"/>
        <family val="3"/>
        <charset val="128"/>
      </rPr>
      <t>GG</t>
    </r>
    <phoneticPr fontId="4"/>
  </si>
  <si>
    <t>3BA</t>
    <phoneticPr fontId="4"/>
  </si>
  <si>
    <t>3AA</t>
    <phoneticPr fontId="4"/>
  </si>
  <si>
    <t>3LA</t>
    <phoneticPr fontId="4"/>
  </si>
  <si>
    <t>4BA</t>
    <phoneticPr fontId="4"/>
  </si>
  <si>
    <t>4AA</t>
    <phoneticPr fontId="4"/>
  </si>
  <si>
    <t>4LA</t>
    <phoneticPr fontId="4"/>
  </si>
  <si>
    <t>5BA</t>
    <phoneticPr fontId="4"/>
  </si>
  <si>
    <t>ガL2</t>
    <phoneticPr fontId="4"/>
  </si>
  <si>
    <t>5LA</t>
    <phoneticPr fontId="4"/>
  </si>
  <si>
    <t>6AA</t>
    <phoneticPr fontId="4"/>
  </si>
  <si>
    <r>
      <t>3</t>
    </r>
    <r>
      <rPr>
        <sz val="11"/>
        <rFont val="ＭＳ Ｐゴシック"/>
        <family val="3"/>
        <charset val="128"/>
      </rPr>
      <t>CA</t>
    </r>
    <phoneticPr fontId="4"/>
  </si>
  <si>
    <t>H28・30規制</t>
    <phoneticPr fontId="4"/>
  </si>
  <si>
    <r>
      <t>4</t>
    </r>
    <r>
      <rPr>
        <sz val="11"/>
        <rFont val="ＭＳ Ｐゴシック"/>
        <family val="3"/>
        <charset val="128"/>
      </rPr>
      <t>CA</t>
    </r>
    <phoneticPr fontId="4"/>
  </si>
  <si>
    <r>
      <t>5</t>
    </r>
    <r>
      <rPr>
        <sz val="11"/>
        <rFont val="ＭＳ Ｐゴシック"/>
        <family val="3"/>
        <charset val="128"/>
      </rPr>
      <t>MA</t>
    </r>
    <phoneticPr fontId="4"/>
  </si>
  <si>
    <r>
      <t>6</t>
    </r>
    <r>
      <rPr>
        <sz val="11"/>
        <rFont val="ＭＳ Ｐゴシック"/>
        <family val="3"/>
        <charset val="128"/>
      </rPr>
      <t>DA</t>
    </r>
    <phoneticPr fontId="4"/>
  </si>
  <si>
    <r>
      <t>H</t>
    </r>
    <r>
      <rPr>
        <sz val="11"/>
        <rFont val="ＭＳ Ｐゴシック"/>
        <family val="3"/>
        <charset val="128"/>
      </rPr>
      <t>30</t>
    </r>
    <phoneticPr fontId="4"/>
  </si>
  <si>
    <r>
      <t>4</t>
    </r>
    <r>
      <rPr>
        <sz val="11"/>
        <rFont val="ＭＳ Ｐゴシック"/>
        <family val="3"/>
        <charset val="128"/>
      </rPr>
      <t>FA</t>
    </r>
    <phoneticPr fontId="4"/>
  </si>
  <si>
    <r>
      <t>5</t>
    </r>
    <r>
      <rPr>
        <sz val="11"/>
        <rFont val="ＭＳ Ｐゴシック"/>
        <family val="3"/>
        <charset val="128"/>
      </rPr>
      <t>FA</t>
    </r>
    <phoneticPr fontId="4"/>
  </si>
  <si>
    <r>
      <t>5</t>
    </r>
    <r>
      <rPr>
        <sz val="11"/>
        <rFont val="ＭＳ Ｐゴシック"/>
        <family val="3"/>
        <charset val="128"/>
      </rPr>
      <t>EA</t>
    </r>
    <phoneticPr fontId="4"/>
  </si>
  <si>
    <r>
      <t>6</t>
    </r>
    <r>
      <rPr>
        <sz val="11"/>
        <rFont val="ＭＳ Ｐゴシック"/>
        <family val="3"/>
        <charset val="128"/>
      </rPr>
      <t>FA</t>
    </r>
    <phoneticPr fontId="4"/>
  </si>
  <si>
    <r>
      <t>6</t>
    </r>
    <r>
      <rPr>
        <sz val="11"/>
        <rFont val="ＭＳ Ｐゴシック"/>
        <family val="3"/>
        <charset val="128"/>
      </rPr>
      <t>EA</t>
    </r>
    <phoneticPr fontId="4"/>
  </si>
  <si>
    <t>H30</t>
    <phoneticPr fontId="4"/>
  </si>
  <si>
    <r>
      <t>5</t>
    </r>
    <r>
      <rPr>
        <sz val="11"/>
        <rFont val="ＭＳ Ｐゴシック"/>
        <family val="3"/>
        <charset val="128"/>
      </rPr>
      <t>HA</t>
    </r>
    <phoneticPr fontId="4"/>
  </si>
  <si>
    <r>
      <t>6</t>
    </r>
    <r>
      <rPr>
        <sz val="11"/>
        <rFont val="ＭＳ Ｐゴシック"/>
        <family val="3"/>
        <charset val="128"/>
      </rPr>
      <t>GA</t>
    </r>
    <phoneticPr fontId="4"/>
  </si>
  <si>
    <r>
      <t>(GVW)バス貨物1.7～</t>
    </r>
    <r>
      <rPr>
        <sz val="11"/>
        <rFont val="ＭＳ Ｐゴシック"/>
        <family val="3"/>
        <charset val="128"/>
      </rPr>
      <t>2.5t</t>
    </r>
    <r>
      <rPr>
        <sz val="11"/>
        <rFont val="ＭＳ Ｐゴシック"/>
        <family val="3"/>
        <charset val="128"/>
      </rPr>
      <t>(CNG)</t>
    </r>
    <rPh sb="7" eb="9">
      <t>カモツ</t>
    </rPh>
    <phoneticPr fontId="6"/>
  </si>
  <si>
    <r>
      <t>(GVW)バス貨物～1.7</t>
    </r>
    <r>
      <rPr>
        <sz val="11"/>
        <rFont val="ＭＳ Ｐゴシック"/>
        <family val="3"/>
        <charset val="128"/>
      </rPr>
      <t>t</t>
    </r>
    <r>
      <rPr>
        <sz val="11"/>
        <rFont val="ＭＳ Ｐゴシック"/>
        <family val="3"/>
        <charset val="128"/>
      </rPr>
      <t>(ガソリン・LPG)</t>
    </r>
    <rPh sb="7" eb="9">
      <t>カモツ</t>
    </rPh>
    <phoneticPr fontId="6"/>
  </si>
  <si>
    <r>
      <t>(GVW)バス貨物2.5～</t>
    </r>
    <r>
      <rPr>
        <sz val="11"/>
        <rFont val="ＭＳ Ｐゴシック"/>
        <family val="3"/>
        <charset val="128"/>
      </rPr>
      <t>3.5t</t>
    </r>
    <r>
      <rPr>
        <sz val="11"/>
        <rFont val="ＭＳ Ｐゴシック"/>
        <family val="3"/>
        <charset val="128"/>
      </rPr>
      <t>(ガソリン・LPG)</t>
    </r>
    <rPh sb="7" eb="9">
      <t>カモツ</t>
    </rPh>
    <phoneticPr fontId="6"/>
  </si>
  <si>
    <t>(GVW)バス貨物1.7～2.5t(ガソリン・LPG)</t>
    <rPh sb="7" eb="9">
      <t>カモツ</t>
    </rPh>
    <phoneticPr fontId="3"/>
  </si>
  <si>
    <t>貨2ガGE</t>
  </si>
  <si>
    <r>
      <t>(GVW)バス貨物1.7</t>
    </r>
    <r>
      <rPr>
        <sz val="11"/>
        <rFont val="ＭＳ Ｐゴシック"/>
        <family val="3"/>
        <charset val="128"/>
      </rPr>
      <t>～</t>
    </r>
    <r>
      <rPr>
        <sz val="11"/>
        <rFont val="ＭＳ Ｐゴシック"/>
        <family val="3"/>
        <charset val="128"/>
      </rPr>
      <t>2</t>
    </r>
    <r>
      <rPr>
        <sz val="11"/>
        <rFont val="ＭＳ Ｐゴシック"/>
        <family val="3"/>
        <charset val="128"/>
      </rPr>
      <t>.5t(ガソリン・LPG)</t>
    </r>
    <rPh sb="7" eb="9">
      <t>カモツ</t>
    </rPh>
    <phoneticPr fontId="3"/>
  </si>
  <si>
    <t>(GVW)乗用(軽油)</t>
    <rPh sb="5" eb="7">
      <t>ジョウヨウ</t>
    </rPh>
    <rPh sb="8" eb="10">
      <t>ケイユ</t>
    </rPh>
    <phoneticPr fontId="2"/>
  </si>
  <si>
    <t>乗0軽</t>
    <rPh sb="0" eb="1">
      <t>ジョウ</t>
    </rPh>
    <rPh sb="2" eb="3">
      <t>ケイ</t>
    </rPh>
    <phoneticPr fontId="2"/>
  </si>
  <si>
    <t>軽ポ</t>
    <rPh sb="0" eb="1">
      <t>ケイ</t>
    </rPh>
    <phoneticPr fontId="2"/>
  </si>
  <si>
    <t>(GVW)バス貨物1.7～2.5t(ガソリン・LPG)</t>
    <rPh sb="7" eb="9">
      <t>カモツ</t>
    </rPh>
    <phoneticPr fontId="6"/>
  </si>
  <si>
    <t>(GVW)バス貨物3.5t～(ガソリン・LPG)</t>
    <rPh sb="7" eb="9">
      <t>カモツ</t>
    </rPh>
    <phoneticPr fontId="2"/>
  </si>
  <si>
    <t>貨4ガ</t>
    <rPh sb="0" eb="1">
      <t>カ</t>
    </rPh>
    <phoneticPr fontId="2"/>
  </si>
  <si>
    <r>
      <rPr>
        <sz val="11"/>
        <rFont val="ＭＳ Ｐゴシック"/>
        <family val="3"/>
        <charset val="128"/>
      </rPr>
      <t>(GVW)</t>
    </r>
    <r>
      <rPr>
        <sz val="11"/>
        <rFont val="ＭＳ Ｐゴシック"/>
        <family val="3"/>
        <charset val="128"/>
      </rPr>
      <t>バス貨物2</t>
    </r>
    <r>
      <rPr>
        <sz val="11"/>
        <rFont val="ＭＳ Ｐゴシック"/>
        <family val="3"/>
        <charset val="128"/>
      </rPr>
      <t>.5～3.5t(軽油)</t>
    </r>
    <rPh sb="7" eb="9">
      <t>カモツ</t>
    </rPh>
    <rPh sb="18" eb="20">
      <t>ケイユ</t>
    </rPh>
    <phoneticPr fontId="2"/>
  </si>
  <si>
    <t>貨3軽</t>
    <rPh sb="0" eb="1">
      <t>カ</t>
    </rPh>
    <rPh sb="2" eb="3">
      <t>ケイ</t>
    </rPh>
    <phoneticPr fontId="2"/>
  </si>
  <si>
    <r>
      <t>(GVW)バス貨物～1.7</t>
    </r>
    <r>
      <rPr>
        <sz val="11"/>
        <rFont val="ＭＳ Ｐゴシック"/>
        <family val="3"/>
        <charset val="128"/>
      </rPr>
      <t>t</t>
    </r>
    <r>
      <rPr>
        <sz val="11"/>
        <rFont val="ＭＳ Ｐゴシック"/>
        <family val="3"/>
        <charset val="128"/>
      </rPr>
      <t>(CNG)</t>
    </r>
    <rPh sb="7" eb="9">
      <t>カモツ</t>
    </rPh>
    <phoneticPr fontId="6"/>
  </si>
  <si>
    <t>貨2ガZ</t>
  </si>
  <si>
    <t>(改)バス貨物3.5t～(軽油)</t>
    <rPh sb="5" eb="7">
      <t>カモツ</t>
    </rPh>
    <rPh sb="13" eb="15">
      <t>ケイユ</t>
    </rPh>
    <phoneticPr fontId="2"/>
  </si>
  <si>
    <r>
      <t>貨4</t>
    </r>
    <r>
      <rPr>
        <sz val="11"/>
        <rFont val="ＭＳ Ｐゴシック"/>
        <family val="3"/>
        <charset val="128"/>
      </rPr>
      <t>C</t>
    </r>
    <rPh sb="0" eb="1">
      <t>カ</t>
    </rPh>
    <phoneticPr fontId="2"/>
  </si>
  <si>
    <t>ガL1</t>
    <phoneticPr fontId="4"/>
  </si>
  <si>
    <t>番　号</t>
    <phoneticPr fontId="4"/>
  </si>
  <si>
    <t>日本標準産業分類　中分類</t>
    <rPh sb="0" eb="2">
      <t>ニホン</t>
    </rPh>
    <rPh sb="2" eb="4">
      <t>ヒョウジュン</t>
    </rPh>
    <rPh sb="4" eb="6">
      <t>サンギョウ</t>
    </rPh>
    <rPh sb="6" eb="8">
      <t>ブンルイ</t>
    </rPh>
    <rPh sb="9" eb="10">
      <t>チュウ</t>
    </rPh>
    <rPh sb="10" eb="12">
      <t>ブンルイ</t>
    </rPh>
    <phoneticPr fontId="4"/>
  </si>
  <si>
    <t>農業</t>
    <rPh sb="0" eb="2">
      <t>ノウギョウ</t>
    </rPh>
    <phoneticPr fontId="4"/>
  </si>
  <si>
    <t>繊維・衣服等卸売業</t>
    <rPh sb="0" eb="2">
      <t>センイ</t>
    </rPh>
    <rPh sb="3" eb="5">
      <t>イフク</t>
    </rPh>
    <rPh sb="5" eb="6">
      <t>トウ</t>
    </rPh>
    <rPh sb="6" eb="9">
      <t>オロシウリギョウ</t>
    </rPh>
    <phoneticPr fontId="4"/>
  </si>
  <si>
    <t>林業</t>
    <rPh sb="0" eb="2">
      <t>リンギョウ</t>
    </rPh>
    <phoneticPr fontId="4"/>
  </si>
  <si>
    <t>飲食料品卸売業</t>
    <rPh sb="0" eb="1">
      <t>ノ</t>
    </rPh>
    <rPh sb="1" eb="4">
      <t>ショクリョウヒン</t>
    </rPh>
    <rPh sb="4" eb="7">
      <t>オロシウリギョウ</t>
    </rPh>
    <phoneticPr fontId="4"/>
  </si>
  <si>
    <t>漁業（水産養殖業を除く）</t>
    <rPh sb="0" eb="2">
      <t>ギョギョウ</t>
    </rPh>
    <rPh sb="3" eb="5">
      <t>スイサン</t>
    </rPh>
    <rPh sb="5" eb="7">
      <t>ヨウショク</t>
    </rPh>
    <rPh sb="7" eb="8">
      <t>ギョウ</t>
    </rPh>
    <rPh sb="9" eb="10">
      <t>ノゾ</t>
    </rPh>
    <phoneticPr fontId="4"/>
  </si>
  <si>
    <t>建築材料・鉱物・金属材料等卸売業</t>
    <rPh sb="0" eb="2">
      <t>ケンチク</t>
    </rPh>
    <rPh sb="2" eb="4">
      <t>ザイリョウ</t>
    </rPh>
    <rPh sb="5" eb="7">
      <t>コウブツ</t>
    </rPh>
    <rPh sb="8" eb="10">
      <t>キンゾク</t>
    </rPh>
    <rPh sb="10" eb="12">
      <t>ザイリョウ</t>
    </rPh>
    <rPh sb="12" eb="13">
      <t>トウ</t>
    </rPh>
    <rPh sb="13" eb="16">
      <t>オロシウリギョウ</t>
    </rPh>
    <phoneticPr fontId="4"/>
  </si>
  <si>
    <t>水産養殖業</t>
    <rPh sb="0" eb="2">
      <t>スイサン</t>
    </rPh>
    <rPh sb="2" eb="5">
      <t>ヨウショクギョウ</t>
    </rPh>
    <phoneticPr fontId="4"/>
  </si>
  <si>
    <t>機械器具卸売業</t>
    <rPh sb="0" eb="2">
      <t>キカイ</t>
    </rPh>
    <rPh sb="2" eb="4">
      <t>キグ</t>
    </rPh>
    <rPh sb="4" eb="7">
      <t>オロシウリギョウ</t>
    </rPh>
    <phoneticPr fontId="4"/>
  </si>
  <si>
    <t>鉱業、採石業、砂利採取業</t>
    <rPh sb="0" eb="2">
      <t>コウギョウ</t>
    </rPh>
    <rPh sb="3" eb="5">
      <t>サイセキ</t>
    </rPh>
    <rPh sb="5" eb="6">
      <t>ギョウ</t>
    </rPh>
    <rPh sb="7" eb="9">
      <t>ジャリ</t>
    </rPh>
    <rPh sb="9" eb="12">
      <t>サイシュギョウ</t>
    </rPh>
    <phoneticPr fontId="4"/>
  </si>
  <si>
    <t>その他の卸売業</t>
    <rPh sb="2" eb="3">
      <t>タ</t>
    </rPh>
    <rPh sb="4" eb="7">
      <t>オロシウリギョウ</t>
    </rPh>
    <phoneticPr fontId="4"/>
  </si>
  <si>
    <t>総合工事業</t>
    <rPh sb="0" eb="2">
      <t>ソウゴウ</t>
    </rPh>
    <rPh sb="2" eb="4">
      <t>コウジ</t>
    </rPh>
    <rPh sb="4" eb="5">
      <t>ギョウ</t>
    </rPh>
    <phoneticPr fontId="4"/>
  </si>
  <si>
    <t>各種商品小売業</t>
    <rPh sb="0" eb="2">
      <t>カクシュ</t>
    </rPh>
    <rPh sb="2" eb="4">
      <t>ショウヒン</t>
    </rPh>
    <rPh sb="4" eb="7">
      <t>コウリギョウ</t>
    </rPh>
    <phoneticPr fontId="4"/>
  </si>
  <si>
    <t>職別工事業（設備工事業を除く）</t>
    <rPh sb="0" eb="1">
      <t>ショク</t>
    </rPh>
    <rPh sb="1" eb="2">
      <t>ベツ</t>
    </rPh>
    <rPh sb="2" eb="4">
      <t>コウジ</t>
    </rPh>
    <rPh sb="4" eb="5">
      <t>ギョウ</t>
    </rPh>
    <rPh sb="6" eb="8">
      <t>セツビ</t>
    </rPh>
    <rPh sb="8" eb="10">
      <t>コウジ</t>
    </rPh>
    <rPh sb="10" eb="11">
      <t>ギョウ</t>
    </rPh>
    <rPh sb="12" eb="13">
      <t>ノゾ</t>
    </rPh>
    <phoneticPr fontId="4"/>
  </si>
  <si>
    <t>織物・衣服・身の回り品小売業</t>
    <rPh sb="0" eb="2">
      <t>オリモノ</t>
    </rPh>
    <rPh sb="3" eb="5">
      <t>イフク</t>
    </rPh>
    <rPh sb="6" eb="7">
      <t>ミ</t>
    </rPh>
    <rPh sb="8" eb="9">
      <t>マワ</t>
    </rPh>
    <rPh sb="10" eb="11">
      <t>ヒン</t>
    </rPh>
    <rPh sb="11" eb="14">
      <t>コウリギョウ</t>
    </rPh>
    <phoneticPr fontId="4"/>
  </si>
  <si>
    <t>設備工事業</t>
    <rPh sb="0" eb="2">
      <t>セツビ</t>
    </rPh>
    <rPh sb="2" eb="4">
      <t>コウジ</t>
    </rPh>
    <rPh sb="4" eb="5">
      <t>ギョウ</t>
    </rPh>
    <phoneticPr fontId="4"/>
  </si>
  <si>
    <t>飲食料品小売業</t>
    <rPh sb="0" eb="2">
      <t>インショク</t>
    </rPh>
    <rPh sb="2" eb="3">
      <t>リョウ</t>
    </rPh>
    <rPh sb="3" eb="4">
      <t>ヒン</t>
    </rPh>
    <rPh sb="4" eb="7">
      <t>コウリギョウ</t>
    </rPh>
    <phoneticPr fontId="4"/>
  </si>
  <si>
    <t>食料品製造業</t>
    <rPh sb="0" eb="3">
      <t>ショクリョウヒン</t>
    </rPh>
    <rPh sb="3" eb="6">
      <t>セイゾウギョウ</t>
    </rPh>
    <phoneticPr fontId="4"/>
  </si>
  <si>
    <t>機械器具小売業</t>
    <rPh sb="0" eb="2">
      <t>キカイ</t>
    </rPh>
    <rPh sb="2" eb="4">
      <t>キグ</t>
    </rPh>
    <rPh sb="4" eb="7">
      <t>コウリギョウ</t>
    </rPh>
    <phoneticPr fontId="4"/>
  </si>
  <si>
    <t>飲料・たばこ・飼料製造業</t>
    <rPh sb="0" eb="2">
      <t>インリョウ</t>
    </rPh>
    <rPh sb="7" eb="9">
      <t>シリョウ</t>
    </rPh>
    <rPh sb="9" eb="12">
      <t>セイゾウギョウ</t>
    </rPh>
    <phoneticPr fontId="4"/>
  </si>
  <si>
    <t>その他の小売業</t>
    <rPh sb="2" eb="3">
      <t>タ</t>
    </rPh>
    <rPh sb="4" eb="7">
      <t>コウリギョウ</t>
    </rPh>
    <phoneticPr fontId="4"/>
  </si>
  <si>
    <t>繊維工業</t>
    <rPh sb="0" eb="2">
      <t>センイ</t>
    </rPh>
    <rPh sb="2" eb="4">
      <t>コウギョウ</t>
    </rPh>
    <phoneticPr fontId="4"/>
  </si>
  <si>
    <t>無店舗小売業</t>
    <rPh sb="0" eb="3">
      <t>ムテンポ</t>
    </rPh>
    <rPh sb="3" eb="6">
      <t>コウリギョウ</t>
    </rPh>
    <phoneticPr fontId="4"/>
  </si>
  <si>
    <t>木材・木製品製造業（家具を除く）</t>
    <rPh sb="0" eb="2">
      <t>モクザイ</t>
    </rPh>
    <rPh sb="3" eb="6">
      <t>モクセイヒン</t>
    </rPh>
    <rPh sb="6" eb="9">
      <t>セイゾウギョウ</t>
    </rPh>
    <rPh sb="10" eb="12">
      <t>カグ</t>
    </rPh>
    <rPh sb="13" eb="14">
      <t>ノゾ</t>
    </rPh>
    <phoneticPr fontId="4"/>
  </si>
  <si>
    <t>銀行業</t>
    <rPh sb="0" eb="3">
      <t>ギンコウギョウ</t>
    </rPh>
    <phoneticPr fontId="4"/>
  </si>
  <si>
    <t>家具・装備品製造業</t>
    <rPh sb="0" eb="2">
      <t>カグ</t>
    </rPh>
    <rPh sb="3" eb="6">
      <t>ソウビヒン</t>
    </rPh>
    <rPh sb="6" eb="9">
      <t>セイゾウギョウ</t>
    </rPh>
    <phoneticPr fontId="4"/>
  </si>
  <si>
    <t>協同組織金融業</t>
    <rPh sb="0" eb="2">
      <t>キョウドウ</t>
    </rPh>
    <rPh sb="2" eb="4">
      <t>ソシキ</t>
    </rPh>
    <rPh sb="4" eb="7">
      <t>キンユウギョウ</t>
    </rPh>
    <phoneticPr fontId="4"/>
  </si>
  <si>
    <t>パルプ・紙・紙加工品製造業</t>
    <rPh sb="4" eb="5">
      <t>カミ</t>
    </rPh>
    <rPh sb="6" eb="7">
      <t>カミ</t>
    </rPh>
    <rPh sb="7" eb="10">
      <t>カコウヒン</t>
    </rPh>
    <rPh sb="10" eb="13">
      <t>セイゾウギョウ</t>
    </rPh>
    <phoneticPr fontId="4"/>
  </si>
  <si>
    <t>貸金業、クレジットカード業等非預金信用機関</t>
    <rPh sb="0" eb="2">
      <t>カシキン</t>
    </rPh>
    <rPh sb="2" eb="3">
      <t>ギョウ</t>
    </rPh>
    <rPh sb="12" eb="13">
      <t>ギョウ</t>
    </rPh>
    <rPh sb="13" eb="14">
      <t>トウ</t>
    </rPh>
    <rPh sb="14" eb="15">
      <t>ヒ</t>
    </rPh>
    <rPh sb="15" eb="17">
      <t>ヨキン</t>
    </rPh>
    <rPh sb="17" eb="19">
      <t>シンヨウ</t>
    </rPh>
    <rPh sb="19" eb="21">
      <t>キカン</t>
    </rPh>
    <phoneticPr fontId="4"/>
  </si>
  <si>
    <t>印刷・同関連業</t>
    <rPh sb="0" eb="2">
      <t>インサツ</t>
    </rPh>
    <rPh sb="3" eb="4">
      <t>ドウ</t>
    </rPh>
    <rPh sb="4" eb="6">
      <t>カンレン</t>
    </rPh>
    <rPh sb="6" eb="7">
      <t>ギョウ</t>
    </rPh>
    <phoneticPr fontId="4"/>
  </si>
  <si>
    <t>金融商品取引業、商品先物取引業</t>
    <rPh sb="0" eb="2">
      <t>キンユウ</t>
    </rPh>
    <rPh sb="2" eb="4">
      <t>ショウヒン</t>
    </rPh>
    <rPh sb="4" eb="7">
      <t>トリヒキギョウ</t>
    </rPh>
    <rPh sb="8" eb="10">
      <t>ショウヒン</t>
    </rPh>
    <rPh sb="10" eb="12">
      <t>サキモノ</t>
    </rPh>
    <rPh sb="12" eb="14">
      <t>トリヒキ</t>
    </rPh>
    <rPh sb="14" eb="15">
      <t>ギョウ</t>
    </rPh>
    <phoneticPr fontId="4"/>
  </si>
  <si>
    <t>化学工業</t>
    <rPh sb="0" eb="2">
      <t>カガク</t>
    </rPh>
    <rPh sb="2" eb="4">
      <t>コウギョウ</t>
    </rPh>
    <phoneticPr fontId="4"/>
  </si>
  <si>
    <t>補助的金融業等</t>
    <rPh sb="0" eb="3">
      <t>ホジョテキ</t>
    </rPh>
    <rPh sb="3" eb="6">
      <t>キンユウギョウ</t>
    </rPh>
    <rPh sb="6" eb="7">
      <t>トウ</t>
    </rPh>
    <phoneticPr fontId="4"/>
  </si>
  <si>
    <t>石油製品・石炭製品製造業</t>
    <rPh sb="0" eb="2">
      <t>セキユ</t>
    </rPh>
    <rPh sb="2" eb="4">
      <t>セイヒン</t>
    </rPh>
    <rPh sb="5" eb="7">
      <t>セキタン</t>
    </rPh>
    <rPh sb="7" eb="9">
      <t>セイヒン</t>
    </rPh>
    <rPh sb="9" eb="12">
      <t>セイゾウギョウ</t>
    </rPh>
    <phoneticPr fontId="4"/>
  </si>
  <si>
    <t>保険業（保険媒介代理業、保険サービス業を含む）</t>
    <phoneticPr fontId="4"/>
  </si>
  <si>
    <t>プラスチック製品製造業（別掲を除く）</t>
    <rPh sb="6" eb="8">
      <t>セイヒン</t>
    </rPh>
    <rPh sb="8" eb="11">
      <t>セイゾウギョウ</t>
    </rPh>
    <rPh sb="12" eb="14">
      <t>ベッケイ</t>
    </rPh>
    <rPh sb="15" eb="16">
      <t>ノゾ</t>
    </rPh>
    <phoneticPr fontId="4"/>
  </si>
  <si>
    <t>不動産取引業</t>
  </si>
  <si>
    <t>ゴム製品製造業</t>
    <rPh sb="2" eb="4">
      <t>セイヒン</t>
    </rPh>
    <rPh sb="4" eb="7">
      <t>セイゾウギョウ</t>
    </rPh>
    <phoneticPr fontId="4"/>
  </si>
  <si>
    <t>不動産賃貸業・管理業</t>
  </si>
  <si>
    <t>なめし革・同製品・毛皮製造業</t>
    <rPh sb="3" eb="4">
      <t>カワ</t>
    </rPh>
    <rPh sb="5" eb="6">
      <t>ドウ</t>
    </rPh>
    <rPh sb="6" eb="8">
      <t>セイヒン</t>
    </rPh>
    <rPh sb="9" eb="11">
      <t>ケガワ</t>
    </rPh>
    <rPh sb="11" eb="14">
      <t>セイゾウギョウ</t>
    </rPh>
    <phoneticPr fontId="4"/>
  </si>
  <si>
    <t>物品賃貸業</t>
    <rPh sb="0" eb="2">
      <t>ブッピン</t>
    </rPh>
    <rPh sb="2" eb="5">
      <t>チンタイギョウ</t>
    </rPh>
    <phoneticPr fontId="4"/>
  </si>
  <si>
    <t>窯業・土石製品製造業</t>
    <rPh sb="0" eb="2">
      <t>ヨウギョウ</t>
    </rPh>
    <rPh sb="3" eb="5">
      <t>ドセキ</t>
    </rPh>
    <rPh sb="5" eb="7">
      <t>セイヒン</t>
    </rPh>
    <rPh sb="7" eb="10">
      <t>セイゾウギョウ</t>
    </rPh>
    <phoneticPr fontId="4"/>
  </si>
  <si>
    <t>学術・開発研究機関</t>
    <rPh sb="0" eb="2">
      <t>ガクジュツ</t>
    </rPh>
    <rPh sb="3" eb="5">
      <t>カイハツ</t>
    </rPh>
    <rPh sb="5" eb="7">
      <t>ケンキュウ</t>
    </rPh>
    <rPh sb="7" eb="9">
      <t>キカン</t>
    </rPh>
    <phoneticPr fontId="4"/>
  </si>
  <si>
    <t>鉄鋼業</t>
    <rPh sb="0" eb="2">
      <t>テッコウ</t>
    </rPh>
    <rPh sb="2" eb="3">
      <t>ギョウ</t>
    </rPh>
    <phoneticPr fontId="4"/>
  </si>
  <si>
    <t>専門サービス業（他に分類されないもの）</t>
    <rPh sb="0" eb="2">
      <t>センモン</t>
    </rPh>
    <rPh sb="6" eb="7">
      <t>ギョウ</t>
    </rPh>
    <rPh sb="8" eb="9">
      <t>ホカ</t>
    </rPh>
    <rPh sb="10" eb="12">
      <t>ブンルイ</t>
    </rPh>
    <phoneticPr fontId="4"/>
  </si>
  <si>
    <t>非鉄金属製造業</t>
    <rPh sb="0" eb="2">
      <t>ヒテツ</t>
    </rPh>
    <rPh sb="2" eb="4">
      <t>キンゾク</t>
    </rPh>
    <rPh sb="4" eb="7">
      <t>セイゾウギョウ</t>
    </rPh>
    <phoneticPr fontId="4"/>
  </si>
  <si>
    <t>広告業</t>
    <rPh sb="0" eb="2">
      <t>コウコク</t>
    </rPh>
    <rPh sb="2" eb="3">
      <t>ギョウ</t>
    </rPh>
    <phoneticPr fontId="4"/>
  </si>
  <si>
    <t>金属製品製造業</t>
    <rPh sb="0" eb="2">
      <t>キンゾク</t>
    </rPh>
    <rPh sb="2" eb="4">
      <t>セイヒン</t>
    </rPh>
    <rPh sb="4" eb="7">
      <t>セイゾウギョウ</t>
    </rPh>
    <phoneticPr fontId="4"/>
  </si>
  <si>
    <t>技術サービス業（他に分類されないもの）</t>
    <rPh sb="0" eb="2">
      <t>ギジュツ</t>
    </rPh>
    <rPh sb="6" eb="7">
      <t>ギョウ</t>
    </rPh>
    <rPh sb="8" eb="9">
      <t>ホカ</t>
    </rPh>
    <rPh sb="10" eb="12">
      <t>ブンルイ</t>
    </rPh>
    <phoneticPr fontId="4"/>
  </si>
  <si>
    <t>はん用機械器具製造業</t>
    <rPh sb="2" eb="3">
      <t>ヨウ</t>
    </rPh>
    <rPh sb="3" eb="5">
      <t>キカイ</t>
    </rPh>
    <rPh sb="5" eb="7">
      <t>キグ</t>
    </rPh>
    <rPh sb="7" eb="10">
      <t>セイゾウギョウ</t>
    </rPh>
    <phoneticPr fontId="4"/>
  </si>
  <si>
    <t>宿泊業</t>
    <rPh sb="0" eb="2">
      <t>シュクハク</t>
    </rPh>
    <rPh sb="2" eb="3">
      <t>ギョウ</t>
    </rPh>
    <phoneticPr fontId="4"/>
  </si>
  <si>
    <t>生産用機械器具製造業</t>
    <rPh sb="0" eb="2">
      <t>セイサン</t>
    </rPh>
    <rPh sb="2" eb="3">
      <t>ヨウ</t>
    </rPh>
    <rPh sb="3" eb="5">
      <t>キカイ</t>
    </rPh>
    <rPh sb="5" eb="7">
      <t>キグ</t>
    </rPh>
    <rPh sb="7" eb="10">
      <t>セイゾウギョウ</t>
    </rPh>
    <phoneticPr fontId="4"/>
  </si>
  <si>
    <t>飲食店</t>
    <rPh sb="0" eb="2">
      <t>インショク</t>
    </rPh>
    <rPh sb="2" eb="3">
      <t>テン</t>
    </rPh>
    <phoneticPr fontId="4"/>
  </si>
  <si>
    <t>業務用機械器具製造業</t>
    <rPh sb="0" eb="3">
      <t>ギョウムヨウ</t>
    </rPh>
    <rPh sb="3" eb="5">
      <t>キカイ</t>
    </rPh>
    <rPh sb="5" eb="7">
      <t>キグ</t>
    </rPh>
    <rPh sb="7" eb="10">
      <t>セイゾウギョウ</t>
    </rPh>
    <phoneticPr fontId="4"/>
  </si>
  <si>
    <t>持ち帰り・配達飲食サービス業</t>
    <rPh sb="0" eb="1">
      <t>モ</t>
    </rPh>
    <rPh sb="2" eb="3">
      <t>カエ</t>
    </rPh>
    <rPh sb="5" eb="7">
      <t>ハイタツ</t>
    </rPh>
    <rPh sb="7" eb="9">
      <t>インショク</t>
    </rPh>
    <rPh sb="13" eb="14">
      <t>ギョウ</t>
    </rPh>
    <phoneticPr fontId="4"/>
  </si>
  <si>
    <t>電子部品・デバイス・電子回路製造業</t>
    <rPh sb="0" eb="2">
      <t>デンシ</t>
    </rPh>
    <rPh sb="2" eb="4">
      <t>ブヒン</t>
    </rPh>
    <rPh sb="10" eb="12">
      <t>デンシ</t>
    </rPh>
    <rPh sb="12" eb="14">
      <t>カイロ</t>
    </rPh>
    <rPh sb="14" eb="17">
      <t>セイゾウギョウ</t>
    </rPh>
    <phoneticPr fontId="4"/>
  </si>
  <si>
    <t>洗濯・理容・美容・浴場業</t>
    <rPh sb="0" eb="2">
      <t>センタク</t>
    </rPh>
    <rPh sb="3" eb="5">
      <t>リヨウ</t>
    </rPh>
    <rPh sb="6" eb="8">
      <t>ビヨウ</t>
    </rPh>
    <rPh sb="9" eb="11">
      <t>ヨクジョウ</t>
    </rPh>
    <rPh sb="11" eb="12">
      <t>ギョウ</t>
    </rPh>
    <phoneticPr fontId="4"/>
  </si>
  <si>
    <t>電気機械器具製造業</t>
    <rPh sb="0" eb="2">
      <t>デンキ</t>
    </rPh>
    <rPh sb="2" eb="4">
      <t>キカイ</t>
    </rPh>
    <rPh sb="4" eb="6">
      <t>キグ</t>
    </rPh>
    <rPh sb="6" eb="9">
      <t>セイゾウギョウ</t>
    </rPh>
    <phoneticPr fontId="4"/>
  </si>
  <si>
    <t>その他の生活関連サービス業</t>
    <rPh sb="2" eb="3">
      <t>タ</t>
    </rPh>
    <rPh sb="4" eb="6">
      <t>セイカツ</t>
    </rPh>
    <rPh sb="6" eb="8">
      <t>カンレン</t>
    </rPh>
    <rPh sb="12" eb="13">
      <t>ギョウ</t>
    </rPh>
    <phoneticPr fontId="4"/>
  </si>
  <si>
    <t>情報通信機械器具製造業</t>
    <rPh sb="0" eb="2">
      <t>ジョウホウ</t>
    </rPh>
    <rPh sb="2" eb="4">
      <t>ツウシン</t>
    </rPh>
    <rPh sb="4" eb="6">
      <t>キカイ</t>
    </rPh>
    <rPh sb="6" eb="8">
      <t>キグ</t>
    </rPh>
    <rPh sb="8" eb="11">
      <t>セイゾウギョウ</t>
    </rPh>
    <phoneticPr fontId="4"/>
  </si>
  <si>
    <t>娯楽業</t>
    <rPh sb="0" eb="3">
      <t>ゴラクギョウ</t>
    </rPh>
    <phoneticPr fontId="4"/>
  </si>
  <si>
    <t>輸送用機械器具製造業</t>
    <rPh sb="0" eb="3">
      <t>ユソウヨウ</t>
    </rPh>
    <rPh sb="3" eb="5">
      <t>キカイ</t>
    </rPh>
    <rPh sb="5" eb="7">
      <t>キグ</t>
    </rPh>
    <rPh sb="7" eb="10">
      <t>セイゾウギョウ</t>
    </rPh>
    <phoneticPr fontId="4"/>
  </si>
  <si>
    <t>学校教育</t>
    <rPh sb="0" eb="2">
      <t>ガッコウ</t>
    </rPh>
    <rPh sb="2" eb="4">
      <t>キョウイク</t>
    </rPh>
    <phoneticPr fontId="4"/>
  </si>
  <si>
    <t>その他の製造業</t>
    <rPh sb="2" eb="3">
      <t>タ</t>
    </rPh>
    <rPh sb="4" eb="7">
      <t>セイゾウギョウ</t>
    </rPh>
    <phoneticPr fontId="4"/>
  </si>
  <si>
    <t>その他の教育、学習支援業</t>
    <rPh sb="2" eb="3">
      <t>タ</t>
    </rPh>
    <rPh sb="4" eb="6">
      <t>キョウイク</t>
    </rPh>
    <rPh sb="7" eb="9">
      <t>ガクシュウ</t>
    </rPh>
    <rPh sb="9" eb="11">
      <t>シエン</t>
    </rPh>
    <rPh sb="11" eb="12">
      <t>ギョウ</t>
    </rPh>
    <phoneticPr fontId="4"/>
  </si>
  <si>
    <t>電気業</t>
    <rPh sb="0" eb="2">
      <t>デンキ</t>
    </rPh>
    <rPh sb="2" eb="3">
      <t>ギョウ</t>
    </rPh>
    <phoneticPr fontId="4"/>
  </si>
  <si>
    <t>医療業</t>
    <rPh sb="0" eb="2">
      <t>イリョウ</t>
    </rPh>
    <rPh sb="2" eb="3">
      <t>ギョウ</t>
    </rPh>
    <phoneticPr fontId="4"/>
  </si>
  <si>
    <t>ガス業</t>
    <rPh sb="2" eb="3">
      <t>ギョウ</t>
    </rPh>
    <phoneticPr fontId="4"/>
  </si>
  <si>
    <t>保健衛生</t>
    <rPh sb="0" eb="2">
      <t>ホケン</t>
    </rPh>
    <rPh sb="2" eb="4">
      <t>エイセイ</t>
    </rPh>
    <phoneticPr fontId="4"/>
  </si>
  <si>
    <t>熱供給業</t>
    <rPh sb="0" eb="1">
      <t>ネツ</t>
    </rPh>
    <rPh sb="1" eb="3">
      <t>キョウキュウ</t>
    </rPh>
    <rPh sb="3" eb="4">
      <t>ギョウ</t>
    </rPh>
    <phoneticPr fontId="4"/>
  </si>
  <si>
    <t>社会保険・社会福祉・介護事業</t>
    <rPh sb="0" eb="2">
      <t>シャカイ</t>
    </rPh>
    <rPh sb="2" eb="4">
      <t>ホケン</t>
    </rPh>
    <rPh sb="5" eb="7">
      <t>シャカイ</t>
    </rPh>
    <rPh sb="7" eb="9">
      <t>フクシ</t>
    </rPh>
    <rPh sb="10" eb="12">
      <t>カイゴ</t>
    </rPh>
    <rPh sb="12" eb="14">
      <t>ジギョウ</t>
    </rPh>
    <phoneticPr fontId="4"/>
  </si>
  <si>
    <t>水道業</t>
    <rPh sb="0" eb="3">
      <t>スイドウギョウ</t>
    </rPh>
    <phoneticPr fontId="4"/>
  </si>
  <si>
    <t>郵便局</t>
    <rPh sb="0" eb="3">
      <t>ユウビンキョク</t>
    </rPh>
    <phoneticPr fontId="4"/>
  </si>
  <si>
    <t>通信業</t>
    <rPh sb="0" eb="3">
      <t>ツウシンギョウ</t>
    </rPh>
    <phoneticPr fontId="4"/>
  </si>
  <si>
    <t>協同組合（他に分類されないもの）</t>
    <rPh sb="0" eb="2">
      <t>キョウドウ</t>
    </rPh>
    <rPh sb="2" eb="4">
      <t>クミアイ</t>
    </rPh>
    <rPh sb="5" eb="6">
      <t>ホカ</t>
    </rPh>
    <rPh sb="7" eb="9">
      <t>ブンルイ</t>
    </rPh>
    <phoneticPr fontId="4"/>
  </si>
  <si>
    <t>放送業</t>
    <rPh sb="0" eb="3">
      <t>ホウソウギョウ</t>
    </rPh>
    <phoneticPr fontId="4"/>
  </si>
  <si>
    <t>廃棄物処理業</t>
    <rPh sb="0" eb="3">
      <t>ハイキブツ</t>
    </rPh>
    <rPh sb="3" eb="5">
      <t>ショリ</t>
    </rPh>
    <rPh sb="5" eb="6">
      <t>ギョウ</t>
    </rPh>
    <phoneticPr fontId="4"/>
  </si>
  <si>
    <t>情報サービス業</t>
    <rPh sb="0" eb="2">
      <t>ジョウホウ</t>
    </rPh>
    <rPh sb="6" eb="7">
      <t>ギョウ</t>
    </rPh>
    <phoneticPr fontId="4"/>
  </si>
  <si>
    <t>自動車整備業</t>
    <rPh sb="0" eb="3">
      <t>ジドウシャ</t>
    </rPh>
    <rPh sb="3" eb="5">
      <t>セイビ</t>
    </rPh>
    <rPh sb="5" eb="6">
      <t>ギョウ</t>
    </rPh>
    <phoneticPr fontId="4"/>
  </si>
  <si>
    <t>インターネット附随サービス業</t>
    <rPh sb="7" eb="9">
      <t>フズイ</t>
    </rPh>
    <rPh sb="13" eb="14">
      <t>ギョウ</t>
    </rPh>
    <phoneticPr fontId="4"/>
  </si>
  <si>
    <t>機械等修理業（別掲を除く）</t>
    <rPh sb="0" eb="3">
      <t>キカイトウ</t>
    </rPh>
    <rPh sb="3" eb="5">
      <t>シュウリ</t>
    </rPh>
    <rPh sb="5" eb="6">
      <t>ギョウ</t>
    </rPh>
    <rPh sb="7" eb="9">
      <t>ベッケイ</t>
    </rPh>
    <rPh sb="10" eb="11">
      <t>ノゾ</t>
    </rPh>
    <phoneticPr fontId="4"/>
  </si>
  <si>
    <t>映像・音声・文字情報制作業</t>
    <rPh sb="0" eb="2">
      <t>エイゾウ</t>
    </rPh>
    <rPh sb="3" eb="5">
      <t>オンセイ</t>
    </rPh>
    <rPh sb="6" eb="8">
      <t>モジ</t>
    </rPh>
    <rPh sb="8" eb="10">
      <t>ジョウホウ</t>
    </rPh>
    <rPh sb="10" eb="11">
      <t>セイサク</t>
    </rPh>
    <rPh sb="11" eb="13">
      <t>サギョウ</t>
    </rPh>
    <phoneticPr fontId="4"/>
  </si>
  <si>
    <t>職業紹介・労働者派遣業</t>
    <rPh sb="0" eb="2">
      <t>ショクギョウ</t>
    </rPh>
    <rPh sb="2" eb="4">
      <t>ショウカイ</t>
    </rPh>
    <rPh sb="5" eb="8">
      <t>ロウドウシャ</t>
    </rPh>
    <rPh sb="8" eb="10">
      <t>ハケン</t>
    </rPh>
    <rPh sb="10" eb="11">
      <t>ギョウ</t>
    </rPh>
    <phoneticPr fontId="4"/>
  </si>
  <si>
    <t>鉄道業</t>
    <rPh sb="0" eb="3">
      <t>テツドウギョウ</t>
    </rPh>
    <phoneticPr fontId="4"/>
  </si>
  <si>
    <t>その他の事業サービス業</t>
    <rPh sb="2" eb="3">
      <t>タ</t>
    </rPh>
    <rPh sb="4" eb="6">
      <t>ジギョウ</t>
    </rPh>
    <rPh sb="10" eb="11">
      <t>ギョウ</t>
    </rPh>
    <phoneticPr fontId="4"/>
  </si>
  <si>
    <t>道路旅客運送業</t>
    <rPh sb="0" eb="2">
      <t>ドウロ</t>
    </rPh>
    <rPh sb="2" eb="4">
      <t>リョカク</t>
    </rPh>
    <rPh sb="4" eb="7">
      <t>ウンソウギョウ</t>
    </rPh>
    <phoneticPr fontId="4"/>
  </si>
  <si>
    <t>政治・経済・文化団体</t>
    <rPh sb="0" eb="2">
      <t>セイジ</t>
    </rPh>
    <rPh sb="3" eb="5">
      <t>ケイザイ</t>
    </rPh>
    <rPh sb="6" eb="8">
      <t>ブンカ</t>
    </rPh>
    <rPh sb="8" eb="10">
      <t>ダンタイ</t>
    </rPh>
    <phoneticPr fontId="4"/>
  </si>
  <si>
    <t>道路貨物運送業</t>
    <rPh sb="0" eb="2">
      <t>ドウロ</t>
    </rPh>
    <rPh sb="2" eb="4">
      <t>カモツ</t>
    </rPh>
    <rPh sb="4" eb="7">
      <t>ウンソウギョウ</t>
    </rPh>
    <phoneticPr fontId="4"/>
  </si>
  <si>
    <t>宗教</t>
    <rPh sb="0" eb="2">
      <t>シュウキョウ</t>
    </rPh>
    <phoneticPr fontId="4"/>
  </si>
  <si>
    <t>水運業</t>
    <rPh sb="0" eb="2">
      <t>スイウン</t>
    </rPh>
    <rPh sb="2" eb="3">
      <t>ギョウ</t>
    </rPh>
    <phoneticPr fontId="4"/>
  </si>
  <si>
    <t>その他のサービス業</t>
    <rPh sb="2" eb="3">
      <t>タ</t>
    </rPh>
    <rPh sb="8" eb="9">
      <t>ギョウ</t>
    </rPh>
    <phoneticPr fontId="4"/>
  </si>
  <si>
    <t>航空運輸業</t>
    <rPh sb="0" eb="2">
      <t>コウクウ</t>
    </rPh>
    <rPh sb="2" eb="5">
      <t>ウンユギョウ</t>
    </rPh>
    <phoneticPr fontId="4"/>
  </si>
  <si>
    <t>外国公務</t>
    <rPh sb="0" eb="2">
      <t>ガイコク</t>
    </rPh>
    <rPh sb="2" eb="4">
      <t>コウム</t>
    </rPh>
    <phoneticPr fontId="4"/>
  </si>
  <si>
    <t>倉庫業</t>
    <rPh sb="0" eb="2">
      <t>ソウコ</t>
    </rPh>
    <rPh sb="2" eb="3">
      <t>ギョウ</t>
    </rPh>
    <phoneticPr fontId="4"/>
  </si>
  <si>
    <t>国家公務</t>
    <rPh sb="0" eb="2">
      <t>コッカ</t>
    </rPh>
    <rPh sb="2" eb="4">
      <t>コウム</t>
    </rPh>
    <phoneticPr fontId="4"/>
  </si>
  <si>
    <t>運輸に附帯するサービス業</t>
    <rPh sb="0" eb="2">
      <t>ウンユ</t>
    </rPh>
    <rPh sb="3" eb="5">
      <t>フタイ</t>
    </rPh>
    <rPh sb="11" eb="12">
      <t>ギョウ</t>
    </rPh>
    <phoneticPr fontId="4"/>
  </si>
  <si>
    <t>地方公務</t>
    <rPh sb="0" eb="2">
      <t>チホウ</t>
    </rPh>
    <rPh sb="2" eb="4">
      <t>コウム</t>
    </rPh>
    <phoneticPr fontId="4"/>
  </si>
  <si>
    <t>郵便業（信書便事業を含む）</t>
    <rPh sb="0" eb="2">
      <t>ユウビン</t>
    </rPh>
    <rPh sb="2" eb="3">
      <t>ギョウ</t>
    </rPh>
    <rPh sb="4" eb="6">
      <t>シンショ</t>
    </rPh>
    <rPh sb="6" eb="7">
      <t>ビン</t>
    </rPh>
    <rPh sb="7" eb="9">
      <t>ジギョウ</t>
    </rPh>
    <rPh sb="10" eb="11">
      <t>フク</t>
    </rPh>
    <phoneticPr fontId="4"/>
  </si>
  <si>
    <t>分類不能の産業</t>
    <rPh sb="0" eb="2">
      <t>ブンルイ</t>
    </rPh>
    <rPh sb="2" eb="4">
      <t>フノウ</t>
    </rPh>
    <rPh sb="5" eb="7">
      <t>サンギョウ</t>
    </rPh>
    <phoneticPr fontId="4"/>
  </si>
  <si>
    <t>各種商品卸売業</t>
    <rPh sb="0" eb="2">
      <t>カクシュ</t>
    </rPh>
    <rPh sb="2" eb="4">
      <t>ショウヒン</t>
    </rPh>
    <rPh sb="4" eb="7">
      <t>オロシウリギョウ</t>
    </rPh>
    <phoneticPr fontId="4"/>
  </si>
  <si>
    <t>保険業（保険媒介代理業、保険サービス業を含む）</t>
  </si>
  <si>
    <t>令和</t>
    <rPh sb="0" eb="1">
      <t>レイ</t>
    </rPh>
    <rPh sb="1" eb="2">
      <t>ワ</t>
    </rPh>
    <phoneticPr fontId="4"/>
  </si>
  <si>
    <t>元号　　R:令和
H:平成
S:昭和</t>
    <rPh sb="0" eb="2">
      <t>ゲンゴウ</t>
    </rPh>
    <rPh sb="6" eb="7">
      <t>レイ</t>
    </rPh>
    <rPh sb="7" eb="8">
      <t>ワ</t>
    </rPh>
    <rPh sb="11" eb="13">
      <t>ヘイセイ</t>
    </rPh>
    <rPh sb="16" eb="18">
      <t>ショウワ</t>
    </rPh>
    <phoneticPr fontId="4"/>
  </si>
  <si>
    <t>R</t>
    <phoneticPr fontId="4"/>
  </si>
  <si>
    <t>フリガナ</t>
    <phoneticPr fontId="4"/>
  </si>
  <si>
    <t>住　所</t>
    <rPh sb="0" eb="3">
      <t>ジュウショ</t>
    </rPh>
    <phoneticPr fontId="4"/>
  </si>
  <si>
    <t>氏名又は名称</t>
    <rPh sb="0" eb="2">
      <t>シメイ</t>
    </rPh>
    <rPh sb="2" eb="3">
      <t>マタ</t>
    </rPh>
    <rPh sb="4" eb="6">
      <t>メイショウ</t>
    </rPh>
    <phoneticPr fontId="4"/>
  </si>
  <si>
    <t>代表者役職名　氏名</t>
    <rPh sb="0" eb="3">
      <t>ダイヒョウシャ</t>
    </rPh>
    <rPh sb="3" eb="6">
      <t>ヤクショクメイ</t>
    </rPh>
    <rPh sb="7" eb="9">
      <t>シメイ</t>
    </rPh>
    <phoneticPr fontId="4"/>
  </si>
  <si>
    <t xml:space="preserve">  所　属</t>
    <rPh sb="2" eb="3">
      <t>ショ</t>
    </rPh>
    <rPh sb="4" eb="5">
      <t>ゾク</t>
    </rPh>
    <phoneticPr fontId="4"/>
  </si>
  <si>
    <t xml:space="preserve">  氏　名</t>
    <rPh sb="2" eb="3">
      <t>シ</t>
    </rPh>
    <rPh sb="4" eb="5">
      <t>ナ</t>
    </rPh>
    <phoneticPr fontId="4"/>
  </si>
  <si>
    <t xml:space="preserve">  電　話</t>
    <rPh sb="2" eb="5">
      <t>デンワ</t>
    </rPh>
    <phoneticPr fontId="4"/>
  </si>
  <si>
    <t>様</t>
    <rPh sb="0" eb="1">
      <t>サマ</t>
    </rPh>
    <phoneticPr fontId="4"/>
  </si>
  <si>
    <t>※の欄には記載しないこと。</t>
    <rPh sb="2" eb="3">
      <t>ラン</t>
    </rPh>
    <rPh sb="5" eb="7">
      <t>キサイ</t>
    </rPh>
    <phoneticPr fontId="4"/>
  </si>
  <si>
    <r>
      <t xml:space="preserve">他
</t>
    </r>
    <r>
      <rPr>
        <sz val="10"/>
        <rFont val="ＭＳ Ｐゴシック"/>
        <family val="3"/>
        <charset val="128"/>
      </rPr>
      <t>(低公害車以外）</t>
    </r>
    <rPh sb="3" eb="7">
      <t>テイコウガイシャ</t>
    </rPh>
    <rPh sb="7" eb="9">
      <t>イガイ</t>
    </rPh>
    <phoneticPr fontId="4"/>
  </si>
  <si>
    <t>整理番号</t>
    <rPh sb="0" eb="2">
      <t>セイリ</t>
    </rPh>
    <rPh sb="2" eb="4">
      <t>バンゴウ</t>
    </rPh>
    <phoneticPr fontId="4"/>
  </si>
  <si>
    <t>　　　千葉　５００</t>
    <rPh sb="3" eb="5">
      <t>チバ</t>
    </rPh>
    <phoneticPr fontId="4"/>
  </si>
  <si>
    <t>　　　さ　２３－４５</t>
    <phoneticPr fontId="4"/>
  </si>
  <si>
    <t>B-062</t>
  </si>
  <si>
    <t>B-195</t>
  </si>
  <si>
    <t>A-049</t>
  </si>
  <si>
    <t>B-123</t>
  </si>
  <si>
    <t>A-111</t>
  </si>
  <si>
    <t>A-163</t>
  </si>
  <si>
    <t>A-066</t>
  </si>
  <si>
    <t>A-129</t>
  </si>
  <si>
    <t>A-121</t>
  </si>
  <si>
    <t>A-193</t>
  </si>
  <si>
    <t>A-217</t>
  </si>
  <si>
    <t>A-144</t>
  </si>
  <si>
    <t>B-100</t>
  </si>
  <si>
    <t>A-009</t>
  </si>
  <si>
    <t>A-158</t>
  </si>
  <si>
    <t>A-071</t>
  </si>
  <si>
    <t>A-107</t>
  </si>
  <si>
    <t>B-022</t>
  </si>
  <si>
    <t>A-153</t>
  </si>
  <si>
    <t>A-018</t>
  </si>
  <si>
    <t>B-168</t>
  </si>
  <si>
    <t>B-106</t>
  </si>
  <si>
    <t>B-199</t>
  </si>
  <si>
    <t>A-226</t>
  </si>
  <si>
    <t>A-149</t>
  </si>
  <si>
    <t>A-125</t>
  </si>
  <si>
    <t>A-092</t>
  </si>
  <si>
    <t>A-202</t>
  </si>
  <si>
    <t>A-052</t>
  </si>
  <si>
    <t>B-230</t>
  </si>
  <si>
    <t>A-108</t>
  </si>
  <si>
    <t>B-041</t>
  </si>
  <si>
    <t>A-222</t>
  </si>
  <si>
    <t>B-222</t>
  </si>
  <si>
    <t>A-064</t>
  </si>
  <si>
    <t>A-098</t>
  </si>
  <si>
    <t>A-215</t>
  </si>
  <si>
    <t>A-043</t>
  </si>
  <si>
    <t>A-040</t>
  </si>
  <si>
    <t>B-017</t>
  </si>
  <si>
    <t>A-169</t>
  </si>
  <si>
    <t>A-218</t>
  </si>
  <si>
    <t>B-249</t>
  </si>
  <si>
    <t>A-150</t>
  </si>
  <si>
    <t>B-011</t>
  </si>
  <si>
    <t>A-171</t>
  </si>
  <si>
    <t>A-094</t>
  </si>
  <si>
    <t>A-152</t>
  </si>
  <si>
    <t>B-231</t>
  </si>
  <si>
    <t>A-131</t>
  </si>
  <si>
    <t>A-077</t>
  </si>
  <si>
    <t>A-004</t>
  </si>
  <si>
    <t>B-051</t>
  </si>
  <si>
    <t>A-051</t>
  </si>
  <si>
    <t>A-280</t>
  </si>
  <si>
    <t>A-031</t>
  </si>
  <si>
    <t>A-095</t>
  </si>
  <si>
    <t>A-013</t>
  </si>
  <si>
    <t>A-103</t>
  </si>
  <si>
    <t>A-142</t>
  </si>
  <si>
    <t>A-024</t>
  </si>
  <si>
    <t>A-086</t>
  </si>
  <si>
    <t>A-203</t>
  </si>
  <si>
    <t>A-114</t>
  </si>
  <si>
    <t>B-178</t>
  </si>
  <si>
    <t>A-096</t>
  </si>
  <si>
    <t>A-134</t>
  </si>
  <si>
    <t>A-214</t>
  </si>
  <si>
    <t>A-199</t>
  </si>
  <si>
    <t>B-234</t>
  </si>
  <si>
    <t>B-107</t>
  </si>
  <si>
    <t>B-206</t>
  </si>
  <si>
    <t>B-014</t>
  </si>
  <si>
    <t>B-275</t>
  </si>
  <si>
    <t>B-127</t>
  </si>
  <si>
    <t>A-182</t>
  </si>
  <si>
    <t>A-014</t>
  </si>
  <si>
    <t>A-072</t>
  </si>
  <si>
    <t>A-200</t>
  </si>
  <si>
    <t>A-174</t>
  </si>
  <si>
    <t>B-097</t>
  </si>
  <si>
    <t>A-048</t>
  </si>
  <si>
    <t>B-192</t>
  </si>
  <si>
    <t>A-239</t>
  </si>
  <si>
    <t>A-145</t>
  </si>
  <si>
    <t>B-066</t>
  </si>
  <si>
    <t>B-274</t>
  </si>
  <si>
    <t>A-120</t>
  </si>
  <si>
    <t>B-044</t>
  </si>
  <si>
    <t>B-102</t>
  </si>
  <si>
    <t>A-127</t>
  </si>
  <si>
    <t>A-133</t>
  </si>
  <si>
    <t>A-113</t>
  </si>
  <si>
    <t>A-005</t>
  </si>
  <si>
    <t>B-268</t>
  </si>
  <si>
    <t>A-234</t>
  </si>
  <si>
    <t>A-063</t>
  </si>
  <si>
    <t>A-241</t>
  </si>
  <si>
    <t>A-265</t>
  </si>
  <si>
    <t>A-073</t>
  </si>
  <si>
    <t>B-207</t>
  </si>
  <si>
    <t>B-103</t>
  </si>
  <si>
    <t>A-206</t>
  </si>
  <si>
    <t>B-232</t>
  </si>
  <si>
    <t>B-181</t>
  </si>
  <si>
    <t>B-090</t>
  </si>
  <si>
    <t>A-208</t>
  </si>
  <si>
    <t>B-186</t>
  </si>
  <si>
    <t>B-163</t>
  </si>
  <si>
    <t>A-243</t>
  </si>
  <si>
    <t>B-262</t>
  </si>
  <si>
    <t>B-078</t>
  </si>
  <si>
    <t>A-257</t>
  </si>
  <si>
    <t>B-235</t>
  </si>
  <si>
    <t>A-238</t>
  </si>
  <si>
    <t>A-178</t>
  </si>
  <si>
    <t>B-039</t>
  </si>
  <si>
    <t>B-161</t>
  </si>
  <si>
    <t>B-138</t>
  </si>
  <si>
    <t>B-125</t>
  </si>
  <si>
    <t>A-205</t>
  </si>
  <si>
    <t>B-108</t>
  </si>
  <si>
    <t>B-070</t>
  </si>
  <si>
    <t>B-091</t>
  </si>
  <si>
    <t>A-015</t>
  </si>
  <si>
    <t>B-052</t>
  </si>
  <si>
    <t>B-004</t>
  </si>
  <si>
    <t>B-089</t>
  </si>
  <si>
    <t>B-133</t>
  </si>
  <si>
    <t>A-189</t>
  </si>
  <si>
    <t>B-156</t>
  </si>
  <si>
    <t>A-242</t>
  </si>
  <si>
    <t>B-225</t>
  </si>
  <si>
    <t>B-260</t>
  </si>
  <si>
    <t>A-258</t>
  </si>
  <si>
    <t>B-264</t>
  </si>
  <si>
    <t>B-175</t>
  </si>
  <si>
    <t>A-186</t>
  </si>
  <si>
    <t>A-020</t>
  </si>
  <si>
    <t>A-097</t>
  </si>
  <si>
    <t>A-148</t>
  </si>
  <si>
    <t>A-157</t>
  </si>
  <si>
    <t>A-179</t>
  </si>
  <si>
    <t>A-229</t>
  </si>
  <si>
    <t>A-168</t>
  </si>
  <si>
    <t>A-029</t>
  </si>
  <si>
    <t>B-143</t>
  </si>
  <si>
    <t>B-079</t>
  </si>
  <si>
    <t>A-104</t>
  </si>
  <si>
    <t>B-111</t>
  </si>
  <si>
    <t>A-225</t>
  </si>
  <si>
    <t>B-152</t>
  </si>
  <si>
    <t>A-183</t>
  </si>
  <si>
    <t>A-002</t>
  </si>
  <si>
    <t>B-109</t>
  </si>
  <si>
    <t>A-130</t>
  </si>
  <si>
    <t>A-232</t>
  </si>
  <si>
    <t>B-185</t>
  </si>
  <si>
    <t>A-264</t>
  </si>
  <si>
    <t>A-281</t>
  </si>
  <si>
    <t>B-203</t>
  </si>
  <si>
    <t>B-018</t>
  </si>
  <si>
    <t>A-035</t>
  </si>
  <si>
    <t>A-137</t>
  </si>
  <si>
    <t>A-209</t>
  </si>
  <si>
    <t>B-069</t>
  </si>
  <si>
    <t>B-261</t>
  </si>
  <si>
    <t>A-091</t>
  </si>
  <si>
    <t>B-172</t>
  </si>
  <si>
    <t>B-075</t>
  </si>
  <si>
    <t>B-060</t>
  </si>
  <si>
    <t>A-027</t>
  </si>
  <si>
    <t>A-159</t>
  </si>
  <si>
    <t>A-124</t>
  </si>
  <si>
    <t>B-292</t>
  </si>
  <si>
    <t>B-028</t>
  </si>
  <si>
    <t>A-170</t>
  </si>
  <si>
    <t>A-252</t>
  </si>
  <si>
    <t>B-236</t>
  </si>
  <si>
    <t>A-069</t>
  </si>
  <si>
    <t>A-112</t>
  </si>
  <si>
    <t>B-072</t>
  </si>
  <si>
    <t>A-101</t>
  </si>
  <si>
    <t>A-012</t>
  </si>
  <si>
    <t>A-154</t>
  </si>
  <si>
    <t>B-216</t>
  </si>
  <si>
    <t>B-228</t>
  </si>
  <si>
    <t>A-263</t>
  </si>
  <si>
    <t>A-167</t>
  </si>
  <si>
    <t>A-188</t>
  </si>
  <si>
    <t>A-001</t>
  </si>
  <si>
    <t>B-288</t>
  </si>
  <si>
    <t>A-050</t>
  </si>
  <si>
    <t>B-204</t>
  </si>
  <si>
    <t>B-124</t>
  </si>
  <si>
    <t>B-059</t>
  </si>
  <si>
    <t>B-157</t>
  </si>
  <si>
    <t>A-102</t>
  </si>
  <si>
    <t>A-247</t>
  </si>
  <si>
    <t>A-262</t>
  </si>
  <si>
    <t>B-188</t>
  </si>
  <si>
    <t>A-155</t>
  </si>
  <si>
    <t>A-253</t>
  </si>
  <si>
    <t>B-281</t>
  </si>
  <si>
    <t>B-031</t>
  </si>
  <si>
    <t>A-093</t>
  </si>
  <si>
    <t>A-122</t>
  </si>
  <si>
    <t>A-244</t>
  </si>
  <si>
    <t>A-201</t>
  </si>
  <si>
    <t>B-285</t>
  </si>
  <si>
    <t>A-260</t>
  </si>
  <si>
    <t>B-209</t>
  </si>
  <si>
    <t>A-251</t>
  </si>
  <si>
    <t>A-068</t>
  </si>
  <si>
    <t>B-074</t>
  </si>
  <si>
    <t>B-226</t>
  </si>
  <si>
    <t>B-166</t>
  </si>
  <si>
    <t>A-060</t>
  </si>
  <si>
    <t>A-109</t>
  </si>
  <si>
    <t>B-151</t>
  </si>
  <si>
    <t>B-190</t>
  </si>
  <si>
    <t>A-219</t>
  </si>
  <si>
    <t>B-087</t>
  </si>
  <si>
    <t>B-244</t>
  </si>
  <si>
    <t>A-065</t>
  </si>
  <si>
    <t>B-150</t>
  </si>
  <si>
    <t>B-045</t>
  </si>
  <si>
    <t>B-269</t>
  </si>
  <si>
    <t>B-027</t>
  </si>
  <si>
    <t>A-126</t>
  </si>
  <si>
    <t>B-208</t>
  </si>
  <si>
    <t>B-153</t>
  </si>
  <si>
    <t>A-279</t>
  </si>
  <si>
    <t>A-123</t>
  </si>
  <si>
    <t>B-280</t>
  </si>
  <si>
    <t>B-155</t>
  </si>
  <si>
    <t>B-137</t>
  </si>
  <si>
    <t>B-277</t>
  </si>
  <si>
    <t>B-139</t>
  </si>
  <si>
    <t>A-249</t>
  </si>
  <si>
    <t>B-183</t>
  </si>
  <si>
    <t>A-136</t>
  </si>
  <si>
    <t>B-034</t>
  </si>
  <si>
    <t>B-035</t>
  </si>
  <si>
    <t>A-230</t>
  </si>
  <si>
    <t>B-029</t>
  </si>
  <si>
    <t>B-218</t>
  </si>
  <si>
    <t>A-146</t>
  </si>
  <si>
    <t>B-085</t>
  </si>
  <si>
    <t>B-229</t>
  </si>
  <si>
    <t>B-064</t>
  </si>
  <si>
    <t>A-282</t>
  </si>
  <si>
    <t>B-145</t>
  </si>
  <si>
    <t>B-283</t>
  </si>
  <si>
    <t>A-177</t>
  </si>
  <si>
    <t>A-118</t>
  </si>
  <si>
    <t>B-122</t>
  </si>
  <si>
    <t>A-034</t>
  </si>
  <si>
    <t>B-159</t>
  </si>
  <si>
    <t>A-036</t>
  </si>
  <si>
    <t>B-241</t>
  </si>
  <si>
    <t>B-005</t>
  </si>
  <si>
    <t>A-147</t>
  </si>
  <si>
    <t>A-194</t>
  </si>
  <si>
    <t>A-079</t>
  </si>
  <si>
    <t>B-073</t>
  </si>
  <si>
    <t>A-138</t>
  </si>
  <si>
    <t>A-056</t>
  </si>
  <si>
    <t>A-081</t>
  </si>
  <si>
    <t>B-019</t>
  </si>
  <si>
    <t>A-110</t>
  </si>
  <si>
    <t>A-132</t>
  </si>
  <si>
    <t>B-171</t>
  </si>
  <si>
    <t>B-002</t>
  </si>
  <si>
    <t>B-246</t>
  </si>
  <si>
    <t>B-063</t>
  </si>
  <si>
    <t>B-253</t>
  </si>
  <si>
    <t>B-255</t>
  </si>
  <si>
    <t>B-110</t>
  </si>
  <si>
    <t>B-239</t>
  </si>
  <si>
    <t>B-135</t>
  </si>
  <si>
    <t>A-140</t>
  </si>
  <si>
    <t>A-255</t>
  </si>
  <si>
    <t>B-193</t>
  </si>
  <si>
    <t>B-237</t>
  </si>
  <si>
    <t>B-252</t>
  </si>
  <si>
    <t>B-056</t>
  </si>
  <si>
    <t>B-115</t>
  </si>
  <si>
    <t>B-119</t>
  </si>
  <si>
    <t>B-191</t>
  </si>
  <si>
    <t>B-036</t>
  </si>
  <si>
    <t>A-190</t>
  </si>
  <si>
    <t>B-200</t>
  </si>
  <si>
    <t>B-113</t>
  </si>
  <si>
    <t>B-267</t>
  </si>
  <si>
    <t>B-295</t>
  </si>
  <si>
    <t>B-162</t>
  </si>
  <si>
    <t>B-270</t>
  </si>
  <si>
    <t>B-067</t>
  </si>
  <si>
    <t>A-224</t>
  </si>
  <si>
    <t>B-083</t>
  </si>
  <si>
    <t>B-215</t>
  </si>
  <si>
    <t>B-296</t>
  </si>
  <si>
    <t>A-192</t>
  </si>
  <si>
    <t>B-082</t>
  </si>
  <si>
    <t>B-248</t>
  </si>
  <si>
    <t>B-272</t>
  </si>
  <si>
    <t>B-114</t>
  </si>
  <si>
    <t>A-246</t>
  </si>
  <si>
    <t>B-061</t>
  </si>
  <si>
    <t>A-037</t>
  </si>
  <si>
    <t>A-128</t>
  </si>
  <si>
    <t>B-001</t>
  </si>
  <si>
    <t>A-160</t>
  </si>
  <si>
    <t>A-007</t>
  </si>
  <si>
    <t>B-197</t>
  </si>
  <si>
    <t>A-054</t>
  </si>
  <si>
    <t>A-076</t>
  </si>
  <si>
    <t>B-174</t>
  </si>
  <si>
    <t>B-068</t>
  </si>
  <si>
    <t>A-266</t>
  </si>
  <si>
    <t>A-039</t>
  </si>
  <si>
    <t>A-191</t>
  </si>
  <si>
    <t>A-100</t>
  </si>
  <si>
    <t>A-075</t>
  </si>
  <si>
    <t>B-169</t>
  </si>
  <si>
    <t>A-207</t>
  </si>
  <si>
    <t>B-213</t>
  </si>
  <si>
    <t>A-283</t>
  </si>
  <si>
    <t>A-254</t>
  </si>
  <si>
    <t>A-030</t>
  </si>
  <si>
    <t>B-297</t>
  </si>
  <si>
    <t>B-010</t>
  </si>
  <si>
    <t>B-259</t>
  </si>
  <si>
    <t>B-160</t>
  </si>
  <si>
    <t>A-284</t>
  </si>
  <si>
    <t>B-182</t>
  </si>
  <si>
    <t>B-016</t>
  </si>
  <si>
    <t>A-248</t>
  </si>
  <si>
    <t>A-082</t>
  </si>
  <si>
    <t>B-023</t>
  </si>
  <si>
    <t>B-202</t>
  </si>
  <si>
    <t>B-025</t>
  </si>
  <si>
    <t>A-057</t>
  </si>
  <si>
    <t>A-058</t>
  </si>
  <si>
    <t>B-006</t>
  </si>
  <si>
    <t>B-030</t>
  </si>
  <si>
    <t>B-263</t>
  </si>
  <si>
    <t>A-185</t>
  </si>
  <si>
    <t>A-106</t>
  </si>
  <si>
    <t>B-112</t>
  </si>
  <si>
    <t>B-212</t>
  </si>
  <si>
    <t>A-175</t>
  </si>
  <si>
    <t>B-205</t>
  </si>
  <si>
    <t>A-198</t>
  </si>
  <si>
    <t>B-245</t>
  </si>
  <si>
    <t>B-298</t>
  </si>
  <si>
    <t>B-088</t>
  </si>
  <si>
    <t>A-285</t>
  </si>
  <si>
    <t>B-116</t>
  </si>
  <si>
    <t>A-141</t>
  </si>
  <si>
    <t>A-010</t>
  </si>
  <si>
    <t>A-085</t>
  </si>
  <si>
    <t>B-179</t>
  </si>
  <si>
    <t>A-119</t>
  </si>
  <si>
    <t>A-117</t>
  </si>
  <si>
    <t>A-172</t>
  </si>
  <si>
    <t>B-053</t>
  </si>
  <si>
    <t>B-099</t>
  </si>
  <si>
    <t>B-227</t>
  </si>
  <si>
    <t>A-173</t>
  </si>
  <si>
    <t>A-286</t>
  </si>
  <si>
    <t>B-184</t>
  </si>
  <si>
    <t>A-287</t>
  </si>
  <si>
    <t>A-289</t>
  </si>
  <si>
    <t>A-290</t>
  </si>
  <si>
    <t>A-291</t>
  </si>
  <si>
    <t>A-292</t>
  </si>
  <si>
    <t>A-293</t>
  </si>
  <si>
    <t>A-294</t>
  </si>
  <si>
    <t>B-219</t>
  </si>
  <si>
    <t>B-071</t>
  </si>
  <si>
    <t>A-044</t>
  </si>
  <si>
    <t>B-049</t>
  </si>
  <si>
    <t>B-242</t>
  </si>
  <si>
    <t>B-273</t>
  </si>
  <si>
    <t>A-032</t>
  </si>
  <si>
    <t>A-033</t>
  </si>
  <si>
    <t>B-299</t>
  </si>
  <si>
    <t>B-055</t>
  </si>
  <si>
    <t>B-257</t>
  </si>
  <si>
    <t>B-077</t>
  </si>
  <si>
    <t>B-300</t>
  </si>
  <si>
    <t>B-214</t>
  </si>
  <si>
    <t>B-167</t>
  </si>
  <si>
    <t>B-154</t>
  </si>
  <si>
    <t>B-265</t>
  </si>
  <si>
    <t>B-201</t>
  </si>
  <si>
    <t>B-289</t>
  </si>
  <si>
    <t>A-070</t>
  </si>
  <si>
    <t>A-236</t>
  </si>
  <si>
    <t>B-256</t>
  </si>
  <si>
    <t>A-211</t>
  </si>
  <si>
    <t>B-024</t>
  </si>
  <si>
    <t>A-197</t>
  </si>
  <si>
    <t>B-233</t>
  </si>
  <si>
    <t>B-287</t>
  </si>
  <si>
    <t>A-256</t>
  </si>
  <si>
    <t>B-271</t>
  </si>
  <si>
    <t>B-278</t>
  </si>
  <si>
    <t>B-140</t>
  </si>
  <si>
    <t>B-130</t>
  </si>
  <si>
    <t>A-233</t>
  </si>
  <si>
    <t>B-012</t>
  </si>
  <si>
    <t>B-098</t>
  </si>
  <si>
    <t>B-279</t>
  </si>
  <si>
    <t>A-139</t>
  </si>
  <si>
    <t>B-026</t>
  </si>
  <si>
    <t>A-240</t>
  </si>
  <si>
    <t>B-170</t>
  </si>
  <si>
    <t>B-220</t>
  </si>
  <si>
    <t>B-224</t>
  </si>
  <si>
    <t>B-144</t>
  </si>
  <si>
    <t>B-266</t>
  </si>
  <si>
    <t>A-166</t>
  </si>
  <si>
    <t>B-120</t>
  </si>
  <si>
    <t>B-015</t>
  </si>
  <si>
    <t>A-196</t>
  </si>
  <si>
    <t>B-254</t>
  </si>
  <si>
    <t>A-053</t>
  </si>
  <si>
    <t>B-101</t>
  </si>
  <si>
    <t>新長期</t>
  </si>
  <si>
    <t>天然ガス</t>
    <rPh sb="0" eb="2">
      <t>テンネン</t>
    </rPh>
    <phoneticPr fontId="4"/>
  </si>
  <si>
    <t>新☆☆☆</t>
    <rPh sb="0" eb="1">
      <t>シン</t>
    </rPh>
    <phoneticPr fontId="4"/>
  </si>
  <si>
    <t>新☆☆☆☆</t>
    <rPh sb="0" eb="1">
      <t>シン</t>
    </rPh>
    <phoneticPr fontId="4"/>
  </si>
  <si>
    <t>新☆☆☆☆☆</t>
    <rPh sb="0" eb="1">
      <t>シン</t>
    </rPh>
    <phoneticPr fontId="4"/>
  </si>
  <si>
    <t>他（ガソリン・LPG）</t>
    <rPh sb="0" eb="1">
      <t>ホカ</t>
    </rPh>
    <phoneticPr fontId="4"/>
  </si>
  <si>
    <t>軽新長</t>
    <rPh sb="0" eb="1">
      <t>ケイ</t>
    </rPh>
    <rPh sb="1" eb="2">
      <t>シン</t>
    </rPh>
    <rPh sb="2" eb="3">
      <t>チョウ</t>
    </rPh>
    <phoneticPr fontId="4"/>
  </si>
  <si>
    <t>新長期</t>
    <rPh sb="0" eb="1">
      <t>シン</t>
    </rPh>
    <rPh sb="1" eb="3">
      <t>チョウキ</t>
    </rPh>
    <phoneticPr fontId="4"/>
  </si>
  <si>
    <t>新☆（新長期）</t>
    <rPh sb="0" eb="1">
      <t>シン</t>
    </rPh>
    <rPh sb="3" eb="4">
      <t>シン</t>
    </rPh>
    <rPh sb="4" eb="6">
      <t>チョウキ</t>
    </rPh>
    <phoneticPr fontId="4"/>
  </si>
  <si>
    <t>軽ポ</t>
    <rPh sb="0" eb="1">
      <t>ケイ</t>
    </rPh>
    <phoneticPr fontId="4"/>
  </si>
  <si>
    <t>ポスト新長期</t>
    <rPh sb="3" eb="4">
      <t>シン</t>
    </rPh>
    <rPh sb="4" eb="6">
      <t>チョウキ</t>
    </rPh>
    <phoneticPr fontId="4"/>
  </si>
  <si>
    <t>軽ポポ</t>
    <rPh sb="0" eb="1">
      <t>ケイ</t>
    </rPh>
    <phoneticPr fontId="4"/>
  </si>
  <si>
    <t>H28・30規制</t>
    <rPh sb="6" eb="8">
      <t>キセイ</t>
    </rPh>
    <phoneticPr fontId="4"/>
  </si>
  <si>
    <t>他（軽油）</t>
    <rPh sb="0" eb="1">
      <t>ホカ</t>
    </rPh>
    <rPh sb="2" eb="4">
      <t>ケイユ</t>
    </rPh>
    <phoneticPr fontId="4"/>
  </si>
  <si>
    <t>電</t>
    <rPh sb="0" eb="1">
      <t>デン</t>
    </rPh>
    <phoneticPr fontId="4"/>
  </si>
  <si>
    <t>電気</t>
    <rPh sb="0" eb="2">
      <t>デンキ</t>
    </rPh>
    <phoneticPr fontId="4"/>
  </si>
  <si>
    <t>燃電</t>
    <rPh sb="0" eb="1">
      <t>ネン</t>
    </rPh>
    <rPh sb="1" eb="2">
      <t>デン</t>
    </rPh>
    <phoneticPr fontId="4"/>
  </si>
  <si>
    <t>燃料電池</t>
    <rPh sb="0" eb="2">
      <t>ネンリョウ</t>
    </rPh>
    <rPh sb="2" eb="4">
      <t>デンチ</t>
    </rPh>
    <phoneticPr fontId="4"/>
  </si>
  <si>
    <t>ﾅﾝﾊﾞｰﾌﾟﾚｰﾄ変更</t>
    <rPh sb="10" eb="12">
      <t>ヘンコウ</t>
    </rPh>
    <phoneticPr fontId="4"/>
  </si>
  <si>
    <t>軽新長1</t>
  </si>
  <si>
    <t>軽1</t>
    <rPh sb="0" eb="1">
      <t>ケイ</t>
    </rPh>
    <phoneticPr fontId="4"/>
  </si>
  <si>
    <t>軽2</t>
    <rPh sb="0" eb="1">
      <t>ケイ</t>
    </rPh>
    <phoneticPr fontId="4"/>
  </si>
  <si>
    <t>令和3年度</t>
    <rPh sb="0" eb="2">
      <t>レイワ</t>
    </rPh>
    <rPh sb="3" eb="4">
      <t>ネン</t>
    </rPh>
    <rPh sb="4" eb="5">
      <t>ド</t>
    </rPh>
    <phoneticPr fontId="4"/>
  </si>
  <si>
    <t>令和4年度</t>
    <rPh sb="0" eb="2">
      <t>レイワ</t>
    </rPh>
    <rPh sb="3" eb="4">
      <t>ネン</t>
    </rPh>
    <rPh sb="4" eb="5">
      <t>ド</t>
    </rPh>
    <phoneticPr fontId="4"/>
  </si>
  <si>
    <t>令和5年度</t>
    <rPh sb="0" eb="2">
      <t>レイワ</t>
    </rPh>
    <rPh sb="3" eb="4">
      <t>ネン</t>
    </rPh>
    <rPh sb="4" eb="5">
      <t>ド</t>
    </rPh>
    <phoneticPr fontId="4"/>
  </si>
  <si>
    <t>令和6年度</t>
    <rPh sb="0" eb="2">
      <t>レイワ</t>
    </rPh>
    <rPh sb="3" eb="4">
      <t>ネン</t>
    </rPh>
    <rPh sb="4" eb="5">
      <t>ド</t>
    </rPh>
    <phoneticPr fontId="4"/>
  </si>
  <si>
    <t>令和7年度</t>
    <rPh sb="0" eb="2">
      <t>レイワ</t>
    </rPh>
    <rPh sb="3" eb="4">
      <t>ネン</t>
    </rPh>
    <rPh sb="4" eb="5">
      <t>ド</t>
    </rPh>
    <phoneticPr fontId="4"/>
  </si>
  <si>
    <t>新規</t>
    <rPh sb="0" eb="2">
      <t>シンキ</t>
    </rPh>
    <phoneticPr fontId="4"/>
  </si>
  <si>
    <t>実績代替１</t>
    <rPh sb="0" eb="2">
      <t>ジッセキ</t>
    </rPh>
    <rPh sb="2" eb="4">
      <t>ダイガ</t>
    </rPh>
    <phoneticPr fontId="4"/>
  </si>
  <si>
    <t>実績代替２</t>
    <rPh sb="0" eb="2">
      <t>ジッセキ</t>
    </rPh>
    <rPh sb="2" eb="4">
      <t>ダイガ</t>
    </rPh>
    <phoneticPr fontId="4"/>
  </si>
  <si>
    <t>減車</t>
    <rPh sb="0" eb="2">
      <t>ゲンシャ</t>
    </rPh>
    <phoneticPr fontId="4"/>
  </si>
  <si>
    <t>車両追加情報</t>
    <rPh sb="0" eb="2">
      <t>シャリョウ</t>
    </rPh>
    <rPh sb="2" eb="4">
      <t>ツイカ</t>
    </rPh>
    <rPh sb="4" eb="6">
      <t>ジョウホウ</t>
    </rPh>
    <phoneticPr fontId="4"/>
  </si>
  <si>
    <t>貨1LDAA</t>
  </si>
  <si>
    <t>バス貨物～1.7t(ガソリン・LPG)</t>
    <rPh sb="2" eb="4">
      <t>カモツ</t>
    </rPh>
    <phoneticPr fontId="3"/>
  </si>
  <si>
    <t>貨1L</t>
    <rPh sb="0" eb="1">
      <t>カ</t>
    </rPh>
    <phoneticPr fontId="3"/>
  </si>
  <si>
    <t>☆☆☆☆(優先),ハイブリット</t>
    <rPh sb="5" eb="7">
      <t>ユウセン</t>
    </rPh>
    <phoneticPr fontId="3"/>
  </si>
  <si>
    <t>R3年提出度用に追加</t>
    <rPh sb="2" eb="3">
      <t>ネン</t>
    </rPh>
    <rPh sb="3" eb="5">
      <t>テイシュツ</t>
    </rPh>
    <rPh sb="5" eb="6">
      <t>ド</t>
    </rPh>
    <rPh sb="6" eb="7">
      <t>ヨウ</t>
    </rPh>
    <rPh sb="8" eb="10">
      <t>ツイカ</t>
    </rPh>
    <phoneticPr fontId="4"/>
  </si>
  <si>
    <t>乗用車(ガソリン・LPG)</t>
    <rPh sb="0" eb="2">
      <t>ジョウヨウ</t>
    </rPh>
    <rPh sb="2" eb="3">
      <t>シャ</t>
    </rPh>
    <phoneticPr fontId="4"/>
  </si>
  <si>
    <t>貨4電TPG</t>
  </si>
  <si>
    <t>（改）バス貨物3.5t～12t(電気)</t>
    <rPh sb="1" eb="2">
      <t>カイ</t>
    </rPh>
    <rPh sb="5" eb="7">
      <t>カモツ</t>
    </rPh>
    <rPh sb="16" eb="18">
      <t>デンキ</t>
    </rPh>
    <phoneticPr fontId="5"/>
  </si>
  <si>
    <t>貨4電</t>
    <rPh sb="2" eb="3">
      <t>デン</t>
    </rPh>
    <phoneticPr fontId="5"/>
  </si>
  <si>
    <t>軽油→電気への改造</t>
    <rPh sb="0" eb="2">
      <t>ケイユ</t>
    </rPh>
    <rPh sb="3" eb="5">
      <t>デンキ</t>
    </rPh>
    <rPh sb="7" eb="9">
      <t>カイゾウ</t>
    </rPh>
    <phoneticPr fontId="5"/>
  </si>
  <si>
    <t>A-023</t>
  </si>
  <si>
    <t>B-276</t>
  </si>
  <si>
    <t>B-147</t>
  </si>
  <si>
    <t>A-135</t>
  </si>
  <si>
    <t>B-042</t>
  </si>
  <si>
    <t>A-261</t>
  </si>
  <si>
    <t>B-084</t>
  </si>
  <si>
    <t>B-020</t>
  </si>
  <si>
    <t>B-007</t>
  </si>
  <si>
    <t>A-017</t>
  </si>
  <si>
    <t>A-143</t>
  </si>
  <si>
    <t>B-177</t>
  </si>
  <si>
    <t>B-180</t>
  </si>
  <si>
    <t>B-250</t>
  </si>
  <si>
    <t>B-047</t>
  </si>
  <si>
    <t>B-134</t>
  </si>
  <si>
    <t>B-050</t>
  </si>
  <si>
    <t>B-196</t>
  </si>
  <si>
    <t>B-118</t>
  </si>
  <si>
    <t>B-057</t>
  </si>
  <si>
    <t>A-164</t>
  </si>
  <si>
    <t>A-278</t>
  </si>
  <si>
    <t>B-065</t>
  </si>
  <si>
    <t>A-151</t>
  </si>
  <si>
    <t>B-021</t>
  </si>
  <si>
    <t>B-258</t>
  </si>
  <si>
    <t>使用状況（台数）</t>
    <rPh sb="0" eb="2">
      <t>シヨウ</t>
    </rPh>
    <rPh sb="2" eb="4">
      <t>ジョウキョウ</t>
    </rPh>
    <rPh sb="5" eb="7">
      <t>ダイスウ</t>
    </rPh>
    <phoneticPr fontId="4"/>
  </si>
  <si>
    <t>自動車使用管理状況報告書</t>
    <phoneticPr fontId="4"/>
  </si>
  <si>
    <t>　　自動車から排出される窒素酸化物及び粒子状物質の特定地域における総量の削減等に関する特別措置法第３４条の規定により、特定自動車の使用管理状況を次のとおり提出します。</t>
    <phoneticPr fontId="4"/>
  </si>
  <si>
    <t/>
  </si>
  <si>
    <t>[用意するもの]</t>
    <rPh sb="1" eb="3">
      <t>ヨウイ</t>
    </rPh>
    <phoneticPr fontId="4"/>
  </si>
  <si>
    <r>
      <t>・・・水色は記載してください。</t>
    </r>
    <r>
      <rPr>
        <sz val="11"/>
        <color rgb="FFFF0000"/>
        <rFont val="ＭＳ Ｐゴシック"/>
        <family val="3"/>
        <charset val="128"/>
      </rPr>
      <t>(必須項目)</t>
    </r>
    <rPh sb="3" eb="5">
      <t>ミズイロ</t>
    </rPh>
    <rPh sb="6" eb="8">
      <t>キサイ</t>
    </rPh>
    <rPh sb="16" eb="18">
      <t>ヒッス</t>
    </rPh>
    <rPh sb="18" eb="20">
      <t>コウモク</t>
    </rPh>
    <phoneticPr fontId="4"/>
  </si>
  <si>
    <r>
      <t>・・・橙色は必要であれば記載してください。</t>
    </r>
    <r>
      <rPr>
        <sz val="11"/>
        <color rgb="FFFF0000"/>
        <rFont val="ＭＳ Ｐゴシック"/>
        <family val="3"/>
        <charset val="128"/>
      </rPr>
      <t>(任意項目)</t>
    </r>
    <rPh sb="3" eb="4">
      <t>ダイダイ</t>
    </rPh>
    <rPh sb="4" eb="5">
      <t>イロ</t>
    </rPh>
    <rPh sb="6" eb="8">
      <t>ヒツヨウ</t>
    </rPh>
    <rPh sb="12" eb="14">
      <t>キサイ</t>
    </rPh>
    <rPh sb="22" eb="24">
      <t>ニンイ</t>
    </rPh>
    <rPh sb="24" eb="26">
      <t>コウモク</t>
    </rPh>
    <phoneticPr fontId="4"/>
  </si>
  <si>
    <r>
      <rPr>
        <b/>
        <sz val="11"/>
        <rFont val="ＭＳ Ｐゴシック"/>
        <family val="3"/>
        <charset val="128"/>
      </rPr>
      <t>実績措置</t>
    </r>
    <r>
      <rPr>
        <sz val="11"/>
        <rFont val="ＭＳ Ｐゴシック"/>
        <family val="3"/>
        <charset val="128"/>
      </rPr>
      <t>：今年度の実績に基づいて新たに入力（選択）してください。</t>
    </r>
    <rPh sb="0" eb="2">
      <t>ジッセキ</t>
    </rPh>
    <rPh sb="2" eb="4">
      <t>ソチ</t>
    </rPh>
    <rPh sb="5" eb="8">
      <t>コンネンド</t>
    </rPh>
    <rPh sb="9" eb="11">
      <t>ジッセキ</t>
    </rPh>
    <rPh sb="12" eb="13">
      <t>モト</t>
    </rPh>
    <rPh sb="16" eb="17">
      <t>アラ</t>
    </rPh>
    <rPh sb="19" eb="21">
      <t>ニュウリョク</t>
    </rPh>
    <rPh sb="22" eb="24">
      <t>センタク</t>
    </rPh>
    <phoneticPr fontId="4"/>
  </si>
  <si>
    <r>
      <t xml:space="preserve">　　　　　年間
走行
距離（km）
</t>
    </r>
    <r>
      <rPr>
        <sz val="10"/>
        <color indexed="12"/>
        <rFont val="ＭＳ Ｐゴシック"/>
        <family val="3"/>
        <charset val="128"/>
      </rPr>
      <t>(C)</t>
    </r>
    <rPh sb="5" eb="7">
      <t>ネンカン</t>
    </rPh>
    <phoneticPr fontId="4"/>
  </si>
  <si>
    <r>
      <t xml:space="preserve">　　　　　年間
燃料
給油量
</t>
    </r>
    <r>
      <rPr>
        <sz val="10"/>
        <color indexed="12"/>
        <rFont val="ＭＳ Ｐゴシック"/>
        <family val="3"/>
        <charset val="128"/>
      </rPr>
      <t>(D)</t>
    </r>
    <rPh sb="5" eb="7">
      <t>ネンカン</t>
    </rPh>
    <rPh sb="8" eb="10">
      <t>ネンリョウ</t>
    </rPh>
    <rPh sb="11" eb="14">
      <t>キュウユリョウ</t>
    </rPh>
    <phoneticPr fontId="4"/>
  </si>
  <si>
    <t>　PM低減</t>
    <rPh sb="3" eb="5">
      <t>テイゲン</t>
    </rPh>
    <phoneticPr fontId="4"/>
  </si>
  <si>
    <r>
      <rPr>
        <b/>
        <sz val="11"/>
        <rFont val="ＭＳ Ｐゴシック"/>
        <family val="3"/>
        <charset val="128"/>
      </rPr>
      <t>産業分類表</t>
    </r>
    <r>
      <rPr>
        <sz val="11"/>
        <rFont val="ＭＳ Ｐゴシック"/>
        <family val="3"/>
        <charset val="128"/>
      </rPr>
      <t>：参考用</t>
    </r>
    <rPh sb="0" eb="2">
      <t>サンギョウ</t>
    </rPh>
    <rPh sb="2" eb="4">
      <t>ブンルイ</t>
    </rPh>
    <rPh sb="4" eb="5">
      <t>ヒョウ</t>
    </rPh>
    <rPh sb="6" eb="8">
      <t>サンコウ</t>
    </rPh>
    <rPh sb="8" eb="9">
      <t>ヨウ</t>
    </rPh>
    <phoneticPr fontId="4"/>
  </si>
  <si>
    <t>※この様式の体裁は変更しないでください。（シートの追加や名前の変更等）</t>
    <rPh sb="3" eb="5">
      <t>ヨウシキ</t>
    </rPh>
    <rPh sb="6" eb="8">
      <t>テイサイ</t>
    </rPh>
    <rPh sb="9" eb="11">
      <t>ヘンコウ</t>
    </rPh>
    <rPh sb="25" eb="27">
      <t>ツイカ</t>
    </rPh>
    <rPh sb="28" eb="30">
      <t>ナマエ</t>
    </rPh>
    <rPh sb="31" eb="33">
      <t>ヘンコウ</t>
    </rPh>
    <rPh sb="33" eb="34">
      <t>トウ</t>
    </rPh>
    <phoneticPr fontId="4"/>
  </si>
  <si>
    <t>保有台数</t>
    <rPh sb="0" eb="2">
      <t>ホユウ</t>
    </rPh>
    <rPh sb="2" eb="4">
      <t>ダイスウ</t>
    </rPh>
    <phoneticPr fontId="4"/>
  </si>
  <si>
    <t>B-305</t>
  </si>
  <si>
    <t>軽</t>
    <rPh sb="0" eb="1">
      <t>ケイ</t>
    </rPh>
    <phoneticPr fontId="4"/>
  </si>
  <si>
    <t>B-306</t>
  </si>
  <si>
    <t>令和4年3月31日現在</t>
  </si>
  <si>
    <t>B-307</t>
  </si>
  <si>
    <t>B-311</t>
  </si>
  <si>
    <t>A-028</t>
  </si>
  <si>
    <t>B-308</t>
  </si>
  <si>
    <t>B-302</t>
  </si>
  <si>
    <t>B-309</t>
  </si>
  <si>
    <t>B-310</t>
  </si>
  <si>
    <t>A-296</t>
  </si>
  <si>
    <t>令和4年9月20日現在</t>
  </si>
  <si>
    <t>A-274</t>
  </si>
  <si>
    <t>令和4年4月1日現在</t>
  </si>
  <si>
    <t>A-297</t>
  </si>
  <si>
    <t>令和3年3月31日現在</t>
  </si>
  <si>
    <t>B-058</t>
  </si>
  <si>
    <t>B-173</t>
  </si>
  <si>
    <t>B-142</t>
  </si>
  <si>
    <t>A-180</t>
  </si>
  <si>
    <t>A-212</t>
  </si>
  <si>
    <t>B-176</t>
  </si>
  <si>
    <t>B-105</t>
  </si>
  <si>
    <t>A-074</t>
  </si>
  <si>
    <t>A-210</t>
  </si>
  <si>
    <t>B-132</t>
  </si>
  <si>
    <t>B-291</t>
  </si>
  <si>
    <t>B-086</t>
  </si>
  <si>
    <t>A-228</t>
  </si>
  <si>
    <t>B-141</t>
  </si>
  <si>
    <t>A-019</t>
  </si>
  <si>
    <t>A-231</t>
  </si>
  <si>
    <t>A-067</t>
  </si>
  <si>
    <t>A-026</t>
  </si>
  <si>
    <t>A-156</t>
  </si>
  <si>
    <t>A-016</t>
  </si>
  <si>
    <t>B-194</t>
  </si>
  <si>
    <t>A-165</t>
  </si>
  <si>
    <t>B-221</t>
  </si>
  <si>
    <t>A-003</t>
  </si>
  <si>
    <t>A-025</t>
  </si>
  <si>
    <t>令和3年
3月31日現在</t>
  </si>
  <si>
    <t>B-148</t>
  </si>
  <si>
    <t>A-006</t>
  </si>
  <si>
    <t>A-245</t>
  </si>
  <si>
    <t>A-250</t>
  </si>
  <si>
    <t>B-187</t>
  </si>
  <si>
    <t>B-054</t>
  </si>
  <si>
    <t>B-048</t>
  </si>
  <si>
    <t>令和3年12月14日現在</t>
  </si>
  <si>
    <t>B-146</t>
  </si>
  <si>
    <t>A-195</t>
  </si>
  <si>
    <t>令和3年7月29日現在</t>
  </si>
  <si>
    <t>B-092</t>
  </si>
  <si>
    <t>B-282</t>
  </si>
  <si>
    <t>B-009</t>
  </si>
  <si>
    <t>B-126</t>
  </si>
  <si>
    <t>B-104</t>
  </si>
  <si>
    <t>A-059</t>
  </si>
  <si>
    <t>B-165</t>
  </si>
  <si>
    <t>B-136</t>
  </si>
  <si>
    <t>B-304</t>
  </si>
  <si>
    <t>A-046</t>
  </si>
  <si>
    <t>B-081</t>
  </si>
  <si>
    <t>令和4年
3月31日現在</t>
  </si>
  <si>
    <t>A-259</t>
  </si>
  <si>
    <t>A-080</t>
  </si>
  <si>
    <t>A-084</t>
  </si>
  <si>
    <t>B-243</t>
  </si>
  <si>
    <t>A-288</t>
  </si>
  <si>
    <t>A-062</t>
  </si>
  <si>
    <t>A-161</t>
  </si>
  <si>
    <t>A-237</t>
  </si>
  <si>
    <t>A-047</t>
  </si>
  <si>
    <t>B-013</t>
  </si>
  <si>
    <t>A-011</t>
  </si>
  <si>
    <t>A-221</t>
  </si>
  <si>
    <t>H17</t>
    <phoneticPr fontId="4"/>
  </si>
  <si>
    <r>
      <t>A</t>
    </r>
    <r>
      <rPr>
        <sz val="11"/>
        <rFont val="ＭＳ Ｐゴシック"/>
        <family val="3"/>
        <charset val="128"/>
      </rPr>
      <t>BF</t>
    </r>
    <phoneticPr fontId="4"/>
  </si>
  <si>
    <t>H30年提出度用に追加</t>
    <rPh sb="3" eb="4">
      <t>ネン</t>
    </rPh>
    <rPh sb="4" eb="6">
      <t>テイシュツ</t>
    </rPh>
    <rPh sb="6" eb="7">
      <t>ド</t>
    </rPh>
    <rPh sb="7" eb="8">
      <t>ヨウ</t>
    </rPh>
    <rPh sb="9" eb="11">
      <t>ツイカ</t>
    </rPh>
    <phoneticPr fontId="4"/>
  </si>
  <si>
    <t>DBF</t>
    <phoneticPr fontId="4"/>
  </si>
  <si>
    <r>
      <t>ガL</t>
    </r>
    <r>
      <rPr>
        <sz val="11"/>
        <rFont val="ＭＳ Ｐゴシック"/>
        <family val="3"/>
        <charset val="128"/>
      </rPr>
      <t>2</t>
    </r>
    <phoneticPr fontId="4"/>
  </si>
  <si>
    <t>バス貨物～2.0t(ガソリン・LPG)</t>
    <rPh sb="2" eb="4">
      <t>カモツ</t>
    </rPh>
    <phoneticPr fontId="4"/>
  </si>
  <si>
    <r>
      <t>R</t>
    </r>
    <r>
      <rPr>
        <sz val="11"/>
        <rFont val="ＭＳ Ｐゴシック"/>
        <family val="3"/>
        <charset val="128"/>
      </rPr>
      <t>3年提出度用に追加</t>
    </r>
    <rPh sb="2" eb="3">
      <t>ネン</t>
    </rPh>
    <rPh sb="3" eb="5">
      <t>テイシュツ</t>
    </rPh>
    <rPh sb="5" eb="6">
      <t>ド</t>
    </rPh>
    <rPh sb="6" eb="7">
      <t>ヨウ</t>
    </rPh>
    <rPh sb="8" eb="10">
      <t>ツイカ</t>
    </rPh>
    <phoneticPr fontId="4"/>
  </si>
  <si>
    <r>
      <t>貨1電-</t>
    </r>
    <r>
      <rPr>
        <sz val="11"/>
        <rFont val="ＭＳ Ｐゴシック"/>
        <family val="3"/>
        <charset val="128"/>
      </rPr>
      <t/>
    </r>
    <rPh sb="0" eb="1">
      <t>カ</t>
    </rPh>
    <rPh sb="2" eb="3">
      <t>デン</t>
    </rPh>
    <phoneticPr fontId="4"/>
  </si>
  <si>
    <t>貨1電</t>
    <rPh sb="0" eb="1">
      <t>カ</t>
    </rPh>
    <rPh sb="2" eb="3">
      <t>デン</t>
    </rPh>
    <phoneticPr fontId="4"/>
  </si>
  <si>
    <t>R3,R4</t>
    <phoneticPr fontId="4"/>
  </si>
  <si>
    <t>貨4電2RG</t>
    <rPh sb="2" eb="3">
      <t>デン</t>
    </rPh>
    <phoneticPr fontId="4"/>
  </si>
  <si>
    <r>
      <t>（改）バス貨物3.5t～(電気)</t>
    </r>
    <r>
      <rPr>
        <sz val="11"/>
        <rFont val="ＭＳ Ｐゴシック"/>
        <family val="3"/>
        <charset val="128"/>
      </rPr>
      <t/>
    </r>
    <rPh sb="1" eb="2">
      <t>カイ</t>
    </rPh>
    <rPh sb="5" eb="7">
      <t>カモツ</t>
    </rPh>
    <rPh sb="13" eb="15">
      <t>デンキ</t>
    </rPh>
    <phoneticPr fontId="4"/>
  </si>
  <si>
    <t>貨4電</t>
    <rPh sb="0" eb="1">
      <t>カ</t>
    </rPh>
    <rPh sb="2" eb="3">
      <t>デン</t>
    </rPh>
    <phoneticPr fontId="4"/>
  </si>
  <si>
    <t>R3年度提出用に追加</t>
    <rPh sb="2" eb="3">
      <t>ネン</t>
    </rPh>
    <rPh sb="3" eb="4">
      <t>ド</t>
    </rPh>
    <rPh sb="4" eb="6">
      <t>テイシュツ</t>
    </rPh>
    <rPh sb="6" eb="7">
      <t>ヨウ</t>
    </rPh>
    <rPh sb="8" eb="10">
      <t>ツイカ</t>
    </rPh>
    <phoneticPr fontId="4"/>
  </si>
  <si>
    <t>乗0ガGE</t>
  </si>
  <si>
    <t>使用状況（人数）</t>
    <rPh sb="0" eb="2">
      <t>シヨウ</t>
    </rPh>
    <rPh sb="2" eb="4">
      <t>ジョウキョウ</t>
    </rPh>
    <rPh sb="5" eb="7">
      <t>ニンズウ</t>
    </rPh>
    <phoneticPr fontId="4"/>
  </si>
  <si>
    <t>減車</t>
    <rPh sb="0" eb="2">
      <t>ゲンシャ</t>
    </rPh>
    <phoneticPr fontId="4"/>
  </si>
  <si>
    <t>新規</t>
    <rPh sb="0" eb="2">
      <t>シンキ</t>
    </rPh>
    <phoneticPr fontId="4"/>
  </si>
  <si>
    <t>使用状況（電気等台数）</t>
    <rPh sb="0" eb="2">
      <t>シヨウ</t>
    </rPh>
    <rPh sb="2" eb="4">
      <t>ジョウキョウ</t>
    </rPh>
    <rPh sb="5" eb="7">
      <t>デンキ</t>
    </rPh>
    <rPh sb="7" eb="8">
      <t>トウ</t>
    </rPh>
    <rPh sb="8" eb="10">
      <t>ダイスウ</t>
    </rPh>
    <phoneticPr fontId="4"/>
  </si>
  <si>
    <t>昨年度の実績報告書のエクセルデータ（今年度初めて実績報告書を提出する事業者は自動車環境管理計画書のエクセルデータ）</t>
    <rPh sb="0" eb="3">
      <t>サクネンド</t>
    </rPh>
    <rPh sb="4" eb="6">
      <t>ジッセキ</t>
    </rPh>
    <rPh sb="6" eb="9">
      <t>ホウコクショ</t>
    </rPh>
    <rPh sb="18" eb="21">
      <t>コンネンド</t>
    </rPh>
    <rPh sb="21" eb="22">
      <t>ハジ</t>
    </rPh>
    <rPh sb="24" eb="26">
      <t>ジッセキ</t>
    </rPh>
    <rPh sb="26" eb="29">
      <t>ホウコクショ</t>
    </rPh>
    <rPh sb="30" eb="32">
      <t>テイシュツ</t>
    </rPh>
    <rPh sb="34" eb="37">
      <t>ジギョウシャ</t>
    </rPh>
    <rPh sb="38" eb="48">
      <t>ケ</t>
    </rPh>
    <phoneticPr fontId="4"/>
  </si>
  <si>
    <t>BLF</t>
  </si>
  <si>
    <t>貨2ガCBA</t>
  </si>
  <si>
    <t>マイクロ・(ガソリン・LPG)</t>
  </si>
  <si>
    <t>貸2ガ</t>
    <rPh sb="0" eb="1">
      <t>カシ</t>
    </rPh>
    <phoneticPr fontId="4"/>
  </si>
  <si>
    <t>R5年度提出用に追加</t>
    <rPh sb="2" eb="4">
      <t>ネンド</t>
    </rPh>
    <rPh sb="4" eb="6">
      <t>テイシュツ</t>
    </rPh>
    <rPh sb="6" eb="7">
      <t>ヨウ</t>
    </rPh>
    <rPh sb="8" eb="10">
      <t>ツイカ</t>
    </rPh>
    <phoneticPr fontId="4"/>
  </si>
  <si>
    <t>乗0ガ7BA</t>
    <phoneticPr fontId="4"/>
  </si>
  <si>
    <t>7BA</t>
    <phoneticPr fontId="4"/>
  </si>
  <si>
    <t>乗0L7BA</t>
    <phoneticPr fontId="4"/>
  </si>
  <si>
    <t>7BA</t>
    <phoneticPr fontId="4"/>
  </si>
  <si>
    <t>貨4電2PG</t>
    <rPh sb="2" eb="3">
      <t>デン</t>
    </rPh>
    <phoneticPr fontId="5"/>
  </si>
  <si>
    <t>バス貨物3.5t～(電気)</t>
    <rPh sb="2" eb="4">
      <t>カモツ</t>
    </rPh>
    <rPh sb="10" eb="12">
      <t>デンキ</t>
    </rPh>
    <phoneticPr fontId="5"/>
  </si>
  <si>
    <t>貨4電</t>
    <rPh sb="0" eb="1">
      <t>カ</t>
    </rPh>
    <rPh sb="2" eb="3">
      <t>デン</t>
    </rPh>
    <phoneticPr fontId="5"/>
  </si>
  <si>
    <t>電</t>
    <rPh sb="0" eb="1">
      <t>デン</t>
    </rPh>
    <phoneticPr fontId="5"/>
  </si>
  <si>
    <t>軽油→電気への改造</t>
    <rPh sb="0" eb="2">
      <t>ケイユ</t>
    </rPh>
    <rPh sb="3" eb="5">
      <t>デンキ</t>
    </rPh>
    <rPh sb="7" eb="9">
      <t>カイゾウ</t>
    </rPh>
    <phoneticPr fontId="6"/>
  </si>
  <si>
    <t>R6年度提出用に追加</t>
    <rPh sb="2" eb="4">
      <t>ネンド</t>
    </rPh>
    <rPh sb="4" eb="6">
      <t>テイシュツ</t>
    </rPh>
    <rPh sb="6" eb="7">
      <t>ヨウ</t>
    </rPh>
    <rPh sb="8" eb="10">
      <t>ツイカ</t>
    </rPh>
    <phoneticPr fontId="4"/>
  </si>
  <si>
    <t>貨2ガ3BE</t>
    <rPh sb="0" eb="1">
      <t>カ</t>
    </rPh>
    <phoneticPr fontId="4"/>
  </si>
  <si>
    <t>(改）乗用車1.7～2.5t（ガソリン）</t>
    <rPh sb="1" eb="2">
      <t>カイ</t>
    </rPh>
    <rPh sb="3" eb="6">
      <t>ジョウヨウシャ</t>
    </rPh>
    <phoneticPr fontId="4"/>
  </si>
  <si>
    <t>型式変更</t>
    <rPh sb="0" eb="2">
      <t>カタシキ</t>
    </rPh>
    <rPh sb="2" eb="4">
      <t>ヘンコウ</t>
    </rPh>
    <phoneticPr fontId="4"/>
  </si>
  <si>
    <t>ナンバー変更</t>
    <rPh sb="4" eb="6">
      <t>ヘンコウ</t>
    </rPh>
    <phoneticPr fontId="4"/>
  </si>
  <si>
    <t>連絡事項があれば、自由に御記入ください</t>
    <rPh sb="0" eb="2">
      <t>レンラク</t>
    </rPh>
    <rPh sb="2" eb="4">
      <t>ジコウ</t>
    </rPh>
    <rPh sb="9" eb="11">
      <t>ジユウ</t>
    </rPh>
    <rPh sb="12" eb="15">
      <t>ゴキニュウ</t>
    </rPh>
    <phoneticPr fontId="4"/>
  </si>
  <si>
    <t>ハイ</t>
  </si>
  <si>
    <t>Pハイ</t>
  </si>
  <si>
    <t>☆３</t>
  </si>
  <si>
    <t>☆４</t>
  </si>
  <si>
    <t>☆５</t>
  </si>
  <si>
    <t>ポスト</t>
  </si>
  <si>
    <t>H28/30</t>
  </si>
  <si>
    <t>メタ</t>
  </si>
  <si>
    <t>A-204</t>
  </si>
  <si>
    <t>A-298</t>
  </si>
  <si>
    <t>B-223</t>
  </si>
  <si>
    <t>B-290</t>
  </si>
  <si>
    <t>整理番号</t>
    <rPh sb="0" eb="2">
      <t>セイリ</t>
    </rPh>
    <rPh sb="2" eb="4">
      <t>バンゴウ</t>
    </rPh>
    <phoneticPr fontId="35"/>
  </si>
  <si>
    <t>Nox　目標値</t>
    <rPh sb="4" eb="7">
      <t>モクヒョウチ</t>
    </rPh>
    <phoneticPr fontId="35"/>
  </si>
  <si>
    <t>PM　目標値</t>
    <rPh sb="3" eb="6">
      <t>モクヒョウチ</t>
    </rPh>
    <phoneticPr fontId="35"/>
  </si>
  <si>
    <t>CO2　目標値</t>
    <rPh sb="4" eb="7">
      <t>モクヒョウチ</t>
    </rPh>
    <phoneticPr fontId="35"/>
  </si>
  <si>
    <t>NOX　　1台当</t>
    <rPh sb="6" eb="7">
      <t>ダイ</t>
    </rPh>
    <rPh sb="7" eb="8">
      <t>ア</t>
    </rPh>
    <phoneticPr fontId="35"/>
  </si>
  <si>
    <t>PM　　1台当</t>
    <rPh sb="5" eb="6">
      <t>ダイ</t>
    </rPh>
    <rPh sb="6" eb="7">
      <t>ア</t>
    </rPh>
    <phoneticPr fontId="35"/>
  </si>
  <si>
    <t>CO2　　1台当</t>
    <rPh sb="6" eb="7">
      <t>ダイ</t>
    </rPh>
    <rPh sb="7" eb="8">
      <t>ア</t>
    </rPh>
    <phoneticPr fontId="35"/>
  </si>
  <si>
    <t>NOX　走行当</t>
    <rPh sb="4" eb="6">
      <t>ソウコウ</t>
    </rPh>
    <rPh sb="6" eb="7">
      <t>トウ</t>
    </rPh>
    <phoneticPr fontId="35"/>
  </si>
  <si>
    <t>PM　走行当</t>
    <rPh sb="3" eb="5">
      <t>ソウコウ</t>
    </rPh>
    <rPh sb="5" eb="6">
      <t>トウ</t>
    </rPh>
    <phoneticPr fontId="35"/>
  </si>
  <si>
    <t>CO2　走行当</t>
    <rPh sb="4" eb="6">
      <t>ソウコウ</t>
    </rPh>
    <rPh sb="6" eb="7">
      <t>トウ</t>
    </rPh>
    <phoneticPr fontId="35"/>
  </si>
  <si>
    <t>計画時台数</t>
    <rPh sb="0" eb="3">
      <t>ケイカクジ</t>
    </rPh>
    <rPh sb="3" eb="5">
      <t>ダイスウ</t>
    </rPh>
    <phoneticPr fontId="35"/>
  </si>
  <si>
    <t>令和3年度（減車）</t>
    <rPh sb="0" eb="2">
      <t>レイワ</t>
    </rPh>
    <rPh sb="3" eb="5">
      <t>ネンド</t>
    </rPh>
    <rPh sb="6" eb="8">
      <t>ゲンシャ</t>
    </rPh>
    <phoneticPr fontId="35"/>
  </si>
  <si>
    <t>令和3年度（新規）</t>
    <rPh sb="0" eb="2">
      <t>レイワ</t>
    </rPh>
    <rPh sb="3" eb="4">
      <t>ネン</t>
    </rPh>
    <rPh sb="4" eb="5">
      <t>ド</t>
    </rPh>
    <rPh sb="6" eb="8">
      <t>シンキ</t>
    </rPh>
    <phoneticPr fontId="35"/>
  </si>
  <si>
    <t>令和4年度（減車）</t>
    <rPh sb="0" eb="2">
      <t>レイワ</t>
    </rPh>
    <rPh sb="3" eb="5">
      <t>ネンド</t>
    </rPh>
    <rPh sb="6" eb="8">
      <t>ゲンシャ</t>
    </rPh>
    <phoneticPr fontId="35"/>
  </si>
  <si>
    <t>令和4年度（新規）</t>
    <rPh sb="0" eb="2">
      <t>レイワ</t>
    </rPh>
    <rPh sb="3" eb="5">
      <t>ネンド</t>
    </rPh>
    <rPh sb="6" eb="8">
      <t>シンキ</t>
    </rPh>
    <phoneticPr fontId="35"/>
  </si>
  <si>
    <t>天然</t>
    <rPh sb="0" eb="2">
      <t>テンネン</t>
    </rPh>
    <phoneticPr fontId="35"/>
  </si>
  <si>
    <t>ハイ</t>
    <phoneticPr fontId="35"/>
  </si>
  <si>
    <t>Pハイ</t>
    <phoneticPr fontId="35"/>
  </si>
  <si>
    <t>☆３</t>
    <phoneticPr fontId="35"/>
  </si>
  <si>
    <t>ガ他</t>
    <rPh sb="1" eb="2">
      <t>ホカ</t>
    </rPh>
    <phoneticPr fontId="35"/>
  </si>
  <si>
    <t>ポスト</t>
    <phoneticPr fontId="4"/>
  </si>
  <si>
    <t>H28/30</t>
    <phoneticPr fontId="35"/>
  </si>
  <si>
    <t>軽他</t>
    <rPh sb="0" eb="1">
      <t>ケイ</t>
    </rPh>
    <phoneticPr fontId="35"/>
  </si>
  <si>
    <t>電気</t>
    <rPh sb="0" eb="2">
      <t>デンキ</t>
    </rPh>
    <phoneticPr fontId="35"/>
  </si>
  <si>
    <t>メタ</t>
    <phoneticPr fontId="35"/>
  </si>
  <si>
    <t>電池</t>
    <rPh sb="0" eb="2">
      <t>デンチ</t>
    </rPh>
    <phoneticPr fontId="35"/>
  </si>
  <si>
    <t>装置</t>
    <rPh sb="0" eb="2">
      <t>ソウチ</t>
    </rPh>
    <phoneticPr fontId="35"/>
  </si>
  <si>
    <t>計画日</t>
    <rPh sb="0" eb="2">
      <t>ケイカク</t>
    </rPh>
    <rPh sb="2" eb="3">
      <t>ヒ</t>
    </rPh>
    <phoneticPr fontId="35"/>
  </si>
  <si>
    <t>A-008</t>
  </si>
  <si>
    <t>A-088</t>
  </si>
  <si>
    <t>A-089</t>
  </si>
  <si>
    <t>A-227</t>
  </si>
  <si>
    <t>A-235</t>
  </si>
  <si>
    <t>A-300</t>
  </si>
  <si>
    <t>令和5年4月1日現在</t>
  </si>
  <si>
    <t>A-301</t>
  </si>
  <si>
    <t>令和5年4月30日現在</t>
  </si>
  <si>
    <t>B-043</t>
  </si>
  <si>
    <t>B-076</t>
  </si>
  <si>
    <t>B-080</t>
  </si>
  <si>
    <t>B-094</t>
  </si>
  <si>
    <t>B-128</t>
  </si>
  <si>
    <t>B-158</t>
  </si>
  <si>
    <t>B-164</t>
  </si>
  <si>
    <t>B-240</t>
  </si>
  <si>
    <t>B-251</t>
  </si>
  <si>
    <t>令和5年6月2日現在</t>
  </si>
  <si>
    <t>B-313</t>
  </si>
  <si>
    <t>B-314</t>
  </si>
  <si>
    <t>令和5年10月11日現在</t>
  </si>
  <si>
    <t>【シートの概要と作成方法】</t>
    <rPh sb="5" eb="7">
      <t>ガイヨウ</t>
    </rPh>
    <rPh sb="8" eb="10">
      <t>サクセイ</t>
    </rPh>
    <rPh sb="10" eb="12">
      <t>ホウホウ</t>
    </rPh>
    <phoneticPr fontId="4"/>
  </si>
  <si>
    <t>実績自動車一覧シートに記載する車両の情報（車検証等の資料）</t>
    <rPh sb="0" eb="5">
      <t>ジッセキジドウシャ</t>
    </rPh>
    <rPh sb="5" eb="7">
      <t>イチラン</t>
    </rPh>
    <rPh sb="11" eb="13">
      <t>キサイ</t>
    </rPh>
    <rPh sb="15" eb="17">
      <t>シャリョウ</t>
    </rPh>
    <rPh sb="18" eb="20">
      <t>ジョウホウ</t>
    </rPh>
    <rPh sb="21" eb="24">
      <t>シャケンショウ</t>
    </rPh>
    <rPh sb="24" eb="25">
      <t>トウ</t>
    </rPh>
    <rPh sb="26" eb="28">
      <t>シリョウ</t>
    </rPh>
    <phoneticPr fontId="4"/>
  </si>
  <si>
    <r>
      <rPr>
        <b/>
        <sz val="11"/>
        <rFont val="ＭＳ Ｐゴシック"/>
        <family val="3"/>
        <charset val="128"/>
      </rPr>
      <t>実績自動車一覧</t>
    </r>
    <r>
      <rPr>
        <sz val="11"/>
        <rFont val="ＭＳ Ｐゴシック"/>
        <family val="3"/>
        <charset val="128"/>
      </rPr>
      <t>：昨年度のデータを使用して作成することができます。作成の手引きに例を掲載していますので参照ください。　　　　</t>
    </r>
    <rPh sb="0" eb="2">
      <t>ジッセキ</t>
    </rPh>
    <rPh sb="2" eb="5">
      <t>ジドウシャ</t>
    </rPh>
    <rPh sb="5" eb="7">
      <t>イチラン</t>
    </rPh>
    <rPh sb="8" eb="11">
      <t>サクネンド</t>
    </rPh>
    <rPh sb="16" eb="18">
      <t>シヨウ</t>
    </rPh>
    <rPh sb="20" eb="22">
      <t>サクセイ</t>
    </rPh>
    <rPh sb="32" eb="34">
      <t>サクセイ</t>
    </rPh>
    <rPh sb="35" eb="37">
      <t>テビ</t>
    </rPh>
    <rPh sb="39" eb="40">
      <t>レイ</t>
    </rPh>
    <rPh sb="41" eb="43">
      <t>ケイサイ</t>
    </rPh>
    <phoneticPr fontId="4"/>
  </si>
  <si>
    <r>
      <rPr>
        <b/>
        <sz val="11"/>
        <rFont val="ＭＳ Ｐゴシック"/>
        <family val="3"/>
        <charset val="128"/>
      </rPr>
      <t>実績代替</t>
    </r>
    <r>
      <rPr>
        <sz val="11"/>
        <rFont val="ＭＳ Ｐゴシック"/>
        <family val="3"/>
        <charset val="128"/>
      </rPr>
      <t>：実績表紙の「整理番号」と実績自動車一覧シートの「車両追加情報」を入力することにより自動計算されます。</t>
    </r>
    <rPh sb="0" eb="2">
      <t>ジッセキ</t>
    </rPh>
    <rPh sb="2" eb="4">
      <t>ダイガ</t>
    </rPh>
    <rPh sb="5" eb="7">
      <t>ジッセキ</t>
    </rPh>
    <rPh sb="7" eb="9">
      <t>ヒョウシ</t>
    </rPh>
    <rPh sb="11" eb="13">
      <t>セイリ</t>
    </rPh>
    <rPh sb="13" eb="15">
      <t>バンゴウ</t>
    </rPh>
    <rPh sb="17" eb="19">
      <t>ジッセキ</t>
    </rPh>
    <rPh sb="19" eb="22">
      <t>ジドウシャ</t>
    </rPh>
    <rPh sb="22" eb="24">
      <t>イチラン</t>
    </rPh>
    <rPh sb="29" eb="31">
      <t>シャリョウ</t>
    </rPh>
    <rPh sb="31" eb="33">
      <t>ツイカ</t>
    </rPh>
    <rPh sb="33" eb="35">
      <t>ジョウホウ</t>
    </rPh>
    <rPh sb="37" eb="39">
      <t>ニュウリョク</t>
    </rPh>
    <rPh sb="46" eb="48">
      <t>ジドウ</t>
    </rPh>
    <rPh sb="48" eb="50">
      <t>ケイサン</t>
    </rPh>
    <phoneticPr fontId="4"/>
  </si>
  <si>
    <r>
      <t>連絡事項：</t>
    </r>
    <r>
      <rPr>
        <sz val="11"/>
        <rFont val="ＭＳ Ｐゴシック"/>
        <family val="3"/>
        <charset val="128"/>
      </rPr>
      <t>補足説明がある場合に記載してください。形式は自由です。</t>
    </r>
    <rPh sb="0" eb="2">
      <t>レンラク</t>
    </rPh>
    <rPh sb="2" eb="4">
      <t>ジコウ</t>
    </rPh>
    <rPh sb="5" eb="7">
      <t>ホソク</t>
    </rPh>
    <rPh sb="7" eb="9">
      <t>セツメイ</t>
    </rPh>
    <rPh sb="12" eb="14">
      <t>バアイ</t>
    </rPh>
    <rPh sb="15" eb="17">
      <t>キサイ</t>
    </rPh>
    <rPh sb="24" eb="26">
      <t>ケイシキ</t>
    </rPh>
    <rPh sb="27" eb="29">
      <t>ジユウ</t>
    </rPh>
    <phoneticPr fontId="4"/>
  </si>
  <si>
    <t>下記の色のセルに入力してください。それ以外の色のセルは自動入力の項目になります。</t>
    <rPh sb="0" eb="2">
      <t>カキ</t>
    </rPh>
    <rPh sb="3" eb="4">
      <t>イロ</t>
    </rPh>
    <rPh sb="8" eb="10">
      <t>ニュウリョク</t>
    </rPh>
    <rPh sb="19" eb="21">
      <t>イガイ</t>
    </rPh>
    <rPh sb="22" eb="23">
      <t>イロ</t>
    </rPh>
    <rPh sb="27" eb="31">
      <t>ジドウニュウリョク</t>
    </rPh>
    <rPh sb="32" eb="34">
      <t>コウモク</t>
    </rPh>
    <phoneticPr fontId="4"/>
  </si>
  <si>
    <t>令和5年度（減車）</t>
    <rPh sb="0" eb="2">
      <t>レイワ</t>
    </rPh>
    <rPh sb="3" eb="5">
      <t>ネンド</t>
    </rPh>
    <rPh sb="6" eb="8">
      <t>ゲンシャ</t>
    </rPh>
    <phoneticPr fontId="4"/>
  </si>
  <si>
    <t>令和5年度（新規）</t>
    <rPh sb="0" eb="2">
      <t>レイワ</t>
    </rPh>
    <rPh sb="3" eb="5">
      <t>ネンド</t>
    </rPh>
    <rPh sb="6" eb="8">
      <t>シンキ</t>
    </rPh>
    <phoneticPr fontId="4"/>
  </si>
  <si>
    <t>天然</t>
    <rPh sb="0" eb="2">
      <t>テンネン</t>
    </rPh>
    <phoneticPr fontId="4"/>
  </si>
  <si>
    <t>ガ他</t>
    <rPh sb="1" eb="2">
      <t>ホカ</t>
    </rPh>
    <phoneticPr fontId="4"/>
  </si>
  <si>
    <t>軽他</t>
    <rPh sb="0" eb="1">
      <t>ケイ</t>
    </rPh>
    <phoneticPr fontId="4"/>
  </si>
  <si>
    <t>電池</t>
    <rPh sb="0" eb="2">
      <t>デンチ</t>
    </rPh>
    <phoneticPr fontId="4"/>
  </si>
  <si>
    <t>装置</t>
    <rPh sb="0" eb="2">
      <t>ソウチ</t>
    </rPh>
    <phoneticPr fontId="4"/>
  </si>
  <si>
    <t>A-021</t>
  </si>
  <si>
    <t>A-022</t>
  </si>
  <si>
    <t>A-041</t>
  </si>
  <si>
    <t>A-042</t>
  </si>
  <si>
    <t>A-045</t>
  </si>
  <si>
    <t>A-055</t>
  </si>
  <si>
    <t>A-061</t>
  </si>
  <si>
    <t>A-078</t>
  </si>
  <si>
    <t>A-087</t>
  </si>
  <si>
    <t>A-090</t>
  </si>
  <si>
    <t>A-099</t>
  </si>
  <si>
    <t>A-115</t>
  </si>
  <si>
    <t>A-116</t>
  </si>
  <si>
    <t>A-162</t>
  </si>
  <si>
    <t>A-176</t>
  </si>
  <si>
    <t>A-181</t>
  </si>
  <si>
    <t>A-184</t>
  </si>
  <si>
    <t>A-187</t>
  </si>
  <si>
    <t>A-213</t>
  </si>
  <si>
    <t>A-216</t>
  </si>
  <si>
    <t>A-220</t>
  </si>
  <si>
    <t>A-223</t>
  </si>
  <si>
    <t>A-267</t>
  </si>
  <si>
    <t>A-268</t>
  </si>
  <si>
    <t>A-269</t>
  </si>
  <si>
    <t>A-270</t>
  </si>
  <si>
    <t>A-271</t>
  </si>
  <si>
    <t>A-272</t>
  </si>
  <si>
    <t>A-273</t>
  </si>
  <si>
    <t>A-275</t>
  </si>
  <si>
    <t>A-276</t>
  </si>
  <si>
    <t>A-277</t>
  </si>
  <si>
    <t>A-295</t>
  </si>
  <si>
    <t>A-299</t>
  </si>
  <si>
    <t>A-302</t>
  </si>
  <si>
    <t>令和6年6月5日現在</t>
  </si>
  <si>
    <t>A-303</t>
  </si>
  <si>
    <t>令和6年6月2日現在</t>
  </si>
  <si>
    <t>A-304</t>
  </si>
  <si>
    <t>令和6年5月31日現在</t>
  </si>
  <si>
    <t>A-305</t>
  </si>
  <si>
    <t>令和6年3月31日現在</t>
  </si>
  <si>
    <t>B-003</t>
  </si>
  <si>
    <t>B-008</t>
  </si>
  <si>
    <t>B-032</t>
  </si>
  <si>
    <t>B-033</t>
  </si>
  <si>
    <t>B-037</t>
  </si>
  <si>
    <t>B-038</t>
  </si>
  <si>
    <t>B-040</t>
  </si>
  <si>
    <t>B-046</t>
  </si>
  <si>
    <t>B-093</t>
  </si>
  <si>
    <t>B-095</t>
  </si>
  <si>
    <t>B-096</t>
  </si>
  <si>
    <t>B-117</t>
  </si>
  <si>
    <t>B-121</t>
  </si>
  <si>
    <t>B-131</t>
  </si>
  <si>
    <t>B-149</t>
  </si>
  <si>
    <t>B-189</t>
  </si>
  <si>
    <t>B-198</t>
  </si>
  <si>
    <t>B-210</t>
  </si>
  <si>
    <t>B-211</t>
  </si>
  <si>
    <t>B-217</t>
  </si>
  <si>
    <t>B-238</t>
  </si>
  <si>
    <t>B-247</t>
  </si>
  <si>
    <t>B-286</t>
  </si>
  <si>
    <t>B-293</t>
  </si>
  <si>
    <t>B-294</t>
  </si>
  <si>
    <t>B-301</t>
  </si>
  <si>
    <t>B-303</t>
  </si>
  <si>
    <t>B-312</t>
  </si>
  <si>
    <t>B-315</t>
  </si>
  <si>
    <t>B-316</t>
  </si>
  <si>
    <t>B-317</t>
  </si>
  <si>
    <t>令和6年12月1日現在</t>
  </si>
  <si>
    <r>
      <rPr>
        <b/>
        <sz val="11"/>
        <rFont val="ＭＳ Ｐゴシック"/>
        <family val="3"/>
        <charset val="128"/>
      </rPr>
      <t>車両区分</t>
    </r>
    <r>
      <rPr>
        <sz val="11"/>
        <rFont val="ＭＳ Ｐゴシック"/>
        <family val="3"/>
        <charset val="128"/>
      </rPr>
      <t>：参考用</t>
    </r>
    <rPh sb="0" eb="4">
      <t>シャリョウクブン</t>
    </rPh>
    <rPh sb="5" eb="7">
      <t>サンコウ</t>
    </rPh>
    <rPh sb="7" eb="8">
      <t>ヨウ</t>
    </rPh>
    <phoneticPr fontId="4"/>
  </si>
  <si>
    <t>自 動 車 環 境 管 理 実 績 報 告</t>
    <rPh sb="0" eb="1">
      <t>ジ</t>
    </rPh>
    <rPh sb="2" eb="3">
      <t>ドウ</t>
    </rPh>
    <rPh sb="4" eb="5">
      <t>クルマ</t>
    </rPh>
    <rPh sb="6" eb="7">
      <t>ワ</t>
    </rPh>
    <rPh sb="8" eb="9">
      <t>サカイ</t>
    </rPh>
    <rPh sb="10" eb="11">
      <t>カン</t>
    </rPh>
    <rPh sb="12" eb="13">
      <t>リ</t>
    </rPh>
    <rPh sb="14" eb="15">
      <t>ジツ</t>
    </rPh>
    <rPh sb="16" eb="17">
      <t>ツムギ</t>
    </rPh>
    <rPh sb="18" eb="19">
      <t>ホウ</t>
    </rPh>
    <rPh sb="20" eb="21">
      <t>コク</t>
    </rPh>
    <phoneticPr fontId="4"/>
  </si>
  <si>
    <t>担当者の所属、氏名及び連絡先</t>
    <rPh sb="4" eb="6">
      <t>ショゾク</t>
    </rPh>
    <rPh sb="7" eb="9">
      <t>シメイ</t>
    </rPh>
    <phoneticPr fontId="4"/>
  </si>
  <si>
    <t>業　種</t>
    <phoneticPr fontId="4"/>
  </si>
  <si>
    <t>計</t>
    <rPh sb="0" eb="1">
      <t>ケイ</t>
    </rPh>
    <phoneticPr fontId="4"/>
  </si>
  <si>
    <t>大型バス
（定員　人以上）</t>
    <rPh sb="0" eb="1">
      <t>ダイ</t>
    </rPh>
    <rPh sb="1" eb="2">
      <t>カタ</t>
    </rPh>
    <rPh sb="6" eb="8">
      <t>テイイン</t>
    </rPh>
    <rPh sb="9" eb="10">
      <t>ニン</t>
    </rPh>
    <rPh sb="10" eb="12">
      <t>イジョウ</t>
    </rPh>
    <phoneticPr fontId="4"/>
  </si>
  <si>
    <t>マイクロバス
（定員　人以上）</t>
    <rPh sb="8" eb="10">
      <t>テイイン</t>
    </rPh>
    <rPh sb="11" eb="12">
      <t>ニン</t>
    </rPh>
    <rPh sb="12" eb="14">
      <t>イジョウ</t>
    </rPh>
    <phoneticPr fontId="4"/>
  </si>
  <si>
    <t>事業所等の番号</t>
    <rPh sb="3" eb="4">
      <t>トウ</t>
    </rPh>
    <rPh sb="5" eb="7">
      <t>バンゴウ</t>
    </rPh>
    <phoneticPr fontId="4"/>
  </si>
  <si>
    <t>事業所等の
名称</t>
    <rPh sb="3" eb="4">
      <t>トウ</t>
    </rPh>
    <rPh sb="6" eb="8">
      <t>メイショウ</t>
    </rPh>
    <phoneticPr fontId="4"/>
  </si>
  <si>
    <t>事業所等の
所在地</t>
    <rPh sb="3" eb="4">
      <t>トウ</t>
    </rPh>
    <rPh sb="6" eb="9">
      <t>ショザイチ</t>
    </rPh>
    <phoneticPr fontId="4"/>
  </si>
  <si>
    <t>２　自動車一覧</t>
    <rPh sb="2" eb="5">
      <t>ジドウシャ</t>
    </rPh>
    <rPh sb="5" eb="7">
      <t>イチラン</t>
    </rPh>
    <phoneticPr fontId="4"/>
  </si>
  <si>
    <t>排出ガス
低減装置</t>
    <rPh sb="0" eb="2">
      <t>ハイシュツ</t>
    </rPh>
    <rPh sb="5" eb="7">
      <t>テイゲン</t>
    </rPh>
    <rPh sb="7" eb="9">
      <t>ソウチ</t>
    </rPh>
    <phoneticPr fontId="4"/>
  </si>
  <si>
    <t>変更前の
型式・ナンバー情報</t>
    <rPh sb="0" eb="3">
      <t>ヘンコウマエ</t>
    </rPh>
    <rPh sb="5" eb="7">
      <t>カタシキ</t>
    </rPh>
    <rPh sb="12" eb="14">
      <t>ジョウホウ</t>
    </rPh>
    <phoneticPr fontId="4"/>
  </si>
  <si>
    <t>新規または減車情報</t>
    <rPh sb="0" eb="2">
      <t>シンキ</t>
    </rPh>
    <rPh sb="5" eb="6">
      <t>ゲン</t>
    </rPh>
    <rPh sb="6" eb="7">
      <t>シャ</t>
    </rPh>
    <rPh sb="7" eb="9">
      <t>ジョウホウ</t>
    </rPh>
    <phoneticPr fontId="4"/>
  </si>
  <si>
    <t>事業所等の番号</t>
    <rPh sb="3" eb="4">
      <t>トウ</t>
    </rPh>
    <rPh sb="5" eb="7">
      <t>バンゴウ</t>
    </rPh>
    <phoneticPr fontId="4"/>
  </si>
  <si>
    <t>自動車登録番号</t>
    <rPh sb="0" eb="3">
      <t>ジドウシャ</t>
    </rPh>
    <rPh sb="3" eb="5">
      <t>トウロク</t>
    </rPh>
    <rPh sb="5" eb="7">
      <t>バンゴウ</t>
    </rPh>
    <phoneticPr fontId="4"/>
  </si>
  <si>
    <t>型式の識別番号</t>
    <rPh sb="0" eb="2">
      <t>カタシキ</t>
    </rPh>
    <rPh sb="3" eb="5">
      <t>シキベツ</t>
    </rPh>
    <rPh sb="5" eb="7">
      <t>バンゴウ</t>
    </rPh>
    <phoneticPr fontId="4"/>
  </si>
  <si>
    <t>適正運転の実施等に関する状況</t>
    <rPh sb="0" eb="2">
      <t>テキセイ</t>
    </rPh>
    <rPh sb="2" eb="4">
      <t>ウンテン</t>
    </rPh>
    <rPh sb="5" eb="8">
      <t>ジッシナド</t>
    </rPh>
    <rPh sb="9" eb="10">
      <t>カン</t>
    </rPh>
    <rPh sb="12" eb="14">
      <t>ジョウキョウ</t>
    </rPh>
    <phoneticPr fontId="4"/>
  </si>
  <si>
    <t>計画の有無</t>
    <rPh sb="0" eb="2">
      <t>ケイカク</t>
    </rPh>
    <rPh sb="3" eb="5">
      <t>ウム</t>
    </rPh>
    <phoneticPr fontId="4"/>
  </si>
  <si>
    <t>実施
項目</t>
    <rPh sb="0" eb="2">
      <t>ジッシ</t>
    </rPh>
    <rPh sb="3" eb="5">
      <t>コウモク</t>
    </rPh>
    <phoneticPr fontId="4"/>
  </si>
  <si>
    <t>その他</t>
    <rPh sb="2" eb="3">
      <t>タ</t>
    </rPh>
    <phoneticPr fontId="4"/>
  </si>
  <si>
    <t>蓄熱マット・蓄冷式クーラー等の補助装置の導入</t>
  </si>
  <si>
    <t>その他</t>
  </si>
  <si>
    <t>走行量の削減のための措置に関する状況</t>
    <rPh sb="0" eb="3">
      <t>ソウコウリョウ</t>
    </rPh>
    <rPh sb="4" eb="6">
      <t>サクゲン</t>
    </rPh>
    <rPh sb="10" eb="12">
      <t>ソチ</t>
    </rPh>
    <rPh sb="13" eb="14">
      <t>カン</t>
    </rPh>
    <rPh sb="16" eb="18">
      <t>ジョウキョウ</t>
    </rPh>
    <phoneticPr fontId="4"/>
  </si>
  <si>
    <t>計画事項</t>
    <rPh sb="0" eb="2">
      <t>ケイカク</t>
    </rPh>
    <rPh sb="2" eb="4">
      <t>ジコウ</t>
    </rPh>
    <phoneticPr fontId="4"/>
  </si>
  <si>
    <t>車両区分一覧表</t>
    <rPh sb="0" eb="4">
      <t>シャリョウクブン</t>
    </rPh>
    <rPh sb="4" eb="7">
      <t>イチランヒョウ</t>
    </rPh>
    <phoneticPr fontId="4"/>
  </si>
  <si>
    <t>車両区分</t>
    <rPh sb="0" eb="2">
      <t>シャリョウ</t>
    </rPh>
    <rPh sb="2" eb="4">
      <t>クブン</t>
    </rPh>
    <phoneticPr fontId="4"/>
  </si>
  <si>
    <t>他（ガソリン・LPG）</t>
  </si>
  <si>
    <t>ハイブリッド</t>
    <phoneticPr fontId="4"/>
  </si>
  <si>
    <t>プラグインハイブリッド</t>
    <phoneticPr fontId="4"/>
  </si>
  <si>
    <t>新☆☆☆</t>
  </si>
  <si>
    <t>新☆☆☆☆</t>
    <phoneticPr fontId="4"/>
  </si>
  <si>
    <t>新☆☆☆☆</t>
  </si>
  <si>
    <t>新☆☆☆☆☆</t>
  </si>
  <si>
    <t>新☆☆☆</t>
    <phoneticPr fontId="4"/>
  </si>
  <si>
    <t>新☆☆☆</t>
    <rPh sb="0" eb="2">
      <t>シンホシ</t>
    </rPh>
    <phoneticPr fontId="4"/>
  </si>
  <si>
    <t>他（軽油）</t>
  </si>
  <si>
    <t>新長期</t>
    <phoneticPr fontId="4"/>
  </si>
  <si>
    <t>ポスト新長期</t>
  </si>
  <si>
    <t>ポスト新長期</t>
    <phoneticPr fontId="4"/>
  </si>
  <si>
    <t>H28・30規制</t>
  </si>
  <si>
    <t>新☆（新長期）</t>
    <rPh sb="3" eb="6">
      <t>シンチョウキ</t>
    </rPh>
    <phoneticPr fontId="4"/>
  </si>
  <si>
    <t>新☆（新長期）</t>
    <rPh sb="0" eb="1">
      <t>シン</t>
    </rPh>
    <rPh sb="3" eb="6">
      <t>シンチョウキ</t>
    </rPh>
    <phoneticPr fontId="4"/>
  </si>
  <si>
    <t>他（軽油）</t>
    <phoneticPr fontId="4"/>
  </si>
  <si>
    <t>新長期</t>
    <rPh sb="0" eb="3">
      <t>シンチョウキ</t>
    </rPh>
    <phoneticPr fontId="4"/>
  </si>
  <si>
    <t>ポスト新長期</t>
    <rPh sb="3" eb="6">
      <t>シンチョウキ</t>
    </rPh>
    <phoneticPr fontId="4"/>
  </si>
  <si>
    <t>燃料電池</t>
    <rPh sb="0" eb="4">
      <t>ネンリョウデンチ</t>
    </rPh>
    <phoneticPr fontId="4"/>
  </si>
  <si>
    <t>使用する自動車の台数</t>
    <phoneticPr fontId="4"/>
  </si>
  <si>
    <t>３．自動車の低公害車への代替状況及び自動車に対する排出ガス低減装置装着状況</t>
    <rPh sb="6" eb="10">
      <t>テイコウガイシャ</t>
    </rPh>
    <rPh sb="12" eb="14">
      <t>ダイタイ</t>
    </rPh>
    <rPh sb="14" eb="16">
      <t>ジョウキョウ</t>
    </rPh>
    <rPh sb="16" eb="17">
      <t>オヨ</t>
    </rPh>
    <rPh sb="18" eb="21">
      <t>ジドウシャ</t>
    </rPh>
    <rPh sb="22" eb="23">
      <t>タイ</t>
    </rPh>
    <rPh sb="25" eb="27">
      <t>ハイシュツ</t>
    </rPh>
    <rPh sb="29" eb="31">
      <t>テイゲン</t>
    </rPh>
    <rPh sb="31" eb="33">
      <t>ソウチ</t>
    </rPh>
    <rPh sb="33" eb="35">
      <t>ソウチャク</t>
    </rPh>
    <rPh sb="35" eb="37">
      <t>ジョウキョウ</t>
    </rPh>
    <phoneticPr fontId="4"/>
  </si>
  <si>
    <t>　FAX</t>
    <phoneticPr fontId="4"/>
  </si>
  <si>
    <t>低公害車等への代替状況</t>
    <rPh sb="0" eb="4">
      <t>テイコウガイシャ</t>
    </rPh>
    <rPh sb="4" eb="5">
      <t>トウ</t>
    </rPh>
    <rPh sb="7" eb="9">
      <t>ダイタイ</t>
    </rPh>
    <rPh sb="9" eb="11">
      <t>ジョウキョウ</t>
    </rPh>
    <phoneticPr fontId="4"/>
  </si>
  <si>
    <t>電気自動車</t>
    <rPh sb="2" eb="5">
      <t>ジドウシャ</t>
    </rPh>
    <phoneticPr fontId="4"/>
  </si>
  <si>
    <t>メタノール自動車</t>
    <rPh sb="5" eb="8">
      <t>ジドウシャ</t>
    </rPh>
    <phoneticPr fontId="4"/>
  </si>
  <si>
    <t>燃料電池自動車</t>
    <rPh sb="4" eb="7">
      <t>ジドウシャ</t>
    </rPh>
    <phoneticPr fontId="4"/>
  </si>
  <si>
    <t>合　　　計</t>
    <phoneticPr fontId="4"/>
  </si>
  <si>
    <t>うち低公害車の合計</t>
    <phoneticPr fontId="4"/>
  </si>
  <si>
    <t>排出ガス低減装置
装着車の合計</t>
    <phoneticPr fontId="4"/>
  </si>
  <si>
    <t>排出ガス低減装置装着状況</t>
    <phoneticPr fontId="4"/>
  </si>
  <si>
    <t>天然ガス自動車</t>
    <rPh sb="4" eb="7">
      <t>ジドウシャ</t>
    </rPh>
    <phoneticPr fontId="4"/>
  </si>
  <si>
    <t>ハイブリッド自動車</t>
    <rPh sb="6" eb="9">
      <t>ジドウシャ</t>
    </rPh>
    <phoneticPr fontId="4"/>
  </si>
  <si>
    <t>プラグインハイブリッド自動車</t>
    <rPh sb="11" eb="14">
      <t>ジドウシャ</t>
    </rPh>
    <phoneticPr fontId="4"/>
  </si>
  <si>
    <t xml:space="preserve">   ガソリン・LPG自動車
（ハイブリッド自動車及びプラグインハイブリッド自動車を除く。）</t>
    <rPh sb="11" eb="14">
      <t>ジドウシャ</t>
    </rPh>
    <phoneticPr fontId="4"/>
  </si>
  <si>
    <t>軽油自動車
（ハイブリッド自動車及びプラグインハイブリッド自動車を除く。）</t>
    <rPh sb="2" eb="5">
      <t>ジドウシャ</t>
    </rPh>
    <phoneticPr fontId="4"/>
  </si>
  <si>
    <t>車両ナンバーの記載について</t>
    <rPh sb="0" eb="2">
      <t>シャリョウ</t>
    </rPh>
    <rPh sb="7" eb="9">
      <t>キサイ</t>
    </rPh>
    <phoneticPr fontId="4"/>
  </si>
  <si>
    <t>乗0ガ3BF</t>
    <rPh sb="0" eb="1">
      <t>ジョウ</t>
    </rPh>
    <phoneticPr fontId="4"/>
  </si>
  <si>
    <t>乗3軽QDF</t>
    <rPh sb="0" eb="1">
      <t>ノ</t>
    </rPh>
    <rPh sb="1" eb="2">
      <t>ケイ</t>
    </rPh>
    <phoneticPr fontId="4"/>
  </si>
  <si>
    <t>乗用車(ガソリン・LPG)</t>
    <phoneticPr fontId="4"/>
  </si>
  <si>
    <t>乗3軽</t>
    <rPh sb="0" eb="1">
      <t>ノ</t>
    </rPh>
    <phoneticPr fontId="4"/>
  </si>
  <si>
    <t>R2</t>
    <phoneticPr fontId="4"/>
  </si>
  <si>
    <t>R7年度提出用に追加</t>
    <rPh sb="2" eb="4">
      <t>ネンド</t>
    </rPh>
    <rPh sb="4" eb="6">
      <t>テイシュツ</t>
    </rPh>
    <rPh sb="6" eb="7">
      <t>ヨウ</t>
    </rPh>
    <rPh sb="8" eb="10">
      <t>ツイカ</t>
    </rPh>
    <phoneticPr fontId="4"/>
  </si>
  <si>
    <t xml:space="preserve"> 　型式･
ナンバー変更</t>
    <rPh sb="2" eb="4">
      <t>カタシキ</t>
    </rPh>
    <rPh sb="10" eb="12">
      <t>ヘンコウ</t>
    </rPh>
    <phoneticPr fontId="4"/>
  </si>
  <si>
    <t>使用する自動車の台数</t>
    <phoneticPr fontId="4"/>
  </si>
  <si>
    <t>自 動 車 使 用 管 理 状 況</t>
    <rPh sb="0" eb="1">
      <t>ジ</t>
    </rPh>
    <rPh sb="2" eb="3">
      <t>ドウ</t>
    </rPh>
    <rPh sb="4" eb="5">
      <t>クルマ</t>
    </rPh>
    <rPh sb="6" eb="7">
      <t>シ</t>
    </rPh>
    <rPh sb="8" eb="9">
      <t>ヨウ</t>
    </rPh>
    <rPh sb="10" eb="11">
      <t>カン</t>
    </rPh>
    <rPh sb="12" eb="13">
      <t>リ</t>
    </rPh>
    <rPh sb="14" eb="15">
      <t>ジョウ</t>
    </rPh>
    <rPh sb="16" eb="17">
      <t>キョウ</t>
    </rPh>
    <phoneticPr fontId="4"/>
  </si>
  <si>
    <t>担当者の所属、氏名及び連絡先</t>
    <rPh sb="4" eb="6">
      <t>ショゾク</t>
    </rPh>
    <phoneticPr fontId="4"/>
  </si>
  <si>
    <t>千葉県における主たる事業場の所在地</t>
    <rPh sb="0" eb="3">
      <t>チバケン</t>
    </rPh>
    <rPh sb="7" eb="8">
      <t>シュ</t>
    </rPh>
    <rPh sb="12" eb="13">
      <t>ジョウ</t>
    </rPh>
    <rPh sb="14" eb="17">
      <t>ショザイチ</t>
    </rPh>
    <phoneticPr fontId="4"/>
  </si>
  <si>
    <t>車両
総重量
(kg)</t>
    <rPh sb="0" eb="2">
      <t>シャリョウ</t>
    </rPh>
    <rPh sb="3" eb="6">
      <t>ソウジュウリョウ</t>
    </rPh>
    <phoneticPr fontId="4"/>
  </si>
  <si>
    <t>貨4電</t>
  </si>
  <si>
    <t>日東交通の型式なしに対応（外車で車検証に記載なし）</t>
    <rPh sb="0" eb="2">
      <t>ニットウ</t>
    </rPh>
    <rPh sb="2" eb="4">
      <t>コウツウ</t>
    </rPh>
    <rPh sb="5" eb="7">
      <t>カタシキ</t>
    </rPh>
    <rPh sb="10" eb="12">
      <t>タイオウ</t>
    </rPh>
    <rPh sb="13" eb="15">
      <t>ガイシャ</t>
    </rPh>
    <rPh sb="16" eb="19">
      <t>シャケンショウ</t>
    </rPh>
    <rPh sb="20" eb="22">
      <t>キサイ</t>
    </rPh>
    <phoneticPr fontId="4"/>
  </si>
  <si>
    <t>R8年度用提出に追加</t>
    <rPh sb="2" eb="4">
      <t>ネンド</t>
    </rPh>
    <rPh sb="4" eb="5">
      <t>ヨウ</t>
    </rPh>
    <rPh sb="5" eb="7">
      <t>テイシュツ</t>
    </rPh>
    <rPh sb="8" eb="10">
      <t>ツイカ</t>
    </rPh>
    <phoneticPr fontId="4"/>
  </si>
  <si>
    <t>貨4CTKG</t>
    <phoneticPr fontId="4"/>
  </si>
  <si>
    <t>貨4C</t>
    <phoneticPr fontId="4"/>
  </si>
  <si>
    <t>H27</t>
    <phoneticPr fontId="4"/>
  </si>
  <si>
    <t>TKG</t>
    <phoneticPr fontId="4"/>
  </si>
  <si>
    <t>貨2電-</t>
    <rPh sb="0" eb="1">
      <t>カ</t>
    </rPh>
    <rPh sb="2" eb="3">
      <t>デン</t>
    </rPh>
    <phoneticPr fontId="4"/>
  </si>
  <si>
    <t>貨2電</t>
    <rPh sb="0" eb="1">
      <t>カ</t>
    </rPh>
    <rPh sb="2" eb="3">
      <t>デン</t>
    </rPh>
    <phoneticPr fontId="4"/>
  </si>
  <si>
    <t>R3,R4</t>
  </si>
  <si>
    <t>貨3電-</t>
    <rPh sb="0" eb="1">
      <t>カ</t>
    </rPh>
    <rPh sb="2" eb="3">
      <t>デン</t>
    </rPh>
    <phoneticPr fontId="4"/>
  </si>
  <si>
    <t>貨3電</t>
    <rPh sb="0" eb="1">
      <t>カ</t>
    </rPh>
    <rPh sb="2" eb="3">
      <t>デン</t>
    </rPh>
    <phoneticPr fontId="4"/>
  </si>
  <si>
    <t>貨4電-</t>
    <rPh sb="0" eb="1">
      <t>カ</t>
    </rPh>
    <rPh sb="2" eb="3">
      <t>デン</t>
    </rPh>
    <phoneticPr fontId="4"/>
  </si>
  <si>
    <t>貨3軽2PG</t>
  </si>
  <si>
    <t>バス貨物2.5t～(軽油)</t>
    <rPh sb="2" eb="4">
      <t>カモツ</t>
    </rPh>
    <rPh sb="10" eb="12">
      <t>ケイユ</t>
    </rPh>
    <phoneticPr fontId="4"/>
  </si>
  <si>
    <t>2PG</t>
    <phoneticPr fontId="4"/>
  </si>
  <si>
    <t>貨3軽2RG</t>
    <phoneticPr fontId="4"/>
  </si>
  <si>
    <t>2RG</t>
    <phoneticPr fontId="4"/>
  </si>
  <si>
    <t>貨2軽2RG</t>
    <phoneticPr fontId="4"/>
  </si>
  <si>
    <t>貨4電不明</t>
  </si>
  <si>
    <t>不明</t>
    <rPh sb="0" eb="2">
      <t>フメイ</t>
    </rPh>
    <phoneticPr fontId="4"/>
  </si>
  <si>
    <t>型式なし（外車）</t>
    <rPh sb="0" eb="2">
      <t>カタシキ</t>
    </rPh>
    <rPh sb="5" eb="7">
      <t>ガイシャ</t>
    </rPh>
    <phoneticPr fontId="4"/>
  </si>
  <si>
    <t>乗0軽QDF</t>
  </si>
  <si>
    <t>乗0軽</t>
    <rPh sb="0" eb="1">
      <t>ノ</t>
    </rPh>
    <rPh sb="2" eb="3">
      <t>ケイ</t>
    </rPh>
    <phoneticPr fontId="4"/>
  </si>
  <si>
    <t>貨3ガCBA</t>
    <phoneticPr fontId="4"/>
  </si>
  <si>
    <t>R8年度提出用に追加</t>
    <rPh sb="2" eb="4">
      <t>ネンド</t>
    </rPh>
    <rPh sb="4" eb="6">
      <t>テイシュツ</t>
    </rPh>
    <rPh sb="6" eb="7">
      <t>ヨウ</t>
    </rPh>
    <rPh sb="8" eb="10">
      <t>ツイカ</t>
    </rPh>
    <phoneticPr fontId="4"/>
  </si>
  <si>
    <t>貨4電-</t>
  </si>
  <si>
    <t>型式不明（電気）</t>
    <rPh sb="0" eb="4">
      <t>カタシキフメイ</t>
    </rPh>
    <rPh sb="5" eb="7">
      <t>デンキ</t>
    </rPh>
    <phoneticPr fontId="4"/>
  </si>
  <si>
    <t>乗0ガ7AA</t>
  </si>
  <si>
    <t>7AA</t>
    <phoneticPr fontId="4"/>
  </si>
  <si>
    <t>乗0軽7CA</t>
  </si>
  <si>
    <t>7CA</t>
    <phoneticPr fontId="4"/>
  </si>
  <si>
    <t>令和6年度（減車）</t>
    <rPh sb="0" eb="2">
      <t>レイワ</t>
    </rPh>
    <rPh sb="3" eb="5">
      <t>ネンド</t>
    </rPh>
    <rPh sb="6" eb="8">
      <t>ゲンシャ</t>
    </rPh>
    <phoneticPr fontId="4"/>
  </si>
  <si>
    <t>令和6年度（新規）</t>
    <rPh sb="0" eb="2">
      <t>レイワ</t>
    </rPh>
    <rPh sb="3" eb="5">
      <t>ネンド</t>
    </rPh>
    <rPh sb="6" eb="8">
      <t>シンキ</t>
    </rPh>
    <phoneticPr fontId="4"/>
  </si>
  <si>
    <t>新☆</t>
    <rPh sb="0" eb="1">
      <t>シン</t>
    </rPh>
    <phoneticPr fontId="1"/>
  </si>
  <si>
    <t>A-038</t>
    <phoneticPr fontId="4"/>
  </si>
  <si>
    <t>A-306</t>
    <phoneticPr fontId="4"/>
  </si>
  <si>
    <t>令和7年4月1日現在</t>
    <phoneticPr fontId="4"/>
  </si>
  <si>
    <t>A-307</t>
    <phoneticPr fontId="4"/>
  </si>
  <si>
    <t>令和7年6月27日現在</t>
    <phoneticPr fontId="4"/>
  </si>
  <si>
    <t>B-284</t>
    <phoneticPr fontId="4"/>
  </si>
  <si>
    <t>令和6年6月28日現在</t>
    <rPh sb="3" eb="4">
      <t>ネン</t>
    </rPh>
    <phoneticPr fontId="1"/>
  </si>
  <si>
    <t>B-318</t>
    <phoneticPr fontId="4"/>
  </si>
  <si>
    <t>令和7年3月31日現在</t>
    <phoneticPr fontId="4"/>
  </si>
  <si>
    <t>B-319</t>
    <phoneticPr fontId="4"/>
  </si>
  <si>
    <t>B-320</t>
    <phoneticPr fontId="4"/>
  </si>
  <si>
    <t>※詳細な作成方法は「自動車環境管理実績報告書等作成の手引き（令和8年度提出用）」を参照ください。</t>
    <rPh sb="1" eb="3">
      <t>ショウサイ</t>
    </rPh>
    <rPh sb="4" eb="8">
      <t>サクセイホウホウ</t>
    </rPh>
    <rPh sb="10" eb="22">
      <t>ジ</t>
    </rPh>
    <rPh sb="22" eb="23">
      <t>トウ</t>
    </rPh>
    <rPh sb="23" eb="25">
      <t>サクセイ</t>
    </rPh>
    <rPh sb="26" eb="28">
      <t>テビ</t>
    </rPh>
    <rPh sb="30" eb="32">
      <t>レイワ</t>
    </rPh>
    <rPh sb="33" eb="35">
      <t>ネンド</t>
    </rPh>
    <rPh sb="35" eb="37">
      <t>テイシュツ</t>
    </rPh>
    <rPh sb="37" eb="38">
      <t>ヨウ</t>
    </rPh>
    <rPh sb="41" eb="43">
      <t>サンショウ</t>
    </rPh>
    <phoneticPr fontId="4"/>
  </si>
  <si>
    <r>
      <rPr>
        <b/>
        <sz val="11"/>
        <rFont val="ＭＳ Ｐゴシック"/>
        <family val="3"/>
        <charset val="128"/>
      </rPr>
      <t>実績表紙</t>
    </r>
    <r>
      <rPr>
        <sz val="11"/>
        <rFont val="ＭＳ Ｐゴシック"/>
        <family val="3"/>
        <charset val="128"/>
      </rPr>
      <t>：昨年のデータもしくは通知書に記載の整理番号を半角でハイフンも入れて入力してください。
　　　　　　　他のシートの情報を入力後、自動車使用管理状況報告書の提出が必要な場合には左上の黄色のセルに〇が自動入力されます。
　　　　　　　（「自動車使用管理状況報告書」の情報が自動で入力されます。）</t>
    </r>
    <rPh sb="0" eb="2">
      <t>ジッセキ</t>
    </rPh>
    <rPh sb="2" eb="4">
      <t>ヒョウシ</t>
    </rPh>
    <rPh sb="5" eb="7">
      <t>サクネン</t>
    </rPh>
    <rPh sb="15" eb="18">
      <t>ツウチショ</t>
    </rPh>
    <rPh sb="19" eb="21">
      <t>キサイ</t>
    </rPh>
    <rPh sb="22" eb="24">
      <t>セイリ</t>
    </rPh>
    <rPh sb="24" eb="26">
      <t>バンゴウ</t>
    </rPh>
    <rPh sb="27" eb="29">
      <t>ハンカク</t>
    </rPh>
    <rPh sb="35" eb="36">
      <t>イ</t>
    </rPh>
    <rPh sb="38" eb="40">
      <t>ニュウリョク</t>
    </rPh>
    <rPh sb="55" eb="56">
      <t>タ</t>
    </rPh>
    <rPh sb="61" eb="63">
      <t>ジョウホウ</t>
    </rPh>
    <rPh sb="64" eb="67">
      <t>ニュウリョクゴ</t>
    </rPh>
    <rPh sb="68" eb="80">
      <t>ジョウキョウ</t>
    </rPh>
    <rPh sb="81" eb="83">
      <t>テイシュツ</t>
    </rPh>
    <rPh sb="84" eb="86">
      <t>ヒツヨウ</t>
    </rPh>
    <rPh sb="87" eb="89">
      <t>バアイ</t>
    </rPh>
    <rPh sb="91" eb="92">
      <t>ヒダリ</t>
    </rPh>
    <rPh sb="92" eb="93">
      <t>ウエ</t>
    </rPh>
    <rPh sb="94" eb="96">
      <t>キイロ</t>
    </rPh>
    <rPh sb="102" eb="104">
      <t>ジドウ</t>
    </rPh>
    <rPh sb="104" eb="106">
      <t>ニュウリョク</t>
    </rPh>
    <rPh sb="122" eb="125">
      <t>ジドウシャ</t>
    </rPh>
    <rPh sb="125" eb="129">
      <t>シヨウカンリ</t>
    </rPh>
    <rPh sb="135" eb="137">
      <t>ジョウホウ</t>
    </rPh>
    <phoneticPr fontId="4"/>
  </si>
  <si>
    <r>
      <rPr>
        <b/>
        <sz val="11"/>
        <rFont val="ＭＳ Ｐゴシック"/>
        <family val="3"/>
        <charset val="128"/>
      </rPr>
      <t>実績事業所</t>
    </r>
    <r>
      <rPr>
        <sz val="11"/>
        <rFont val="ＭＳ Ｐゴシック"/>
        <family val="3"/>
        <charset val="128"/>
      </rPr>
      <t>：令和8年3月31日現在の千葉県内の事業所のデータを記載してください。</t>
    </r>
    <rPh sb="0" eb="2">
      <t>ジッセキ</t>
    </rPh>
    <rPh sb="2" eb="5">
      <t>ジギョウショ</t>
    </rPh>
    <rPh sb="6" eb="8">
      <t>レイワ</t>
    </rPh>
    <rPh sb="9" eb="10">
      <t>ネン</t>
    </rPh>
    <rPh sb="11" eb="12">
      <t>ガツ</t>
    </rPh>
    <rPh sb="14" eb="15">
      <t>ニチ</t>
    </rPh>
    <rPh sb="15" eb="17">
      <t>ゲンザイ</t>
    </rPh>
    <rPh sb="18" eb="21">
      <t>チバケン</t>
    </rPh>
    <rPh sb="21" eb="22">
      <t>ナイ</t>
    </rPh>
    <rPh sb="23" eb="26">
      <t>ジギョウショ</t>
    </rPh>
    <rPh sb="31" eb="33">
      <t>キサイ</t>
    </rPh>
    <phoneticPr fontId="4"/>
  </si>
  <si>
    <r>
      <rPr>
        <b/>
        <sz val="11"/>
        <rFont val="ＭＳ Ｐゴシック"/>
        <family val="3"/>
        <charset val="128"/>
      </rPr>
      <t>使用状況表紙</t>
    </r>
    <r>
      <rPr>
        <sz val="11"/>
        <rFont val="ＭＳ Ｐゴシック"/>
        <family val="3"/>
        <charset val="128"/>
      </rPr>
      <t>：実績表紙左上の「自動車使用管理状況報告書提出」セルに○が入ると情報が自動で入力されます。</t>
    </r>
    <rPh sb="0" eb="2">
      <t>シヨウ</t>
    </rPh>
    <rPh sb="2" eb="4">
      <t>ジョウキョウ</t>
    </rPh>
    <rPh sb="4" eb="6">
      <t>ヒョウシ</t>
    </rPh>
    <rPh sb="7" eb="9">
      <t>ジッセキ</t>
    </rPh>
    <rPh sb="9" eb="11">
      <t>ヒョウシ</t>
    </rPh>
    <rPh sb="11" eb="13">
      <t>ヒダリウエ</t>
    </rPh>
    <rPh sb="15" eb="27">
      <t>ジョウキョウ</t>
    </rPh>
    <rPh sb="27" eb="29">
      <t>テイシュツ</t>
    </rPh>
    <rPh sb="35" eb="36">
      <t>ハイ</t>
    </rPh>
    <rPh sb="38" eb="40">
      <t>ジョウホウ</t>
    </rPh>
    <rPh sb="41" eb="43">
      <t>ジドウ</t>
    </rPh>
    <rPh sb="44" eb="46">
      <t>ニュウリョク</t>
    </rPh>
    <phoneticPr fontId="4"/>
  </si>
  <si>
    <t>※令和８年度からの「自動車環境管理計画書」を別途作成してください。</t>
    <rPh sb="1" eb="3">
      <t>レイワ</t>
    </rPh>
    <rPh sb="4" eb="6">
      <t>ネンド</t>
    </rPh>
    <rPh sb="22" eb="24">
      <t>ベット</t>
    </rPh>
    <rPh sb="24" eb="26">
      <t>サクセイ</t>
    </rPh>
    <phoneticPr fontId="4"/>
  </si>
  <si>
    <t>平成28年規制、
平成30年規制</t>
    <rPh sb="0" eb="2">
      <t>ヘイセイ</t>
    </rPh>
    <rPh sb="4" eb="5">
      <t>ネン</t>
    </rPh>
    <rPh sb="5" eb="7">
      <t>キセイ</t>
    </rPh>
    <rPh sb="9" eb="11">
      <t>ヘイセイ</t>
    </rPh>
    <rPh sb="13" eb="14">
      <t>ネン</t>
    </rPh>
    <rPh sb="14" eb="16">
      <t>キセイ</t>
    </rPh>
    <phoneticPr fontId="6"/>
  </si>
  <si>
    <t>「自動車使用管理状況報告書」提出</t>
    <rPh sb="1" eb="3">
      <t>ジドウ</t>
    </rPh>
    <rPh sb="3" eb="4">
      <t>シャ</t>
    </rPh>
    <rPh sb="4" eb="6">
      <t>シヨウ</t>
    </rPh>
    <rPh sb="6" eb="8">
      <t>カンリ</t>
    </rPh>
    <rPh sb="8" eb="10">
      <t>ジョウキョウ</t>
    </rPh>
    <rPh sb="10" eb="13">
      <t>ホウコクショ</t>
    </rPh>
    <rPh sb="14" eb="16">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</si>
</sst>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 "/>
    <numFmt numFmtId="177" formatCode="0_ "/>
    <numFmt numFmtId="178" formatCode="[&lt;&gt;0]General"/>
    <numFmt numFmtId="179" formatCode="#,##0_ "/>
    <numFmt numFmtId="180" formatCode="0.00_ "/>
    <numFmt numFmtId="181" formatCode="0.000_ "/>
    <numFmt numFmtId="182" formatCode="General;General;"/>
    <numFmt numFmtId="183" formatCode="#,##0.0_);[Red]\(#,##0.0\)"/>
    <numFmt numFmtId="184" formatCode="0.0;[Red]0.0"/>
    <numFmt numFmtId="185" formatCode="000"/>
    <numFmt numFmtId="186" formatCode="0000"/>
    <numFmt numFmtId="187" formatCode="0.0_);[Red]\(0.0\)"/>
    <numFmt numFmtId="188" formatCode="#,##0_);[Red]\(#,##0\)"/>
    <numFmt numFmtId="189" formatCode="0.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1"/>
      <color indexed="10"/>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11"/>
      <color indexed="9"/>
      <name val="ＭＳ Ｐゴシック"/>
      <family val="3"/>
      <charset val="128"/>
    </font>
    <font>
      <sz val="9"/>
      <name val="ＭＳ Ｐゴシック"/>
      <family val="3"/>
      <charset val="128"/>
    </font>
    <font>
      <b/>
      <sz val="14"/>
      <color indexed="10"/>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b/>
      <u/>
      <sz val="16"/>
      <name val="ＭＳ Ｐゴシック"/>
      <family val="3"/>
      <charset val="128"/>
    </font>
    <font>
      <b/>
      <sz val="11"/>
      <name val="ＭＳ Ｐゴシック"/>
      <family val="3"/>
      <charset val="128"/>
    </font>
    <font>
      <sz val="10"/>
      <color indexed="12"/>
      <name val="ＭＳ Ｐゴシック"/>
      <family val="3"/>
      <charset val="128"/>
    </font>
    <font>
      <sz val="11"/>
      <color rgb="FFFF0000"/>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1"/>
      <color theme="0"/>
      <name val="ＭＳ Ｐゴシック"/>
      <family val="3"/>
      <charset val="128"/>
    </font>
    <font>
      <b/>
      <sz val="10.5"/>
      <name val="ＭＳ Ｐゴシック"/>
      <family val="3"/>
      <charset val="128"/>
    </font>
    <font>
      <sz val="11"/>
      <color rgb="FFFF0000"/>
      <name val="ＭＳ Ｐゴシック"/>
      <family val="3"/>
      <charset val="128"/>
    </font>
    <font>
      <sz val="10.5"/>
      <color rgb="FFFF0000"/>
      <name val="ＭＳ Ｐゴシック"/>
      <family val="3"/>
      <charset val="128"/>
    </font>
    <font>
      <b/>
      <sz val="14"/>
      <color indexed="10"/>
      <name val="メイリオ"/>
      <family val="3"/>
      <charset val="128"/>
    </font>
    <font>
      <b/>
      <sz val="14"/>
      <color indexed="81"/>
      <name val="メイリオ"/>
      <family val="3"/>
      <charset val="128"/>
    </font>
    <font>
      <sz val="6"/>
      <name val="ＭＳ Ｐゴシック"/>
      <family val="3"/>
      <charset val="128"/>
      <scheme val="minor"/>
    </font>
    <font>
      <b/>
      <sz val="10.5"/>
      <color rgb="FFFF0000"/>
      <name val="ＭＳ Ｐゴシック"/>
      <family val="3"/>
      <charset val="128"/>
    </font>
    <font>
      <sz val="10"/>
      <color rgb="FFFF0000"/>
      <name val="ＭＳ Ｐゴシック"/>
      <family val="3"/>
      <charset val="128"/>
    </font>
    <font>
      <sz val="18"/>
      <color rgb="FFFF0000"/>
      <name val="ＭＳ Ｐゴシック"/>
      <family val="3"/>
      <charset val="128"/>
    </font>
  </fonts>
  <fills count="2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indexed="23"/>
        <bgColor indexed="64"/>
      </patternFill>
    </fill>
    <fill>
      <patternFill patternType="solid">
        <fgColor indexed="13"/>
        <bgColor indexed="64"/>
      </patternFill>
    </fill>
    <fill>
      <patternFill patternType="solid">
        <fgColor theme="9" tint="0.39997558519241921"/>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66"/>
        <bgColor indexed="64"/>
      </patternFill>
    </fill>
    <fill>
      <patternFill patternType="solid">
        <fgColor rgb="FFFFFF00"/>
        <bgColor indexed="64"/>
      </patternFill>
    </fill>
    <fill>
      <patternFill patternType="solid">
        <fgColor theme="3" tint="0.59999389629810485"/>
        <bgColor indexed="64"/>
      </patternFill>
    </fill>
    <fill>
      <patternFill patternType="solid">
        <fgColor rgb="FFFFFF66"/>
        <bgColor indexed="29"/>
      </patternFill>
    </fill>
    <fill>
      <patternFill patternType="solid">
        <fgColor rgb="FFFF0000"/>
        <bgColor indexed="64"/>
      </patternFill>
    </fill>
    <fill>
      <patternFill patternType="solid">
        <fgColor rgb="FFFFCCFF"/>
        <bgColor indexed="64"/>
      </patternFill>
    </fill>
    <fill>
      <patternFill patternType="solid">
        <fgColor rgb="FFCCFFFF"/>
        <bgColor indexed="64"/>
      </patternFill>
    </fill>
    <fill>
      <patternFill patternType="solid">
        <fgColor rgb="FFCCFFFF"/>
        <bgColor indexed="29"/>
      </patternFill>
    </fill>
    <fill>
      <patternFill patternType="solid">
        <fgColor rgb="FFFFFFCC"/>
        <bgColor indexed="29"/>
      </patternFill>
    </fill>
    <fill>
      <patternFill patternType="solid">
        <fgColor theme="9" tint="0.39994506668294322"/>
        <bgColor indexed="64"/>
      </patternFill>
    </fill>
    <fill>
      <patternFill patternType="solid">
        <fgColor theme="7" tint="0.39997558519241921"/>
        <bgColor indexed="64"/>
      </patternFill>
    </fill>
    <fill>
      <patternFill patternType="solid">
        <fgColor rgb="FFFF99FF"/>
        <bgColor indexed="64"/>
      </patternFill>
    </fill>
    <fill>
      <patternFill patternType="solid">
        <fgColor rgb="FFCCFFFF"/>
        <bgColor rgb="FF000000"/>
      </patternFill>
    </fill>
    <fill>
      <patternFill patternType="solid">
        <fgColor rgb="FFFFCC99"/>
        <bgColor rgb="FF000000"/>
      </patternFill>
    </fill>
    <fill>
      <patternFill patternType="solid">
        <fgColor rgb="FFFFFFFF"/>
        <bgColor rgb="FF000000"/>
      </patternFill>
    </fill>
    <fill>
      <patternFill patternType="solid">
        <fgColor rgb="FF92D050"/>
        <bgColor indexed="64"/>
      </patternFill>
    </fill>
    <fill>
      <patternFill patternType="solid">
        <fgColor theme="4"/>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style="dotted">
        <color indexed="64"/>
      </left>
      <right style="dotted">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medium">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medium">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top style="hair">
        <color indexed="64"/>
      </top>
      <bottom style="thin">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hair">
        <color indexed="64"/>
      </bottom>
      <diagonal/>
    </border>
    <border>
      <left style="double">
        <color indexed="64"/>
      </left>
      <right/>
      <top style="medium">
        <color indexed="64"/>
      </top>
      <bottom/>
      <diagonal/>
    </border>
    <border>
      <left style="double">
        <color indexed="64"/>
      </left>
      <right/>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diagonal/>
    </border>
    <border>
      <left style="double">
        <color indexed="64"/>
      </left>
      <right style="double">
        <color indexed="64"/>
      </right>
      <top style="medium">
        <color indexed="64"/>
      </top>
      <bottom/>
      <diagonal/>
    </border>
    <border>
      <left style="double">
        <color indexed="64"/>
      </left>
      <right style="double">
        <color indexed="64"/>
      </right>
      <top/>
      <bottom style="thin">
        <color indexed="64"/>
      </bottom>
      <diagonal/>
    </border>
    <border>
      <left/>
      <right style="double">
        <color indexed="64"/>
      </right>
      <top style="thin">
        <color indexed="64"/>
      </top>
      <bottom style="thin">
        <color indexed="64"/>
      </bottom>
      <diagonal/>
    </border>
    <border>
      <left style="thin">
        <color indexed="64"/>
      </left>
      <right style="medium">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double">
        <color indexed="64"/>
      </left>
      <right style="double">
        <color indexed="64"/>
      </right>
      <top style="thin">
        <color indexed="64"/>
      </top>
      <bottom style="medium">
        <color indexed="64"/>
      </bottom>
      <diagonal/>
    </border>
    <border>
      <left style="double">
        <color auto="1"/>
      </left>
      <right style="double">
        <color auto="1"/>
      </right>
      <top style="double">
        <color auto="1"/>
      </top>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medium">
        <color indexed="64"/>
      </left>
      <right style="thin">
        <color indexed="64"/>
      </right>
      <top style="double">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tted">
        <color indexed="64"/>
      </right>
      <top/>
      <bottom style="dotted">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s>
  <cellStyleXfs count="4">
    <xf numFmtId="0" fontId="0" fillId="0" borderId="0"/>
    <xf numFmtId="0" fontId="5" fillId="0" borderId="0" applyNumberFormat="0" applyFill="0" applyBorder="0" applyAlignment="0" applyProtection="0">
      <alignment vertical="top"/>
      <protection locked="0"/>
    </xf>
    <xf numFmtId="38" fontId="3" fillId="0" borderId="0" applyFont="0" applyFill="0" applyBorder="0" applyAlignment="0" applyProtection="0"/>
    <xf numFmtId="0" fontId="3" fillId="0" borderId="0">
      <alignment vertical="center"/>
    </xf>
  </cellStyleXfs>
  <cellXfs count="840">
    <xf numFmtId="0" fontId="0" fillId="0" borderId="0" xfId="0"/>
    <xf numFmtId="0" fontId="7" fillId="0" borderId="0" xfId="0" applyFont="1"/>
    <xf numFmtId="0" fontId="8" fillId="0" borderId="0" xfId="0" applyFont="1" applyAlignment="1">
      <alignment vertical="center"/>
    </xf>
    <xf numFmtId="0" fontId="0" fillId="0" borderId="0" xfId="0" applyAlignment="1">
      <alignment horizontal="center"/>
    </xf>
    <xf numFmtId="0" fontId="10" fillId="0" borderId="0" xfId="0" applyFont="1" applyProtection="1">
      <protection hidden="1"/>
    </xf>
    <xf numFmtId="0" fontId="11" fillId="0" borderId="0" xfId="0" applyFont="1" applyAlignment="1" applyProtection="1">
      <alignment horizontal="center"/>
      <protection hidden="1"/>
    </xf>
    <xf numFmtId="0" fontId="7" fillId="0" borderId="1" xfId="0" applyFont="1" applyBorder="1"/>
    <xf numFmtId="0" fontId="7" fillId="0" borderId="1" xfId="0" applyFont="1" applyBorder="1" applyAlignment="1">
      <alignment horizontal="center"/>
    </xf>
    <xf numFmtId="0" fontId="12" fillId="0" borderId="0" xfId="3" applyFont="1" applyAlignment="1"/>
    <xf numFmtId="0" fontId="12" fillId="0" borderId="0" xfId="3" applyFont="1" applyAlignment="1">
      <alignment vertical="top"/>
    </xf>
    <xf numFmtId="176" fontId="0" fillId="0" borderId="0" xfId="0" applyNumberFormat="1"/>
    <xf numFmtId="0" fontId="13" fillId="0" borderId="0" xfId="3" applyFont="1" applyAlignment="1"/>
    <xf numFmtId="0" fontId="13" fillId="0" borderId="0" xfId="3" applyFont="1" applyAlignment="1">
      <alignment vertical="top"/>
    </xf>
    <xf numFmtId="0" fontId="3" fillId="0" borderId="0" xfId="0" applyFont="1" applyAlignment="1">
      <alignment vertical="top"/>
    </xf>
    <xf numFmtId="0" fontId="7" fillId="0" borderId="2" xfId="0" applyFont="1" applyBorder="1" applyAlignment="1" applyProtection="1">
      <alignment shrinkToFit="1"/>
      <protection locked="0"/>
    </xf>
    <xf numFmtId="38" fontId="7" fillId="0" borderId="1" xfId="0" applyNumberFormat="1" applyFont="1" applyBorder="1" applyAlignment="1" applyProtection="1">
      <alignment shrinkToFit="1"/>
      <protection locked="0"/>
    </xf>
    <xf numFmtId="177" fontId="7" fillId="0" borderId="5" xfId="0" applyNumberFormat="1" applyFont="1" applyBorder="1" applyAlignment="1">
      <alignment shrinkToFit="1"/>
    </xf>
    <xf numFmtId="0" fontId="7" fillId="0" borderId="5" xfId="0" applyFont="1" applyBorder="1" applyAlignment="1">
      <alignment horizontal="center" vertical="center" wrapText="1"/>
    </xf>
    <xf numFmtId="0" fontId="7" fillId="0" borderId="5" xfId="0" applyFont="1" applyBorder="1" applyAlignment="1">
      <alignment horizontal="center" vertical="center" shrinkToFit="1"/>
    </xf>
    <xf numFmtId="0" fontId="17" fillId="0" borderId="0" xfId="0" applyFont="1" applyProtection="1">
      <protection hidden="1"/>
    </xf>
    <xf numFmtId="0" fontId="3" fillId="0" borderId="0" xfId="0" applyFont="1"/>
    <xf numFmtId="0" fontId="19" fillId="2" borderId="0" xfId="0" applyFont="1" applyFill="1" applyAlignment="1">
      <alignment vertical="center"/>
    </xf>
    <xf numFmtId="0" fontId="19" fillId="0" borderId="0" xfId="0" applyFont="1" applyAlignment="1">
      <alignment vertical="center"/>
    </xf>
    <xf numFmtId="0" fontId="16" fillId="2" borderId="0" xfId="0" applyFont="1" applyFill="1" applyAlignment="1">
      <alignment vertical="center"/>
    </xf>
    <xf numFmtId="0" fontId="16" fillId="2" borderId="6" xfId="0" applyFont="1" applyFill="1" applyBorder="1" applyAlignment="1">
      <alignment vertical="center"/>
    </xf>
    <xf numFmtId="0" fontId="19" fillId="2" borderId="10" xfId="0" applyFont="1" applyFill="1" applyBorder="1" applyAlignment="1">
      <alignment horizontal="left" vertical="center"/>
    </xf>
    <xf numFmtId="0" fontId="19" fillId="2" borderId="10" xfId="0" applyFont="1" applyFill="1" applyBorder="1" applyAlignment="1">
      <alignment vertical="center"/>
    </xf>
    <xf numFmtId="0" fontId="19" fillId="2" borderId="11"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12" xfId="0" applyFont="1" applyFill="1" applyBorder="1" applyAlignment="1">
      <alignment vertical="center"/>
    </xf>
    <xf numFmtId="0" fontId="19" fillId="2" borderId="2" xfId="0" applyFont="1" applyFill="1" applyBorder="1" applyAlignment="1">
      <alignment horizontal="left" vertical="center"/>
    </xf>
    <xf numFmtId="0" fontId="16" fillId="2" borderId="6" xfId="0" applyFont="1" applyFill="1" applyBorder="1" applyAlignment="1">
      <alignment horizontal="left" vertical="center"/>
    </xf>
    <xf numFmtId="0" fontId="16" fillId="2" borderId="0" xfId="0" applyFont="1" applyFill="1" applyAlignment="1">
      <alignment horizontal="left" vertical="center"/>
    </xf>
    <xf numFmtId="0" fontId="7" fillId="0" borderId="0" xfId="0" applyFont="1" applyAlignment="1">
      <alignment vertical="center"/>
    </xf>
    <xf numFmtId="0" fontId="7" fillId="0" borderId="0" xfId="0" applyFont="1" applyAlignment="1">
      <alignment horizontal="right" vertical="center"/>
    </xf>
    <xf numFmtId="0" fontId="20" fillId="0" borderId="0" xfId="0" applyFont="1"/>
    <xf numFmtId="0" fontId="8" fillId="2" borderId="0" xfId="0" applyFont="1" applyFill="1" applyAlignment="1">
      <alignment horizontal="center" vertical="center" wrapText="1"/>
    </xf>
    <xf numFmtId="0" fontId="22" fillId="0" borderId="0" xfId="0" applyFont="1"/>
    <xf numFmtId="0" fontId="0" fillId="0" borderId="1" xfId="0" applyBorder="1"/>
    <xf numFmtId="0" fontId="7" fillId="3" borderId="4" xfId="0" applyFont="1" applyFill="1" applyBorder="1" applyAlignment="1">
      <alignment horizontal="center" vertical="center" wrapText="1"/>
    </xf>
    <xf numFmtId="0" fontId="7" fillId="0" borderId="0" xfId="0" applyFont="1" applyAlignment="1" applyProtection="1">
      <alignment shrinkToFit="1"/>
      <protection locked="0"/>
    </xf>
    <xf numFmtId="0" fontId="3" fillId="2" borderId="0" xfId="0" applyFont="1" applyFill="1" applyAlignment="1">
      <alignment vertical="center"/>
    </xf>
    <xf numFmtId="0" fontId="3" fillId="0" borderId="13" xfId="0" applyFont="1" applyBorder="1" applyAlignment="1">
      <alignment horizontal="center" vertical="center"/>
    </xf>
    <xf numFmtId="0" fontId="3" fillId="0" borderId="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3" xfId="0" applyFont="1" applyBorder="1" applyAlignment="1">
      <alignment horizontal="center" vertical="center" wrapText="1"/>
    </xf>
    <xf numFmtId="0" fontId="3" fillId="0" borderId="19" xfId="0" applyFont="1" applyBorder="1" applyAlignment="1">
      <alignment horizontal="center" vertical="center" wrapText="1"/>
    </xf>
    <xf numFmtId="0" fontId="20" fillId="3" borderId="2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7" fillId="0" borderId="13" xfId="0" applyFont="1" applyBorder="1"/>
    <xf numFmtId="0" fontId="7" fillId="0" borderId="16" xfId="0" applyFont="1" applyBorder="1"/>
    <xf numFmtId="0" fontId="0" fillId="0" borderId="5" xfId="0" applyBorder="1"/>
    <xf numFmtId="0" fontId="0" fillId="0" borderId="0" xfId="0" applyAlignment="1">
      <alignment horizontal="center" vertical="center"/>
    </xf>
    <xf numFmtId="178" fontId="7" fillId="0" borderId="16" xfId="0" applyNumberFormat="1" applyFont="1" applyBorder="1" applyAlignment="1">
      <alignment horizontal="center" vertical="center"/>
    </xf>
    <xf numFmtId="0" fontId="9" fillId="3" borderId="14"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4" xfId="0" applyFont="1" applyFill="1" applyBorder="1" applyAlignment="1">
      <alignment vertical="center"/>
    </xf>
    <xf numFmtId="0" fontId="9" fillId="0" borderId="10" xfId="0" applyFont="1" applyBorder="1" applyAlignment="1">
      <alignment horizontal="center" vertical="center"/>
    </xf>
    <xf numFmtId="0" fontId="9" fillId="0" borderId="10" xfId="0" applyFont="1" applyBorder="1" applyAlignment="1">
      <alignment vertical="center"/>
    </xf>
    <xf numFmtId="0" fontId="7" fillId="3" borderId="1" xfId="0" applyFont="1" applyFill="1" applyBorder="1"/>
    <xf numFmtId="0" fontId="7" fillId="3" borderId="27" xfId="0" applyFont="1" applyFill="1" applyBorder="1"/>
    <xf numFmtId="178" fontId="7" fillId="0" borderId="1" xfId="0" applyNumberFormat="1" applyFont="1" applyBorder="1" applyAlignment="1">
      <alignment horizontal="center" vertical="center"/>
    </xf>
    <xf numFmtId="0" fontId="16" fillId="3" borderId="1" xfId="0" applyFont="1" applyFill="1" applyBorder="1" applyAlignment="1">
      <alignment horizontal="center" vertical="center" wrapText="1"/>
    </xf>
    <xf numFmtId="0" fontId="0" fillId="0" borderId="25" xfId="0" applyBorder="1"/>
    <xf numFmtId="0" fontId="3" fillId="3" borderId="31" xfId="0" applyFont="1" applyFill="1" applyBorder="1" applyAlignment="1">
      <alignment horizontal="center" vertical="center" wrapText="1"/>
    </xf>
    <xf numFmtId="0" fontId="0" fillId="3" borderId="31" xfId="0" applyFill="1" applyBorder="1" applyAlignment="1">
      <alignment horizontal="center" vertical="center"/>
    </xf>
    <xf numFmtId="0" fontId="0" fillId="0" borderId="32" xfId="0" applyBorder="1" applyAlignment="1">
      <alignment horizontal="center" vertical="center" wrapText="1"/>
    </xf>
    <xf numFmtId="0" fontId="0" fillId="0" borderId="33" xfId="0" applyBorder="1" applyAlignment="1">
      <alignment horizontal="center"/>
    </xf>
    <xf numFmtId="0" fontId="16" fillId="0" borderId="0" xfId="0" applyFont="1"/>
    <xf numFmtId="0" fontId="15" fillId="0" borderId="0" xfId="0" applyFont="1"/>
    <xf numFmtId="181" fontId="7" fillId="0" borderId="3" xfId="0" applyNumberFormat="1" applyFont="1" applyBorder="1" applyAlignment="1">
      <alignment shrinkToFit="1"/>
    </xf>
    <xf numFmtId="180" fontId="7" fillId="0" borderId="3" xfId="0" applyNumberFormat="1" applyFont="1" applyBorder="1" applyAlignment="1">
      <alignment shrinkToFit="1"/>
    </xf>
    <xf numFmtId="181" fontId="7" fillId="0" borderId="1" xfId="0" applyNumberFormat="1" applyFont="1" applyBorder="1" applyAlignment="1">
      <alignment shrinkToFit="1"/>
    </xf>
    <xf numFmtId="180" fontId="7" fillId="0" borderId="1" xfId="0" applyNumberFormat="1" applyFont="1" applyBorder="1" applyAlignment="1">
      <alignment shrinkToFit="1"/>
    </xf>
    <xf numFmtId="184" fontId="7" fillId="0" borderId="1" xfId="2" applyNumberFormat="1" applyFont="1" applyFill="1" applyBorder="1" applyAlignment="1" applyProtection="1">
      <alignment vertical="center"/>
    </xf>
    <xf numFmtId="176" fontId="7" fillId="0" borderId="1" xfId="0" applyNumberFormat="1" applyFont="1" applyBorder="1" applyAlignment="1">
      <alignment shrinkToFit="1"/>
    </xf>
    <xf numFmtId="0" fontId="19" fillId="4" borderId="0" xfId="0" applyFont="1" applyFill="1" applyAlignment="1">
      <alignment horizontal="center" vertical="center"/>
    </xf>
    <xf numFmtId="0" fontId="19" fillId="0" borderId="12" xfId="0" applyFont="1" applyBorder="1" applyAlignment="1">
      <alignment horizontal="center" vertical="center" wrapText="1"/>
    </xf>
    <xf numFmtId="0" fontId="14" fillId="0" borderId="0" xfId="0" applyFont="1"/>
    <xf numFmtId="0" fontId="3" fillId="4" borderId="0" xfId="0" applyFont="1" applyFill="1" applyAlignment="1">
      <alignment vertical="center"/>
    </xf>
    <xf numFmtId="0" fontId="3" fillId="4" borderId="0" xfId="0" applyFont="1" applyFill="1" applyAlignment="1">
      <alignment horizontal="center" vertical="center"/>
    </xf>
    <xf numFmtId="0" fontId="3" fillId="2" borderId="43" xfId="0" applyFont="1" applyFill="1" applyBorder="1" applyAlignment="1">
      <alignment horizontal="left" vertical="center"/>
    </xf>
    <xf numFmtId="0" fontId="23" fillId="0" borderId="0" xfId="0" applyFont="1"/>
    <xf numFmtId="0" fontId="0" fillId="0" borderId="0" xfId="0" applyAlignment="1">
      <alignment vertical="center"/>
    </xf>
    <xf numFmtId="0" fontId="0" fillId="3" borderId="1" xfId="0" applyFill="1" applyBorder="1" applyAlignment="1">
      <alignment horizontal="center" wrapText="1"/>
    </xf>
    <xf numFmtId="0" fontId="0" fillId="3" borderId="1" xfId="0" applyFill="1" applyBorder="1" applyAlignment="1">
      <alignment horizontal="center" vertical="center"/>
    </xf>
    <xf numFmtId="9" fontId="3" fillId="0" borderId="47" xfId="2" applyNumberFormat="1" applyFont="1" applyFill="1" applyBorder="1" applyAlignment="1" applyProtection="1">
      <alignment horizontal="center" vertical="center"/>
    </xf>
    <xf numFmtId="9" fontId="3" fillId="0" borderId="47" xfId="0" applyNumberFormat="1" applyFont="1" applyBorder="1" applyAlignment="1">
      <alignment horizontal="center" vertical="center"/>
    </xf>
    <xf numFmtId="0" fontId="3" fillId="3" borderId="21" xfId="0" applyFont="1" applyFill="1" applyBorder="1" applyAlignment="1">
      <alignment horizontal="center" vertical="center"/>
    </xf>
    <xf numFmtId="0" fontId="3" fillId="0" borderId="13" xfId="0" applyFont="1" applyBorder="1" applyAlignment="1">
      <alignment horizontal="center" vertical="center" wrapText="1"/>
    </xf>
    <xf numFmtId="0" fontId="3" fillId="0" borderId="1" xfId="0" applyFont="1" applyBorder="1" applyAlignment="1">
      <alignment horizontal="center" vertical="center"/>
    </xf>
    <xf numFmtId="0" fontId="16" fillId="5" borderId="1" xfId="0" applyFont="1" applyFill="1" applyBorder="1" applyAlignment="1">
      <alignment horizontal="center" vertical="center" wrapText="1"/>
    </xf>
    <xf numFmtId="178" fontId="7" fillId="5" borderId="1" xfId="0" applyNumberFormat="1" applyFont="1" applyFill="1" applyBorder="1" applyAlignment="1">
      <alignment horizontal="center" vertical="center"/>
    </xf>
    <xf numFmtId="0" fontId="7" fillId="3" borderId="30" xfId="0" applyFont="1" applyFill="1" applyBorder="1" applyAlignment="1">
      <alignment horizontal="center" vertical="center" wrapText="1" shrinkToFit="1"/>
    </xf>
    <xf numFmtId="176" fontId="7" fillId="0" borderId="28" xfId="0" applyNumberFormat="1" applyFont="1" applyBorder="1" applyAlignment="1">
      <alignment shrinkToFit="1"/>
    </xf>
    <xf numFmtId="0" fontId="3" fillId="0" borderId="49" xfId="0" applyFont="1" applyBorder="1"/>
    <xf numFmtId="0" fontId="3" fillId="3" borderId="50" xfId="0" applyFont="1" applyFill="1" applyBorder="1"/>
    <xf numFmtId="0" fontId="3" fillId="3" borderId="25" xfId="0" applyFont="1" applyFill="1" applyBorder="1"/>
    <xf numFmtId="0" fontId="3" fillId="3" borderId="51" xfId="0" applyFont="1" applyFill="1" applyBorder="1"/>
    <xf numFmtId="0" fontId="3" fillId="3" borderId="5" xfId="0" applyFont="1" applyFill="1" applyBorder="1"/>
    <xf numFmtId="0" fontId="3" fillId="3" borderId="52" xfId="0" applyFont="1" applyFill="1" applyBorder="1"/>
    <xf numFmtId="0" fontId="3" fillId="3" borderId="53" xfId="0" applyFont="1" applyFill="1" applyBorder="1"/>
    <xf numFmtId="0" fontId="3" fillId="3" borderId="54" xfId="0" applyFont="1" applyFill="1" applyBorder="1"/>
    <xf numFmtId="0" fontId="16" fillId="2" borderId="0" xfId="0" applyFont="1" applyFill="1" applyAlignment="1">
      <alignment vertical="center" wrapText="1"/>
    </xf>
    <xf numFmtId="0" fontId="19" fillId="2" borderId="0" xfId="0" applyFont="1" applyFill="1" applyAlignment="1">
      <alignment horizontal="left" vertical="center"/>
    </xf>
    <xf numFmtId="0" fontId="3" fillId="0" borderId="16" xfId="0" applyFont="1" applyBorder="1"/>
    <xf numFmtId="0" fontId="7" fillId="0" borderId="3" xfId="0" applyFont="1" applyBorder="1" applyAlignment="1">
      <alignment horizontal="center"/>
    </xf>
    <xf numFmtId="0" fontId="13" fillId="6" borderId="0" xfId="3" applyFont="1" applyFill="1" applyAlignment="1">
      <alignment vertical="top"/>
    </xf>
    <xf numFmtId="0" fontId="7" fillId="6" borderId="0" xfId="0" applyFont="1" applyFill="1"/>
    <xf numFmtId="0" fontId="3" fillId="3" borderId="60" xfId="0" applyFont="1" applyFill="1" applyBorder="1"/>
    <xf numFmtId="0" fontId="3" fillId="0" borderId="37"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1" xfId="0" applyFont="1" applyBorder="1" applyAlignment="1">
      <alignment horizontal="center" vertical="center"/>
    </xf>
    <xf numFmtId="0" fontId="3" fillId="0" borderId="24" xfId="0" applyFont="1" applyBorder="1" applyAlignment="1">
      <alignment horizontal="center" vertical="center"/>
    </xf>
    <xf numFmtId="0" fontId="3" fillId="0" borderId="24" xfId="0" applyFont="1" applyBorder="1" applyAlignment="1">
      <alignment horizontal="center" vertical="center" wrapText="1"/>
    </xf>
    <xf numFmtId="0" fontId="3" fillId="0" borderId="13" xfId="0" applyFont="1" applyBorder="1"/>
    <xf numFmtId="0" fontId="3" fillId="0" borderId="3" xfId="0" applyFont="1" applyBorder="1"/>
    <xf numFmtId="0" fontId="3" fillId="0" borderId="72" xfId="0" applyFont="1" applyBorder="1"/>
    <xf numFmtId="0" fontId="3" fillId="0" borderId="3" xfId="0" applyFont="1" applyBorder="1" applyAlignment="1">
      <alignment horizontal="center"/>
    </xf>
    <xf numFmtId="0" fontId="3" fillId="0" borderId="1" xfId="0" applyFont="1" applyBorder="1"/>
    <xf numFmtId="0" fontId="3" fillId="0" borderId="2" xfId="0" applyFont="1" applyBorder="1"/>
    <xf numFmtId="0" fontId="3" fillId="0" borderId="1" xfId="0" applyFont="1" applyBorder="1" applyAlignment="1">
      <alignment horizontal="center"/>
    </xf>
    <xf numFmtId="0" fontId="3" fillId="0" borderId="0" xfId="0" applyFont="1" applyAlignment="1">
      <alignment horizontal="left"/>
    </xf>
    <xf numFmtId="0" fontId="21" fillId="0" borderId="0" xfId="0" applyFont="1" applyAlignment="1">
      <alignment horizontal="center" vertical="center"/>
    </xf>
    <xf numFmtId="0" fontId="3" fillId="0" borderId="57" xfId="0" applyFont="1" applyBorder="1"/>
    <xf numFmtId="0" fontId="0" fillId="0" borderId="1" xfId="0" applyBorder="1" applyAlignment="1">
      <alignment horizontal="center"/>
    </xf>
    <xf numFmtId="0" fontId="0" fillId="0" borderId="2" xfId="0" applyBorder="1"/>
    <xf numFmtId="0" fontId="3" fillId="0" borderId="14" xfId="0" applyFont="1" applyBorder="1"/>
    <xf numFmtId="0" fontId="3" fillId="2" borderId="0" xfId="0" applyFont="1" applyFill="1"/>
    <xf numFmtId="0" fontId="3" fillId="7" borderId="0" xfId="0" applyFont="1" applyFill="1"/>
    <xf numFmtId="182" fontId="3" fillId="0" borderId="137" xfId="0" applyNumberFormat="1" applyFont="1" applyBorder="1" applyAlignment="1">
      <alignment horizontal="center" vertical="center"/>
    </xf>
    <xf numFmtId="182" fontId="3" fillId="0" borderId="138" xfId="0" applyNumberFormat="1" applyFont="1" applyBorder="1" applyAlignment="1">
      <alignment horizontal="center" vertical="center"/>
    </xf>
    <xf numFmtId="0" fontId="0" fillId="0" borderId="1" xfId="0" applyBorder="1" applyAlignment="1">
      <alignment horizontal="center" vertical="center"/>
    </xf>
    <xf numFmtId="0" fontId="0" fillId="0" borderId="49" xfId="0" applyBorder="1"/>
    <xf numFmtId="0" fontId="3" fillId="0" borderId="28" xfId="0" applyFont="1" applyBorder="1"/>
    <xf numFmtId="0" fontId="0" fillId="7" borderId="0" xfId="0" applyFill="1"/>
    <xf numFmtId="0" fontId="3" fillId="8" borderId="0" xfId="0" applyFont="1" applyFill="1"/>
    <xf numFmtId="0" fontId="0" fillId="8" borderId="0" xfId="0" applyFill="1"/>
    <xf numFmtId="0" fontId="7" fillId="8" borderId="0" xfId="0" applyFont="1" applyFill="1"/>
    <xf numFmtId="0" fontId="0" fillId="0" borderId="0" xfId="0" applyAlignment="1">
      <alignment horizontal="right" vertical="center"/>
    </xf>
    <xf numFmtId="0" fontId="7" fillId="0" borderId="19" xfId="0" applyFont="1" applyBorder="1"/>
    <xf numFmtId="0" fontId="7" fillId="0" borderId="28" xfId="0" applyFont="1" applyBorder="1"/>
    <xf numFmtId="0" fontId="7" fillId="0" borderId="38" xfId="0" applyFont="1" applyBorder="1" applyAlignment="1">
      <alignment shrinkToFit="1"/>
    </xf>
    <xf numFmtId="0" fontId="7" fillId="0" borderId="20" xfId="0" applyFont="1" applyBorder="1"/>
    <xf numFmtId="0" fontId="7" fillId="0" borderId="38" xfId="0" applyFont="1" applyBorder="1"/>
    <xf numFmtId="0" fontId="7" fillId="0" borderId="84" xfId="0" applyFont="1" applyBorder="1"/>
    <xf numFmtId="0" fontId="7" fillId="0" borderId="33" xfId="0" applyFont="1" applyBorder="1"/>
    <xf numFmtId="0" fontId="7" fillId="0" borderId="23" xfId="0" applyFont="1" applyBorder="1"/>
    <xf numFmtId="0" fontId="7" fillId="0" borderId="22" xfId="0" applyFont="1" applyBorder="1"/>
    <xf numFmtId="0" fontId="29" fillId="0" borderId="0" xfId="0" applyFont="1"/>
    <xf numFmtId="0" fontId="16" fillId="0" borderId="0" xfId="0" applyFont="1" applyAlignment="1">
      <alignment wrapText="1"/>
    </xf>
    <xf numFmtId="0" fontId="3" fillId="0" borderId="4" xfId="0" applyFont="1" applyBorder="1" applyAlignment="1">
      <alignment horizontal="center" vertical="center"/>
    </xf>
    <xf numFmtId="0" fontId="3" fillId="0" borderId="1" xfId="0" applyFont="1" applyBorder="1" applyAlignment="1">
      <alignment vertical="top"/>
    </xf>
    <xf numFmtId="0" fontId="3" fillId="0" borderId="1" xfId="0" applyFont="1" applyBorder="1" applyAlignment="1">
      <alignment horizontal="left"/>
    </xf>
    <xf numFmtId="0" fontId="3" fillId="0" borderId="1" xfId="0" applyFont="1" applyBorder="1" applyAlignment="1">
      <alignment horizontal="left" vertical="top"/>
    </xf>
    <xf numFmtId="0" fontId="0" fillId="0" borderId="1" xfId="0" applyBorder="1" applyAlignment="1">
      <alignment horizontal="left"/>
    </xf>
    <xf numFmtId="0" fontId="8" fillId="0" borderId="1" xfId="0" applyFont="1" applyBorder="1" applyAlignment="1">
      <alignment horizontal="center" vertical="center"/>
    </xf>
    <xf numFmtId="0" fontId="3" fillId="0" borderId="1" xfId="0" applyFont="1" applyBorder="1" applyAlignment="1">
      <alignment horizontal="left" vertical="center"/>
    </xf>
    <xf numFmtId="0" fontId="21" fillId="0" borderId="1" xfId="0" applyFont="1" applyBorder="1" applyAlignment="1">
      <alignment horizontal="center" vertical="center"/>
    </xf>
    <xf numFmtId="0" fontId="3" fillId="0" borderId="29" xfId="0" applyFont="1" applyBorder="1"/>
    <xf numFmtId="0" fontId="3" fillId="0" borderId="4" xfId="0" applyFont="1" applyBorder="1"/>
    <xf numFmtId="0" fontId="0" fillId="2" borderId="0" xfId="0" applyFill="1" applyAlignment="1">
      <alignment horizontal="center" vertical="center"/>
    </xf>
    <xf numFmtId="0" fontId="19" fillId="2" borderId="0" xfId="0" applyFont="1" applyFill="1" applyAlignment="1">
      <alignment horizontal="center" vertical="center"/>
    </xf>
    <xf numFmtId="0" fontId="7" fillId="3" borderId="4" xfId="0" applyFont="1" applyFill="1" applyBorder="1" applyAlignment="1">
      <alignment horizontal="center" vertical="center"/>
    </xf>
    <xf numFmtId="0" fontId="19" fillId="2" borderId="0" xfId="0" applyFont="1" applyFill="1" applyAlignment="1">
      <alignment horizontal="right" vertical="center"/>
    </xf>
    <xf numFmtId="0" fontId="19" fillId="0" borderId="5" xfId="0" applyFont="1" applyBorder="1" applyAlignment="1" applyProtection="1">
      <alignment vertical="center"/>
      <protection locked="0"/>
    </xf>
    <xf numFmtId="0" fontId="0" fillId="0" borderId="7" xfId="0" applyBorder="1"/>
    <xf numFmtId="0" fontId="0" fillId="0" borderId="9" xfId="0" applyBorder="1"/>
    <xf numFmtId="0" fontId="0" fillId="0" borderId="35" xfId="0" applyBorder="1"/>
    <xf numFmtId="0" fontId="0" fillId="0" borderId="11" xfId="0" applyBorder="1"/>
    <xf numFmtId="183" fontId="0" fillId="0" borderId="45" xfId="0" applyNumberFormat="1" applyBorder="1" applyAlignment="1">
      <alignment horizontal="center" vertical="center"/>
    </xf>
    <xf numFmtId="0" fontId="0" fillId="0" borderId="0" xfId="0" applyAlignment="1">
      <alignment shrinkToFit="1"/>
    </xf>
    <xf numFmtId="0" fontId="7" fillId="0" borderId="0" xfId="0" applyFont="1" applyAlignment="1">
      <alignment wrapText="1"/>
    </xf>
    <xf numFmtId="0" fontId="3" fillId="13" borderId="0" xfId="0" applyFont="1" applyFill="1"/>
    <xf numFmtId="0" fontId="0" fillId="13" borderId="0" xfId="0" applyFill="1"/>
    <xf numFmtId="0" fontId="7" fillId="13" borderId="0" xfId="0" applyFont="1" applyFill="1"/>
    <xf numFmtId="0" fontId="19" fillId="0" borderId="1" xfId="0" applyFont="1" applyBorder="1" applyAlignment="1">
      <alignment horizontal="center" vertical="center"/>
    </xf>
    <xf numFmtId="0" fontId="24" fillId="0" borderId="0" xfId="0" applyFont="1"/>
    <xf numFmtId="176" fontId="7" fillId="0" borderId="24" xfId="0" applyNumberFormat="1" applyFont="1" applyBorder="1" applyAlignment="1">
      <alignment shrinkToFit="1"/>
    </xf>
    <xf numFmtId="176" fontId="7" fillId="0" borderId="26" xfId="0" applyNumberFormat="1" applyFont="1" applyBorder="1" applyAlignment="1">
      <alignment shrinkToFit="1"/>
    </xf>
    <xf numFmtId="0" fontId="0" fillId="0" borderId="0" xfId="0" applyAlignment="1">
      <alignment vertical="top" wrapText="1"/>
    </xf>
    <xf numFmtId="0" fontId="24" fillId="0" borderId="0" xfId="0" applyFont="1" applyAlignment="1">
      <alignment vertical="center"/>
    </xf>
    <xf numFmtId="178" fontId="7" fillId="12" borderId="29" xfId="0" applyNumberFormat="1" applyFont="1" applyFill="1" applyBorder="1" applyAlignment="1">
      <alignment horizontal="center" vertical="center"/>
    </xf>
    <xf numFmtId="178" fontId="7" fillId="12" borderId="4" xfId="0" applyNumberFormat="1" applyFont="1" applyFill="1" applyBorder="1" applyAlignment="1">
      <alignment horizontal="center" vertical="center"/>
    </xf>
    <xf numFmtId="178" fontId="7" fillId="12" borderId="30" xfId="0" applyNumberFormat="1" applyFont="1" applyFill="1" applyBorder="1" applyAlignment="1">
      <alignment horizontal="center" vertical="center"/>
    </xf>
    <xf numFmtId="178" fontId="7" fillId="12" borderId="28" xfId="0" applyNumberFormat="1" applyFont="1" applyFill="1" applyBorder="1" applyAlignment="1">
      <alignment horizontal="center" vertical="center"/>
    </xf>
    <xf numFmtId="0" fontId="13" fillId="15" borderId="0" xfId="3" applyFont="1" applyFill="1" applyAlignment="1">
      <alignment vertical="top"/>
    </xf>
    <xf numFmtId="0" fontId="7" fillId="15" borderId="0" xfId="0" applyFont="1" applyFill="1"/>
    <xf numFmtId="0" fontId="13" fillId="15" borderId="0" xfId="3" applyFont="1" applyFill="1" applyAlignment="1"/>
    <xf numFmtId="0" fontId="7" fillId="15" borderId="1" xfId="0" applyFont="1" applyFill="1" applyBorder="1"/>
    <xf numFmtId="181" fontId="7" fillId="0" borderId="72" xfId="0" applyNumberFormat="1" applyFont="1" applyBorder="1" applyAlignment="1">
      <alignment shrinkToFit="1"/>
    </xf>
    <xf numFmtId="181" fontId="7" fillId="0" borderId="2" xfId="0" applyNumberFormat="1" applyFont="1" applyBorder="1" applyAlignment="1">
      <alignment shrinkToFit="1"/>
    </xf>
    <xf numFmtId="0" fontId="7" fillId="3" borderId="66" xfId="0" applyFont="1" applyFill="1" applyBorder="1" applyAlignment="1">
      <alignment horizontal="center" vertical="center" wrapText="1"/>
    </xf>
    <xf numFmtId="0" fontId="19" fillId="18" borderId="1" xfId="0" applyFont="1" applyFill="1" applyBorder="1" applyAlignment="1" applyProtection="1">
      <alignment horizontal="right" vertical="center"/>
      <protection locked="0"/>
    </xf>
    <xf numFmtId="0" fontId="19" fillId="17" borderId="1" xfId="0" applyFont="1" applyFill="1" applyBorder="1" applyAlignment="1" applyProtection="1">
      <alignment horizontal="center" vertical="center"/>
      <protection locked="0"/>
    </xf>
    <xf numFmtId="186" fontId="19" fillId="0" borderId="12" xfId="0" applyNumberFormat="1" applyFont="1" applyBorder="1" applyAlignment="1">
      <alignment horizontal="center" vertical="center"/>
    </xf>
    <xf numFmtId="0" fontId="0" fillId="17" borderId="3" xfId="0" applyFill="1" applyBorder="1" applyAlignment="1" applyProtection="1">
      <alignment horizontal="center" vertical="center" wrapText="1"/>
      <protection locked="0"/>
    </xf>
    <xf numFmtId="0" fontId="0" fillId="17" borderId="19" xfId="0" applyFill="1" applyBorder="1" applyAlignment="1" applyProtection="1">
      <alignment horizontal="center" vertical="center" wrapText="1"/>
      <protection locked="0"/>
    </xf>
    <xf numFmtId="49" fontId="0" fillId="17" borderId="1" xfId="0" applyNumberFormat="1" applyFill="1" applyBorder="1" applyAlignment="1" applyProtection="1">
      <alignment horizontal="center" vertical="center" wrapText="1"/>
      <protection locked="0"/>
    </xf>
    <xf numFmtId="49" fontId="0" fillId="17" borderId="28" xfId="0" applyNumberFormat="1" applyFill="1" applyBorder="1" applyAlignment="1" applyProtection="1">
      <alignment horizontal="center" vertical="center" wrapText="1"/>
      <protection locked="0"/>
    </xf>
    <xf numFmtId="0" fontId="3" fillId="17" borderId="4" xfId="0" applyFont="1" applyFill="1" applyBorder="1" applyAlignment="1" applyProtection="1">
      <alignment horizontal="center" vertical="center"/>
      <protection locked="0"/>
    </xf>
    <xf numFmtId="0" fontId="3" fillId="17" borderId="30" xfId="0" applyFont="1" applyFill="1" applyBorder="1" applyAlignment="1" applyProtection="1">
      <alignment horizontal="center" vertical="center"/>
      <protection locked="0"/>
    </xf>
    <xf numFmtId="0" fontId="7" fillId="17" borderId="3" xfId="0" applyFont="1" applyFill="1" applyBorder="1" applyAlignment="1" applyProtection="1">
      <alignment shrinkToFit="1"/>
      <protection locked="0"/>
    </xf>
    <xf numFmtId="0" fontId="7" fillId="17" borderId="24" xfId="0" applyFont="1" applyFill="1" applyBorder="1" applyAlignment="1" applyProtection="1">
      <alignment shrinkToFit="1"/>
      <protection locked="0"/>
    </xf>
    <xf numFmtId="179" fontId="7" fillId="17" borderId="3" xfId="0" applyNumberFormat="1" applyFont="1" applyFill="1" applyBorder="1" applyAlignment="1" applyProtection="1">
      <alignment shrinkToFit="1"/>
      <protection locked="0"/>
    </xf>
    <xf numFmtId="0" fontId="7" fillId="17" borderId="1" xfId="0" applyFont="1" applyFill="1" applyBorder="1" applyAlignment="1" applyProtection="1">
      <alignment shrinkToFit="1"/>
      <protection locked="0"/>
    </xf>
    <xf numFmtId="179" fontId="7" fillId="17" borderId="1" xfId="0" applyNumberFormat="1" applyFont="1" applyFill="1" applyBorder="1" applyAlignment="1" applyProtection="1">
      <alignment shrinkToFit="1"/>
      <protection locked="0"/>
    </xf>
    <xf numFmtId="0" fontId="3" fillId="17" borderId="24" xfId="0" applyFont="1" applyFill="1" applyBorder="1" applyAlignment="1" applyProtection="1">
      <alignment horizontal="center" vertical="center" wrapText="1"/>
      <protection locked="0"/>
    </xf>
    <xf numFmtId="0" fontId="3" fillId="17" borderId="36" xfId="0" applyFont="1" applyFill="1" applyBorder="1" applyAlignment="1" applyProtection="1">
      <alignment horizontal="center" vertical="center" wrapText="1"/>
      <protection locked="0"/>
    </xf>
    <xf numFmtId="0" fontId="3" fillId="17" borderId="14" xfId="0" applyFont="1" applyFill="1" applyBorder="1" applyAlignment="1" applyProtection="1">
      <alignment horizontal="center" vertical="center" wrapText="1"/>
      <protection locked="0"/>
    </xf>
    <xf numFmtId="0" fontId="3" fillId="17" borderId="37" xfId="0" applyFont="1" applyFill="1" applyBorder="1" applyAlignment="1" applyProtection="1">
      <alignment horizontal="center" vertical="center" wrapText="1"/>
      <protection locked="0"/>
    </xf>
    <xf numFmtId="0" fontId="20" fillId="17" borderId="42" xfId="0" applyFont="1" applyFill="1" applyBorder="1" applyAlignment="1" applyProtection="1">
      <alignment horizontal="left" vertical="center" wrapText="1"/>
      <protection locked="0"/>
    </xf>
    <xf numFmtId="0" fontId="20" fillId="17" borderId="32" xfId="0" applyFont="1" applyFill="1" applyBorder="1" applyAlignment="1" applyProtection="1">
      <alignment vertical="center" wrapText="1"/>
      <protection locked="0"/>
    </xf>
    <xf numFmtId="0" fontId="20" fillId="17" borderId="6" xfId="0" applyFont="1" applyFill="1" applyBorder="1" applyAlignment="1" applyProtection="1">
      <alignment horizontal="left" vertical="center" wrapText="1"/>
      <protection locked="0"/>
    </xf>
    <xf numFmtId="0" fontId="20" fillId="17" borderId="38" xfId="0" applyFont="1" applyFill="1" applyBorder="1" applyAlignment="1" applyProtection="1">
      <alignment vertical="center" wrapText="1"/>
      <protection locked="0"/>
    </xf>
    <xf numFmtId="0" fontId="20" fillId="17" borderId="40" xfId="0" applyFont="1" applyFill="1" applyBorder="1" applyAlignment="1" applyProtection="1">
      <alignment vertical="center" wrapText="1"/>
      <protection locked="0"/>
    </xf>
    <xf numFmtId="0" fontId="20" fillId="17" borderId="41" xfId="0" applyFont="1" applyFill="1" applyBorder="1" applyAlignment="1" applyProtection="1">
      <alignment horizontal="left" vertical="center" wrapText="1"/>
      <protection locked="0"/>
    </xf>
    <xf numFmtId="0" fontId="20" fillId="17" borderId="39" xfId="0" applyFont="1" applyFill="1" applyBorder="1" applyAlignment="1" applyProtection="1">
      <alignment vertical="center" wrapText="1"/>
      <protection locked="0"/>
    </xf>
    <xf numFmtId="0" fontId="19" fillId="2" borderId="76" xfId="0" applyFont="1" applyFill="1" applyBorder="1" applyAlignment="1">
      <alignment horizontal="left" vertical="center"/>
    </xf>
    <xf numFmtId="0" fontId="24" fillId="0" borderId="0" xfId="0" applyFont="1" applyAlignment="1">
      <alignment vertical="center" wrapText="1"/>
    </xf>
    <xf numFmtId="0" fontId="24" fillId="0" borderId="0" xfId="0" applyFont="1" applyAlignment="1">
      <alignment horizontal="left" vertical="center"/>
    </xf>
    <xf numFmtId="0" fontId="3" fillId="11" borderId="0" xfId="0" applyFont="1" applyFill="1"/>
    <xf numFmtId="0" fontId="0" fillId="11" borderId="0" xfId="0" applyFill="1"/>
    <xf numFmtId="0" fontId="7" fillId="11" borderId="0" xfId="0" applyFont="1" applyFill="1"/>
    <xf numFmtId="0" fontId="32" fillId="0" borderId="0" xfId="0" applyFont="1" applyAlignment="1">
      <alignment vertical="center"/>
    </xf>
    <xf numFmtId="183" fontId="0" fillId="0" borderId="26" xfId="0" applyNumberFormat="1" applyBorder="1" applyAlignment="1">
      <alignment horizontal="center" vertical="center"/>
    </xf>
    <xf numFmtId="0" fontId="0" fillId="11" borderId="46" xfId="0" applyFill="1" applyBorder="1" applyAlignment="1">
      <alignment horizontal="center" vertical="center"/>
    </xf>
    <xf numFmtId="187" fontId="0" fillId="14" borderId="46" xfId="0" applyNumberFormat="1" applyFill="1" applyBorder="1" applyAlignment="1">
      <alignment horizontal="center" vertical="center"/>
    </xf>
    <xf numFmtId="9" fontId="0" fillId="0" borderId="4" xfId="0" applyNumberFormat="1" applyBorder="1" applyAlignment="1">
      <alignment horizontal="center" vertical="center"/>
    </xf>
    <xf numFmtId="176" fontId="0" fillId="11" borderId="44" xfId="0" applyNumberFormat="1" applyFill="1" applyBorder="1" applyAlignment="1">
      <alignment horizontal="center" vertical="center"/>
    </xf>
    <xf numFmtId="9" fontId="0" fillId="0" borderId="48" xfId="0" applyNumberFormat="1" applyBorder="1" applyAlignment="1">
      <alignment horizontal="center" vertical="center"/>
    </xf>
    <xf numFmtId="9" fontId="0" fillId="0" borderId="29" xfId="0" applyNumberFormat="1" applyBorder="1" applyAlignment="1">
      <alignment horizontal="center" vertical="center"/>
    </xf>
    <xf numFmtId="0" fontId="7" fillId="9" borderId="27" xfId="0" applyFont="1" applyFill="1" applyBorder="1"/>
    <xf numFmtId="0" fontId="0" fillId="0" borderId="0" xfId="0" applyAlignment="1">
      <alignment vertical="center" wrapText="1"/>
    </xf>
    <xf numFmtId="0" fontId="7" fillId="19" borderId="49"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0" fillId="9" borderId="4" xfId="0" applyFill="1" applyBorder="1" applyAlignment="1">
      <alignment horizontal="center" vertical="top" wrapText="1"/>
    </xf>
    <xf numFmtId="0" fontId="0" fillId="9" borderId="4" xfId="0" applyFill="1" applyBorder="1" applyAlignment="1">
      <alignment horizontal="center" vertical="center"/>
    </xf>
    <xf numFmtId="0" fontId="7" fillId="9" borderId="67" xfId="0" applyFont="1" applyFill="1" applyBorder="1" applyAlignment="1">
      <alignment horizontal="left" vertical="center"/>
    </xf>
    <xf numFmtId="177" fontId="7" fillId="20" borderId="3" xfId="0" applyNumberFormat="1" applyFont="1" applyFill="1" applyBorder="1" applyAlignment="1" applyProtection="1">
      <alignment shrinkToFit="1"/>
      <protection locked="0"/>
    </xf>
    <xf numFmtId="0" fontId="7" fillId="20" borderId="59" xfId="0" applyFont="1" applyFill="1" applyBorder="1" applyAlignment="1" applyProtection="1">
      <alignment shrinkToFit="1"/>
      <protection locked="0"/>
    </xf>
    <xf numFmtId="177" fontId="7" fillId="20" borderId="1" xfId="0" applyNumberFormat="1" applyFont="1" applyFill="1" applyBorder="1" applyAlignment="1" applyProtection="1">
      <alignment shrinkToFit="1"/>
      <protection locked="0"/>
    </xf>
    <xf numFmtId="0" fontId="7" fillId="20" borderId="57" xfId="0" applyFont="1" applyFill="1" applyBorder="1" applyAlignment="1" applyProtection="1">
      <alignment shrinkToFit="1"/>
      <protection locked="0"/>
    </xf>
    <xf numFmtId="177" fontId="7" fillId="20" borderId="1" xfId="0" applyNumberFormat="1" applyFont="1" applyFill="1" applyBorder="1" applyAlignment="1" applyProtection="1">
      <alignment vertical="center" shrinkToFit="1"/>
      <protection locked="0"/>
    </xf>
    <xf numFmtId="0" fontId="7" fillId="20" borderId="1" xfId="0" applyFont="1" applyFill="1" applyBorder="1" applyAlignment="1" applyProtection="1">
      <alignment shrinkToFit="1"/>
      <protection locked="0"/>
    </xf>
    <xf numFmtId="188" fontId="7" fillId="17" borderId="26" xfId="0" applyNumberFormat="1" applyFont="1" applyFill="1" applyBorder="1" applyAlignment="1" applyProtection="1">
      <alignment shrinkToFit="1"/>
      <protection locked="0"/>
    </xf>
    <xf numFmtId="188" fontId="7" fillId="17" borderId="28" xfId="0" applyNumberFormat="1" applyFont="1" applyFill="1" applyBorder="1" applyAlignment="1" applyProtection="1">
      <alignment shrinkToFit="1"/>
      <protection locked="0"/>
    </xf>
    <xf numFmtId="0" fontId="7" fillId="17" borderId="4" xfId="0" applyFont="1" applyFill="1" applyBorder="1" applyAlignment="1" applyProtection="1">
      <alignment shrinkToFit="1"/>
      <protection locked="0"/>
    </xf>
    <xf numFmtId="0" fontId="7" fillId="0" borderId="29" xfId="0" applyFont="1" applyBorder="1"/>
    <xf numFmtId="179" fontId="7" fillId="17" borderId="4" xfId="0" applyNumberFormat="1" applyFont="1" applyFill="1" applyBorder="1" applyAlignment="1" applyProtection="1">
      <alignment shrinkToFit="1"/>
      <protection locked="0"/>
    </xf>
    <xf numFmtId="177" fontId="7" fillId="20" borderId="4" xfId="0" applyNumberFormat="1" applyFont="1" applyFill="1" applyBorder="1" applyAlignment="1" applyProtection="1">
      <alignment shrinkToFit="1"/>
      <protection locked="0"/>
    </xf>
    <xf numFmtId="0" fontId="7" fillId="20" borderId="67" xfId="0" applyFont="1" applyFill="1" applyBorder="1" applyAlignment="1" applyProtection="1">
      <alignment shrinkToFit="1"/>
      <protection locked="0"/>
    </xf>
    <xf numFmtId="188" fontId="7" fillId="17" borderId="30" xfId="0" applyNumberFormat="1" applyFont="1" applyFill="1" applyBorder="1" applyAlignment="1" applyProtection="1">
      <alignment shrinkToFit="1"/>
      <protection locked="0"/>
    </xf>
    <xf numFmtId="181" fontId="7" fillId="0" borderId="66" xfId="0" applyNumberFormat="1" applyFont="1" applyBorder="1" applyAlignment="1">
      <alignment shrinkToFit="1"/>
    </xf>
    <xf numFmtId="181" fontId="7" fillId="0" borderId="4" xfId="0" applyNumberFormat="1" applyFont="1" applyBorder="1" applyAlignment="1">
      <alignment shrinkToFit="1"/>
    </xf>
    <xf numFmtId="180" fontId="7" fillId="0" borderId="4" xfId="0" applyNumberFormat="1" applyFont="1" applyBorder="1" applyAlignment="1">
      <alignment shrinkToFit="1"/>
    </xf>
    <xf numFmtId="184" fontId="7" fillId="0" borderId="4" xfId="2" applyNumberFormat="1" applyFont="1" applyFill="1" applyBorder="1" applyAlignment="1" applyProtection="1">
      <alignment vertical="center"/>
    </xf>
    <xf numFmtId="176" fontId="7" fillId="0" borderId="4" xfId="0" applyNumberFormat="1" applyFont="1" applyBorder="1" applyAlignment="1">
      <alignment shrinkToFit="1"/>
    </xf>
    <xf numFmtId="176" fontId="7" fillId="0" borderId="30" xfId="0" applyNumberFormat="1" applyFont="1" applyBorder="1" applyAlignment="1">
      <alignment shrinkToFit="1"/>
    </xf>
    <xf numFmtId="0" fontId="3" fillId="21" borderId="0" xfId="0" applyFont="1" applyFill="1"/>
    <xf numFmtId="0" fontId="0" fillId="21" borderId="0" xfId="0" applyFill="1"/>
    <xf numFmtId="0" fontId="7" fillId="21" borderId="0" xfId="0" applyFont="1" applyFill="1"/>
    <xf numFmtId="0" fontId="3" fillId="16" borderId="0" xfId="0" applyFont="1" applyFill="1"/>
    <xf numFmtId="0" fontId="22" fillId="0" borderId="49" xfId="0" applyFont="1" applyBorder="1"/>
    <xf numFmtId="189" fontId="0" fillId="0" borderId="0" xfId="0" applyNumberFormat="1"/>
    <xf numFmtId="0" fontId="0" fillId="0" borderId="0" xfId="0" applyAlignment="1">
      <alignment wrapText="1"/>
    </xf>
    <xf numFmtId="0" fontId="0" fillId="23" borderId="1" xfId="0" applyFill="1" applyBorder="1"/>
    <xf numFmtId="0" fontId="0" fillId="24" borderId="1" xfId="0" applyFill="1" applyBorder="1"/>
    <xf numFmtId="0" fontId="0" fillId="25" borderId="0" xfId="0" applyFill="1"/>
    <xf numFmtId="186" fontId="19" fillId="2" borderId="152" xfId="0" applyNumberFormat="1" applyFont="1" applyFill="1" applyBorder="1" applyAlignment="1">
      <alignment horizontal="center" vertical="center"/>
    </xf>
    <xf numFmtId="0" fontId="3" fillId="2" borderId="0" xfId="0" applyFont="1" applyFill="1" applyAlignment="1">
      <alignment horizontal="center"/>
    </xf>
    <xf numFmtId="0" fontId="7" fillId="7" borderId="129" xfId="0" applyFont="1" applyFill="1" applyBorder="1" applyProtection="1">
      <protection locked="0"/>
    </xf>
    <xf numFmtId="0" fontId="7" fillId="7" borderId="10" xfId="0" applyFont="1" applyFill="1" applyBorder="1" applyProtection="1">
      <protection locked="0"/>
    </xf>
    <xf numFmtId="0" fontId="7" fillId="7" borderId="12" xfId="0" applyFont="1" applyFill="1" applyBorder="1" applyProtection="1">
      <protection locked="0"/>
    </xf>
    <xf numFmtId="0" fontId="7" fillId="7" borderId="64" xfId="0" applyFont="1" applyFill="1" applyBorder="1" applyProtection="1">
      <protection locked="0"/>
    </xf>
    <xf numFmtId="0" fontId="7" fillId="7" borderId="146" xfId="0" applyFont="1" applyFill="1" applyBorder="1" applyProtection="1">
      <protection locked="0"/>
    </xf>
    <xf numFmtId="188" fontId="7" fillId="17" borderId="72" xfId="0" applyNumberFormat="1" applyFont="1" applyFill="1" applyBorder="1" applyAlignment="1" applyProtection="1">
      <alignment shrinkToFit="1"/>
      <protection locked="0"/>
    </xf>
    <xf numFmtId="188" fontId="7" fillId="17" borderId="2" xfId="0" applyNumberFormat="1" applyFont="1" applyFill="1" applyBorder="1" applyAlignment="1" applyProtection="1">
      <alignment shrinkToFit="1"/>
      <protection locked="0"/>
    </xf>
    <xf numFmtId="188" fontId="7" fillId="17" borderId="66" xfId="0" applyNumberFormat="1" applyFont="1" applyFill="1" applyBorder="1" applyAlignment="1" applyProtection="1">
      <alignment shrinkToFit="1"/>
      <protection locked="0"/>
    </xf>
    <xf numFmtId="0" fontId="7" fillId="7" borderId="145" xfId="0" applyFont="1" applyFill="1" applyBorder="1" applyAlignment="1" applyProtection="1">
      <alignment shrinkToFit="1"/>
      <protection locked="0"/>
    </xf>
    <xf numFmtId="0" fontId="7" fillId="7" borderId="146" xfId="0" applyFont="1" applyFill="1" applyBorder="1" applyAlignment="1" applyProtection="1">
      <alignment shrinkToFit="1"/>
      <protection locked="0"/>
    </xf>
    <xf numFmtId="0" fontId="7" fillId="7" borderId="48" xfId="0" applyFont="1" applyFill="1" applyBorder="1" applyAlignment="1" applyProtection="1">
      <alignment shrinkToFit="1"/>
      <protection locked="0"/>
    </xf>
    <xf numFmtId="0" fontId="7" fillId="7" borderId="147" xfId="0" applyFont="1" applyFill="1" applyBorder="1" applyProtection="1">
      <protection locked="0"/>
    </xf>
    <xf numFmtId="0" fontId="20" fillId="17" borderId="35" xfId="0" applyFont="1" applyFill="1" applyBorder="1" applyAlignment="1" applyProtection="1">
      <alignment horizontal="left" vertical="center" wrapText="1"/>
      <protection locked="0"/>
    </xf>
    <xf numFmtId="0" fontId="21" fillId="0" borderId="0" xfId="0" applyFont="1" applyAlignment="1">
      <alignment vertical="center" textRotation="255" wrapText="1"/>
    </xf>
    <xf numFmtId="0" fontId="19" fillId="0" borderId="0" xfId="0" applyFont="1" applyAlignment="1">
      <alignment vertical="center" textRotation="255"/>
    </xf>
    <xf numFmtId="0" fontId="3" fillId="0" borderId="0" xfId="0" applyFont="1" applyAlignment="1">
      <alignment vertical="center"/>
    </xf>
    <xf numFmtId="0" fontId="19" fillId="0" borderId="0" xfId="0" applyFont="1" applyAlignment="1">
      <alignment horizontal="left" vertical="center"/>
    </xf>
    <xf numFmtId="0" fontId="19" fillId="0" borderId="0" xfId="0" applyFont="1" applyAlignment="1">
      <alignment horizontal="center" vertical="center"/>
    </xf>
    <xf numFmtId="0" fontId="19" fillId="0" borderId="1" xfId="0" applyFont="1" applyBorder="1" applyAlignment="1">
      <alignment horizontal="right" vertical="center"/>
    </xf>
    <xf numFmtId="0" fontId="16" fillId="0" borderId="0" xfId="0" applyFont="1" applyAlignment="1">
      <alignment vertical="center"/>
    </xf>
    <xf numFmtId="0" fontId="19" fillId="0" borderId="0" xfId="0" applyFont="1" applyAlignment="1">
      <alignment horizontal="right" vertical="center"/>
    </xf>
    <xf numFmtId="0" fontId="8" fillId="0" borderId="0" xfId="0" applyFont="1" applyAlignment="1">
      <alignment horizontal="center" vertical="center" wrapText="1"/>
    </xf>
    <xf numFmtId="0" fontId="16" fillId="0" borderId="0" xfId="0" applyFont="1" applyAlignment="1">
      <alignment vertical="center" wrapText="1"/>
    </xf>
    <xf numFmtId="0" fontId="19" fillId="0" borderId="8" xfId="0" applyFont="1" applyBorder="1" applyAlignment="1">
      <alignment horizontal="center" vertical="center"/>
    </xf>
    <xf numFmtId="0" fontId="16" fillId="0" borderId="6" xfId="0" applyFont="1" applyBorder="1" applyAlignment="1">
      <alignment vertical="center"/>
    </xf>
    <xf numFmtId="0" fontId="19" fillId="0" borderId="7" xfId="0" applyFont="1" applyBorder="1" applyAlignment="1">
      <alignment horizontal="right" vertical="center"/>
    </xf>
    <xf numFmtId="186" fontId="19" fillId="0" borderId="55" xfId="0" applyNumberFormat="1" applyFont="1" applyBorder="1" applyAlignment="1">
      <alignment horizontal="center" vertical="center"/>
    </xf>
    <xf numFmtId="0" fontId="3" fillId="0" borderId="8" xfId="0" applyFont="1" applyBorder="1" applyAlignment="1">
      <alignment horizontal="center"/>
    </xf>
    <xf numFmtId="0" fontId="3" fillId="0" borderId="9" xfId="0" applyFont="1" applyBorder="1" applyAlignment="1">
      <alignment horizontal="center"/>
    </xf>
    <xf numFmtId="0" fontId="19" fillId="0" borderId="8" xfId="0" applyFont="1" applyBorder="1" applyAlignment="1">
      <alignment horizontal="left" vertical="center"/>
    </xf>
    <xf numFmtId="0" fontId="19" fillId="0" borderId="8" xfId="0" applyFont="1" applyBorder="1" applyAlignment="1">
      <alignment vertical="center"/>
    </xf>
    <xf numFmtId="0" fontId="19" fillId="0" borderId="9" xfId="0" applyFont="1" applyBorder="1" applyAlignment="1">
      <alignment horizontal="left" vertical="center"/>
    </xf>
    <xf numFmtId="0" fontId="19" fillId="0" borderId="1" xfId="0" applyFont="1" applyBorder="1" applyAlignment="1">
      <alignment vertical="center"/>
    </xf>
    <xf numFmtId="0" fontId="19" fillId="0" borderId="10" xfId="0" applyFont="1" applyBorder="1" applyAlignment="1">
      <alignment horizontal="left" vertical="center"/>
    </xf>
    <xf numFmtId="0" fontId="19" fillId="0" borderId="10" xfId="0" applyFont="1" applyBorder="1" applyAlignment="1">
      <alignment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12" xfId="0" applyFont="1" applyBorder="1" applyAlignment="1">
      <alignment vertical="center"/>
    </xf>
    <xf numFmtId="0" fontId="19" fillId="0" borderId="2" xfId="0" applyFont="1" applyBorder="1" applyAlignment="1">
      <alignment horizontal="left" vertical="center"/>
    </xf>
    <xf numFmtId="0" fontId="16" fillId="0" borderId="6" xfId="0" applyFont="1" applyBorder="1" applyAlignment="1">
      <alignment horizontal="left" vertical="center"/>
    </xf>
    <xf numFmtId="0" fontId="0" fillId="0" borderId="26" xfId="0" applyBorder="1" applyAlignment="1">
      <alignment horizontal="center" vertical="center" wrapText="1"/>
    </xf>
    <xf numFmtId="0" fontId="0" fillId="0" borderId="19" xfId="0" applyBorder="1"/>
    <xf numFmtId="0" fontId="0" fillId="0" borderId="28" xfId="0" applyBorder="1"/>
    <xf numFmtId="0" fontId="0" fillId="0" borderId="30" xfId="0" applyBorder="1"/>
    <xf numFmtId="0" fontId="3" fillId="3" borderId="0" xfId="0" applyFont="1" applyFill="1"/>
    <xf numFmtId="0" fontId="7" fillId="0" borderId="29" xfId="0" applyFont="1" applyBorder="1" applyAlignment="1">
      <alignment vertical="center" textRotation="255" wrapText="1"/>
    </xf>
    <xf numFmtId="0" fontId="7" fillId="0" borderId="145" xfId="0" applyFont="1" applyBorder="1" applyAlignment="1">
      <alignment shrinkToFit="1"/>
    </xf>
    <xf numFmtId="0" fontId="7" fillId="0" borderId="146" xfId="0" applyFont="1" applyBorder="1" applyAlignment="1">
      <alignment shrinkToFit="1"/>
    </xf>
    <xf numFmtId="0" fontId="7" fillId="0" borderId="48" xfId="0" applyFont="1" applyBorder="1" applyAlignment="1">
      <alignment shrinkToFit="1"/>
    </xf>
    <xf numFmtId="180" fontId="3" fillId="0" borderId="0" xfId="0" applyNumberFormat="1" applyFont="1"/>
    <xf numFmtId="0" fontId="3" fillId="27" borderId="0" xfId="0" applyFont="1" applyFill="1"/>
    <xf numFmtId="0" fontId="7" fillId="7" borderId="48" xfId="0" applyFont="1" applyFill="1" applyBorder="1" applyProtection="1">
      <protection locked="0"/>
    </xf>
    <xf numFmtId="0" fontId="3" fillId="17" borderId="56" xfId="0" applyFont="1" applyFill="1" applyBorder="1" applyAlignment="1" applyProtection="1">
      <alignment horizontal="center" vertical="center" wrapText="1"/>
      <protection locked="0"/>
    </xf>
    <xf numFmtId="0" fontId="3" fillId="12" borderId="0" xfId="0" applyFont="1" applyFill="1"/>
    <xf numFmtId="0" fontId="0" fillId="12" borderId="0" xfId="0" applyFill="1"/>
    <xf numFmtId="0" fontId="7" fillId="12" borderId="0" xfId="0" applyFont="1" applyFill="1"/>
    <xf numFmtId="0" fontId="0" fillId="9" borderId="0" xfId="0" applyFill="1"/>
    <xf numFmtId="0" fontId="36" fillId="2" borderId="0" xfId="0" applyFont="1" applyFill="1" applyAlignment="1">
      <alignment vertical="center"/>
    </xf>
    <xf numFmtId="0" fontId="19" fillId="2" borderId="156" xfId="0" applyFont="1" applyFill="1" applyBorder="1" applyAlignment="1">
      <alignment horizontal="right" vertical="center"/>
    </xf>
    <xf numFmtId="0" fontId="37" fillId="0" borderId="0" xfId="0" applyFont="1"/>
    <xf numFmtId="0" fontId="0" fillId="0" borderId="66" xfId="0" applyBorder="1" applyAlignment="1">
      <alignment horizontal="center" vertical="center"/>
    </xf>
    <xf numFmtId="0" fontId="3" fillId="0" borderId="12" xfId="0" applyFont="1" applyBorder="1" applyAlignment="1">
      <alignment horizontal="center" vertical="center"/>
    </xf>
    <xf numFmtId="182" fontId="0" fillId="0" borderId="70" xfId="0" applyNumberForma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182" fontId="0" fillId="0" borderId="28" xfId="0" applyNumberFormat="1" applyBorder="1" applyAlignment="1" applyProtection="1">
      <alignment horizontal="center" vertical="center"/>
      <protection locked="0"/>
    </xf>
    <xf numFmtId="182" fontId="0" fillId="0" borderId="11" xfId="0" applyNumberFormat="1" applyBorder="1" applyAlignment="1" applyProtection="1">
      <alignment horizontal="center" vertical="center"/>
      <protection locked="0"/>
    </xf>
    <xf numFmtId="182" fontId="0" fillId="0" borderId="10" xfId="0" applyNumberFormat="1" applyBorder="1" applyAlignment="1" applyProtection="1">
      <alignment horizontal="center" vertical="center"/>
      <protection locked="0"/>
    </xf>
    <xf numFmtId="182" fontId="3" fillId="0" borderId="2" xfId="0" applyNumberFormat="1" applyFont="1" applyBorder="1" applyAlignment="1" applyProtection="1">
      <alignment horizontal="center" vertical="center"/>
      <protection locked="0"/>
    </xf>
    <xf numFmtId="182" fontId="3" fillId="0" borderId="12" xfId="0" applyNumberFormat="1" applyFont="1" applyBorder="1" applyAlignment="1" applyProtection="1">
      <alignment horizontal="center" vertical="center"/>
      <protection locked="0"/>
    </xf>
    <xf numFmtId="182" fontId="0" fillId="0" borderId="30" xfId="0" applyNumberFormat="1"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177" fontId="0" fillId="0" borderId="46" xfId="0" applyNumberFormat="1" applyBorder="1" applyAlignment="1">
      <alignment horizontal="center" vertical="center"/>
    </xf>
    <xf numFmtId="0" fontId="3" fillId="0" borderId="62" xfId="0" applyFont="1" applyBorder="1" applyAlignment="1">
      <alignment horizontal="center" vertical="center"/>
    </xf>
    <xf numFmtId="0" fontId="3" fillId="0" borderId="35" xfId="0" applyFont="1" applyBorder="1" applyAlignment="1">
      <alignment horizontal="center" vertical="center"/>
    </xf>
    <xf numFmtId="182" fontId="0" fillId="0" borderId="70" xfId="0" applyNumberFormat="1" applyBorder="1" applyAlignment="1">
      <alignment horizontal="center" vertical="center"/>
    </xf>
    <xf numFmtId="0" fontId="0" fillId="0" borderId="11" xfId="0" applyBorder="1" applyAlignment="1">
      <alignment horizontal="center" vertical="center"/>
    </xf>
    <xf numFmtId="0" fontId="0" fillId="0" borderId="35" xfId="0" applyBorder="1" applyAlignment="1">
      <alignment horizontal="center" vertical="center"/>
    </xf>
    <xf numFmtId="0" fontId="0" fillId="0" borderId="62" xfId="0" applyBorder="1" applyAlignment="1">
      <alignment horizontal="center" vertical="center"/>
    </xf>
    <xf numFmtId="177" fontId="0" fillId="0" borderId="146" xfId="0" applyNumberFormat="1" applyBorder="1" applyAlignment="1">
      <alignment horizontal="center" vertical="center"/>
    </xf>
    <xf numFmtId="0" fontId="3" fillId="0" borderId="139" xfId="0" applyFont="1" applyBorder="1" applyAlignment="1">
      <alignment horizontal="center" vertical="center"/>
    </xf>
    <xf numFmtId="182" fontId="0" fillId="0" borderId="28" xfId="0" applyNumberFormat="1" applyBorder="1" applyAlignment="1">
      <alignment horizontal="center" vertical="center"/>
    </xf>
    <xf numFmtId="0" fontId="0" fillId="0" borderId="16" xfId="0" applyBorder="1" applyAlignment="1">
      <alignment horizontal="center" vertical="center"/>
    </xf>
    <xf numFmtId="182" fontId="3" fillId="0" borderId="119" xfId="0" applyNumberFormat="1" applyFont="1" applyBorder="1" applyAlignment="1">
      <alignment horizontal="center" vertical="center"/>
    </xf>
    <xf numFmtId="182" fontId="3" fillId="0" borderId="62"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0" fillId="0" borderId="89" xfId="0" applyNumberFormat="1" applyBorder="1" applyAlignment="1">
      <alignment horizontal="center" vertical="center"/>
    </xf>
    <xf numFmtId="182" fontId="0" fillId="0" borderId="11" xfId="0" applyNumberFormat="1" applyBorder="1" applyAlignment="1">
      <alignment horizontal="center" vertical="center"/>
    </xf>
    <xf numFmtId="182" fontId="0" fillId="0" borderId="10" xfId="0" applyNumberFormat="1" applyBorder="1" applyAlignment="1">
      <alignment horizontal="center" vertical="center"/>
    </xf>
    <xf numFmtId="182" fontId="3" fillId="0" borderId="61" xfId="0" applyNumberFormat="1" applyFont="1" applyBorder="1" applyAlignment="1">
      <alignment horizontal="center" vertical="center"/>
    </xf>
    <xf numFmtId="182" fontId="3" fillId="0" borderId="139" xfId="0" applyNumberFormat="1" applyFont="1" applyBorder="1" applyAlignment="1">
      <alignment horizontal="center" vertical="center"/>
    </xf>
    <xf numFmtId="182" fontId="3" fillId="0" borderId="1" xfId="0" applyNumberFormat="1" applyFont="1" applyBorder="1" applyAlignment="1">
      <alignment horizontal="center" vertical="center"/>
    </xf>
    <xf numFmtId="182" fontId="3" fillId="0" borderId="28" xfId="0" applyNumberFormat="1" applyFont="1" applyBorder="1" applyAlignment="1">
      <alignment horizontal="center" vertical="center"/>
    </xf>
    <xf numFmtId="182" fontId="3" fillId="0" borderId="2" xfId="0" applyNumberFormat="1" applyFont="1" applyBorder="1" applyAlignment="1">
      <alignment horizontal="center" vertical="center"/>
    </xf>
    <xf numFmtId="182" fontId="3" fillId="0" borderId="12" xfId="0" applyNumberFormat="1" applyFont="1" applyBorder="1" applyAlignment="1">
      <alignment horizontal="center" vertical="center"/>
    </xf>
    <xf numFmtId="182" fontId="3" fillId="0" borderId="16" xfId="0" applyNumberFormat="1" applyFont="1" applyBorder="1" applyAlignment="1">
      <alignment horizontal="center" vertical="center"/>
    </xf>
    <xf numFmtId="177" fontId="0" fillId="0" borderId="148" xfId="0" applyNumberForma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182" fontId="0" fillId="0" borderId="30" xfId="0" applyNumberFormat="1" applyBorder="1" applyAlignment="1">
      <alignment horizontal="center" vertical="center"/>
    </xf>
    <xf numFmtId="0" fontId="0" fillId="0" borderId="29" xfId="0" applyBorder="1" applyAlignment="1">
      <alignment horizontal="center" vertical="center"/>
    </xf>
    <xf numFmtId="0" fontId="0" fillId="0" borderId="4" xfId="0" applyBorder="1" applyAlignment="1">
      <alignment horizontal="center" vertical="center"/>
    </xf>
    <xf numFmtId="0" fontId="0" fillId="0" borderId="67" xfId="0" applyBorder="1" applyAlignment="1">
      <alignment horizontal="center" vertical="center"/>
    </xf>
    <xf numFmtId="0" fontId="0" fillId="0" borderId="140" xfId="0" applyBorder="1" applyAlignment="1" applyProtection="1">
      <alignment horizontal="center" vertical="center"/>
      <protection locked="0"/>
    </xf>
    <xf numFmtId="182" fontId="0" fillId="0" borderId="65" xfId="0" applyNumberFormat="1" applyBorder="1" applyAlignment="1" applyProtection="1">
      <alignment horizontal="center" vertical="center"/>
      <protection locked="0"/>
    </xf>
    <xf numFmtId="182" fontId="0" fillId="0" borderId="62" xfId="0" applyNumberFormat="1" applyBorder="1" applyAlignment="1" applyProtection="1">
      <alignment horizontal="center" vertical="center"/>
      <protection locked="0"/>
    </xf>
    <xf numFmtId="182" fontId="0" fillId="0" borderId="141"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182" fontId="0" fillId="0" borderId="155" xfId="0" applyNumberFormat="1" applyBorder="1" applyAlignment="1" applyProtection="1">
      <alignment horizontal="center" vertical="center"/>
      <protection locked="0"/>
    </xf>
    <xf numFmtId="182" fontId="0" fillId="0" borderId="139" xfId="0" applyNumberFormat="1" applyBorder="1" applyAlignment="1" applyProtection="1">
      <alignment horizontal="center" vertical="center"/>
      <protection locked="0"/>
    </xf>
    <xf numFmtId="182" fontId="0" fillId="0" borderId="12" xfId="0" applyNumberFormat="1" applyBorder="1" applyAlignment="1" applyProtection="1">
      <alignment horizontal="center" vertical="center"/>
      <protection locked="0"/>
    </xf>
    <xf numFmtId="182" fontId="0" fillId="0" borderId="35" xfId="0" applyNumberFormat="1" applyBorder="1" applyAlignment="1" applyProtection="1">
      <alignment horizontal="center" vertical="center"/>
      <protection locked="0"/>
    </xf>
    <xf numFmtId="182" fontId="0" fillId="0" borderId="112" xfId="0" applyNumberFormat="1" applyBorder="1" applyAlignment="1" applyProtection="1">
      <alignment horizontal="center" vertical="center"/>
      <protection locked="0"/>
    </xf>
    <xf numFmtId="182" fontId="0" fillId="0" borderId="27" xfId="0" applyNumberFormat="1" applyBorder="1" applyAlignment="1" applyProtection="1">
      <alignment horizontal="center" vertical="center"/>
      <protection locked="0"/>
    </xf>
    <xf numFmtId="182" fontId="0" fillId="0" borderId="1" xfId="0" applyNumberFormat="1" applyBorder="1" applyAlignment="1" applyProtection="1">
      <alignment horizontal="center" vertical="center"/>
      <protection locked="0"/>
    </xf>
    <xf numFmtId="182" fontId="0" fillId="0" borderId="142" xfId="0" applyNumberFormat="1" applyBorder="1" applyAlignment="1" applyProtection="1">
      <alignment horizontal="center" vertical="center"/>
      <protection locked="0"/>
    </xf>
    <xf numFmtId="182" fontId="0" fillId="0" borderId="143" xfId="0" applyNumberFormat="1" applyBorder="1" applyAlignment="1" applyProtection="1">
      <alignment horizontal="center" vertical="center"/>
      <protection locked="0"/>
    </xf>
    <xf numFmtId="182" fontId="0" fillId="0" borderId="4" xfId="0" applyNumberFormat="1" applyBorder="1" applyAlignment="1" applyProtection="1">
      <alignment horizontal="center" vertical="center"/>
      <protection locked="0"/>
    </xf>
    <xf numFmtId="0" fontId="38" fillId="0" borderId="0" xfId="0" applyFont="1"/>
    <xf numFmtId="0" fontId="0" fillId="0" borderId="0" xfId="0" applyAlignment="1">
      <alignment wrapText="1"/>
    </xf>
    <xf numFmtId="0" fontId="24" fillId="0" borderId="0" xfId="0" applyFont="1" applyAlignment="1">
      <alignment horizontal="left"/>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center"/>
    </xf>
    <xf numFmtId="0" fontId="24" fillId="0" borderId="0" xfId="0" applyFont="1" applyAlignment="1">
      <alignment horizontal="left" vertical="center" wrapText="1"/>
    </xf>
    <xf numFmtId="0" fontId="0" fillId="0" borderId="0" xfId="0" applyAlignment="1">
      <alignment horizontal="left" wrapText="1"/>
    </xf>
    <xf numFmtId="0" fontId="0" fillId="0" borderId="0" xfId="0"/>
    <xf numFmtId="0" fontId="30" fillId="0" borderId="158" xfId="0" applyFont="1" applyBorder="1" applyAlignment="1">
      <alignment horizontal="center" vertical="center"/>
    </xf>
    <xf numFmtId="0" fontId="30" fillId="0" borderId="144" xfId="0" applyFont="1" applyBorder="1" applyAlignment="1">
      <alignment horizontal="center" vertical="center"/>
    </xf>
    <xf numFmtId="0" fontId="30" fillId="0" borderId="95" xfId="0" applyFont="1" applyBorder="1" applyAlignment="1">
      <alignment horizontal="center" vertical="center"/>
    </xf>
    <xf numFmtId="0" fontId="19" fillId="2" borderId="0" xfId="0" applyFont="1" applyFill="1" applyAlignment="1">
      <alignment horizontal="right" vertical="center" wrapText="1"/>
    </xf>
    <xf numFmtId="0" fontId="19" fillId="2" borderId="76" xfId="0" applyFont="1" applyFill="1" applyBorder="1" applyAlignment="1">
      <alignment horizontal="right" vertical="center" wrapText="1"/>
    </xf>
    <xf numFmtId="0" fontId="19" fillId="17" borderId="73" xfId="0" applyFont="1" applyFill="1" applyBorder="1" applyAlignment="1" applyProtection="1">
      <alignment horizontal="center" vertical="center" wrapText="1" shrinkToFit="1"/>
      <protection locked="0"/>
    </xf>
    <xf numFmtId="0" fontId="19" fillId="17" borderId="74" xfId="0" applyFont="1" applyFill="1" applyBorder="1" applyAlignment="1" applyProtection="1">
      <alignment horizontal="center" vertical="center" wrapText="1" shrinkToFit="1"/>
      <protection locked="0"/>
    </xf>
    <xf numFmtId="0" fontId="19" fillId="17" borderId="75" xfId="0" applyFont="1" applyFill="1" applyBorder="1" applyAlignment="1" applyProtection="1">
      <alignment horizontal="center" vertical="center" wrapText="1" shrinkToFit="1"/>
      <protection locked="0"/>
    </xf>
    <xf numFmtId="0" fontId="19" fillId="2" borderId="0" xfId="0" applyFont="1" applyFill="1" applyAlignment="1">
      <alignment horizontal="center" vertical="center"/>
    </xf>
    <xf numFmtId="0" fontId="19" fillId="17" borderId="7" xfId="0" applyFont="1" applyFill="1" applyBorder="1" applyAlignment="1" applyProtection="1">
      <alignment horizontal="center" vertical="center" wrapText="1" shrinkToFit="1"/>
      <protection locked="0"/>
    </xf>
    <xf numFmtId="0" fontId="19" fillId="17" borderId="8" xfId="0" applyFont="1" applyFill="1" applyBorder="1" applyAlignment="1" applyProtection="1">
      <alignment horizontal="center" vertical="center" wrapText="1" shrinkToFit="1"/>
      <protection locked="0"/>
    </xf>
    <xf numFmtId="0" fontId="19" fillId="17" borderId="9" xfId="0" applyFont="1" applyFill="1" applyBorder="1" applyAlignment="1" applyProtection="1">
      <alignment horizontal="center" vertical="center" wrapText="1" shrinkToFit="1"/>
      <protection locked="0"/>
    </xf>
    <xf numFmtId="0" fontId="0" fillId="17" borderId="35" xfId="0" applyFill="1" applyBorder="1" applyAlignment="1" applyProtection="1">
      <alignment horizontal="center" vertical="center" wrapText="1" shrinkToFit="1"/>
      <protection locked="0"/>
    </xf>
    <xf numFmtId="0" fontId="0" fillId="17" borderId="10" xfId="0" applyFill="1" applyBorder="1" applyAlignment="1" applyProtection="1">
      <alignment horizontal="center" vertical="center" wrapText="1" shrinkToFit="1"/>
      <protection locked="0"/>
    </xf>
    <xf numFmtId="0" fontId="0" fillId="17" borderId="11" xfId="0" applyFill="1" applyBorder="1" applyAlignment="1" applyProtection="1">
      <alignment horizontal="center" vertical="center" wrapText="1" shrinkToFit="1"/>
      <protection locked="0"/>
    </xf>
    <xf numFmtId="0" fontId="16" fillId="2" borderId="8" xfId="0" applyFont="1" applyFill="1" applyBorder="1" applyAlignment="1">
      <alignment vertical="center" shrinkToFit="1"/>
    </xf>
    <xf numFmtId="0" fontId="19" fillId="17" borderId="79" xfId="0" applyFont="1" applyFill="1" applyBorder="1" applyAlignment="1" applyProtection="1">
      <alignment horizontal="center" vertical="center" wrapText="1" shrinkToFit="1"/>
      <protection locked="0"/>
    </xf>
    <xf numFmtId="0" fontId="19" fillId="17" borderId="80" xfId="0" applyFont="1" applyFill="1" applyBorder="1" applyAlignment="1" applyProtection="1">
      <alignment horizontal="center" vertical="center" wrapText="1" shrinkToFit="1"/>
      <protection locked="0"/>
    </xf>
    <xf numFmtId="0" fontId="19" fillId="17" borderId="81" xfId="0" applyFont="1" applyFill="1" applyBorder="1" applyAlignment="1" applyProtection="1">
      <alignment horizontal="center" vertical="center" wrapText="1" shrinkToFit="1"/>
      <protection locked="0"/>
    </xf>
    <xf numFmtId="0" fontId="19" fillId="17" borderId="31" xfId="0" applyFont="1" applyFill="1" applyBorder="1" applyAlignment="1" applyProtection="1">
      <alignment horizontal="center" vertical="center"/>
      <protection locked="0"/>
    </xf>
    <xf numFmtId="0" fontId="19" fillId="17" borderId="144" xfId="0" applyFont="1" applyFill="1" applyBorder="1" applyAlignment="1" applyProtection="1">
      <alignment horizontal="center" vertical="center"/>
      <protection locked="0"/>
    </xf>
    <xf numFmtId="0" fontId="19" fillId="17" borderId="95" xfId="0" applyFont="1" applyFill="1" applyBorder="1" applyAlignment="1" applyProtection="1">
      <alignment horizontal="center" vertical="center"/>
      <protection locked="0"/>
    </xf>
    <xf numFmtId="0" fontId="19" fillId="2" borderId="31" xfId="0" applyFont="1" applyFill="1" applyBorder="1" applyAlignment="1">
      <alignment horizontal="center" vertical="center" wrapText="1"/>
    </xf>
    <xf numFmtId="0" fontId="19" fillId="2" borderId="144" xfId="0" applyFont="1" applyFill="1" applyBorder="1" applyAlignment="1">
      <alignment horizontal="center" vertical="center" wrapText="1"/>
    </xf>
    <xf numFmtId="0" fontId="19" fillId="2" borderId="95" xfId="0" applyFont="1" applyFill="1" applyBorder="1" applyAlignment="1">
      <alignment horizontal="center" vertical="center" wrapText="1"/>
    </xf>
    <xf numFmtId="58" fontId="19" fillId="0" borderId="0" xfId="0" applyNumberFormat="1" applyFont="1" applyAlignment="1">
      <alignment horizontal="center" vertical="center"/>
    </xf>
    <xf numFmtId="0" fontId="19" fillId="2" borderId="0" xfId="0" applyFont="1" applyFill="1" applyAlignment="1">
      <alignment horizontal="right" vertical="center"/>
    </xf>
    <xf numFmtId="0" fontId="19" fillId="2" borderId="76" xfId="0" applyFont="1" applyFill="1" applyBorder="1" applyAlignment="1">
      <alignment horizontal="right" vertical="center"/>
    </xf>
    <xf numFmtId="185" fontId="19" fillId="17" borderId="57" xfId="0" applyNumberFormat="1" applyFont="1" applyFill="1" applyBorder="1" applyAlignment="1" applyProtection="1">
      <alignment horizontal="center" vertical="center"/>
      <protection locked="0"/>
    </xf>
    <xf numFmtId="185" fontId="0" fillId="17" borderId="12" xfId="0" applyNumberFormat="1" applyFill="1" applyBorder="1" applyAlignment="1" applyProtection="1">
      <alignment horizontal="center" vertical="center"/>
      <protection locked="0"/>
    </xf>
    <xf numFmtId="186" fontId="19" fillId="17" borderId="12" xfId="0" applyNumberFormat="1" applyFont="1" applyFill="1" applyBorder="1" applyAlignment="1" applyProtection="1">
      <alignment horizontal="center" vertical="center"/>
      <protection locked="0"/>
    </xf>
    <xf numFmtId="186" fontId="0" fillId="17" borderId="2" xfId="0" applyNumberFormat="1" applyFill="1" applyBorder="1" applyAlignment="1" applyProtection="1">
      <alignment horizontal="center" vertical="center"/>
      <protection locked="0"/>
    </xf>
    <xf numFmtId="0" fontId="19" fillId="2" borderId="57" xfId="0" applyFont="1" applyFill="1" applyBorder="1" applyAlignment="1">
      <alignment vertical="center"/>
    </xf>
    <xf numFmtId="0" fontId="19" fillId="2" borderId="12" xfId="0" applyFont="1" applyFill="1" applyBorder="1" applyAlignment="1">
      <alignment vertical="center"/>
    </xf>
    <xf numFmtId="0" fontId="19" fillId="2" borderId="2" xfId="0" applyFont="1" applyFill="1" applyBorder="1" applyAlignment="1">
      <alignment vertical="center"/>
    </xf>
    <xf numFmtId="0" fontId="19" fillId="2" borderId="57"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21" fillId="12" borderId="149" xfId="0" applyFont="1" applyFill="1" applyBorder="1" applyAlignment="1" applyProtection="1">
      <alignment horizontal="center" vertical="center"/>
      <protection locked="0"/>
    </xf>
    <xf numFmtId="0" fontId="21" fillId="12" borderId="125" xfId="0" applyFont="1" applyFill="1" applyBorder="1" applyAlignment="1" applyProtection="1">
      <alignment horizontal="center" vertical="center"/>
      <protection locked="0"/>
    </xf>
    <xf numFmtId="0" fontId="19" fillId="2" borderId="10" xfId="0" applyFont="1" applyFill="1" applyBorder="1" applyAlignment="1">
      <alignment horizontal="right" vertical="center"/>
    </xf>
    <xf numFmtId="0" fontId="19" fillId="17" borderId="57" xfId="0" applyFont="1" applyFill="1" applyBorder="1" applyAlignment="1" applyProtection="1">
      <alignment horizontal="center" vertical="center"/>
      <protection locked="0"/>
    </xf>
    <xf numFmtId="0" fontId="19" fillId="17" borderId="12" xfId="0" applyFont="1" applyFill="1" applyBorder="1" applyAlignment="1" applyProtection="1">
      <alignment horizontal="center" vertical="center"/>
      <protection locked="0"/>
    </xf>
    <xf numFmtId="0" fontId="19" fillId="2" borderId="57"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19" fillId="2" borderId="2" xfId="0" applyFont="1" applyFill="1" applyBorder="1" applyAlignment="1">
      <alignment horizontal="center" vertical="center" shrinkToFit="1"/>
    </xf>
    <xf numFmtId="0" fontId="19" fillId="17" borderId="2" xfId="0" applyFont="1" applyFill="1" applyBorder="1" applyAlignment="1" applyProtection="1">
      <alignment horizontal="center" vertical="center"/>
      <protection locked="0"/>
    </xf>
    <xf numFmtId="186" fontId="19" fillId="17" borderId="150" xfId="0" applyNumberFormat="1" applyFont="1" applyFill="1" applyBorder="1" applyAlignment="1" applyProtection="1">
      <alignment horizontal="center" vertical="center"/>
      <protection locked="0"/>
    </xf>
    <xf numFmtId="186" fontId="19" fillId="17" borderId="151" xfId="0" applyNumberFormat="1" applyFont="1" applyFill="1" applyBorder="1" applyAlignment="1" applyProtection="1">
      <alignment horizontal="center" vertical="center"/>
      <protection locked="0"/>
    </xf>
    <xf numFmtId="0" fontId="3" fillId="0" borderId="0" xfId="0" applyFont="1" applyAlignment="1">
      <alignment horizontal="left" vertical="center"/>
    </xf>
    <xf numFmtId="0" fontId="19" fillId="2" borderId="1"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76" xfId="0" applyFont="1" applyFill="1" applyBorder="1" applyAlignment="1">
      <alignment horizontal="center" vertical="center"/>
    </xf>
    <xf numFmtId="0" fontId="19" fillId="2" borderId="35"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17" borderId="57" xfId="0" applyFont="1" applyFill="1" applyBorder="1" applyAlignment="1" applyProtection="1">
      <alignment horizontal="center" vertical="center" wrapText="1"/>
      <protection locked="0"/>
    </xf>
    <xf numFmtId="0" fontId="3" fillId="17" borderId="12" xfId="0" applyFont="1" applyFill="1" applyBorder="1" applyAlignment="1" applyProtection="1">
      <alignment horizontal="center" vertical="center" wrapText="1"/>
      <protection locked="0"/>
    </xf>
    <xf numFmtId="0" fontId="3" fillId="17" borderId="2" xfId="0" applyFont="1" applyFill="1" applyBorder="1" applyAlignment="1" applyProtection="1">
      <alignment horizontal="center" vertical="center" wrapText="1"/>
      <protection locked="0"/>
    </xf>
    <xf numFmtId="0" fontId="19" fillId="2" borderId="57"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2" xfId="0" applyFont="1" applyFill="1" applyBorder="1" applyAlignment="1">
      <alignment horizontal="left" vertical="center"/>
    </xf>
    <xf numFmtId="0" fontId="19" fillId="17" borderId="12" xfId="0" applyFont="1" applyFill="1" applyBorder="1" applyAlignment="1" applyProtection="1">
      <alignment horizontal="center" vertical="center" wrapText="1"/>
      <protection locked="0"/>
    </xf>
    <xf numFmtId="0" fontId="19" fillId="17" borderId="2" xfId="0" applyFont="1" applyFill="1" applyBorder="1" applyAlignment="1" applyProtection="1">
      <alignment horizontal="center" vertical="center" wrapText="1"/>
      <protection locked="0"/>
    </xf>
    <xf numFmtId="0" fontId="5" fillId="17" borderId="57" xfId="1" applyFill="1" applyBorder="1" applyAlignment="1" applyProtection="1">
      <alignment horizontal="right" vertical="center" wrapText="1"/>
      <protection locked="0"/>
    </xf>
    <xf numFmtId="0" fontId="5" fillId="17" borderId="12" xfId="1" applyFill="1" applyBorder="1" applyAlignment="1" applyProtection="1">
      <alignment horizontal="right" vertical="center" wrapText="1"/>
      <protection locked="0"/>
    </xf>
    <xf numFmtId="0" fontId="19" fillId="2" borderId="7" xfId="0" applyFont="1" applyFill="1" applyBorder="1" applyAlignment="1">
      <alignment vertical="center"/>
    </xf>
    <xf numFmtId="0" fontId="19" fillId="2" borderId="8" xfId="0" applyFont="1" applyFill="1" applyBorder="1" applyAlignment="1">
      <alignment vertical="center"/>
    </xf>
    <xf numFmtId="0" fontId="19" fillId="2" borderId="9" xfId="0" applyFont="1" applyFill="1" applyBorder="1" applyAlignment="1">
      <alignment vertical="center"/>
    </xf>
    <xf numFmtId="0" fontId="5" fillId="17" borderId="12" xfId="1" applyFill="1" applyBorder="1" applyAlignment="1" applyProtection="1">
      <alignment horizontal="left" vertical="center" wrapText="1"/>
      <protection locked="0"/>
    </xf>
    <xf numFmtId="0" fontId="5" fillId="17" borderId="2" xfId="1" applyFill="1" applyBorder="1" applyAlignment="1" applyProtection="1">
      <alignment horizontal="left" vertical="center" wrapText="1"/>
      <protection locked="0"/>
    </xf>
    <xf numFmtId="0" fontId="19" fillId="2" borderId="57" xfId="0" applyFont="1" applyFill="1" applyBorder="1" applyAlignment="1">
      <alignment horizontal="left" vertical="center" shrinkToFit="1"/>
    </xf>
    <xf numFmtId="0" fontId="19" fillId="2" borderId="12" xfId="0" applyFont="1" applyFill="1" applyBorder="1" applyAlignment="1">
      <alignment horizontal="left" vertical="center" shrinkToFit="1"/>
    </xf>
    <xf numFmtId="0" fontId="19" fillId="2" borderId="2" xfId="0" applyFont="1" applyFill="1" applyBorder="1" applyAlignment="1">
      <alignment horizontal="left" vertical="center" shrinkToFit="1"/>
    </xf>
    <xf numFmtId="49" fontId="19" fillId="17" borderId="57" xfId="0" applyNumberFormat="1" applyFont="1" applyFill="1" applyBorder="1" applyAlignment="1" applyProtection="1">
      <alignment horizontal="center" vertical="center" wrapText="1"/>
      <protection locked="0"/>
    </xf>
    <xf numFmtId="49" fontId="19" fillId="17" borderId="12" xfId="0" applyNumberFormat="1" applyFont="1" applyFill="1" applyBorder="1" applyAlignment="1" applyProtection="1">
      <alignment horizontal="center" vertical="center" wrapText="1"/>
      <protection locked="0"/>
    </xf>
    <xf numFmtId="49" fontId="19" fillId="17" borderId="2" xfId="0" applyNumberFormat="1" applyFont="1" applyFill="1" applyBorder="1" applyAlignment="1" applyProtection="1">
      <alignment horizontal="center" vertical="center" wrapText="1"/>
      <protection locked="0"/>
    </xf>
    <xf numFmtId="0" fontId="30" fillId="0" borderId="31" xfId="0" applyFont="1" applyBorder="1" applyAlignment="1">
      <alignment horizontal="center" vertical="center"/>
    </xf>
    <xf numFmtId="0" fontId="30" fillId="0" borderId="157" xfId="0" applyFont="1" applyBorder="1" applyAlignment="1">
      <alignment horizontal="center" vertical="center"/>
    </xf>
    <xf numFmtId="0" fontId="9" fillId="2" borderId="0" xfId="0" applyFont="1" applyFill="1" applyAlignment="1">
      <alignment horizontal="right" vertical="center"/>
    </xf>
    <xf numFmtId="0" fontId="9" fillId="2" borderId="76" xfId="0" applyFont="1" applyFill="1" applyBorder="1" applyAlignment="1">
      <alignment horizontal="right" vertical="center"/>
    </xf>
    <xf numFmtId="0" fontId="7" fillId="17" borderId="57" xfId="0" applyFont="1" applyFill="1" applyBorder="1" applyAlignment="1" applyProtection="1">
      <alignment horizontal="center" vertical="center" wrapText="1" shrinkToFit="1"/>
      <protection locked="0"/>
    </xf>
    <xf numFmtId="0" fontId="7" fillId="17" borderId="12" xfId="0" applyFont="1" applyFill="1" applyBorder="1" applyAlignment="1" applyProtection="1">
      <alignment horizontal="center" vertical="center" wrapText="1" shrinkToFit="1"/>
      <protection locked="0"/>
    </xf>
    <xf numFmtId="0" fontId="7" fillId="17" borderId="2" xfId="0" applyFont="1" applyFill="1" applyBorder="1" applyAlignment="1" applyProtection="1">
      <alignment horizontal="center" vertical="center" wrapText="1" shrinkToFit="1"/>
      <protection locked="0"/>
    </xf>
    <xf numFmtId="0" fontId="19" fillId="2" borderId="10" xfId="0" applyFont="1" applyFill="1" applyBorder="1" applyAlignment="1">
      <alignment horizontal="center" vertical="center" wrapText="1"/>
    </xf>
    <xf numFmtId="0" fontId="19" fillId="2" borderId="0" xfId="0" applyFont="1" applyFill="1" applyAlignment="1">
      <alignment horizontal="center" vertical="center" wrapText="1"/>
    </xf>
    <xf numFmtId="185" fontId="19" fillId="17" borderId="150" xfId="0" applyNumberFormat="1" applyFont="1" applyFill="1" applyBorder="1" applyAlignment="1" applyProtection="1">
      <alignment horizontal="center" vertical="center"/>
      <protection locked="0"/>
    </xf>
    <xf numFmtId="185" fontId="19" fillId="17" borderId="151" xfId="0" applyNumberFormat="1" applyFont="1" applyFill="1" applyBorder="1" applyAlignment="1" applyProtection="1">
      <alignment horizontal="center" vertical="center"/>
      <protection locked="0"/>
    </xf>
    <xf numFmtId="0" fontId="19" fillId="17" borderId="7" xfId="0" applyFont="1" applyFill="1" applyBorder="1" applyAlignment="1" applyProtection="1">
      <alignment horizontal="center" vertical="center"/>
      <protection locked="0"/>
    </xf>
    <xf numFmtId="0" fontId="19" fillId="17" borderId="8" xfId="0" applyFont="1" applyFill="1" applyBorder="1" applyAlignment="1" applyProtection="1">
      <alignment horizontal="center" vertical="center"/>
      <protection locked="0"/>
    </xf>
    <xf numFmtId="0" fontId="19" fillId="17" borderId="9" xfId="0" applyFont="1" applyFill="1" applyBorder="1" applyAlignment="1" applyProtection="1">
      <alignment horizontal="center" vertical="center"/>
      <protection locked="0"/>
    </xf>
    <xf numFmtId="0" fontId="19" fillId="17" borderId="35" xfId="0" applyFont="1" applyFill="1" applyBorder="1" applyAlignment="1" applyProtection="1">
      <alignment horizontal="center" vertical="center"/>
      <protection locked="0"/>
    </xf>
    <xf numFmtId="0" fontId="19" fillId="17" borderId="10" xfId="0" applyFont="1" applyFill="1" applyBorder="1" applyAlignment="1" applyProtection="1">
      <alignment horizontal="center" vertical="center"/>
      <protection locked="0"/>
    </xf>
    <xf numFmtId="0" fontId="19" fillId="17" borderId="11" xfId="0" applyFont="1" applyFill="1" applyBorder="1" applyAlignment="1" applyProtection="1">
      <alignment horizontal="center" vertical="center"/>
      <protection locked="0"/>
    </xf>
    <xf numFmtId="0" fontId="20" fillId="2" borderId="0" xfId="0" applyFont="1" applyFill="1" applyAlignment="1">
      <alignment horizontal="center" vertical="center"/>
    </xf>
    <xf numFmtId="0" fontId="3" fillId="0" borderId="96" xfId="0" applyFont="1" applyBorder="1" applyAlignment="1">
      <alignment horizontal="center" vertical="center" wrapText="1"/>
    </xf>
    <xf numFmtId="0" fontId="3" fillId="0" borderId="9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98" xfId="0" applyFont="1" applyBorder="1" applyAlignment="1">
      <alignment horizontal="center" vertical="center" wrapText="1"/>
    </xf>
    <xf numFmtId="0" fontId="3" fillId="0" borderId="99" xfId="0" applyFont="1" applyBorder="1" applyAlignment="1">
      <alignment horizontal="center" vertical="center" wrapText="1"/>
    </xf>
    <xf numFmtId="0" fontId="3" fillId="0" borderId="90" xfId="0" applyFont="1" applyBorder="1" applyAlignment="1">
      <alignment horizontal="center" vertical="center" wrapText="1"/>
    </xf>
    <xf numFmtId="0" fontId="3" fillId="0" borderId="91"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101"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8" xfId="0" applyFont="1" applyBorder="1" applyAlignment="1">
      <alignment horizontal="center" vertical="center" wrapText="1"/>
    </xf>
    <xf numFmtId="0" fontId="16" fillId="3" borderId="13" xfId="0" applyFont="1" applyFill="1" applyBorder="1" applyAlignment="1">
      <alignment horizontal="center" vertical="center" wrapText="1"/>
    </xf>
    <xf numFmtId="0" fontId="16" fillId="3" borderId="16" xfId="0"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82" xfId="0" applyFont="1" applyBorder="1" applyAlignment="1">
      <alignment horizontal="center" vertical="center"/>
    </xf>
    <xf numFmtId="0" fontId="3" fillId="0" borderId="83"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94" xfId="0" applyFont="1" applyBorder="1" applyAlignment="1">
      <alignment horizontal="center" vertical="center"/>
    </xf>
    <xf numFmtId="0" fontId="3" fillId="0" borderId="94" xfId="0" applyFont="1" applyBorder="1" applyAlignment="1">
      <alignment horizontal="center" vertical="center" wrapText="1"/>
    </xf>
    <xf numFmtId="0" fontId="3" fillId="0" borderId="92" xfId="0" applyFont="1" applyBorder="1" applyAlignment="1">
      <alignment horizontal="center" vertical="center" wrapText="1"/>
    </xf>
    <xf numFmtId="0" fontId="0" fillId="0" borderId="24" xfId="0" applyBorder="1" applyAlignment="1">
      <alignment horizontal="center" vertical="center" wrapText="1"/>
    </xf>
    <xf numFmtId="0" fontId="3" fillId="0" borderId="93" xfId="0" applyFont="1" applyBorder="1" applyAlignment="1">
      <alignment horizontal="center" vertical="center" wrapText="1"/>
    </xf>
    <xf numFmtId="0" fontId="0" fillId="0" borderId="37" xfId="0" applyBorder="1" applyAlignment="1">
      <alignment horizontal="center" vertical="center" wrapText="1"/>
    </xf>
    <xf numFmtId="0" fontId="3" fillId="0" borderId="22" xfId="0" applyFont="1" applyBorder="1" applyAlignment="1">
      <alignment horizontal="center" vertical="center" wrapText="1"/>
    </xf>
    <xf numFmtId="0" fontId="0" fillId="0" borderId="15" xfId="0" applyBorder="1" applyAlignment="1">
      <alignment horizontal="center" vertical="center" wrapText="1"/>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92" xfId="0" applyFont="1" applyBorder="1" applyAlignment="1">
      <alignment horizontal="center" vertical="center" textRotation="255" wrapText="1"/>
    </xf>
    <xf numFmtId="0" fontId="0" fillId="0" borderId="24" xfId="0" applyBorder="1" applyAlignment="1">
      <alignment horizontal="center" vertical="center" textRotation="255" wrapText="1"/>
    </xf>
    <xf numFmtId="0" fontId="3" fillId="0" borderId="93" xfId="0" applyFont="1" applyBorder="1" applyAlignment="1">
      <alignment horizontal="center" vertical="center" textRotation="255" wrapText="1"/>
    </xf>
    <xf numFmtId="0" fontId="0" fillId="0" borderId="37" xfId="0" applyBorder="1" applyAlignment="1">
      <alignment horizontal="center" vertical="center" textRotation="255" wrapText="1"/>
    </xf>
    <xf numFmtId="0" fontId="3" fillId="0" borderId="22" xfId="0" applyFont="1" applyBorder="1" applyAlignment="1">
      <alignment horizontal="center" vertical="center" textRotation="255" wrapText="1"/>
    </xf>
    <xf numFmtId="0" fontId="0" fillId="0" borderId="15" xfId="0" applyBorder="1" applyAlignment="1">
      <alignment horizontal="center" vertical="center" textRotation="255" wrapText="1"/>
    </xf>
    <xf numFmtId="0" fontId="0" fillId="17" borderId="14" xfId="0" applyFill="1" applyBorder="1" applyAlignment="1" applyProtection="1">
      <alignment vertical="center" wrapText="1"/>
      <protection locked="0"/>
    </xf>
    <xf numFmtId="0" fontId="3" fillId="17" borderId="27" xfId="0" applyFont="1" applyFill="1" applyBorder="1" applyAlignment="1" applyProtection="1">
      <alignment vertical="center" wrapText="1"/>
      <protection locked="0"/>
    </xf>
    <xf numFmtId="0" fontId="3" fillId="3" borderId="21" xfId="0" applyFont="1" applyFill="1" applyBorder="1" applyAlignment="1">
      <alignment horizontal="center" vertical="center"/>
    </xf>
    <xf numFmtId="0" fontId="3" fillId="3" borderId="17" xfId="0" applyFont="1" applyFill="1" applyBorder="1" applyAlignment="1">
      <alignment horizontal="center" vertical="center"/>
    </xf>
    <xf numFmtId="0" fontId="3" fillId="0" borderId="29" xfId="0" applyFont="1" applyBorder="1" applyAlignment="1">
      <alignment horizontal="center" vertical="center"/>
    </xf>
    <xf numFmtId="0" fontId="3" fillId="0" borderId="4" xfId="0" applyFont="1" applyBorder="1" applyAlignment="1">
      <alignment horizontal="center" vertical="center"/>
    </xf>
    <xf numFmtId="0" fontId="3" fillId="0" borderId="30" xfId="0" applyFont="1" applyBorder="1" applyAlignment="1">
      <alignment horizontal="center" vertical="center"/>
    </xf>
    <xf numFmtId="0" fontId="0" fillId="17" borderId="20" xfId="0" applyFill="1" applyBorder="1" applyAlignment="1" applyProtection="1">
      <alignment vertical="center" wrapText="1"/>
      <protection locked="0"/>
    </xf>
    <xf numFmtId="0" fontId="3" fillId="17" borderId="70" xfId="0" applyFont="1" applyFill="1" applyBorder="1" applyAlignment="1" applyProtection="1">
      <alignment vertical="center" wrapText="1"/>
      <protection locked="0"/>
    </xf>
    <xf numFmtId="0" fontId="3" fillId="3" borderId="31" xfId="0" applyFont="1" applyFill="1" applyBorder="1" applyAlignment="1">
      <alignment horizontal="center" vertical="center"/>
    </xf>
    <xf numFmtId="0" fontId="3" fillId="3" borderId="95" xfId="0" applyFont="1" applyFill="1" applyBorder="1" applyAlignment="1">
      <alignment horizontal="center" vertical="center"/>
    </xf>
    <xf numFmtId="0" fontId="3" fillId="3" borderId="17" xfId="0" applyFont="1" applyFill="1" applyBorder="1" applyAlignment="1">
      <alignment horizontal="center" vertical="top" wrapText="1"/>
    </xf>
    <xf numFmtId="0" fontId="3" fillId="3" borderId="18" xfId="0" applyFont="1" applyFill="1" applyBorder="1" applyAlignment="1">
      <alignment horizontal="center" vertical="top" wrapText="1"/>
    </xf>
    <xf numFmtId="0" fontId="3" fillId="0" borderId="31" xfId="0" applyFont="1" applyBorder="1" applyAlignment="1">
      <alignment horizontal="center" vertical="center"/>
    </xf>
    <xf numFmtId="0" fontId="3" fillId="0" borderId="95" xfId="0" applyFont="1" applyBorder="1" applyAlignment="1">
      <alignment horizontal="center" vertical="center"/>
    </xf>
    <xf numFmtId="0" fontId="7" fillId="0" borderId="1" xfId="0" applyFont="1" applyBorder="1" applyAlignment="1">
      <alignment horizontal="center"/>
    </xf>
    <xf numFmtId="176" fontId="0" fillId="11" borderId="102" xfId="0" applyNumberFormat="1" applyFill="1" applyBorder="1" applyAlignment="1">
      <alignment horizontal="center" vertical="center"/>
    </xf>
    <xf numFmtId="176" fontId="0" fillId="11" borderId="40" xfId="0" applyNumberFormat="1" applyFill="1" applyBorder="1" applyAlignment="1">
      <alignment horizontal="center" vertical="center"/>
    </xf>
    <xf numFmtId="9" fontId="0" fillId="0" borderId="82" xfId="0" applyNumberFormat="1" applyBorder="1" applyAlignment="1">
      <alignment horizontal="center" vertical="center"/>
    </xf>
    <xf numFmtId="9" fontId="0" fillId="0" borderId="83" xfId="0" applyNumberFormat="1" applyBorder="1" applyAlignment="1">
      <alignment horizontal="center" vertical="center"/>
    </xf>
    <xf numFmtId="183" fontId="0" fillId="0" borderId="103" xfId="0" applyNumberFormat="1" applyBorder="1" applyAlignment="1">
      <alignment horizontal="center" vertical="center"/>
    </xf>
    <xf numFmtId="183" fontId="0" fillId="0" borderId="104" xfId="0" applyNumberFormat="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6" xfId="0" applyBorder="1" applyAlignment="1">
      <alignment horizontal="center" vertical="center"/>
    </xf>
    <xf numFmtId="0" fontId="0" fillId="26" borderId="105" xfId="0" applyFill="1" applyBorder="1" applyAlignment="1">
      <alignment horizontal="center" vertical="center" wrapText="1" shrinkToFit="1"/>
    </xf>
    <xf numFmtId="0" fontId="0" fillId="26" borderId="38" xfId="0" applyFill="1" applyBorder="1" applyAlignment="1">
      <alignment horizontal="center" vertical="center" shrinkToFit="1"/>
    </xf>
    <xf numFmtId="0" fontId="7" fillId="9" borderId="3" xfId="0" applyFont="1" applyFill="1" applyBorder="1" applyAlignment="1">
      <alignment horizontal="center" vertical="center" wrapText="1"/>
    </xf>
    <xf numFmtId="0" fontId="7" fillId="9" borderId="4" xfId="0" applyFont="1" applyFill="1" applyBorder="1"/>
    <xf numFmtId="0" fontId="0" fillId="9" borderId="59" xfId="0" applyFill="1" applyBorder="1" applyAlignment="1">
      <alignment horizontal="center" vertical="center" wrapText="1"/>
    </xf>
    <xf numFmtId="0" fontId="9" fillId="4" borderId="0" xfId="0" applyFont="1" applyFill="1" applyAlignment="1">
      <alignment vertical="center" wrapText="1"/>
    </xf>
    <xf numFmtId="0" fontId="9" fillId="4" borderId="6" xfId="0" applyFont="1" applyFill="1" applyBorder="1" applyAlignment="1">
      <alignment vertical="center" wrapText="1"/>
    </xf>
    <xf numFmtId="0" fontId="7" fillId="9" borderId="145" xfId="0" applyFont="1" applyFill="1" applyBorder="1" applyAlignment="1">
      <alignment horizontal="center" vertical="center" wrapText="1"/>
    </xf>
    <xf numFmtId="0" fontId="7" fillId="9" borderId="48" xfId="0" applyFont="1" applyFill="1" applyBorder="1" applyAlignment="1">
      <alignment horizontal="center" vertical="center"/>
    </xf>
    <xf numFmtId="0" fontId="7" fillId="9" borderId="72" xfId="0" applyFont="1" applyFill="1" applyBorder="1" applyAlignment="1">
      <alignment horizontal="center" vertical="top" wrapText="1"/>
    </xf>
    <xf numFmtId="0" fontId="7" fillId="9" borderId="66" xfId="0" applyFont="1" applyFill="1" applyBorder="1" applyAlignment="1">
      <alignment horizontal="center" vertical="top"/>
    </xf>
    <xf numFmtId="0" fontId="7" fillId="9" borderId="19" xfId="0" applyFont="1" applyFill="1" applyBorder="1" applyAlignment="1">
      <alignment horizontal="center" vertical="top" wrapText="1"/>
    </xf>
    <xf numFmtId="0" fontId="7" fillId="9" borderId="30" xfId="0" applyFont="1" applyFill="1" applyBorder="1" applyAlignment="1">
      <alignment vertical="top"/>
    </xf>
    <xf numFmtId="0" fontId="7" fillId="3" borderId="7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xf numFmtId="0" fontId="7" fillId="3" borderId="19" xfId="0" applyFont="1" applyFill="1" applyBorder="1" applyAlignment="1">
      <alignment horizontal="center" vertical="center" wrapText="1"/>
    </xf>
    <xf numFmtId="0" fontId="0" fillId="22" borderId="45" xfId="0" applyFill="1" applyBorder="1" applyAlignment="1">
      <alignment horizontal="center" vertical="center" wrapText="1"/>
    </xf>
    <xf numFmtId="0" fontId="0" fillId="22" borderId="47" xfId="0" applyFill="1" applyBorder="1" applyAlignment="1">
      <alignment horizontal="center" vertical="center" wrapText="1"/>
    </xf>
    <xf numFmtId="0" fontId="0" fillId="22" borderId="129" xfId="0" applyFill="1" applyBorder="1" applyAlignment="1">
      <alignment horizontal="center" vertical="center" wrapText="1"/>
    </xf>
    <xf numFmtId="0" fontId="0" fillId="22" borderId="64" xfId="0" applyFill="1" applyBorder="1" applyAlignment="1">
      <alignment horizontal="center" vertical="center" wrapText="1"/>
    </xf>
    <xf numFmtId="0" fontId="7" fillId="3" borderId="13" xfId="0" applyFont="1" applyFill="1" applyBorder="1" applyAlignment="1">
      <alignment horizontal="center" vertical="center" wrapText="1"/>
    </xf>
    <xf numFmtId="0" fontId="0" fillId="0" borderId="29" xfId="0" applyBorder="1"/>
    <xf numFmtId="0" fontId="7" fillId="9" borderId="3" xfId="0" applyFont="1" applyFill="1" applyBorder="1" applyAlignment="1">
      <alignment vertical="top" textRotation="255" wrapText="1"/>
    </xf>
    <xf numFmtId="0" fontId="0" fillId="9" borderId="4" xfId="0" applyFill="1" applyBorder="1" applyAlignment="1">
      <alignment vertical="top" textRotation="255"/>
    </xf>
    <xf numFmtId="0" fontId="0" fillId="9" borderId="3" xfId="0" applyFill="1" applyBorder="1" applyAlignment="1">
      <alignment horizontal="center" vertical="center" wrapText="1"/>
    </xf>
    <xf numFmtId="0" fontId="0" fillId="0" borderId="110" xfId="0" applyBorder="1" applyAlignment="1">
      <alignment horizontal="center" vertical="center"/>
    </xf>
    <xf numFmtId="0" fontId="0" fillId="0" borderId="108" xfId="0" applyBorder="1" applyAlignment="1">
      <alignment horizontal="center" vertical="center"/>
    </xf>
    <xf numFmtId="0" fontId="0" fillId="0" borderId="40" xfId="0" applyBorder="1" applyAlignment="1">
      <alignment horizontal="center" vertical="center"/>
    </xf>
    <xf numFmtId="0" fontId="0" fillId="0" borderId="102" xfId="0" applyBorder="1" applyAlignment="1">
      <alignment horizontal="center" vertical="center"/>
    </xf>
    <xf numFmtId="0" fontId="0" fillId="0" borderId="64" xfId="0" applyBorder="1" applyAlignment="1">
      <alignment horizontal="center" vertical="center"/>
    </xf>
    <xf numFmtId="0" fontId="0" fillId="0" borderId="83" xfId="0" applyBorder="1" applyAlignment="1">
      <alignment horizontal="center" vertical="center"/>
    </xf>
    <xf numFmtId="0" fontId="0" fillId="0" borderId="82" xfId="0" applyBorder="1" applyAlignment="1">
      <alignment horizontal="center" vertical="center"/>
    </xf>
    <xf numFmtId="0" fontId="0" fillId="0" borderId="66" xfId="0" applyBorder="1" applyAlignment="1">
      <alignment horizontal="center" vertical="center"/>
    </xf>
    <xf numFmtId="0" fontId="0" fillId="0" borderId="109" xfId="0" applyBorder="1" applyAlignment="1">
      <alignment horizontal="center" vertical="center"/>
    </xf>
    <xf numFmtId="0" fontId="0" fillId="9" borderId="4" xfId="0" applyFill="1" applyBorder="1"/>
    <xf numFmtId="0" fontId="7" fillId="9" borderId="3" xfId="0" applyFont="1" applyFill="1" applyBorder="1" applyAlignment="1">
      <alignment horizontal="center" vertical="center" textRotation="255"/>
    </xf>
    <xf numFmtId="0" fontId="7" fillId="9" borderId="4" xfId="0" applyFont="1" applyFill="1" applyBorder="1" applyAlignment="1">
      <alignment horizontal="center" vertical="center" textRotation="255"/>
    </xf>
    <xf numFmtId="0" fontId="0" fillId="0" borderId="49" xfId="0" applyBorder="1" applyAlignment="1">
      <alignment horizontal="right" vertical="center"/>
    </xf>
    <xf numFmtId="0" fontId="0" fillId="3" borderId="50" xfId="0" applyFill="1" applyBorder="1" applyAlignment="1">
      <alignment horizontal="center" vertical="center"/>
    </xf>
    <xf numFmtId="0" fontId="0" fillId="3" borderId="25" xfId="0" applyFill="1" applyBorder="1" applyAlignment="1">
      <alignment horizontal="center" vertical="center"/>
    </xf>
    <xf numFmtId="0" fontId="0" fillId="3" borderId="105" xfId="0" applyFill="1" applyBorder="1" applyAlignment="1">
      <alignment horizontal="center" vertical="center"/>
    </xf>
    <xf numFmtId="0" fontId="0" fillId="3" borderId="5" xfId="0" applyFill="1" applyBorder="1" applyAlignment="1">
      <alignment horizontal="center" vertical="center"/>
    </xf>
    <xf numFmtId="0" fontId="0" fillId="3" borderId="0" xfId="0" applyFill="1" applyAlignment="1">
      <alignment horizontal="center" vertical="center"/>
    </xf>
    <xf numFmtId="0" fontId="0" fillId="3" borderId="38" xfId="0" applyFill="1" applyBorder="1" applyAlignment="1">
      <alignment horizontal="center" vertical="center"/>
    </xf>
    <xf numFmtId="0" fontId="0" fillId="3" borderId="33" xfId="0" applyFill="1" applyBorder="1" applyAlignment="1">
      <alignment horizontal="center" vertical="center"/>
    </xf>
    <xf numFmtId="0" fontId="0" fillId="3" borderId="49" xfId="0" applyFill="1" applyBorder="1" applyAlignment="1">
      <alignment horizontal="center" vertical="center"/>
    </xf>
    <xf numFmtId="0" fontId="0" fillId="3" borderId="32" xfId="0" applyFill="1" applyBorder="1" applyAlignment="1">
      <alignment horizontal="center" vertical="center"/>
    </xf>
    <xf numFmtId="0" fontId="3" fillId="3" borderId="50" xfId="0" applyFont="1" applyFill="1" applyBorder="1" applyAlignment="1">
      <alignment horizontal="center" vertical="center"/>
    </xf>
    <xf numFmtId="0" fontId="0" fillId="0" borderId="25" xfId="0" applyBorder="1" applyAlignment="1">
      <alignment horizontal="center" vertical="center"/>
    </xf>
    <xf numFmtId="0" fontId="0" fillId="0" borderId="105" xfId="0" applyBorder="1" applyAlignment="1">
      <alignment horizontal="center" vertical="center"/>
    </xf>
    <xf numFmtId="0" fontId="0" fillId="0" borderId="0" xfId="0" applyAlignment="1">
      <alignment horizontal="center" vertical="center"/>
    </xf>
    <xf numFmtId="0" fontId="0" fillId="0" borderId="38" xfId="0" applyBorder="1" applyAlignment="1">
      <alignment horizontal="center" vertical="center"/>
    </xf>
    <xf numFmtId="0" fontId="0" fillId="0" borderId="33" xfId="0" applyBorder="1" applyAlignment="1">
      <alignment horizontal="center" vertical="center"/>
    </xf>
    <xf numFmtId="0" fontId="0" fillId="0" borderId="49" xfId="0" applyBorder="1" applyAlignment="1">
      <alignment horizontal="center" vertical="center"/>
    </xf>
    <xf numFmtId="0" fontId="0" fillId="0" borderId="32" xfId="0" applyBorder="1" applyAlignment="1">
      <alignment horizontal="center" vertical="center"/>
    </xf>
    <xf numFmtId="0" fontId="0" fillId="0" borderId="107" xfId="0" applyBorder="1" applyAlignment="1">
      <alignment horizontal="center" vertical="center"/>
    </xf>
    <xf numFmtId="0" fontId="0" fillId="3" borderId="31" xfId="0" applyFill="1" applyBorder="1" applyAlignment="1">
      <alignment horizontal="center" vertical="center" wrapText="1"/>
    </xf>
    <xf numFmtId="0" fontId="0" fillId="0" borderId="95" xfId="0" applyBorder="1"/>
    <xf numFmtId="0" fontId="3" fillId="0" borderId="64" xfId="0" applyFont="1" applyBorder="1" applyAlignment="1">
      <alignment horizontal="center" vertical="center" wrapText="1"/>
    </xf>
    <xf numFmtId="0" fontId="3" fillId="0" borderId="128" xfId="0" applyFont="1" applyBorder="1" applyAlignment="1">
      <alignment horizontal="center" vertical="center" wrapText="1"/>
    </xf>
    <xf numFmtId="0" fontId="3" fillId="0" borderId="12" xfId="0" applyFont="1" applyBorder="1" applyAlignment="1">
      <alignment horizontal="center" vertical="center"/>
    </xf>
    <xf numFmtId="0" fontId="3" fillId="0" borderId="120" xfId="0" applyFont="1" applyBorder="1" applyAlignment="1">
      <alignment horizontal="center" vertical="center"/>
    </xf>
    <xf numFmtId="0" fontId="3" fillId="0" borderId="57" xfId="0" applyFont="1" applyBorder="1" applyAlignment="1">
      <alignment horizontal="center" vertical="center"/>
    </xf>
    <xf numFmtId="0" fontId="3" fillId="0" borderId="10" xfId="0" applyFont="1" applyBorder="1" applyAlignment="1">
      <alignment horizontal="center" vertical="center"/>
    </xf>
    <xf numFmtId="0" fontId="3" fillId="0" borderId="154" xfId="0" applyFont="1" applyBorder="1" applyAlignment="1">
      <alignment horizontal="center" vertical="center"/>
    </xf>
    <xf numFmtId="0" fontId="0" fillId="0" borderId="57" xfId="0" applyBorder="1" applyAlignment="1">
      <alignment horizontal="center" vertical="center" wrapText="1"/>
    </xf>
    <xf numFmtId="0" fontId="0" fillId="0" borderId="120" xfId="0" applyBorder="1" applyAlignment="1">
      <alignment horizontal="center" vertical="center"/>
    </xf>
    <xf numFmtId="0" fontId="16" fillId="0" borderId="9" xfId="0" applyFont="1" applyBorder="1" applyAlignment="1">
      <alignment horizontal="center" vertical="top" textRotation="255" wrapText="1"/>
    </xf>
    <xf numFmtId="0" fontId="16" fillId="0" borderId="76" xfId="0" applyFont="1" applyBorder="1" applyAlignment="1">
      <alignment horizontal="center" vertical="top" textRotation="255" wrapText="1"/>
    </xf>
    <xf numFmtId="0" fontId="16" fillId="0" borderId="11" xfId="0" applyFont="1" applyBorder="1" applyAlignment="1">
      <alignment horizontal="center" vertical="top" textRotation="255" wrapText="1"/>
    </xf>
    <xf numFmtId="0" fontId="0" fillId="0" borderId="9" xfId="0" applyBorder="1" applyAlignment="1">
      <alignment horizontal="center" vertical="center" textRotation="255" wrapText="1"/>
    </xf>
    <xf numFmtId="0" fontId="0" fillId="0" borderId="76" xfId="0" applyBorder="1" applyAlignment="1">
      <alignment horizontal="center" vertical="center" textRotation="255" wrapText="1"/>
    </xf>
    <xf numFmtId="0" fontId="0" fillId="0" borderId="11" xfId="0" applyBorder="1" applyAlignment="1">
      <alignment horizontal="center" vertical="center" textRotation="255" wrapText="1"/>
    </xf>
    <xf numFmtId="0" fontId="0" fillId="0" borderId="153" xfId="0" applyBorder="1" applyAlignment="1">
      <alignment horizontal="center" vertical="center" textRotation="255"/>
    </xf>
    <xf numFmtId="0" fontId="0" fillId="0" borderId="93" xfId="0" applyBorder="1" applyAlignment="1">
      <alignment horizontal="center" vertical="center" textRotation="255"/>
    </xf>
    <xf numFmtId="0" fontId="0" fillId="0" borderId="89" xfId="0" applyBorder="1" applyAlignment="1">
      <alignment horizontal="center" vertical="center" textRotation="255"/>
    </xf>
    <xf numFmtId="0" fontId="0" fillId="10" borderId="57" xfId="0" applyFill="1" applyBorder="1" applyAlignment="1">
      <alignment horizontal="center" vertical="center" wrapText="1"/>
    </xf>
    <xf numFmtId="0" fontId="0" fillId="10" borderId="120" xfId="0" applyFill="1" applyBorder="1" applyAlignment="1">
      <alignment horizontal="center" vertical="center"/>
    </xf>
    <xf numFmtId="0" fontId="0" fillId="0" borderId="57" xfId="0" applyBorder="1" applyAlignment="1">
      <alignment horizontal="left" vertical="center" wrapText="1"/>
    </xf>
    <xf numFmtId="0" fontId="0" fillId="0" borderId="120" xfId="0" applyBorder="1" applyAlignment="1">
      <alignment horizontal="left" vertical="center" wrapText="1"/>
    </xf>
    <xf numFmtId="0" fontId="0" fillId="0" borderId="57" xfId="0" applyBorder="1" applyAlignment="1">
      <alignment horizontal="center" vertical="center"/>
    </xf>
    <xf numFmtId="0" fontId="0" fillId="0" borderId="12" xfId="0" applyBorder="1" applyAlignment="1">
      <alignment horizontal="center" vertical="center"/>
    </xf>
    <xf numFmtId="0" fontId="16" fillId="0" borderId="12" xfId="0" applyFont="1" applyBorder="1" applyAlignment="1">
      <alignment horizontal="center" vertical="center"/>
    </xf>
    <xf numFmtId="0" fontId="16" fillId="0" borderId="120" xfId="0" applyFont="1" applyBorder="1" applyAlignment="1">
      <alignment horizontal="center" vertical="center"/>
    </xf>
    <xf numFmtId="0" fontId="3" fillId="3" borderId="111" xfId="0" applyFont="1" applyFill="1" applyBorder="1" applyAlignment="1">
      <alignment horizontal="center" vertical="center"/>
    </xf>
    <xf numFmtId="0" fontId="3" fillId="3" borderId="25" xfId="0" applyFont="1" applyFill="1" applyBorder="1" applyAlignment="1">
      <alignment horizontal="center" vertical="center"/>
    </xf>
    <xf numFmtId="0" fontId="3" fillId="3" borderId="105" xfId="0" applyFont="1" applyFill="1" applyBorder="1" applyAlignment="1">
      <alignment horizontal="center" vertical="center"/>
    </xf>
    <xf numFmtId="0" fontId="3" fillId="3" borderId="112"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39" xfId="0" applyFont="1" applyFill="1" applyBorder="1" applyAlignment="1">
      <alignment horizontal="center" vertical="center"/>
    </xf>
    <xf numFmtId="0" fontId="3" fillId="3" borderId="122" xfId="0" applyFont="1" applyFill="1" applyBorder="1" applyAlignment="1">
      <alignment horizontal="center" vertical="center" wrapText="1"/>
    </xf>
    <xf numFmtId="0" fontId="3" fillId="3" borderId="123" xfId="0" applyFont="1" applyFill="1" applyBorder="1" applyAlignment="1">
      <alignment horizontal="center" vertical="center"/>
    </xf>
    <xf numFmtId="0" fontId="0" fillId="9" borderId="20" xfId="0" applyFill="1" applyBorder="1" applyAlignment="1">
      <alignment horizontal="center" vertical="center" wrapText="1"/>
    </xf>
    <xf numFmtId="0" fontId="7" fillId="9" borderId="121"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15" xfId="0" applyFont="1" applyFill="1" applyBorder="1" applyAlignment="1">
      <alignment horizontal="center" vertical="center"/>
    </xf>
    <xf numFmtId="0" fontId="0" fillId="3" borderId="50" xfId="0" applyFill="1" applyBorder="1" applyAlignment="1">
      <alignment horizontal="center" vertical="center" wrapText="1"/>
    </xf>
    <xf numFmtId="0" fontId="3" fillId="3" borderId="25" xfId="0" applyFont="1" applyFill="1" applyBorder="1" applyAlignment="1">
      <alignment horizontal="center" vertical="center" wrapText="1"/>
    </xf>
    <xf numFmtId="0" fontId="0" fillId="3" borderId="105" xfId="0" applyFill="1" applyBorder="1" applyAlignment="1">
      <alignment horizontal="center" vertical="center" wrapText="1"/>
    </xf>
    <xf numFmtId="0" fontId="3" fillId="3" borderId="116"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0" fillId="3" borderId="39" xfId="0" applyFill="1" applyBorder="1" applyAlignment="1">
      <alignment horizontal="center" vertical="center" wrapText="1"/>
    </xf>
    <xf numFmtId="0" fontId="3" fillId="3" borderId="20" xfId="0" applyFont="1" applyFill="1" applyBorder="1" applyAlignment="1">
      <alignment horizontal="center" vertical="center" wrapText="1"/>
    </xf>
    <xf numFmtId="0" fontId="0" fillId="0" borderId="121" xfId="0" applyBorder="1" applyAlignment="1">
      <alignment horizontal="center" vertical="center"/>
    </xf>
    <xf numFmtId="0" fontId="3" fillId="3" borderId="117"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3" fillId="3" borderId="118" xfId="0" applyFont="1" applyFill="1" applyBorder="1" applyAlignment="1">
      <alignment horizontal="center" vertical="center" wrapText="1"/>
    </xf>
    <xf numFmtId="0" fontId="3" fillId="3" borderId="119" xfId="0" applyFont="1" applyFill="1" applyBorder="1" applyAlignment="1">
      <alignment horizontal="center" wrapText="1"/>
    </xf>
    <xf numFmtId="0" fontId="0" fillId="9" borderId="124" xfId="0" applyFill="1" applyBorder="1" applyAlignment="1" applyProtection="1">
      <alignment horizontal="center" vertical="center" wrapText="1"/>
      <protection locked="0"/>
    </xf>
    <xf numFmtId="0" fontId="0" fillId="9" borderId="125" xfId="0" applyFill="1" applyBorder="1" applyAlignment="1" applyProtection="1">
      <alignment horizontal="center"/>
      <protection locked="0"/>
    </xf>
    <xf numFmtId="0" fontId="0" fillId="0" borderId="113" xfId="0" applyBorder="1" applyAlignment="1">
      <alignment horizontal="center" vertical="center" wrapText="1"/>
    </xf>
    <xf numFmtId="0" fontId="0" fillId="0" borderId="114" xfId="0" applyBorder="1" applyAlignment="1">
      <alignment horizontal="center" vertical="center" wrapText="1"/>
    </xf>
    <xf numFmtId="0" fontId="3" fillId="3" borderId="126" xfId="0" applyFont="1" applyFill="1" applyBorder="1" applyAlignment="1">
      <alignment horizontal="center" vertical="center" wrapText="1"/>
    </xf>
    <xf numFmtId="0" fontId="3" fillId="3" borderId="127" xfId="0" applyFont="1" applyFill="1" applyBorder="1" applyAlignment="1">
      <alignment horizontal="center" vertical="center" wrapText="1"/>
    </xf>
    <xf numFmtId="0" fontId="0" fillId="3" borderId="111" xfId="0" applyFill="1" applyBorder="1" applyAlignment="1">
      <alignment horizontal="center" vertical="center"/>
    </xf>
    <xf numFmtId="0" fontId="0" fillId="3" borderId="39" xfId="0" applyFill="1" applyBorder="1" applyAlignment="1">
      <alignment horizontal="center" vertical="center"/>
    </xf>
    <xf numFmtId="0" fontId="3" fillId="3" borderId="116" xfId="0" applyFont="1" applyFill="1" applyBorder="1" applyAlignment="1">
      <alignment horizontal="center" vertical="center"/>
    </xf>
    <xf numFmtId="0" fontId="20" fillId="0" borderId="9" xfId="0" applyFont="1" applyBorder="1" applyAlignment="1">
      <alignment horizontal="center" vertical="center" wrapText="1"/>
    </xf>
    <xf numFmtId="0" fontId="0" fillId="0" borderId="76" xfId="0" applyBorder="1" applyAlignment="1">
      <alignment horizontal="center" vertical="center" wrapText="1"/>
    </xf>
    <xf numFmtId="0" fontId="0" fillId="0" borderId="11" xfId="0" applyBorder="1" applyAlignment="1">
      <alignment horizontal="center" vertical="center" wrapText="1"/>
    </xf>
    <xf numFmtId="0" fontId="20" fillId="0" borderId="14" xfId="0" applyFont="1" applyBorder="1" applyAlignment="1">
      <alignment horizontal="center" vertical="center" wrapText="1"/>
    </xf>
    <xf numFmtId="0" fontId="20" fillId="0" borderId="9" xfId="0" applyFont="1" applyBorder="1" applyAlignment="1">
      <alignment horizontal="center" vertical="center"/>
    </xf>
    <xf numFmtId="0" fontId="20" fillId="0" borderId="76" xfId="0" applyFont="1" applyBorder="1" applyAlignment="1">
      <alignment horizontal="center" vertical="center"/>
    </xf>
    <xf numFmtId="0" fontId="20" fillId="0" borderId="11" xfId="0" applyFont="1" applyBorder="1" applyAlignment="1">
      <alignment horizontal="center" vertical="center"/>
    </xf>
    <xf numFmtId="0" fontId="20" fillId="0" borderId="37" xfId="0" applyFont="1" applyBorder="1" applyAlignment="1">
      <alignment horizontal="center" vertical="center" wrapText="1"/>
    </xf>
    <xf numFmtId="0" fontId="20" fillId="0" borderId="76" xfId="0" applyFont="1" applyBorder="1" applyAlignment="1">
      <alignment horizontal="center" vertical="center" wrapText="1"/>
    </xf>
    <xf numFmtId="0" fontId="20" fillId="0" borderId="34" xfId="0" applyFont="1" applyBorder="1" applyAlignment="1">
      <alignment vertical="center" wrapText="1"/>
    </xf>
    <xf numFmtId="0" fontId="20" fillId="0" borderId="132" xfId="0" applyFont="1" applyBorder="1" applyAlignment="1">
      <alignment vertical="center" wrapText="1"/>
    </xf>
    <xf numFmtId="0" fontId="20" fillId="0" borderId="130" xfId="0" applyFont="1" applyBorder="1" applyAlignment="1">
      <alignment vertical="center" wrapText="1"/>
    </xf>
    <xf numFmtId="0" fontId="20" fillId="0" borderId="131" xfId="0" applyFont="1" applyBorder="1" applyAlignment="1">
      <alignment vertical="center" wrapText="1"/>
    </xf>
    <xf numFmtId="0" fontId="20" fillId="0" borderId="6" xfId="0" applyFont="1" applyBorder="1" applyAlignment="1">
      <alignment vertical="center" wrapText="1"/>
    </xf>
    <xf numFmtId="0" fontId="20" fillId="0" borderId="38" xfId="0" applyFont="1" applyBorder="1" applyAlignment="1">
      <alignment vertical="center" wrapText="1"/>
    </xf>
    <xf numFmtId="0" fontId="20" fillId="0" borderId="50" xfId="0" applyFont="1" applyBorder="1" applyAlignment="1">
      <alignment horizontal="center" vertical="center" wrapText="1"/>
    </xf>
    <xf numFmtId="0" fontId="0" fillId="0" borderId="71" xfId="0" applyBorder="1" applyAlignment="1">
      <alignment horizontal="center" vertical="center"/>
    </xf>
    <xf numFmtId="0" fontId="0" fillId="0" borderId="5" xfId="0" applyBorder="1" applyAlignment="1">
      <alignment horizontal="center" vertical="center"/>
    </xf>
    <xf numFmtId="0" fontId="0" fillId="0" borderId="76" xfId="0" applyBorder="1" applyAlignment="1">
      <alignment horizontal="center" vertical="center"/>
    </xf>
    <xf numFmtId="0" fontId="0" fillId="0" borderId="134" xfId="0" applyBorder="1" applyAlignment="1">
      <alignment horizontal="center" vertical="center"/>
    </xf>
    <xf numFmtId="0" fontId="20" fillId="17" borderId="135" xfId="0" applyFont="1" applyFill="1" applyBorder="1" applyAlignment="1" applyProtection="1">
      <alignment vertical="center" wrapText="1"/>
      <protection locked="0"/>
    </xf>
    <xf numFmtId="0" fontId="20" fillId="17" borderId="25" xfId="0" applyFont="1" applyFill="1" applyBorder="1" applyAlignment="1" applyProtection="1">
      <alignment vertical="center" wrapText="1"/>
      <protection locked="0"/>
    </xf>
    <xf numFmtId="0" fontId="20" fillId="17" borderId="105" xfId="0" applyFont="1" applyFill="1" applyBorder="1" applyAlignment="1" applyProtection="1">
      <alignment vertical="center" wrapText="1"/>
      <protection locked="0"/>
    </xf>
    <xf numFmtId="0" fontId="20" fillId="17" borderId="6" xfId="0" applyFont="1" applyFill="1" applyBorder="1" applyAlignment="1" applyProtection="1">
      <alignment vertical="center" wrapText="1"/>
      <protection locked="0"/>
    </xf>
    <xf numFmtId="0" fontId="20" fillId="17" borderId="0" xfId="0" applyFont="1" applyFill="1" applyAlignment="1" applyProtection="1">
      <alignment vertical="center" wrapText="1"/>
      <protection locked="0"/>
    </xf>
    <xf numFmtId="0" fontId="20" fillId="17" borderId="38" xfId="0" applyFont="1" applyFill="1" applyBorder="1" applyAlignment="1" applyProtection="1">
      <alignment vertical="center" wrapText="1"/>
      <protection locked="0"/>
    </xf>
    <xf numFmtId="0" fontId="20" fillId="17" borderId="43" xfId="0" applyFont="1" applyFill="1" applyBorder="1" applyAlignment="1" applyProtection="1">
      <alignment vertical="center" wrapText="1"/>
      <protection locked="0"/>
    </xf>
    <xf numFmtId="0" fontId="20" fillId="17" borderId="49" xfId="0" applyFont="1" applyFill="1" applyBorder="1" applyAlignment="1" applyProtection="1">
      <alignment vertical="center" wrapText="1"/>
      <protection locked="0"/>
    </xf>
    <xf numFmtId="0" fontId="20" fillId="17" borderId="32" xfId="0" applyFont="1" applyFill="1" applyBorder="1" applyAlignment="1" applyProtection="1">
      <alignment vertical="center" wrapText="1"/>
      <protection locked="0"/>
    </xf>
    <xf numFmtId="0" fontId="20" fillId="0" borderId="9" xfId="0" applyFont="1" applyBorder="1" applyAlignment="1">
      <alignment vertical="center"/>
    </xf>
    <xf numFmtId="0" fontId="20" fillId="0" borderId="76" xfId="0" applyFont="1" applyBorder="1" applyAlignment="1">
      <alignment vertical="center"/>
    </xf>
    <xf numFmtId="0" fontId="20" fillId="0" borderId="134" xfId="0" applyFont="1" applyBorder="1" applyAlignment="1">
      <alignment vertical="center"/>
    </xf>
    <xf numFmtId="0" fontId="8" fillId="0" borderId="88" xfId="0" applyFont="1" applyBorder="1" applyAlignment="1">
      <alignment horizontal="center" vertical="center" textRotation="255" wrapText="1"/>
    </xf>
    <xf numFmtId="0" fontId="8" fillId="0" borderId="93" xfId="0" applyFont="1" applyBorder="1" applyAlignment="1">
      <alignment horizontal="center" vertical="center" textRotation="255" wrapText="1"/>
    </xf>
    <xf numFmtId="0" fontId="8" fillId="0" borderId="22" xfId="0" applyFont="1" applyBorder="1" applyAlignment="1">
      <alignment horizontal="center" vertical="center" textRotation="255" wrapText="1"/>
    </xf>
    <xf numFmtId="0" fontId="20" fillId="0" borderId="7" xfId="0" applyFont="1" applyBorder="1" applyAlignment="1">
      <alignment vertical="center" wrapText="1"/>
    </xf>
    <xf numFmtId="0" fontId="20" fillId="0" borderId="136" xfId="0" applyFont="1" applyBorder="1" applyAlignment="1">
      <alignment vertical="center" wrapText="1"/>
    </xf>
    <xf numFmtId="0" fontId="0" fillId="0" borderId="27" xfId="0" applyBorder="1" applyAlignment="1">
      <alignment horizontal="center" vertical="center" wrapText="1"/>
    </xf>
    <xf numFmtId="0" fontId="20" fillId="3" borderId="31" xfId="0" applyFont="1" applyFill="1" applyBorder="1" applyAlignment="1">
      <alignment horizontal="center" vertical="center"/>
    </xf>
    <xf numFmtId="0" fontId="0" fillId="0" borderId="133" xfId="0" applyBorder="1" applyAlignment="1">
      <alignment horizontal="center" vertical="center"/>
    </xf>
    <xf numFmtId="0" fontId="20" fillId="0" borderId="110" xfId="0" applyFont="1" applyBorder="1" applyAlignment="1">
      <alignment vertical="center" wrapText="1"/>
    </xf>
    <xf numFmtId="0" fontId="20" fillId="0" borderId="104" xfId="0" applyFont="1" applyBorder="1" applyAlignment="1">
      <alignment vertical="center" wrapText="1"/>
    </xf>
    <xf numFmtId="0" fontId="14" fillId="0" borderId="34" xfId="0" applyFont="1" applyBorder="1" applyAlignment="1">
      <alignment vertical="center" wrapText="1"/>
    </xf>
    <xf numFmtId="0" fontId="14" fillId="0" borderId="132" xfId="0" applyFont="1" applyBorder="1" applyAlignment="1">
      <alignment vertical="center" wrapText="1"/>
    </xf>
    <xf numFmtId="0" fontId="20" fillId="0" borderId="24" xfId="0" applyFont="1" applyBorder="1" applyAlignment="1">
      <alignment horizontal="center" vertical="center" wrapText="1"/>
    </xf>
    <xf numFmtId="0" fontId="20" fillId="3" borderId="58" xfId="0" applyFont="1" applyFill="1" applyBorder="1" applyAlignment="1">
      <alignment horizontal="center" vertical="center"/>
    </xf>
    <xf numFmtId="0" fontId="20" fillId="3" borderId="95" xfId="0" applyFont="1" applyFill="1" applyBorder="1" applyAlignment="1">
      <alignment horizontal="center" vertical="center"/>
    </xf>
    <xf numFmtId="0" fontId="8" fillId="0" borderId="92" xfId="0" applyFont="1" applyBorder="1" applyAlignment="1">
      <alignment horizontal="center" vertical="center" textRotation="255" wrapText="1"/>
    </xf>
    <xf numFmtId="0" fontId="8" fillId="0" borderId="89" xfId="0" applyFont="1" applyBorder="1" applyAlignment="1">
      <alignment horizontal="center" vertical="center" textRotation="255" wrapText="1"/>
    </xf>
    <xf numFmtId="0" fontId="20" fillId="0" borderId="14" xfId="0" applyFont="1" applyBorder="1" applyAlignment="1">
      <alignment vertical="center" wrapText="1"/>
    </xf>
    <xf numFmtId="0" fontId="20" fillId="0" borderId="27" xfId="0" applyFont="1" applyBorder="1" applyAlignment="1">
      <alignment vertical="center" wrapText="1"/>
    </xf>
    <xf numFmtId="0" fontId="20" fillId="0" borderId="27" xfId="0" applyFont="1" applyBorder="1" applyAlignment="1">
      <alignment horizontal="center" vertical="center" wrapText="1"/>
    </xf>
    <xf numFmtId="0" fontId="20" fillId="0" borderId="130" xfId="0" applyFont="1" applyBorder="1" applyAlignment="1">
      <alignment horizontal="left" vertical="center" wrapText="1"/>
    </xf>
    <xf numFmtId="0" fontId="20" fillId="0" borderId="131" xfId="0" applyFont="1" applyBorder="1" applyAlignment="1">
      <alignment horizontal="left" vertical="center" wrapText="1"/>
    </xf>
    <xf numFmtId="0" fontId="19" fillId="0" borderId="57"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57" xfId="0" applyFont="1" applyBorder="1" applyAlignment="1">
      <alignment horizontal="left" vertical="center" shrinkToFit="1"/>
    </xf>
    <xf numFmtId="0" fontId="19" fillId="0" borderId="1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57" xfId="1" applyFill="1" applyBorder="1" applyAlignment="1" applyProtection="1">
      <alignment horizontal="right" vertical="center" wrapText="1"/>
    </xf>
    <xf numFmtId="0" fontId="5" fillId="0" borderId="12" xfId="1" applyFill="1" applyBorder="1" applyAlignment="1" applyProtection="1">
      <alignment horizontal="right" vertical="center" wrapText="1"/>
    </xf>
    <xf numFmtId="0" fontId="5" fillId="0" borderId="12" xfId="1" applyFill="1" applyBorder="1" applyAlignment="1" applyProtection="1">
      <alignment horizontal="left" vertical="center" wrapText="1"/>
    </xf>
    <xf numFmtId="0" fontId="5" fillId="0" borderId="2" xfId="1" applyFill="1" applyBorder="1" applyAlignment="1" applyProtection="1">
      <alignment horizontal="left" vertical="center" wrapText="1"/>
    </xf>
    <xf numFmtId="0" fontId="19" fillId="0" borderId="1" xfId="0" applyFont="1" applyBorder="1" applyAlignment="1">
      <alignment horizontal="center" vertical="center"/>
    </xf>
    <xf numFmtId="0" fontId="19" fillId="0" borderId="57" xfId="0" applyFont="1" applyBorder="1" applyAlignment="1">
      <alignment horizontal="center" vertical="center"/>
    </xf>
    <xf numFmtId="0" fontId="19" fillId="0" borderId="12" xfId="0" applyFont="1" applyBorder="1" applyAlignment="1">
      <alignment horizontal="center" vertical="center"/>
    </xf>
    <xf numFmtId="0" fontId="19" fillId="0" borderId="2"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6" xfId="0" applyFont="1" applyBorder="1" applyAlignment="1">
      <alignment horizontal="center" vertical="center"/>
    </xf>
    <xf numFmtId="0" fontId="19" fillId="0" borderId="0" xfId="0" applyFont="1" applyAlignment="1">
      <alignment horizontal="center" vertical="center"/>
    </xf>
    <xf numFmtId="0" fontId="19" fillId="0" borderId="76" xfId="0" applyFont="1" applyBorder="1" applyAlignment="1">
      <alignment horizontal="center" vertical="center"/>
    </xf>
    <xf numFmtId="0" fontId="19" fillId="0" borderId="35"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9" xfId="0" applyFont="1" applyBorder="1" applyAlignment="1">
      <alignment vertical="center"/>
    </xf>
    <xf numFmtId="0" fontId="3" fillId="0" borderId="12" xfId="0" applyFont="1" applyBorder="1" applyAlignment="1">
      <alignment horizontal="center" vertical="center" wrapText="1"/>
    </xf>
    <xf numFmtId="0" fontId="3" fillId="0" borderId="2" xfId="0" applyFont="1" applyBorder="1" applyAlignment="1">
      <alignment horizontal="center" vertical="center" wrapText="1"/>
    </xf>
    <xf numFmtId="0" fontId="19" fillId="0" borderId="12" xfId="0" applyFont="1" applyBorder="1" applyAlignment="1">
      <alignment vertical="center"/>
    </xf>
    <xf numFmtId="0" fontId="19" fillId="0" borderId="2" xfId="0" applyFont="1" applyBorder="1" applyAlignment="1">
      <alignment vertical="center"/>
    </xf>
    <xf numFmtId="0" fontId="19" fillId="0" borderId="57" xfId="0" applyFont="1" applyBorder="1" applyAlignment="1">
      <alignment horizontal="left" vertical="center"/>
    </xf>
    <xf numFmtId="0" fontId="19" fillId="0" borderId="12" xfId="0" applyFont="1" applyBorder="1" applyAlignment="1">
      <alignment horizontal="left" vertical="center"/>
    </xf>
    <xf numFmtId="0" fontId="19" fillId="0" borderId="2" xfId="0" applyFont="1" applyBorder="1" applyAlignment="1">
      <alignment horizontal="left" vertical="center"/>
    </xf>
    <xf numFmtId="0" fontId="19" fillId="0" borderId="57"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2" xfId="0" applyFont="1" applyBorder="1" applyAlignment="1">
      <alignment horizontal="center" vertical="center" shrinkToFit="1"/>
    </xf>
    <xf numFmtId="185" fontId="19" fillId="0" borderId="77" xfId="0" applyNumberFormat="1" applyFont="1" applyBorder="1" applyAlignment="1">
      <alignment horizontal="center" vertical="center"/>
    </xf>
    <xf numFmtId="185" fontId="19" fillId="0" borderId="78" xfId="0" applyNumberFormat="1" applyFont="1" applyBorder="1" applyAlignment="1">
      <alignment horizontal="center" vertical="center"/>
    </xf>
    <xf numFmtId="186" fontId="19" fillId="0" borderId="77" xfId="0" applyNumberFormat="1" applyFont="1" applyBorder="1" applyAlignment="1">
      <alignment horizontal="center" vertical="center"/>
    </xf>
    <xf numFmtId="186" fontId="19" fillId="0" borderId="78" xfId="0" applyNumberFormat="1" applyFont="1" applyBorder="1" applyAlignment="1">
      <alignment horizontal="center" vertical="center"/>
    </xf>
    <xf numFmtId="0" fontId="19" fillId="0" borderId="73" xfId="0" applyFont="1" applyBorder="1" applyAlignment="1">
      <alignment horizontal="center" vertical="center" wrapText="1" shrinkToFit="1"/>
    </xf>
    <xf numFmtId="0" fontId="19" fillId="0" borderId="74" xfId="0" applyFont="1" applyBorder="1" applyAlignment="1">
      <alignment horizontal="center" vertical="center" wrapText="1" shrinkToFit="1"/>
    </xf>
    <xf numFmtId="0" fontId="19" fillId="0" borderId="75" xfId="0" applyFont="1" applyBorder="1" applyAlignment="1">
      <alignment horizontal="center" vertical="center" wrapText="1" shrinkToFit="1"/>
    </xf>
    <xf numFmtId="0" fontId="19" fillId="0" borderId="8" xfId="0" applyFont="1" applyBorder="1" applyAlignment="1">
      <alignment horizontal="right" vertical="center"/>
    </xf>
    <xf numFmtId="0" fontId="19" fillId="0" borderId="10" xfId="0" applyFont="1" applyBorder="1" applyAlignment="1">
      <alignment horizontal="right" vertical="center"/>
    </xf>
    <xf numFmtId="0" fontId="19" fillId="0" borderId="0" xfId="0" applyFont="1" applyAlignment="1">
      <alignment horizontal="right" vertical="center"/>
    </xf>
    <xf numFmtId="0" fontId="19" fillId="0" borderId="76" xfId="0" applyFont="1" applyBorder="1" applyAlignment="1">
      <alignment horizontal="right" vertical="center"/>
    </xf>
    <xf numFmtId="0" fontId="19" fillId="0" borderId="7" xfId="0" applyFont="1" applyBorder="1" applyAlignment="1">
      <alignment horizontal="center" vertical="center" wrapText="1" shrinkToFit="1"/>
    </xf>
    <xf numFmtId="0" fontId="19" fillId="0" borderId="8" xfId="0" applyFont="1" applyBorder="1" applyAlignment="1">
      <alignment horizontal="center" vertical="center" wrapText="1" shrinkToFit="1"/>
    </xf>
    <xf numFmtId="0" fontId="19" fillId="0" borderId="9" xfId="0" applyFont="1" applyBorder="1" applyAlignment="1">
      <alignment horizontal="center" vertical="center" wrapText="1" shrinkToFit="1"/>
    </xf>
    <xf numFmtId="0" fontId="0" fillId="0" borderId="35"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11" xfId="0" applyBorder="1" applyAlignment="1">
      <alignment horizontal="center" vertical="center" wrapText="1" shrinkToFit="1"/>
    </xf>
    <xf numFmtId="0" fontId="9" fillId="0" borderId="0" xfId="0" applyFont="1" applyAlignment="1">
      <alignment horizontal="right" vertical="center"/>
    </xf>
    <xf numFmtId="0" fontId="9" fillId="0" borderId="76" xfId="0" applyFont="1" applyBorder="1" applyAlignment="1">
      <alignment horizontal="right" vertical="center"/>
    </xf>
    <xf numFmtId="0" fontId="7" fillId="0" borderId="57"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2" xfId="0" applyFont="1" applyBorder="1" applyAlignment="1">
      <alignment horizontal="center" vertical="center" wrapText="1" shrinkToFit="1"/>
    </xf>
    <xf numFmtId="0" fontId="19" fillId="0" borderId="79" xfId="0" applyFont="1" applyBorder="1" applyAlignment="1">
      <alignment horizontal="center" vertical="center" wrapText="1" shrinkToFit="1"/>
    </xf>
    <xf numFmtId="0" fontId="19" fillId="0" borderId="80" xfId="0" applyFont="1" applyBorder="1" applyAlignment="1">
      <alignment horizontal="center" vertical="center" wrapText="1" shrinkToFit="1"/>
    </xf>
    <xf numFmtId="0" fontId="19" fillId="0" borderId="81" xfId="0" applyFont="1" applyBorder="1" applyAlignment="1">
      <alignment horizontal="center" vertical="center" wrapText="1" shrinkToFit="1"/>
    </xf>
    <xf numFmtId="0" fontId="19" fillId="0" borderId="0" xfId="0" applyFont="1" applyAlignment="1">
      <alignment horizontal="right" vertical="center" wrapText="1"/>
    </xf>
    <xf numFmtId="0" fontId="19" fillId="0" borderId="76" xfId="0" applyFont="1" applyBorder="1" applyAlignment="1">
      <alignment horizontal="right" vertical="center" wrapText="1"/>
    </xf>
    <xf numFmtId="0" fontId="16" fillId="0" borderId="8" xfId="0" applyFont="1" applyBorder="1" applyAlignment="1">
      <alignment vertical="center" shrinkToFit="1"/>
    </xf>
    <xf numFmtId="0" fontId="20" fillId="0" borderId="0" xfId="0" applyFont="1" applyAlignment="1">
      <alignment horizontal="center" vertical="center"/>
    </xf>
    <xf numFmtId="0" fontId="19" fillId="0" borderId="10" xfId="0" applyFont="1" applyBorder="1" applyAlignment="1">
      <alignment horizontal="left" vertical="center" wrapText="1"/>
    </xf>
    <xf numFmtId="0" fontId="19" fillId="0" borderId="31" xfId="0" applyFont="1" applyBorder="1" applyAlignment="1">
      <alignment horizontal="center" vertical="center" wrapText="1"/>
    </xf>
    <xf numFmtId="0" fontId="19" fillId="0" borderId="144" xfId="0" applyFont="1" applyBorder="1" applyAlignment="1">
      <alignment horizontal="center" vertical="center" wrapText="1"/>
    </xf>
    <xf numFmtId="0" fontId="19" fillId="0" borderId="95" xfId="0" applyFont="1" applyBorder="1" applyAlignment="1">
      <alignment horizontal="center" vertical="center" wrapText="1"/>
    </xf>
    <xf numFmtId="0" fontId="19" fillId="0" borderId="31" xfId="0" applyFont="1" applyBorder="1" applyAlignment="1">
      <alignment horizontal="center" vertical="center"/>
    </xf>
    <xf numFmtId="0" fontId="19" fillId="0" borderId="144" xfId="0" applyFont="1" applyBorder="1" applyAlignment="1">
      <alignment horizontal="center" vertical="center"/>
    </xf>
    <xf numFmtId="0" fontId="19" fillId="0" borderId="95" xfId="0" applyFont="1" applyBorder="1" applyAlignment="1">
      <alignment horizontal="center" vertical="center"/>
    </xf>
    <xf numFmtId="185" fontId="19" fillId="0" borderId="57" xfId="0" applyNumberFormat="1" applyFont="1" applyBorder="1" applyAlignment="1">
      <alignment horizontal="center" vertical="center"/>
    </xf>
    <xf numFmtId="185" fontId="0" fillId="0" borderId="12" xfId="0" applyNumberFormat="1" applyBorder="1" applyAlignment="1">
      <alignment horizontal="center" vertical="center"/>
    </xf>
    <xf numFmtId="186" fontId="19" fillId="0" borderId="12" xfId="0" applyNumberFormat="1" applyFont="1" applyBorder="1" applyAlignment="1">
      <alignment horizontal="center" vertical="center"/>
    </xf>
    <xf numFmtId="186" fontId="0" fillId="0" borderId="2" xfId="0" applyNumberFormat="1" applyBorder="1" applyAlignment="1">
      <alignment horizontal="center" vertical="center"/>
    </xf>
    <xf numFmtId="0" fontId="21" fillId="0" borderId="49" xfId="0" applyFont="1" applyBorder="1" applyAlignment="1">
      <alignment horizontal="center" vertical="center"/>
    </xf>
    <xf numFmtId="0" fontId="7" fillId="0" borderId="14" xfId="0" applyFont="1" applyBorder="1" applyAlignment="1">
      <alignment horizontal="center" wrapText="1"/>
    </xf>
    <xf numFmtId="0" fontId="7" fillId="0" borderId="27" xfId="0" applyFont="1" applyBorder="1" applyAlignment="1">
      <alignment horizontal="center" wrapText="1"/>
    </xf>
    <xf numFmtId="0" fontId="14" fillId="0" borderId="0" xfId="0" applyFont="1" applyAlignment="1">
      <alignment horizontal="center"/>
    </xf>
    <xf numFmtId="0" fontId="28" fillId="0" borderId="0" xfId="0" applyFont="1" applyAlignment="1">
      <alignment horizontal="center" vertical="center" wrapText="1"/>
    </xf>
    <xf numFmtId="0" fontId="0" fillId="9" borderId="0" xfId="0" applyFill="1" applyAlignment="1">
      <alignment horizontal="center"/>
    </xf>
    <xf numFmtId="0" fontId="0" fillId="11" borderId="0" xfId="0" applyFill="1" applyAlignment="1">
      <alignment horizontal="center"/>
    </xf>
    <xf numFmtId="0" fontId="0" fillId="0" borderId="0" xfId="0" applyAlignment="1">
      <alignment horizontal="center"/>
    </xf>
  </cellXfs>
  <cellStyles count="4">
    <cellStyle name="ハイパーリンク" xfId="1" builtinId="8"/>
    <cellStyle name="桁区切り" xfId="2" builtinId="6"/>
    <cellStyle name="標準" xfId="0" builtinId="0"/>
    <cellStyle name="標準_yoshiki4" xfId="3" xr:uid="{00000000-0005-0000-0000-000003000000}"/>
  </cellStyles>
  <dxfs count="70">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FF00"/>
        </patternFill>
      </fill>
    </dxf>
    <dxf>
      <font>
        <b/>
        <i val="0"/>
        <color rgb="FFFF0000"/>
      </font>
      <fill>
        <patternFill>
          <bgColor rgb="FFFFFF00"/>
        </patternFill>
      </fill>
    </dxf>
    <dxf>
      <font>
        <b/>
        <i val="0"/>
        <color rgb="FFFF0000"/>
      </font>
      <fill>
        <patternFill>
          <bgColor rgb="FFFFFF00"/>
        </patternFill>
      </fill>
    </dxf>
    <dxf>
      <font>
        <b/>
        <i val="0"/>
      </font>
      <fill>
        <patternFill>
          <bgColor theme="0" tint="-0.24994659260841701"/>
        </patternFill>
      </fill>
    </dxf>
    <dxf>
      <font>
        <b/>
        <i val="0"/>
      </font>
      <fill>
        <patternFill>
          <bgColor theme="0" tint="-0.24994659260841701"/>
        </patternFill>
      </fill>
    </dxf>
    <dxf>
      <fill>
        <patternFill>
          <bgColor rgb="FFFFFF00"/>
        </patternFill>
      </fill>
    </dxf>
    <dxf>
      <font>
        <b/>
        <i val="0"/>
      </font>
      <fill>
        <patternFill>
          <bgColor rgb="FFFFC000"/>
        </patternFill>
      </fill>
    </dxf>
    <dxf>
      <font>
        <b/>
        <i val="0"/>
        <color rgb="FFFF0000"/>
      </font>
    </dxf>
    <dxf>
      <font>
        <b/>
        <i val="0"/>
        <color rgb="FFFF0000"/>
      </font>
    </dxf>
    <dxf>
      <font>
        <b/>
        <i val="0"/>
        <color rgb="FFFF0000"/>
      </font>
    </dxf>
    <dxf>
      <font>
        <b/>
        <i val="0"/>
      </font>
      <fill>
        <patternFill>
          <bgColor rgb="FFFFC0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00"/>
        </patternFill>
      </fill>
    </dxf>
    <dxf>
      <fill>
        <patternFill>
          <bgColor rgb="FFFF0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ont>
        <b val="0"/>
        <i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CCFFFF"/>
      <color rgb="FFFFFFCC"/>
      <color rgb="FFFFFF66"/>
      <color rgb="FFCCFF99"/>
      <color rgb="FFFF99FF"/>
      <color rgb="FFFFCC99"/>
      <color rgb="FFFFCCFF"/>
      <color rgb="FFFFCC66"/>
      <color rgb="FFCCE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133350</xdr:colOff>
      <xdr:row>18</xdr:row>
      <xdr:rowOff>247650</xdr:rowOff>
    </xdr:from>
    <xdr:to>
      <xdr:col>1</xdr:col>
      <xdr:colOff>106681</xdr:colOff>
      <xdr:row>19</xdr:row>
      <xdr:rowOff>53340</xdr:rowOff>
    </xdr:to>
    <xdr:sp macro="" textlink="">
      <xdr:nvSpPr>
        <xdr:cNvPr id="3" name="テキスト ボックス 2">
          <a:extLst>
            <a:ext uri="{FF2B5EF4-FFF2-40B4-BE49-F238E27FC236}">
              <a16:creationId xmlns:a16="http://schemas.microsoft.com/office/drawing/2014/main" id="{2D7C2CD9-ADEF-433A-854A-98982A5E3116}"/>
            </a:ext>
          </a:extLst>
        </xdr:cNvPr>
        <xdr:cNvSpPr txBox="1"/>
      </xdr:nvSpPr>
      <xdr:spPr>
        <a:xfrm>
          <a:off x="133350" y="6686550"/>
          <a:ext cx="363856" cy="26289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a:t>
          </a:r>
          <a:endParaRPr kumimoji="1" lang="ja-JP" altLang="en-US" sz="1100"/>
        </a:p>
      </xdr:txBody>
    </xdr:sp>
    <xdr:clientData/>
  </xdr:twoCellAnchor>
  <xdr:twoCellAnchor>
    <xdr:from>
      <xdr:col>0</xdr:col>
      <xdr:colOff>139065</xdr:colOff>
      <xdr:row>22</xdr:row>
      <xdr:rowOff>238125</xdr:rowOff>
    </xdr:from>
    <xdr:to>
      <xdr:col>1</xdr:col>
      <xdr:colOff>112396</xdr:colOff>
      <xdr:row>23</xdr:row>
      <xdr:rowOff>55245</xdr:rowOff>
    </xdr:to>
    <xdr:sp macro="" textlink="">
      <xdr:nvSpPr>
        <xdr:cNvPr id="4" name="テキスト ボックス 3">
          <a:extLst>
            <a:ext uri="{FF2B5EF4-FFF2-40B4-BE49-F238E27FC236}">
              <a16:creationId xmlns:a16="http://schemas.microsoft.com/office/drawing/2014/main" id="{906DE7C9-1EDC-4017-8794-05FAFC8DBC1D}"/>
            </a:ext>
          </a:extLst>
        </xdr:cNvPr>
        <xdr:cNvSpPr txBox="1"/>
      </xdr:nvSpPr>
      <xdr:spPr>
        <a:xfrm>
          <a:off x="139065" y="8505825"/>
          <a:ext cx="363856" cy="27432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11</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350520</xdr:colOff>
      <xdr:row>17</xdr:row>
      <xdr:rowOff>45720</xdr:rowOff>
    </xdr:from>
    <xdr:ext cx="65" cy="172227"/>
    <xdr:sp macro="" textlink="">
      <xdr:nvSpPr>
        <xdr:cNvPr id="2" name="テキスト ボックス 1">
          <a:extLst>
            <a:ext uri="{FF2B5EF4-FFF2-40B4-BE49-F238E27FC236}">
              <a16:creationId xmlns:a16="http://schemas.microsoft.com/office/drawing/2014/main" id="{6E9B1AB5-6B59-4E21-EE65-01B3AA37D1E8}"/>
            </a:ext>
          </a:extLst>
        </xdr:cNvPr>
        <xdr:cNvSpPr txBox="1"/>
      </xdr:nvSpPr>
      <xdr:spPr>
        <a:xfrm>
          <a:off x="6629400" y="18059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
  <sheetViews>
    <sheetView showGridLines="0" zoomScaleNormal="100" workbookViewId="0">
      <selection activeCell="F1" sqref="F1"/>
    </sheetView>
  </sheetViews>
  <sheetFormatPr defaultRowHeight="13.2" x14ac:dyDescent="0.2"/>
  <cols>
    <col min="1" max="1" width="3.6640625" customWidth="1"/>
    <col min="3" max="3" width="11.44140625" customWidth="1"/>
    <col min="11" max="11" width="4.44140625" customWidth="1"/>
    <col min="12" max="12" width="5.6640625" customWidth="1"/>
    <col min="13" max="13" width="6" customWidth="1"/>
    <col min="16" max="16" width="13.33203125" customWidth="1"/>
    <col min="17" max="17" width="12.88671875" customWidth="1"/>
  </cols>
  <sheetData>
    <row r="1" spans="1:19" ht="19.2" x14ac:dyDescent="0.25">
      <c r="A1" s="94" t="s">
        <v>2365</v>
      </c>
      <c r="B1" s="94"/>
      <c r="C1" s="94"/>
    </row>
    <row r="2" spans="1:19" ht="13.5" customHeight="1" x14ac:dyDescent="0.2">
      <c r="B2" s="405" t="s">
        <v>2574</v>
      </c>
      <c r="C2" s="405"/>
      <c r="D2" s="405"/>
      <c r="E2" s="405"/>
      <c r="F2" s="405"/>
      <c r="G2" s="405"/>
      <c r="H2" s="405"/>
      <c r="I2" s="405"/>
      <c r="J2" s="405"/>
      <c r="K2" s="405"/>
      <c r="L2" s="405"/>
      <c r="M2" s="405"/>
      <c r="N2" s="405"/>
      <c r="O2" s="405"/>
    </row>
    <row r="3" spans="1:19" ht="13.5" customHeight="1" x14ac:dyDescent="0.2">
      <c r="B3" s="278"/>
      <c r="C3" s="278"/>
      <c r="D3" s="278"/>
      <c r="E3" s="278"/>
      <c r="F3" s="278"/>
      <c r="G3" s="278"/>
      <c r="H3" s="278"/>
      <c r="I3" s="278"/>
      <c r="J3" s="278"/>
      <c r="K3" s="278"/>
      <c r="L3" s="278"/>
      <c r="M3" s="278"/>
      <c r="N3" s="278"/>
      <c r="O3" s="278"/>
    </row>
    <row r="4" spans="1:19" x14ac:dyDescent="0.2">
      <c r="A4" s="406" t="s">
        <v>2175</v>
      </c>
      <c r="B4" s="406"/>
      <c r="C4" s="406"/>
    </row>
    <row r="5" spans="1:19" ht="13.5" customHeight="1" x14ac:dyDescent="0.2">
      <c r="B5" s="95" t="s">
        <v>2282</v>
      </c>
      <c r="C5" s="95"/>
      <c r="E5" s="95"/>
      <c r="F5" s="95"/>
      <c r="G5" s="95"/>
      <c r="H5" s="95"/>
      <c r="I5" s="95"/>
      <c r="J5" s="95"/>
      <c r="K5" s="95"/>
      <c r="L5" s="95"/>
      <c r="M5" s="95"/>
      <c r="N5" s="95"/>
      <c r="O5" s="95"/>
    </row>
    <row r="6" spans="1:19" ht="13.5" customHeight="1" x14ac:dyDescent="0.2">
      <c r="B6" s="407" t="s">
        <v>2366</v>
      </c>
      <c r="C6" s="407"/>
      <c r="D6" s="407"/>
      <c r="E6" s="407"/>
      <c r="F6" s="407"/>
      <c r="G6" s="407"/>
      <c r="H6" s="407"/>
      <c r="I6" s="407"/>
      <c r="J6" s="407"/>
      <c r="K6" s="407"/>
      <c r="L6" s="407"/>
      <c r="M6" s="407"/>
      <c r="N6" s="407"/>
    </row>
    <row r="7" spans="1:19" ht="13.5" customHeight="1" x14ac:dyDescent="0.2">
      <c r="B7" s="408"/>
      <c r="C7" s="408"/>
      <c r="D7" s="408"/>
      <c r="E7" s="408"/>
      <c r="F7" s="408"/>
      <c r="G7" s="408"/>
      <c r="H7" s="408"/>
      <c r="I7" s="408"/>
      <c r="J7" s="408"/>
      <c r="K7" s="408"/>
      <c r="L7" s="408"/>
      <c r="M7" s="408"/>
      <c r="N7" s="408"/>
    </row>
    <row r="8" spans="1:19" ht="19.5" customHeight="1" x14ac:dyDescent="0.2">
      <c r="A8" s="190" t="s">
        <v>113</v>
      </c>
      <c r="C8" s="193"/>
      <c r="D8" s="193"/>
      <c r="E8" s="193"/>
      <c r="F8" s="193"/>
      <c r="G8" s="193"/>
      <c r="H8" s="193"/>
      <c r="I8" s="193"/>
      <c r="J8" s="193"/>
      <c r="K8" s="193"/>
      <c r="L8" s="193"/>
      <c r="M8" s="193"/>
      <c r="N8" s="193"/>
    </row>
    <row r="9" spans="1:19" ht="49.2" customHeight="1" x14ac:dyDescent="0.2">
      <c r="A9" s="194"/>
      <c r="B9" s="407" t="s">
        <v>2575</v>
      </c>
      <c r="C9" s="407"/>
      <c r="D9" s="407"/>
      <c r="E9" s="407"/>
      <c r="F9" s="407"/>
      <c r="G9" s="407"/>
      <c r="H9" s="407"/>
      <c r="I9" s="407"/>
      <c r="J9" s="407"/>
      <c r="K9" s="407"/>
      <c r="L9" s="407"/>
      <c r="M9" s="407"/>
      <c r="N9" s="407"/>
      <c r="O9" s="407"/>
      <c r="P9" s="407"/>
      <c r="Q9" s="407"/>
      <c r="R9" s="407"/>
      <c r="S9" s="407"/>
    </row>
    <row r="10" spans="1:19" ht="24" customHeight="1" x14ac:dyDescent="0.2">
      <c r="A10" s="194"/>
      <c r="B10" s="409" t="s">
        <v>2576</v>
      </c>
      <c r="C10" s="409"/>
      <c r="D10" s="409"/>
      <c r="E10" s="409"/>
      <c r="F10" s="409"/>
      <c r="G10" s="409"/>
      <c r="H10" s="409"/>
      <c r="I10" s="409"/>
      <c r="J10" s="409"/>
      <c r="K10" s="409"/>
      <c r="L10" s="409"/>
      <c r="M10" s="409"/>
      <c r="N10" s="409"/>
      <c r="O10" s="409"/>
      <c r="P10" s="95"/>
      <c r="Q10" s="95"/>
      <c r="R10" s="95"/>
    </row>
    <row r="11" spans="1:19" ht="27.6" customHeight="1" x14ac:dyDescent="0.2">
      <c r="A11" s="194"/>
      <c r="B11" s="407" t="s">
        <v>2367</v>
      </c>
      <c r="C11" s="407"/>
      <c r="D11" s="407"/>
      <c r="E11" s="407"/>
      <c r="F11" s="407"/>
      <c r="G11" s="407"/>
      <c r="H11" s="407"/>
      <c r="I11" s="407"/>
      <c r="J11" s="407"/>
      <c r="K11" s="407"/>
      <c r="L11" s="407"/>
      <c r="M11" s="407"/>
      <c r="N11" s="407"/>
      <c r="O11" s="407"/>
      <c r="P11" s="407"/>
      <c r="Q11" s="407"/>
      <c r="R11" s="95"/>
      <c r="S11" s="95"/>
    </row>
    <row r="12" spans="1:19" ht="24" customHeight="1" x14ac:dyDescent="0.2">
      <c r="B12" s="409" t="s">
        <v>2368</v>
      </c>
      <c r="C12" s="409"/>
      <c r="D12" s="409"/>
      <c r="E12" s="409"/>
      <c r="F12" s="409"/>
      <c r="G12" s="409"/>
      <c r="H12" s="409"/>
      <c r="I12" s="409"/>
      <c r="J12" s="409"/>
      <c r="K12" s="409"/>
      <c r="L12" s="409"/>
      <c r="M12" s="409"/>
      <c r="N12" s="409"/>
      <c r="O12" s="409"/>
      <c r="P12" s="409"/>
      <c r="Q12" s="409"/>
      <c r="R12" s="409"/>
    </row>
    <row r="13" spans="1:19" ht="24" customHeight="1" x14ac:dyDescent="0.2">
      <c r="A13" s="95"/>
      <c r="B13" s="409" t="s">
        <v>2178</v>
      </c>
      <c r="C13" s="409"/>
      <c r="D13" s="409"/>
      <c r="E13" s="409"/>
      <c r="F13" s="409"/>
      <c r="G13" s="409"/>
      <c r="H13" s="409"/>
      <c r="I13" s="409"/>
      <c r="J13" s="409"/>
      <c r="K13" s="409"/>
      <c r="L13" s="409"/>
      <c r="M13" s="409"/>
      <c r="N13" s="409"/>
      <c r="O13" s="409"/>
      <c r="P13" s="95"/>
      <c r="Q13" s="95"/>
      <c r="R13" s="95"/>
    </row>
    <row r="14" spans="1:19" s="95" customFormat="1" ht="25.2" customHeight="1" x14ac:dyDescent="0.2">
      <c r="B14" s="407" t="s">
        <v>2577</v>
      </c>
      <c r="C14" s="407"/>
      <c r="D14" s="407"/>
      <c r="E14" s="407"/>
      <c r="F14" s="407"/>
      <c r="G14" s="407"/>
      <c r="H14" s="407"/>
      <c r="I14" s="407"/>
      <c r="J14" s="407"/>
      <c r="K14" s="407"/>
      <c r="L14" s="407"/>
      <c r="M14" s="407"/>
      <c r="N14" s="407"/>
      <c r="O14" s="407"/>
      <c r="P14" s="407"/>
      <c r="Q14" s="407"/>
    </row>
    <row r="15" spans="1:19" ht="24" customHeight="1" x14ac:dyDescent="0.2">
      <c r="B15" s="407" t="s">
        <v>2452</v>
      </c>
      <c r="C15" s="407"/>
      <c r="D15" s="246"/>
      <c r="E15" s="246"/>
      <c r="F15" s="246"/>
      <c r="G15" s="246"/>
      <c r="H15" s="246"/>
      <c r="I15" s="246"/>
      <c r="J15" s="246"/>
      <c r="K15" s="246"/>
      <c r="L15" s="246"/>
      <c r="M15" s="246"/>
      <c r="N15" s="246"/>
      <c r="O15" s="246"/>
      <c r="P15" s="246"/>
      <c r="Q15" s="95"/>
      <c r="R15" s="95"/>
    </row>
    <row r="16" spans="1:19" ht="21.75" customHeight="1" x14ac:dyDescent="0.2">
      <c r="B16" s="407" t="s">
        <v>2182</v>
      </c>
      <c r="C16" s="407"/>
      <c r="D16" s="246"/>
      <c r="E16" s="246"/>
      <c r="F16" s="246"/>
      <c r="G16" s="246"/>
      <c r="H16" s="246"/>
      <c r="I16" s="246"/>
      <c r="J16" s="246"/>
      <c r="K16" s="246"/>
      <c r="L16" s="246"/>
      <c r="M16" s="246"/>
      <c r="N16" s="246"/>
      <c r="O16" s="246"/>
      <c r="P16" s="246"/>
      <c r="Q16" s="95"/>
      <c r="R16" s="95"/>
    </row>
    <row r="17" spans="1:19" ht="21.75" customHeight="1" x14ac:dyDescent="0.2">
      <c r="B17" s="410" t="s">
        <v>2369</v>
      </c>
      <c r="C17" s="410"/>
      <c r="D17" s="410"/>
      <c r="E17" s="410"/>
      <c r="F17" s="410"/>
      <c r="G17" s="410"/>
      <c r="H17" s="410"/>
      <c r="I17" s="410"/>
      <c r="J17" s="410"/>
      <c r="K17" s="410"/>
      <c r="L17" s="410"/>
      <c r="M17" s="410"/>
      <c r="N17" s="410"/>
      <c r="O17" s="410"/>
      <c r="P17" s="410"/>
      <c r="Q17" s="410"/>
      <c r="R17" s="410"/>
      <c r="S17" s="410"/>
    </row>
    <row r="18" spans="1:19" ht="20.25" customHeight="1" x14ac:dyDescent="0.2">
      <c r="B18" s="411"/>
      <c r="C18" s="411"/>
      <c r="D18" s="411"/>
      <c r="E18" s="411"/>
      <c r="F18" s="411"/>
      <c r="G18" s="411"/>
      <c r="H18" s="411"/>
      <c r="I18" s="411"/>
      <c r="J18" s="411"/>
      <c r="K18" s="411"/>
      <c r="L18" s="411"/>
      <c r="M18" s="411"/>
      <c r="N18" s="411"/>
    </row>
    <row r="19" spans="1:19" ht="13.5" customHeight="1" x14ac:dyDescent="0.2">
      <c r="A19" s="406" t="s">
        <v>392</v>
      </c>
      <c r="B19" s="406"/>
      <c r="C19" s="406"/>
    </row>
    <row r="20" spans="1:19" ht="13.2" customHeight="1" x14ac:dyDescent="0.2">
      <c r="B20" s="95" t="s">
        <v>2370</v>
      </c>
    </row>
    <row r="21" spans="1:19" ht="13.5" customHeight="1" x14ac:dyDescent="0.2">
      <c r="B21" s="279"/>
      <c r="C21" t="s">
        <v>2176</v>
      </c>
    </row>
    <row r="22" spans="1:19" x14ac:dyDescent="0.2">
      <c r="B22" s="280"/>
      <c r="C22" t="s">
        <v>2177</v>
      </c>
    </row>
    <row r="24" spans="1:19" x14ac:dyDescent="0.2">
      <c r="B24" s="281"/>
    </row>
    <row r="25" spans="1:19" x14ac:dyDescent="0.2">
      <c r="A25" s="406" t="s">
        <v>412</v>
      </c>
      <c r="B25" s="406"/>
      <c r="C25" s="406"/>
      <c r="D25" s="412"/>
    </row>
    <row r="26" spans="1:19" x14ac:dyDescent="0.2">
      <c r="B26" t="s">
        <v>2515</v>
      </c>
    </row>
    <row r="27" spans="1:19" ht="20.25" customHeight="1" x14ac:dyDescent="0.2">
      <c r="B27" t="s">
        <v>185</v>
      </c>
    </row>
    <row r="28" spans="1:19" x14ac:dyDescent="0.2">
      <c r="B28" t="s">
        <v>139</v>
      </c>
    </row>
    <row r="29" spans="1:19" x14ac:dyDescent="0.2">
      <c r="C29" s="179" t="s">
        <v>1670</v>
      </c>
      <c r="D29" s="180"/>
    </row>
    <row r="30" spans="1:19" x14ac:dyDescent="0.2">
      <c r="C30" s="181" t="s">
        <v>1671</v>
      </c>
      <c r="D30" s="182"/>
    </row>
    <row r="32" spans="1:19" x14ac:dyDescent="0.2">
      <c r="B32" t="s">
        <v>19</v>
      </c>
      <c r="F32" s="1" t="s">
        <v>15</v>
      </c>
    </row>
    <row r="33" spans="1:13" x14ac:dyDescent="0.2">
      <c r="B33" t="s">
        <v>437</v>
      </c>
      <c r="F33" s="1" t="s">
        <v>16</v>
      </c>
    </row>
    <row r="34" spans="1:13" x14ac:dyDescent="0.2">
      <c r="B34" t="s">
        <v>393</v>
      </c>
      <c r="F34" s="1" t="s">
        <v>17</v>
      </c>
    </row>
    <row r="35" spans="1:13" x14ac:dyDescent="0.2">
      <c r="B35" t="s">
        <v>13</v>
      </c>
      <c r="F35" s="1" t="s">
        <v>18</v>
      </c>
    </row>
    <row r="36" spans="1:13" x14ac:dyDescent="0.2">
      <c r="B36" t="s">
        <v>14</v>
      </c>
      <c r="F36" s="1" t="s">
        <v>20</v>
      </c>
    </row>
    <row r="38" spans="1:13" ht="13.5" customHeight="1" x14ac:dyDescent="0.2">
      <c r="A38" s="190"/>
      <c r="B38" s="406" t="s">
        <v>2183</v>
      </c>
      <c r="C38" s="406"/>
      <c r="D38" s="406"/>
      <c r="E38" s="406"/>
      <c r="F38" s="406"/>
      <c r="G38" s="406"/>
      <c r="H38" s="406"/>
      <c r="I38" s="406"/>
      <c r="J38" s="406"/>
      <c r="K38" s="406"/>
      <c r="L38" s="406"/>
      <c r="M38" s="406"/>
    </row>
    <row r="42" spans="1:13" ht="21" customHeight="1" x14ac:dyDescent="0.2"/>
  </sheetData>
  <sheetProtection algorithmName="SHA-512" hashValue="No34hxCxtROS/xraSgPKCsaZ60mAwozMFURE+UzbnG7IckXEr2hp4OW+muWa9AYVTgQ+c/eRshKnfJbKWdmTSg==" saltValue="ahsedZk8YLlvBMbUneeMkQ==" spinCount="100000" sheet="1" objects="1" scenarios="1"/>
  <mergeCells count="17">
    <mergeCell ref="B38:M38"/>
    <mergeCell ref="B15:C15"/>
    <mergeCell ref="B17:S17"/>
    <mergeCell ref="B18:N18"/>
    <mergeCell ref="A19:C19"/>
    <mergeCell ref="B16:C16"/>
    <mergeCell ref="A25:D25"/>
    <mergeCell ref="B10:O10"/>
    <mergeCell ref="B11:Q11"/>
    <mergeCell ref="B12:R12"/>
    <mergeCell ref="B13:O13"/>
    <mergeCell ref="B14:Q14"/>
    <mergeCell ref="B2:O2"/>
    <mergeCell ref="A4:C4"/>
    <mergeCell ref="B6:N6"/>
    <mergeCell ref="B7:N7"/>
    <mergeCell ref="B9:S9"/>
  </mergeCells>
  <phoneticPr fontId="4"/>
  <printOptions horizontalCentered="1"/>
  <pageMargins left="0.47" right="0.35" top="0.59055118110236227" bottom="0.39370078740157483" header="0.51181102362204722" footer="0.51181102362204722"/>
  <pageSetup paperSize="9" scale="83"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ACA3A-1F29-42BC-82F0-356DDE3054F6}">
  <sheetPr codeName="Sheet10"/>
  <dimension ref="A1"/>
  <sheetViews>
    <sheetView workbookViewId="0">
      <selection activeCell="C30" sqref="C30"/>
    </sheetView>
  </sheetViews>
  <sheetFormatPr defaultRowHeight="13.2" x14ac:dyDescent="0.2"/>
  <cols>
    <col min="2" max="2" width="11" customWidth="1"/>
    <col min="3" max="3" width="17.88671875" customWidth="1"/>
    <col min="4" max="4" width="13.109375" customWidth="1"/>
    <col min="5" max="5" width="12.6640625" customWidth="1"/>
    <col min="6" max="6" width="18.109375" customWidth="1"/>
  </cols>
  <sheetData>
    <row r="1" spans="1:1" x14ac:dyDescent="0.2">
      <c r="A1" t="s">
        <v>2302</v>
      </c>
    </row>
  </sheetData>
  <phoneticPr fontId="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EY626"/>
  <sheetViews>
    <sheetView showZeros="0" topLeftCell="EE1" workbookViewId="0">
      <pane ySplit="2" topLeftCell="A3" activePane="bottomLeft" state="frozen"/>
      <selection pane="bottomLeft" sqref="A1:EY1048576"/>
    </sheetView>
  </sheetViews>
  <sheetFormatPr defaultRowHeight="13.2" x14ac:dyDescent="0.2"/>
  <cols>
    <col min="1" max="1" width="9" hidden="1" customWidth="1"/>
    <col min="2" max="10" width="6.6640625" hidden="1" customWidth="1"/>
    <col min="11" max="26" width="5.6640625" hidden="1" customWidth="1"/>
    <col min="27" max="27" width="19.6640625" hidden="1" customWidth="1"/>
    <col min="28" max="91" width="5.6640625" hidden="1" customWidth="1"/>
    <col min="92" max="123" width="8.88671875" hidden="1" customWidth="1"/>
    <col min="124" max="155" width="0" hidden="1" customWidth="1"/>
  </cols>
  <sheetData>
    <row r="1" spans="1:155" ht="13.2" customHeight="1" x14ac:dyDescent="0.2">
      <c r="A1" s="633" t="s">
        <v>2315</v>
      </c>
      <c r="B1" s="408" t="s">
        <v>2316</v>
      </c>
      <c r="C1" s="408" t="s">
        <v>2317</v>
      </c>
      <c r="D1" s="408" t="s">
        <v>2318</v>
      </c>
      <c r="E1" s="408" t="s">
        <v>2319</v>
      </c>
      <c r="F1" s="408" t="s">
        <v>2320</v>
      </c>
      <c r="G1" s="408" t="s">
        <v>2321</v>
      </c>
      <c r="H1" s="408" t="s">
        <v>2322</v>
      </c>
      <c r="I1" s="408" t="s">
        <v>2323</v>
      </c>
      <c r="J1" s="408" t="s">
        <v>2324</v>
      </c>
      <c r="K1" s="633" t="s">
        <v>2325</v>
      </c>
      <c r="L1" s="633"/>
      <c r="M1" s="633"/>
      <c r="N1" s="633"/>
      <c r="O1" s="633"/>
      <c r="P1" s="633"/>
      <c r="Q1" s="633"/>
      <c r="R1" s="633"/>
      <c r="S1" s="633"/>
      <c r="T1" s="633"/>
      <c r="U1" s="633"/>
      <c r="V1" s="633"/>
      <c r="W1" s="633"/>
      <c r="X1" s="633"/>
      <c r="Y1" s="633"/>
      <c r="Z1" s="633"/>
      <c r="AA1" s="633"/>
      <c r="AB1" s="633" t="s">
        <v>2326</v>
      </c>
      <c r="AC1" s="633"/>
      <c r="AD1" s="633"/>
      <c r="AE1" s="633"/>
      <c r="AF1" s="633"/>
      <c r="AG1" s="633"/>
      <c r="AH1" s="633"/>
      <c r="AI1" s="633"/>
      <c r="AJ1" s="633"/>
      <c r="AK1" s="633"/>
      <c r="AL1" s="633"/>
      <c r="AM1" s="633"/>
      <c r="AN1" s="633"/>
      <c r="AO1" s="633"/>
      <c r="AP1" s="633"/>
      <c r="AQ1" s="633"/>
      <c r="AR1" s="633" t="s">
        <v>2327</v>
      </c>
      <c r="AS1" s="633"/>
      <c r="AT1" s="633"/>
      <c r="AU1" s="633"/>
      <c r="AV1" s="633"/>
      <c r="AW1" s="633"/>
      <c r="AX1" s="633"/>
      <c r="AY1" s="633"/>
      <c r="AZ1" s="633"/>
      <c r="BA1" s="633"/>
      <c r="BB1" s="633"/>
      <c r="BC1" s="633"/>
      <c r="BD1" s="633"/>
      <c r="BE1" s="633"/>
      <c r="BF1" s="633"/>
      <c r="BG1" s="633"/>
      <c r="BH1" s="633" t="s">
        <v>2328</v>
      </c>
      <c r="BI1" s="633"/>
      <c r="BJ1" s="633"/>
      <c r="BK1" s="633"/>
      <c r="BL1" s="633"/>
      <c r="BM1" s="633"/>
      <c r="BN1" s="633"/>
      <c r="BO1" s="633"/>
      <c r="BP1" s="633"/>
      <c r="BQ1" s="633"/>
      <c r="BR1" s="633"/>
      <c r="BS1" s="633"/>
      <c r="BT1" s="633"/>
      <c r="BU1" s="633"/>
      <c r="BV1" s="633"/>
      <c r="BW1" s="633"/>
      <c r="BX1" s="633" t="s">
        <v>2329</v>
      </c>
      <c r="BY1" s="633"/>
      <c r="BZ1" s="633"/>
      <c r="CA1" s="633"/>
      <c r="CB1" s="633"/>
      <c r="CC1" s="633"/>
      <c r="CD1" s="633"/>
      <c r="CE1" s="633"/>
      <c r="CF1" s="633"/>
      <c r="CG1" s="633"/>
      <c r="CH1" s="633"/>
      <c r="CI1" s="633"/>
      <c r="CJ1" s="633"/>
      <c r="CK1" s="633"/>
      <c r="CL1" s="633"/>
      <c r="CM1" s="633"/>
      <c r="CN1" s="839" t="s">
        <v>2371</v>
      </c>
      <c r="CO1" s="839"/>
      <c r="CP1" s="839"/>
      <c r="CQ1" s="839"/>
      <c r="CR1" s="839"/>
      <c r="CS1" s="839"/>
      <c r="CT1" s="839"/>
      <c r="CU1" s="839"/>
      <c r="CV1" s="839"/>
      <c r="CW1" s="839"/>
      <c r="CX1" s="839"/>
      <c r="CY1" s="839"/>
      <c r="CZ1" s="839"/>
      <c r="DA1" s="839"/>
      <c r="DB1" s="839"/>
      <c r="DC1" s="839"/>
      <c r="DD1" s="839" t="s">
        <v>2372</v>
      </c>
      <c r="DE1" s="839"/>
      <c r="DF1" s="839"/>
      <c r="DG1" s="839"/>
      <c r="DH1" s="839"/>
      <c r="DI1" s="839"/>
      <c r="DJ1" s="839"/>
      <c r="DK1" s="839"/>
      <c r="DL1" s="839"/>
      <c r="DM1" s="839"/>
      <c r="DN1" s="839"/>
      <c r="DO1" s="839"/>
      <c r="DP1" s="839"/>
      <c r="DQ1" s="839"/>
      <c r="DR1" s="839"/>
      <c r="DS1" s="839"/>
      <c r="DT1" s="837" t="s">
        <v>2560</v>
      </c>
      <c r="DU1" s="837"/>
      <c r="DV1" s="837"/>
      <c r="DW1" s="837"/>
      <c r="DX1" s="837"/>
      <c r="DY1" s="837"/>
      <c r="DZ1" s="837"/>
      <c r="EA1" s="837"/>
      <c r="EB1" s="837"/>
      <c r="EC1" s="837"/>
      <c r="ED1" s="837"/>
      <c r="EE1" s="837"/>
      <c r="EF1" s="837"/>
      <c r="EG1" s="837"/>
      <c r="EH1" s="837"/>
      <c r="EI1" s="837"/>
      <c r="EJ1" s="838" t="s">
        <v>2561</v>
      </c>
      <c r="EK1" s="838"/>
      <c r="EL1" s="838"/>
      <c r="EM1" s="838"/>
      <c r="EN1" s="838"/>
      <c r="EO1" s="838"/>
      <c r="EP1" s="838"/>
      <c r="EQ1" s="838"/>
      <c r="ER1" s="838"/>
      <c r="ES1" s="838"/>
      <c r="ET1" s="838"/>
      <c r="EU1" s="838"/>
      <c r="EV1" s="838"/>
      <c r="EW1" s="838"/>
      <c r="EX1" s="838"/>
      <c r="EY1" s="838"/>
    </row>
    <row r="2" spans="1:155" x14ac:dyDescent="0.2">
      <c r="A2" s="633"/>
      <c r="B2" s="408"/>
      <c r="C2" s="408"/>
      <c r="D2" s="408"/>
      <c r="E2" s="836"/>
      <c r="F2" s="836"/>
      <c r="G2" s="836"/>
      <c r="H2" s="408"/>
      <c r="I2" s="408"/>
      <c r="J2" s="408"/>
      <c r="K2" s="63" t="s">
        <v>2330</v>
      </c>
      <c r="L2" s="63" t="s">
        <v>2331</v>
      </c>
      <c r="M2" s="63" t="s">
        <v>2332</v>
      </c>
      <c r="N2" s="63" t="s">
        <v>2333</v>
      </c>
      <c r="O2" s="63" t="s">
        <v>2306</v>
      </c>
      <c r="P2" s="63" t="s">
        <v>2307</v>
      </c>
      <c r="Q2" s="63" t="s">
        <v>2334</v>
      </c>
      <c r="R2" s="63" t="s">
        <v>2103</v>
      </c>
      <c r="S2" s="63" t="s">
        <v>77</v>
      </c>
      <c r="T2" s="63" t="s">
        <v>2335</v>
      </c>
      <c r="U2" s="63" t="s">
        <v>2336</v>
      </c>
      <c r="V2" s="63" t="s">
        <v>2337</v>
      </c>
      <c r="W2" s="63" t="s">
        <v>2338</v>
      </c>
      <c r="X2" s="63" t="s">
        <v>2339</v>
      </c>
      <c r="Y2" s="63" t="s">
        <v>2340</v>
      </c>
      <c r="Z2" s="63" t="s">
        <v>2341</v>
      </c>
      <c r="AA2" s="63" t="s">
        <v>2342</v>
      </c>
      <c r="AB2" s="63" t="s">
        <v>2330</v>
      </c>
      <c r="AC2" s="63" t="s">
        <v>2303</v>
      </c>
      <c r="AD2" s="63" t="s">
        <v>2304</v>
      </c>
      <c r="AE2" s="63" t="s">
        <v>2305</v>
      </c>
      <c r="AF2" s="63" t="s">
        <v>2306</v>
      </c>
      <c r="AG2" s="63" t="s">
        <v>2307</v>
      </c>
      <c r="AH2" s="63" t="s">
        <v>2334</v>
      </c>
      <c r="AI2" s="63" t="s">
        <v>2103</v>
      </c>
      <c r="AJ2" s="63" t="s">
        <v>77</v>
      </c>
      <c r="AK2" s="63" t="s">
        <v>2308</v>
      </c>
      <c r="AL2" s="63" t="s">
        <v>2309</v>
      </c>
      <c r="AM2" s="63" t="s">
        <v>2337</v>
      </c>
      <c r="AN2" s="63" t="s">
        <v>2338</v>
      </c>
      <c r="AO2" s="63" t="s">
        <v>2310</v>
      </c>
      <c r="AP2" s="63" t="s">
        <v>2340</v>
      </c>
      <c r="AQ2" s="63" t="s">
        <v>2341</v>
      </c>
      <c r="AR2" s="63" t="s">
        <v>2330</v>
      </c>
      <c r="AS2" s="63" t="s">
        <v>2303</v>
      </c>
      <c r="AT2" s="63" t="s">
        <v>2304</v>
      </c>
      <c r="AU2" s="63" t="s">
        <v>2305</v>
      </c>
      <c r="AV2" s="63" t="s">
        <v>2306</v>
      </c>
      <c r="AW2" s="63" t="s">
        <v>2307</v>
      </c>
      <c r="AX2" s="63" t="s">
        <v>2334</v>
      </c>
      <c r="AY2" s="63" t="s">
        <v>2103</v>
      </c>
      <c r="AZ2" s="63" t="s">
        <v>77</v>
      </c>
      <c r="BA2" s="63" t="s">
        <v>2308</v>
      </c>
      <c r="BB2" s="63" t="s">
        <v>2309</v>
      </c>
      <c r="BC2" s="63" t="s">
        <v>2337</v>
      </c>
      <c r="BD2" s="63" t="s">
        <v>2338</v>
      </c>
      <c r="BE2" s="63" t="s">
        <v>2310</v>
      </c>
      <c r="BF2" s="63" t="s">
        <v>2340</v>
      </c>
      <c r="BG2" s="63" t="s">
        <v>2341</v>
      </c>
      <c r="BH2" s="63" t="s">
        <v>2330</v>
      </c>
      <c r="BI2" s="63" t="s">
        <v>2303</v>
      </c>
      <c r="BJ2" s="63" t="s">
        <v>2304</v>
      </c>
      <c r="BK2" s="63" t="s">
        <v>2305</v>
      </c>
      <c r="BL2" s="63" t="s">
        <v>2306</v>
      </c>
      <c r="BM2" s="63" t="s">
        <v>2307</v>
      </c>
      <c r="BN2" s="63" t="s">
        <v>2334</v>
      </c>
      <c r="BO2" s="63" t="s">
        <v>2103</v>
      </c>
      <c r="BP2" s="63" t="s">
        <v>77</v>
      </c>
      <c r="BQ2" s="63" t="s">
        <v>2308</v>
      </c>
      <c r="BR2" s="63" t="s">
        <v>2309</v>
      </c>
      <c r="BS2" s="63" t="s">
        <v>2337</v>
      </c>
      <c r="BT2" s="63" t="s">
        <v>2338</v>
      </c>
      <c r="BU2" s="63" t="s">
        <v>2310</v>
      </c>
      <c r="BV2" s="63" t="s">
        <v>2340</v>
      </c>
      <c r="BW2" s="63" t="s">
        <v>2341</v>
      </c>
      <c r="BX2" s="63" t="s">
        <v>2330</v>
      </c>
      <c r="BY2" s="63" t="s">
        <v>2303</v>
      </c>
      <c r="BZ2" s="63" t="s">
        <v>2304</v>
      </c>
      <c r="CA2" s="63" t="s">
        <v>2305</v>
      </c>
      <c r="CB2" s="63" t="s">
        <v>2306</v>
      </c>
      <c r="CC2" s="63" t="s">
        <v>2307</v>
      </c>
      <c r="CD2" s="63" t="s">
        <v>2334</v>
      </c>
      <c r="CE2" s="63" t="s">
        <v>2103</v>
      </c>
      <c r="CF2" s="63" t="s">
        <v>77</v>
      </c>
      <c r="CG2" s="63" t="s">
        <v>2308</v>
      </c>
      <c r="CH2" s="63" t="s">
        <v>2309</v>
      </c>
      <c r="CI2" s="63" t="s">
        <v>2337</v>
      </c>
      <c r="CJ2" s="63" t="s">
        <v>2338</v>
      </c>
      <c r="CK2" s="63" t="s">
        <v>2310</v>
      </c>
      <c r="CL2" s="63" t="s">
        <v>2340</v>
      </c>
      <c r="CM2" s="63" t="s">
        <v>2341</v>
      </c>
      <c r="CN2" t="s">
        <v>2373</v>
      </c>
      <c r="CO2" t="s">
        <v>2303</v>
      </c>
      <c r="CP2" t="s">
        <v>2304</v>
      </c>
      <c r="CQ2" t="s">
        <v>2305</v>
      </c>
      <c r="CR2" t="s">
        <v>2306</v>
      </c>
      <c r="CS2" t="s">
        <v>2307</v>
      </c>
      <c r="CT2" t="s">
        <v>2374</v>
      </c>
      <c r="CU2" t="s">
        <v>2103</v>
      </c>
      <c r="CV2" t="s">
        <v>2562</v>
      </c>
      <c r="CW2" t="s">
        <v>2308</v>
      </c>
      <c r="CX2" t="s">
        <v>2309</v>
      </c>
      <c r="CY2" t="s">
        <v>2375</v>
      </c>
      <c r="CZ2" t="s">
        <v>923</v>
      </c>
      <c r="DA2" t="s">
        <v>2310</v>
      </c>
      <c r="DB2" t="s">
        <v>2376</v>
      </c>
      <c r="DC2" t="s">
        <v>2377</v>
      </c>
      <c r="DD2" t="s">
        <v>2373</v>
      </c>
      <c r="DE2" t="s">
        <v>2303</v>
      </c>
      <c r="DF2" t="s">
        <v>2304</v>
      </c>
      <c r="DG2" t="s">
        <v>2305</v>
      </c>
      <c r="DH2" t="s">
        <v>2306</v>
      </c>
      <c r="DI2" t="s">
        <v>2307</v>
      </c>
      <c r="DJ2" t="s">
        <v>2374</v>
      </c>
      <c r="DK2" t="s">
        <v>2103</v>
      </c>
      <c r="DL2" t="s">
        <v>2562</v>
      </c>
      <c r="DM2" t="s">
        <v>2308</v>
      </c>
      <c r="DN2" t="s">
        <v>2309</v>
      </c>
      <c r="DO2" t="s">
        <v>2375</v>
      </c>
      <c r="DP2" t="s">
        <v>923</v>
      </c>
      <c r="DQ2" t="s">
        <v>2310</v>
      </c>
      <c r="DR2" t="s">
        <v>2376</v>
      </c>
      <c r="DS2" t="s">
        <v>2377</v>
      </c>
      <c r="DT2" t="s">
        <v>2373</v>
      </c>
      <c r="DU2" t="s">
        <v>2303</v>
      </c>
      <c r="DV2" t="s">
        <v>2304</v>
      </c>
      <c r="DW2" t="s">
        <v>2305</v>
      </c>
      <c r="DX2" t="s">
        <v>2306</v>
      </c>
      <c r="DY2" t="s">
        <v>2307</v>
      </c>
      <c r="DZ2" t="s">
        <v>2374</v>
      </c>
      <c r="EA2" t="s">
        <v>2103</v>
      </c>
      <c r="EB2" t="s">
        <v>2562</v>
      </c>
      <c r="EC2" t="s">
        <v>2308</v>
      </c>
      <c r="ED2" t="s">
        <v>2309</v>
      </c>
      <c r="EE2" t="s">
        <v>2375</v>
      </c>
      <c r="EF2" t="s">
        <v>923</v>
      </c>
      <c r="EG2" t="s">
        <v>2310</v>
      </c>
      <c r="EH2" t="s">
        <v>2376</v>
      </c>
      <c r="EI2" t="s">
        <v>2377</v>
      </c>
      <c r="EJ2" t="s">
        <v>2373</v>
      </c>
      <c r="EK2" t="s">
        <v>2303</v>
      </c>
      <c r="EL2" t="s">
        <v>2304</v>
      </c>
      <c r="EM2" t="s">
        <v>2305</v>
      </c>
      <c r="EN2" t="s">
        <v>2306</v>
      </c>
      <c r="EO2" t="s">
        <v>2307</v>
      </c>
      <c r="EP2" t="s">
        <v>2374</v>
      </c>
      <c r="EQ2" t="s">
        <v>2103</v>
      </c>
      <c r="ER2" t="s">
        <v>2562</v>
      </c>
      <c r="ES2" t="s">
        <v>2308</v>
      </c>
      <c r="ET2" t="s">
        <v>2309</v>
      </c>
      <c r="EU2" t="s">
        <v>2375</v>
      </c>
      <c r="EV2" t="s">
        <v>923</v>
      </c>
      <c r="EW2" t="s">
        <v>2310</v>
      </c>
      <c r="EX2" t="s">
        <v>2376</v>
      </c>
      <c r="EY2" t="s">
        <v>2377</v>
      </c>
    </row>
    <row r="3" spans="1:155" x14ac:dyDescent="0.2">
      <c r="A3" t="s">
        <v>1862</v>
      </c>
      <c r="E3" s="277"/>
      <c r="F3" s="277"/>
      <c r="G3" s="277"/>
      <c r="H3" s="277"/>
      <c r="I3" s="277"/>
      <c r="J3" s="277"/>
      <c r="K3">
        <v>0</v>
      </c>
      <c r="L3">
        <v>0</v>
      </c>
      <c r="M3">
        <v>0</v>
      </c>
      <c r="N3">
        <v>10</v>
      </c>
      <c r="O3">
        <v>26</v>
      </c>
      <c r="P3">
        <v>0</v>
      </c>
      <c r="Q3">
        <v>0</v>
      </c>
      <c r="R3">
        <v>1</v>
      </c>
      <c r="S3">
        <v>1</v>
      </c>
      <c r="T3">
        <v>83</v>
      </c>
      <c r="U3">
        <v>11</v>
      </c>
      <c r="V3">
        <v>1</v>
      </c>
      <c r="W3">
        <v>0</v>
      </c>
      <c r="X3">
        <v>0</v>
      </c>
      <c r="Y3">
        <v>0</v>
      </c>
      <c r="Z3">
        <v>0</v>
      </c>
      <c r="AA3" t="s">
        <v>2201</v>
      </c>
      <c r="AB3">
        <v>0</v>
      </c>
      <c r="AC3">
        <v>0</v>
      </c>
      <c r="AD3">
        <v>0</v>
      </c>
      <c r="AE3">
        <v>0</v>
      </c>
      <c r="AF3">
        <v>3</v>
      </c>
      <c r="AG3">
        <v>0</v>
      </c>
      <c r="AH3">
        <v>0</v>
      </c>
      <c r="AI3">
        <v>1</v>
      </c>
      <c r="AJ3">
        <v>0</v>
      </c>
      <c r="AK3">
        <v>3</v>
      </c>
      <c r="AL3">
        <v>0</v>
      </c>
      <c r="AM3">
        <v>0</v>
      </c>
      <c r="AN3">
        <v>0</v>
      </c>
      <c r="AO3">
        <v>0</v>
      </c>
      <c r="AP3">
        <v>0</v>
      </c>
      <c r="AQ3">
        <v>0</v>
      </c>
      <c r="AR3">
        <v>0</v>
      </c>
      <c r="AS3">
        <v>0</v>
      </c>
      <c r="AT3">
        <v>0</v>
      </c>
      <c r="AU3">
        <v>0</v>
      </c>
      <c r="AV3">
        <v>1</v>
      </c>
      <c r="AW3">
        <v>0</v>
      </c>
      <c r="AX3">
        <v>0</v>
      </c>
      <c r="AY3">
        <v>0</v>
      </c>
      <c r="AZ3">
        <v>0</v>
      </c>
      <c r="BA3">
        <v>1</v>
      </c>
      <c r="BB3">
        <v>1</v>
      </c>
      <c r="BC3">
        <v>0</v>
      </c>
      <c r="BD3">
        <v>0</v>
      </c>
      <c r="BE3">
        <v>0</v>
      </c>
      <c r="BF3">
        <v>0</v>
      </c>
      <c r="BG3">
        <v>0</v>
      </c>
      <c r="BH3">
        <v>0</v>
      </c>
      <c r="BI3">
        <v>0</v>
      </c>
      <c r="BJ3">
        <v>0</v>
      </c>
      <c r="BK3">
        <v>1</v>
      </c>
      <c r="BL3">
        <v>4</v>
      </c>
      <c r="BM3">
        <v>0</v>
      </c>
      <c r="BN3">
        <v>0</v>
      </c>
      <c r="BO3">
        <v>0</v>
      </c>
      <c r="BP3">
        <v>1</v>
      </c>
      <c r="BQ3">
        <v>12</v>
      </c>
      <c r="BR3">
        <v>0</v>
      </c>
      <c r="BS3">
        <v>0</v>
      </c>
      <c r="BT3">
        <v>0</v>
      </c>
      <c r="BU3">
        <v>0</v>
      </c>
      <c r="BV3">
        <v>0</v>
      </c>
      <c r="BW3">
        <v>0</v>
      </c>
      <c r="BX3">
        <v>0</v>
      </c>
      <c r="BY3">
        <v>0</v>
      </c>
      <c r="BZ3">
        <v>0</v>
      </c>
      <c r="CA3">
        <v>0</v>
      </c>
      <c r="CB3">
        <v>3</v>
      </c>
      <c r="CC3">
        <v>0</v>
      </c>
      <c r="CD3">
        <v>0</v>
      </c>
      <c r="CE3">
        <v>0</v>
      </c>
      <c r="CF3">
        <v>0</v>
      </c>
      <c r="CG3">
        <v>9</v>
      </c>
      <c r="CH3">
        <v>2</v>
      </c>
      <c r="CI3">
        <v>0</v>
      </c>
      <c r="CJ3">
        <v>0</v>
      </c>
      <c r="CK3">
        <v>0</v>
      </c>
      <c r="CL3">
        <v>0</v>
      </c>
      <c r="CM3">
        <v>0</v>
      </c>
      <c r="CN3">
        <v>0</v>
      </c>
      <c r="CO3">
        <v>0</v>
      </c>
      <c r="CP3">
        <v>0</v>
      </c>
      <c r="CQ3">
        <v>0</v>
      </c>
      <c r="CR3">
        <v>4</v>
      </c>
      <c r="CS3">
        <v>0</v>
      </c>
      <c r="CT3">
        <v>0</v>
      </c>
      <c r="CU3">
        <v>0</v>
      </c>
      <c r="CV3">
        <v>0</v>
      </c>
      <c r="CW3">
        <v>10</v>
      </c>
      <c r="CX3">
        <v>0</v>
      </c>
      <c r="CY3">
        <v>0</v>
      </c>
      <c r="CZ3">
        <v>0</v>
      </c>
      <c r="DA3">
        <v>0</v>
      </c>
      <c r="DB3">
        <v>0</v>
      </c>
      <c r="DC3">
        <v>0</v>
      </c>
      <c r="DD3">
        <v>0</v>
      </c>
      <c r="DE3">
        <v>0</v>
      </c>
      <c r="DF3">
        <v>0</v>
      </c>
      <c r="DG3">
        <v>0</v>
      </c>
      <c r="DH3">
        <v>4</v>
      </c>
      <c r="DI3">
        <v>0</v>
      </c>
      <c r="DJ3">
        <v>0</v>
      </c>
      <c r="DK3">
        <v>0</v>
      </c>
      <c r="DL3">
        <v>0</v>
      </c>
      <c r="DM3">
        <v>2</v>
      </c>
      <c r="DN3">
        <v>10</v>
      </c>
      <c r="DO3">
        <v>0</v>
      </c>
      <c r="DP3">
        <v>0</v>
      </c>
      <c r="DQ3">
        <v>0</v>
      </c>
      <c r="DR3">
        <v>0</v>
      </c>
      <c r="DS3">
        <v>0</v>
      </c>
      <c r="DT3" s="340">
        <v>0</v>
      </c>
      <c r="DU3" s="340">
        <v>0</v>
      </c>
      <c r="DV3" s="340">
        <v>0</v>
      </c>
      <c r="DW3" s="340">
        <v>1</v>
      </c>
      <c r="DX3" s="340">
        <v>2</v>
      </c>
      <c r="DY3" s="340">
        <v>0</v>
      </c>
      <c r="DZ3" s="340">
        <v>0</v>
      </c>
      <c r="EA3" s="340">
        <v>0</v>
      </c>
      <c r="EB3" s="340">
        <v>0</v>
      </c>
      <c r="EC3" s="340">
        <v>18</v>
      </c>
      <c r="ED3" s="340">
        <v>2</v>
      </c>
      <c r="EE3" s="340">
        <v>0</v>
      </c>
      <c r="EF3" s="340">
        <v>0</v>
      </c>
      <c r="EG3" s="340">
        <v>0</v>
      </c>
      <c r="EH3" s="340">
        <v>0</v>
      </c>
      <c r="EI3" s="340">
        <v>0</v>
      </c>
      <c r="EJ3" s="235">
        <v>0</v>
      </c>
      <c r="EK3" s="235">
        <v>0</v>
      </c>
      <c r="EL3" s="235">
        <v>0</v>
      </c>
      <c r="EM3" s="235">
        <v>1</v>
      </c>
      <c r="EN3" s="235">
        <v>1</v>
      </c>
      <c r="EO3" s="235">
        <v>0</v>
      </c>
      <c r="EP3" s="235">
        <v>0</v>
      </c>
      <c r="EQ3" s="235">
        <v>0</v>
      </c>
      <c r="ER3" s="235">
        <v>0</v>
      </c>
      <c r="ES3" s="235">
        <v>2</v>
      </c>
      <c r="ET3" s="235">
        <v>4</v>
      </c>
      <c r="EU3" s="235">
        <v>0</v>
      </c>
      <c r="EV3" s="235">
        <v>0</v>
      </c>
      <c r="EW3" s="235">
        <v>0</v>
      </c>
      <c r="EX3" s="235">
        <v>0</v>
      </c>
      <c r="EY3" s="235">
        <v>0</v>
      </c>
    </row>
    <row r="4" spans="1:155" x14ac:dyDescent="0.2">
      <c r="A4" t="s">
        <v>1825</v>
      </c>
      <c r="E4" s="277"/>
      <c r="F4" s="277"/>
      <c r="G4" s="277"/>
      <c r="H4" s="277"/>
      <c r="I4" s="277"/>
      <c r="J4" s="277"/>
      <c r="K4">
        <v>0</v>
      </c>
      <c r="L4">
        <v>0</v>
      </c>
      <c r="M4">
        <v>0</v>
      </c>
      <c r="N4">
        <v>0</v>
      </c>
      <c r="O4">
        <v>0</v>
      </c>
      <c r="P4">
        <v>0</v>
      </c>
      <c r="Q4">
        <v>0</v>
      </c>
      <c r="R4">
        <v>0</v>
      </c>
      <c r="S4">
        <v>2</v>
      </c>
      <c r="T4">
        <v>43</v>
      </c>
      <c r="U4">
        <v>6</v>
      </c>
      <c r="V4">
        <v>0</v>
      </c>
      <c r="W4">
        <v>0</v>
      </c>
      <c r="X4">
        <v>0</v>
      </c>
      <c r="Y4">
        <v>0</v>
      </c>
      <c r="Z4">
        <v>0</v>
      </c>
      <c r="AA4" t="s">
        <v>2201</v>
      </c>
      <c r="AB4">
        <v>0</v>
      </c>
      <c r="AC4">
        <v>0</v>
      </c>
      <c r="AD4">
        <v>0</v>
      </c>
      <c r="AE4">
        <v>0</v>
      </c>
      <c r="AF4">
        <v>0</v>
      </c>
      <c r="AG4">
        <v>0</v>
      </c>
      <c r="AH4">
        <v>0</v>
      </c>
      <c r="AI4">
        <v>0</v>
      </c>
      <c r="AJ4">
        <v>2</v>
      </c>
      <c r="AK4">
        <v>7</v>
      </c>
      <c r="AL4">
        <v>1</v>
      </c>
      <c r="AM4">
        <v>0</v>
      </c>
      <c r="AN4">
        <v>0</v>
      </c>
      <c r="AO4">
        <v>0</v>
      </c>
      <c r="AP4">
        <v>0</v>
      </c>
      <c r="AQ4">
        <v>0</v>
      </c>
      <c r="AR4">
        <v>0</v>
      </c>
      <c r="AS4">
        <v>0</v>
      </c>
      <c r="AT4">
        <v>0</v>
      </c>
      <c r="AU4">
        <v>0</v>
      </c>
      <c r="AV4">
        <v>0</v>
      </c>
      <c r="AW4">
        <v>0</v>
      </c>
      <c r="AX4">
        <v>0</v>
      </c>
      <c r="AY4">
        <v>0</v>
      </c>
      <c r="AZ4">
        <v>0</v>
      </c>
      <c r="BA4">
        <v>4</v>
      </c>
      <c r="BB4">
        <v>14</v>
      </c>
      <c r="BC4">
        <v>0</v>
      </c>
      <c r="BD4">
        <v>0</v>
      </c>
      <c r="BE4">
        <v>0</v>
      </c>
      <c r="BF4">
        <v>0</v>
      </c>
      <c r="BG4">
        <v>0</v>
      </c>
      <c r="BH4">
        <v>0</v>
      </c>
      <c r="BI4">
        <v>0</v>
      </c>
      <c r="BJ4">
        <v>0</v>
      </c>
      <c r="BK4">
        <v>0</v>
      </c>
      <c r="BL4">
        <v>0</v>
      </c>
      <c r="BM4">
        <v>0</v>
      </c>
      <c r="BN4">
        <v>0</v>
      </c>
      <c r="BO4">
        <v>0</v>
      </c>
      <c r="BP4">
        <v>0</v>
      </c>
      <c r="BQ4">
        <v>7</v>
      </c>
      <c r="BR4">
        <v>2</v>
      </c>
      <c r="BS4">
        <v>0</v>
      </c>
      <c r="BT4">
        <v>0</v>
      </c>
      <c r="BU4">
        <v>0</v>
      </c>
      <c r="BV4">
        <v>0</v>
      </c>
      <c r="BW4">
        <v>0</v>
      </c>
      <c r="BX4">
        <v>0</v>
      </c>
      <c r="BY4">
        <v>0</v>
      </c>
      <c r="BZ4">
        <v>0</v>
      </c>
      <c r="CA4">
        <v>0</v>
      </c>
      <c r="CB4">
        <v>0</v>
      </c>
      <c r="CC4">
        <v>0</v>
      </c>
      <c r="CD4">
        <v>0</v>
      </c>
      <c r="CE4">
        <v>0</v>
      </c>
      <c r="CF4">
        <v>0</v>
      </c>
      <c r="CG4">
        <v>5</v>
      </c>
      <c r="CH4">
        <v>12</v>
      </c>
      <c r="CI4">
        <v>0</v>
      </c>
      <c r="CJ4">
        <v>0</v>
      </c>
      <c r="CK4">
        <v>0</v>
      </c>
      <c r="CL4">
        <v>0</v>
      </c>
      <c r="CM4">
        <v>0</v>
      </c>
      <c r="CN4">
        <v>0</v>
      </c>
      <c r="CO4">
        <v>0</v>
      </c>
      <c r="CP4">
        <v>0</v>
      </c>
      <c r="CQ4">
        <v>0</v>
      </c>
      <c r="CR4">
        <v>0</v>
      </c>
      <c r="CS4">
        <v>0</v>
      </c>
      <c r="CT4">
        <v>0</v>
      </c>
      <c r="CU4">
        <v>0</v>
      </c>
      <c r="CV4">
        <v>0</v>
      </c>
      <c r="CW4">
        <v>2</v>
      </c>
      <c r="CX4">
        <v>0</v>
      </c>
      <c r="CY4">
        <v>0</v>
      </c>
      <c r="CZ4">
        <v>0</v>
      </c>
      <c r="DA4">
        <v>0</v>
      </c>
      <c r="DB4">
        <v>0</v>
      </c>
      <c r="DC4">
        <v>0</v>
      </c>
      <c r="DD4">
        <v>0</v>
      </c>
      <c r="DE4">
        <v>0</v>
      </c>
      <c r="DF4">
        <v>0</v>
      </c>
      <c r="DG4">
        <v>0</v>
      </c>
      <c r="DH4">
        <v>0</v>
      </c>
      <c r="DI4">
        <v>0</v>
      </c>
      <c r="DJ4">
        <v>0</v>
      </c>
      <c r="DK4">
        <v>0</v>
      </c>
      <c r="DL4">
        <v>0</v>
      </c>
      <c r="DM4">
        <v>1</v>
      </c>
      <c r="DN4">
        <v>5</v>
      </c>
      <c r="DO4">
        <v>0</v>
      </c>
      <c r="DP4">
        <v>0</v>
      </c>
      <c r="DQ4">
        <v>0</v>
      </c>
      <c r="DR4">
        <v>0</v>
      </c>
      <c r="DS4">
        <v>0</v>
      </c>
      <c r="DT4" s="340">
        <v>0</v>
      </c>
      <c r="DU4" s="340">
        <v>0</v>
      </c>
      <c r="DV4" s="340">
        <v>0</v>
      </c>
      <c r="DW4" s="340">
        <v>0</v>
      </c>
      <c r="DX4" s="340">
        <v>0</v>
      </c>
      <c r="DY4" s="340">
        <v>0</v>
      </c>
      <c r="DZ4" s="340">
        <v>0</v>
      </c>
      <c r="EA4" s="340">
        <v>0</v>
      </c>
      <c r="EB4" s="340">
        <v>0</v>
      </c>
      <c r="EC4" s="340">
        <v>10</v>
      </c>
      <c r="ED4" s="340">
        <v>3</v>
      </c>
      <c r="EE4" s="340">
        <v>0</v>
      </c>
      <c r="EF4" s="340">
        <v>0</v>
      </c>
      <c r="EG4" s="340">
        <v>0</v>
      </c>
      <c r="EH4" s="340">
        <v>0</v>
      </c>
      <c r="EI4" s="340">
        <v>0</v>
      </c>
      <c r="EJ4" s="235">
        <v>0</v>
      </c>
      <c r="EK4" s="235">
        <v>0</v>
      </c>
      <c r="EL4" s="235">
        <v>0</v>
      </c>
      <c r="EM4" s="235">
        <v>0</v>
      </c>
      <c r="EN4" s="235">
        <v>0</v>
      </c>
      <c r="EO4" s="235">
        <v>0</v>
      </c>
      <c r="EP4" s="235">
        <v>0</v>
      </c>
      <c r="EQ4" s="235">
        <v>0</v>
      </c>
      <c r="ER4" s="235">
        <v>0</v>
      </c>
      <c r="ES4" s="235">
        <v>0</v>
      </c>
      <c r="ET4" s="235">
        <v>9</v>
      </c>
      <c r="EU4" s="235">
        <v>0</v>
      </c>
      <c r="EV4" s="235">
        <v>0</v>
      </c>
      <c r="EW4" s="235">
        <v>0</v>
      </c>
      <c r="EX4" s="235">
        <v>0</v>
      </c>
      <c r="EY4" s="235">
        <v>0</v>
      </c>
    </row>
    <row r="5" spans="1:155" x14ac:dyDescent="0.2">
      <c r="A5" t="s">
        <v>2225</v>
      </c>
      <c r="E5" s="277"/>
      <c r="F5" s="277"/>
      <c r="G5" s="277"/>
      <c r="H5" s="277"/>
      <c r="I5" s="277"/>
      <c r="J5" s="277"/>
      <c r="K5">
        <v>0</v>
      </c>
      <c r="L5">
        <v>0</v>
      </c>
      <c r="M5">
        <v>0</v>
      </c>
      <c r="N5">
        <v>0</v>
      </c>
      <c r="O5">
        <v>0</v>
      </c>
      <c r="P5">
        <v>0</v>
      </c>
      <c r="Q5">
        <v>0</v>
      </c>
      <c r="R5">
        <v>2</v>
      </c>
      <c r="S5">
        <v>4</v>
      </c>
      <c r="T5">
        <v>14</v>
      </c>
      <c r="U5">
        <v>9</v>
      </c>
      <c r="V5">
        <v>10</v>
      </c>
      <c r="W5">
        <v>0</v>
      </c>
      <c r="X5">
        <v>0</v>
      </c>
      <c r="Y5">
        <v>0</v>
      </c>
      <c r="Z5">
        <v>4</v>
      </c>
      <c r="AA5" t="s">
        <v>2201</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2</v>
      </c>
      <c r="BC5">
        <v>0</v>
      </c>
      <c r="BD5">
        <v>0</v>
      </c>
      <c r="BE5">
        <v>0</v>
      </c>
      <c r="BF5">
        <v>0</v>
      </c>
      <c r="BG5">
        <v>0</v>
      </c>
      <c r="BH5">
        <v>0</v>
      </c>
      <c r="BI5">
        <v>0</v>
      </c>
      <c r="BJ5">
        <v>0</v>
      </c>
      <c r="BK5">
        <v>0</v>
      </c>
      <c r="BL5">
        <v>0</v>
      </c>
      <c r="BM5">
        <v>0</v>
      </c>
      <c r="BN5">
        <v>0</v>
      </c>
      <c r="BO5">
        <v>1</v>
      </c>
      <c r="BP5">
        <v>0</v>
      </c>
      <c r="BQ5">
        <v>0</v>
      </c>
      <c r="BR5">
        <v>1</v>
      </c>
      <c r="BS5">
        <v>2</v>
      </c>
      <c r="BT5">
        <v>0</v>
      </c>
      <c r="BU5">
        <v>0</v>
      </c>
      <c r="BV5">
        <v>0</v>
      </c>
      <c r="BW5">
        <v>1</v>
      </c>
      <c r="BX5">
        <v>0</v>
      </c>
      <c r="BY5">
        <v>0</v>
      </c>
      <c r="BZ5">
        <v>0</v>
      </c>
      <c r="CA5">
        <v>0</v>
      </c>
      <c r="CB5">
        <v>0</v>
      </c>
      <c r="CC5">
        <v>0</v>
      </c>
      <c r="CD5">
        <v>0</v>
      </c>
      <c r="CE5">
        <v>0</v>
      </c>
      <c r="CF5">
        <v>0</v>
      </c>
      <c r="CG5">
        <v>0</v>
      </c>
      <c r="CH5">
        <v>1</v>
      </c>
      <c r="CI5">
        <v>0</v>
      </c>
      <c r="CJ5">
        <v>0</v>
      </c>
      <c r="CK5">
        <v>0</v>
      </c>
      <c r="CL5">
        <v>0</v>
      </c>
      <c r="CM5">
        <v>0</v>
      </c>
      <c r="CN5">
        <v>0</v>
      </c>
      <c r="CO5">
        <v>0</v>
      </c>
      <c r="CP5">
        <v>0</v>
      </c>
      <c r="CQ5">
        <v>0</v>
      </c>
      <c r="CR5">
        <v>0</v>
      </c>
      <c r="CS5">
        <v>0</v>
      </c>
      <c r="CT5">
        <v>0</v>
      </c>
      <c r="CU5">
        <v>1</v>
      </c>
      <c r="CV5">
        <v>1</v>
      </c>
      <c r="CW5">
        <v>0</v>
      </c>
      <c r="CX5">
        <v>0</v>
      </c>
      <c r="CY5">
        <v>2</v>
      </c>
      <c r="CZ5">
        <v>0</v>
      </c>
      <c r="DA5">
        <v>0</v>
      </c>
      <c r="DB5">
        <v>0</v>
      </c>
      <c r="DC5">
        <v>1</v>
      </c>
      <c r="DD5">
        <v>0</v>
      </c>
      <c r="DE5">
        <v>0</v>
      </c>
      <c r="DF5">
        <v>0</v>
      </c>
      <c r="DG5">
        <v>0</v>
      </c>
      <c r="DH5">
        <v>0</v>
      </c>
      <c r="DI5">
        <v>0</v>
      </c>
      <c r="DJ5">
        <v>0</v>
      </c>
      <c r="DK5">
        <v>0</v>
      </c>
      <c r="DL5">
        <v>0</v>
      </c>
      <c r="DM5">
        <v>0</v>
      </c>
      <c r="DN5">
        <v>2</v>
      </c>
      <c r="DO5">
        <v>0</v>
      </c>
      <c r="DP5">
        <v>0</v>
      </c>
      <c r="DQ5">
        <v>0</v>
      </c>
      <c r="DR5">
        <v>0</v>
      </c>
      <c r="DS5">
        <v>0</v>
      </c>
      <c r="DT5" s="340">
        <v>0</v>
      </c>
      <c r="DU5" s="340">
        <v>0</v>
      </c>
      <c r="DV5" s="340">
        <v>0</v>
      </c>
      <c r="DW5" s="340">
        <v>0</v>
      </c>
      <c r="DX5" s="340">
        <v>0</v>
      </c>
      <c r="DY5" s="340">
        <v>0</v>
      </c>
      <c r="DZ5" s="340">
        <v>0</v>
      </c>
      <c r="EA5" s="340">
        <v>0</v>
      </c>
      <c r="EB5" s="340">
        <v>1</v>
      </c>
      <c r="EC5" s="340">
        <v>2</v>
      </c>
      <c r="ED5" s="340">
        <v>0</v>
      </c>
      <c r="EE5" s="340">
        <v>2</v>
      </c>
      <c r="EF5" s="340">
        <v>0</v>
      </c>
      <c r="EG5" s="340">
        <v>0</v>
      </c>
      <c r="EH5" s="340">
        <v>0</v>
      </c>
      <c r="EI5" s="340">
        <v>1</v>
      </c>
      <c r="EJ5" s="235">
        <v>0</v>
      </c>
      <c r="EK5" s="235">
        <v>0</v>
      </c>
      <c r="EL5" s="235">
        <v>0</v>
      </c>
      <c r="EM5" s="235">
        <v>0</v>
      </c>
      <c r="EN5" s="235">
        <v>0</v>
      </c>
      <c r="EO5" s="235">
        <v>0</v>
      </c>
      <c r="EP5" s="235">
        <v>0</v>
      </c>
      <c r="EQ5" s="235">
        <v>0</v>
      </c>
      <c r="ER5" s="235">
        <v>0</v>
      </c>
      <c r="ES5" s="235">
        <v>1</v>
      </c>
      <c r="ET5" s="235">
        <v>5</v>
      </c>
      <c r="EU5" s="235">
        <v>0</v>
      </c>
      <c r="EV5" s="235">
        <v>0</v>
      </c>
      <c r="EW5" s="235">
        <v>0</v>
      </c>
      <c r="EX5" s="235">
        <v>0</v>
      </c>
      <c r="EY5" s="235">
        <v>0</v>
      </c>
    </row>
    <row r="6" spans="1:155" x14ac:dyDescent="0.2">
      <c r="A6" t="s">
        <v>1723</v>
      </c>
      <c r="E6" s="277"/>
      <c r="F6" s="277"/>
      <c r="G6" s="277"/>
      <c r="H6" s="277"/>
      <c r="I6" s="277"/>
      <c r="J6" s="277"/>
      <c r="K6">
        <v>1</v>
      </c>
      <c r="L6">
        <v>0</v>
      </c>
      <c r="M6">
        <v>0</v>
      </c>
      <c r="N6">
        <v>0</v>
      </c>
      <c r="O6">
        <v>1</v>
      </c>
      <c r="P6">
        <v>0</v>
      </c>
      <c r="Q6">
        <v>1</v>
      </c>
      <c r="R6">
        <v>2</v>
      </c>
      <c r="S6">
        <v>7</v>
      </c>
      <c r="T6">
        <v>50</v>
      </c>
      <c r="U6">
        <v>17</v>
      </c>
      <c r="V6">
        <v>23</v>
      </c>
      <c r="W6">
        <v>0</v>
      </c>
      <c r="X6">
        <v>0</v>
      </c>
      <c r="Y6">
        <v>0</v>
      </c>
      <c r="Z6">
        <v>11</v>
      </c>
      <c r="AA6" t="s">
        <v>2201</v>
      </c>
      <c r="AB6">
        <v>0</v>
      </c>
      <c r="AC6">
        <v>0</v>
      </c>
      <c r="AD6">
        <v>0</v>
      </c>
      <c r="AE6">
        <v>0</v>
      </c>
      <c r="AF6">
        <v>0</v>
      </c>
      <c r="AG6">
        <v>0</v>
      </c>
      <c r="AH6">
        <v>0</v>
      </c>
      <c r="AI6">
        <v>0</v>
      </c>
      <c r="AJ6">
        <v>0</v>
      </c>
      <c r="AK6">
        <v>1</v>
      </c>
      <c r="AL6">
        <v>0</v>
      </c>
      <c r="AM6">
        <v>2</v>
      </c>
      <c r="AN6">
        <v>0</v>
      </c>
      <c r="AO6">
        <v>0</v>
      </c>
      <c r="AP6">
        <v>0</v>
      </c>
      <c r="AQ6">
        <v>1</v>
      </c>
      <c r="AR6">
        <v>0</v>
      </c>
      <c r="AS6">
        <v>0</v>
      </c>
      <c r="AT6">
        <v>0</v>
      </c>
      <c r="AU6">
        <v>0</v>
      </c>
      <c r="AV6">
        <v>0</v>
      </c>
      <c r="AW6">
        <v>0</v>
      </c>
      <c r="AX6">
        <v>0</v>
      </c>
      <c r="AY6">
        <v>0</v>
      </c>
      <c r="AZ6">
        <v>0</v>
      </c>
      <c r="BA6">
        <v>3</v>
      </c>
      <c r="BB6">
        <v>6</v>
      </c>
      <c r="BC6">
        <v>0</v>
      </c>
      <c r="BD6">
        <v>0</v>
      </c>
      <c r="BE6">
        <v>0</v>
      </c>
      <c r="BF6">
        <v>0</v>
      </c>
      <c r="BG6">
        <v>0</v>
      </c>
      <c r="BH6">
        <v>1</v>
      </c>
      <c r="BI6">
        <v>0</v>
      </c>
      <c r="BJ6">
        <v>0</v>
      </c>
      <c r="BK6">
        <v>0</v>
      </c>
      <c r="BL6">
        <v>0</v>
      </c>
      <c r="BM6">
        <v>0</v>
      </c>
      <c r="BN6">
        <v>0</v>
      </c>
      <c r="BO6">
        <v>0</v>
      </c>
      <c r="BP6">
        <v>0</v>
      </c>
      <c r="BQ6">
        <v>0</v>
      </c>
      <c r="BR6">
        <v>0</v>
      </c>
      <c r="BS6">
        <v>4</v>
      </c>
      <c r="BT6">
        <v>0</v>
      </c>
      <c r="BU6">
        <v>0</v>
      </c>
      <c r="BV6">
        <v>0</v>
      </c>
      <c r="BW6">
        <v>3</v>
      </c>
      <c r="BX6">
        <v>0</v>
      </c>
      <c r="BY6">
        <v>0</v>
      </c>
      <c r="BZ6">
        <v>0</v>
      </c>
      <c r="CA6">
        <v>0</v>
      </c>
      <c r="CB6">
        <v>0</v>
      </c>
      <c r="CC6">
        <v>0</v>
      </c>
      <c r="CD6">
        <v>0</v>
      </c>
      <c r="CE6">
        <v>0</v>
      </c>
      <c r="CF6">
        <v>0</v>
      </c>
      <c r="CG6">
        <v>4</v>
      </c>
      <c r="CH6">
        <v>5</v>
      </c>
      <c r="CI6">
        <v>0</v>
      </c>
      <c r="CJ6">
        <v>0</v>
      </c>
      <c r="CK6">
        <v>0</v>
      </c>
      <c r="CL6">
        <v>0</v>
      </c>
      <c r="CM6">
        <v>0</v>
      </c>
      <c r="CN6">
        <v>0</v>
      </c>
      <c r="CO6">
        <v>0</v>
      </c>
      <c r="CP6">
        <v>0</v>
      </c>
      <c r="CQ6">
        <v>0</v>
      </c>
      <c r="CR6">
        <v>0</v>
      </c>
      <c r="CS6">
        <v>0</v>
      </c>
      <c r="CT6">
        <v>0</v>
      </c>
      <c r="CU6">
        <v>1</v>
      </c>
      <c r="CV6">
        <v>1</v>
      </c>
      <c r="CW6">
        <v>7</v>
      </c>
      <c r="CX6">
        <v>0</v>
      </c>
      <c r="CY6">
        <v>4</v>
      </c>
      <c r="CZ6">
        <v>0</v>
      </c>
      <c r="DA6">
        <v>0</v>
      </c>
      <c r="DB6">
        <v>0</v>
      </c>
      <c r="DC6">
        <v>1</v>
      </c>
      <c r="DD6">
        <v>0</v>
      </c>
      <c r="DE6">
        <v>0</v>
      </c>
      <c r="DF6">
        <v>0</v>
      </c>
      <c r="DG6">
        <v>0</v>
      </c>
      <c r="DH6">
        <v>0</v>
      </c>
      <c r="DI6">
        <v>0</v>
      </c>
      <c r="DJ6">
        <v>0</v>
      </c>
      <c r="DK6">
        <v>0</v>
      </c>
      <c r="DL6">
        <v>0</v>
      </c>
      <c r="DM6">
        <v>0</v>
      </c>
      <c r="DN6">
        <v>10</v>
      </c>
      <c r="DO6">
        <v>0</v>
      </c>
      <c r="DP6">
        <v>1</v>
      </c>
      <c r="DQ6">
        <v>0</v>
      </c>
      <c r="DR6">
        <v>0</v>
      </c>
      <c r="DS6">
        <v>0</v>
      </c>
      <c r="DT6" s="340">
        <v>0</v>
      </c>
      <c r="DU6" s="340">
        <v>0</v>
      </c>
      <c r="DV6" s="340">
        <v>0</v>
      </c>
      <c r="DW6" s="340">
        <v>0</v>
      </c>
      <c r="DX6" s="340">
        <v>0</v>
      </c>
      <c r="DY6" s="340">
        <v>0</v>
      </c>
      <c r="DZ6" s="340">
        <v>1</v>
      </c>
      <c r="EA6" s="340">
        <v>0</v>
      </c>
      <c r="EB6" s="340">
        <v>0</v>
      </c>
      <c r="EC6" s="340">
        <v>2</v>
      </c>
      <c r="ED6" s="340">
        <v>0</v>
      </c>
      <c r="EE6" s="340">
        <v>2</v>
      </c>
      <c r="EF6" s="340">
        <v>0</v>
      </c>
      <c r="EG6" s="340">
        <v>0</v>
      </c>
      <c r="EH6" s="340">
        <v>0</v>
      </c>
      <c r="EI6" s="340">
        <v>1</v>
      </c>
      <c r="EJ6" s="235">
        <v>0</v>
      </c>
      <c r="EK6" s="235">
        <v>0</v>
      </c>
      <c r="EL6" s="235">
        <v>0</v>
      </c>
      <c r="EM6" s="235">
        <v>0</v>
      </c>
      <c r="EN6" s="235">
        <v>0</v>
      </c>
      <c r="EO6" s="235">
        <v>0</v>
      </c>
      <c r="EP6" s="235">
        <v>0</v>
      </c>
      <c r="EQ6" s="235">
        <v>0</v>
      </c>
      <c r="ER6" s="235">
        <v>0</v>
      </c>
      <c r="ES6" s="235">
        <v>0</v>
      </c>
      <c r="ET6" s="235">
        <v>2</v>
      </c>
      <c r="EU6" s="235">
        <v>0</v>
      </c>
      <c r="EV6" s="235">
        <v>0</v>
      </c>
      <c r="EW6" s="235">
        <v>0</v>
      </c>
      <c r="EX6" s="235">
        <v>0</v>
      </c>
      <c r="EY6" s="235">
        <v>0</v>
      </c>
    </row>
    <row r="7" spans="1:155" x14ac:dyDescent="0.2">
      <c r="A7" t="s">
        <v>1765</v>
      </c>
      <c r="E7" s="277"/>
      <c r="F7" s="277"/>
      <c r="G7" s="277"/>
      <c r="H7" s="277"/>
      <c r="I7" s="277"/>
      <c r="J7" s="277"/>
      <c r="K7">
        <v>0</v>
      </c>
      <c r="L7">
        <v>4</v>
      </c>
      <c r="M7">
        <v>0</v>
      </c>
      <c r="N7">
        <v>7</v>
      </c>
      <c r="O7">
        <v>22</v>
      </c>
      <c r="P7">
        <v>0</v>
      </c>
      <c r="Q7">
        <v>2</v>
      </c>
      <c r="R7">
        <v>3</v>
      </c>
      <c r="S7">
        <v>6</v>
      </c>
      <c r="T7">
        <v>18</v>
      </c>
      <c r="U7">
        <v>15</v>
      </c>
      <c r="V7">
        <v>13</v>
      </c>
      <c r="W7">
        <v>0</v>
      </c>
      <c r="X7">
        <v>0</v>
      </c>
      <c r="Y7">
        <v>0</v>
      </c>
      <c r="Z7">
        <v>3</v>
      </c>
      <c r="AA7" t="s">
        <v>2201</v>
      </c>
      <c r="AB7">
        <v>0</v>
      </c>
      <c r="AC7">
        <v>0</v>
      </c>
      <c r="AD7">
        <v>0</v>
      </c>
      <c r="AE7">
        <v>1</v>
      </c>
      <c r="AF7">
        <v>0</v>
      </c>
      <c r="AG7">
        <v>0</v>
      </c>
      <c r="AH7">
        <v>1</v>
      </c>
      <c r="AI7">
        <v>0</v>
      </c>
      <c r="AJ7">
        <v>2</v>
      </c>
      <c r="AK7">
        <v>0</v>
      </c>
      <c r="AL7">
        <v>0</v>
      </c>
      <c r="AM7">
        <v>4</v>
      </c>
      <c r="AN7">
        <v>0</v>
      </c>
      <c r="AO7">
        <v>0</v>
      </c>
      <c r="AP7">
        <v>0</v>
      </c>
      <c r="AQ7">
        <v>2</v>
      </c>
      <c r="AR7">
        <v>0</v>
      </c>
      <c r="AS7">
        <v>0</v>
      </c>
      <c r="AT7">
        <v>0</v>
      </c>
      <c r="AU7">
        <v>0</v>
      </c>
      <c r="AV7">
        <v>1</v>
      </c>
      <c r="AW7">
        <v>0</v>
      </c>
      <c r="AX7">
        <v>1</v>
      </c>
      <c r="AY7">
        <v>0</v>
      </c>
      <c r="AZ7">
        <v>0</v>
      </c>
      <c r="BA7">
        <v>0</v>
      </c>
      <c r="BB7">
        <v>4</v>
      </c>
      <c r="BC7">
        <v>0</v>
      </c>
      <c r="BD7">
        <v>0</v>
      </c>
      <c r="BE7">
        <v>0</v>
      </c>
      <c r="BF7">
        <v>0</v>
      </c>
      <c r="BG7">
        <v>0</v>
      </c>
      <c r="BH7">
        <v>0</v>
      </c>
      <c r="BI7">
        <v>0</v>
      </c>
      <c r="BJ7">
        <v>0</v>
      </c>
      <c r="BK7">
        <v>1</v>
      </c>
      <c r="BL7">
        <v>0</v>
      </c>
      <c r="BM7">
        <v>0</v>
      </c>
      <c r="BN7">
        <v>0</v>
      </c>
      <c r="BO7">
        <v>0</v>
      </c>
      <c r="BP7">
        <v>1</v>
      </c>
      <c r="BQ7">
        <v>1</v>
      </c>
      <c r="BR7">
        <v>0</v>
      </c>
      <c r="BS7">
        <v>1</v>
      </c>
      <c r="BT7">
        <v>0</v>
      </c>
      <c r="BU7">
        <v>0</v>
      </c>
      <c r="BV7">
        <v>0</v>
      </c>
      <c r="BW7">
        <v>0</v>
      </c>
      <c r="BX7">
        <v>0</v>
      </c>
      <c r="BY7">
        <v>2</v>
      </c>
      <c r="BZ7">
        <v>0</v>
      </c>
      <c r="CA7">
        <v>0</v>
      </c>
      <c r="CB7">
        <v>3</v>
      </c>
      <c r="CC7">
        <v>1</v>
      </c>
      <c r="CD7">
        <v>0</v>
      </c>
      <c r="CE7">
        <v>0</v>
      </c>
      <c r="CF7">
        <v>0</v>
      </c>
      <c r="CG7">
        <v>0</v>
      </c>
      <c r="CH7">
        <v>2</v>
      </c>
      <c r="CI7">
        <v>0</v>
      </c>
      <c r="CJ7">
        <v>0</v>
      </c>
      <c r="CK7">
        <v>0</v>
      </c>
      <c r="CL7">
        <v>0</v>
      </c>
      <c r="CM7">
        <v>0</v>
      </c>
      <c r="CN7">
        <v>0</v>
      </c>
      <c r="CO7">
        <v>0</v>
      </c>
      <c r="CP7">
        <v>0</v>
      </c>
      <c r="CQ7">
        <v>1</v>
      </c>
      <c r="CR7">
        <v>6</v>
      </c>
      <c r="CS7">
        <v>0</v>
      </c>
      <c r="CT7">
        <v>0</v>
      </c>
      <c r="CU7">
        <v>2</v>
      </c>
      <c r="CV7">
        <v>1</v>
      </c>
      <c r="CW7">
        <v>2</v>
      </c>
      <c r="CX7">
        <v>0</v>
      </c>
      <c r="CY7">
        <v>3</v>
      </c>
      <c r="CZ7">
        <v>0</v>
      </c>
      <c r="DA7">
        <v>0</v>
      </c>
      <c r="DB7">
        <v>0</v>
      </c>
      <c r="DC7">
        <v>0</v>
      </c>
      <c r="DD7">
        <v>0</v>
      </c>
      <c r="DE7">
        <v>5</v>
      </c>
      <c r="DF7">
        <v>0</v>
      </c>
      <c r="DG7">
        <v>0</v>
      </c>
      <c r="DH7">
        <v>2</v>
      </c>
      <c r="DI7">
        <v>0</v>
      </c>
      <c r="DJ7">
        <v>1</v>
      </c>
      <c r="DK7">
        <v>0</v>
      </c>
      <c r="DL7">
        <v>0</v>
      </c>
      <c r="DM7">
        <v>0</v>
      </c>
      <c r="DN7">
        <v>7</v>
      </c>
      <c r="DO7">
        <v>0</v>
      </c>
      <c r="DP7">
        <v>0</v>
      </c>
      <c r="DQ7">
        <v>0</v>
      </c>
      <c r="DR7">
        <v>0</v>
      </c>
      <c r="DS7">
        <v>0</v>
      </c>
      <c r="DT7" s="340">
        <v>0</v>
      </c>
      <c r="DU7" s="340">
        <v>0</v>
      </c>
      <c r="DV7" s="340">
        <v>0</v>
      </c>
      <c r="DW7" s="340">
        <v>0</v>
      </c>
      <c r="DX7" s="340">
        <v>3</v>
      </c>
      <c r="DY7" s="340">
        <v>0</v>
      </c>
      <c r="DZ7" s="340">
        <v>1</v>
      </c>
      <c r="EA7" s="340">
        <v>1</v>
      </c>
      <c r="EB7" s="340">
        <v>0</v>
      </c>
      <c r="EC7" s="340">
        <v>2</v>
      </c>
      <c r="ED7" s="340">
        <v>0</v>
      </c>
      <c r="EE7" s="340">
        <v>1</v>
      </c>
      <c r="EF7" s="340">
        <v>0</v>
      </c>
      <c r="EG7" s="340">
        <v>0</v>
      </c>
      <c r="EH7" s="340">
        <v>0</v>
      </c>
      <c r="EI7" s="340">
        <v>0</v>
      </c>
      <c r="EJ7" s="235">
        <v>0</v>
      </c>
      <c r="EK7" s="235">
        <v>0</v>
      </c>
      <c r="EL7" s="235">
        <v>0</v>
      </c>
      <c r="EM7" s="235">
        <v>0</v>
      </c>
      <c r="EN7" s="235">
        <v>0</v>
      </c>
      <c r="EO7" s="235">
        <v>0</v>
      </c>
      <c r="EP7" s="235">
        <v>1</v>
      </c>
      <c r="EQ7" s="235">
        <v>0</v>
      </c>
      <c r="ER7" s="235">
        <v>0</v>
      </c>
      <c r="ES7" s="235">
        <v>0</v>
      </c>
      <c r="ET7" s="235">
        <v>6</v>
      </c>
      <c r="EU7" s="235">
        <v>0</v>
      </c>
      <c r="EV7" s="235">
        <v>0</v>
      </c>
      <c r="EW7" s="235">
        <v>0</v>
      </c>
      <c r="EX7" s="235">
        <v>0</v>
      </c>
      <c r="EY7" s="235">
        <v>0</v>
      </c>
    </row>
    <row r="8" spans="1:155" x14ac:dyDescent="0.2">
      <c r="A8" t="s">
        <v>2229</v>
      </c>
      <c r="E8" s="277"/>
      <c r="F8" s="277"/>
      <c r="G8" s="277"/>
      <c r="H8" s="277"/>
      <c r="I8" s="277"/>
      <c r="J8" s="277"/>
      <c r="K8">
        <v>0</v>
      </c>
      <c r="L8">
        <v>0</v>
      </c>
      <c r="M8">
        <v>0</v>
      </c>
      <c r="N8">
        <v>0</v>
      </c>
      <c r="O8">
        <v>0</v>
      </c>
      <c r="P8">
        <v>0</v>
      </c>
      <c r="Q8">
        <v>0</v>
      </c>
      <c r="R8">
        <v>0</v>
      </c>
      <c r="S8">
        <v>0</v>
      </c>
      <c r="T8">
        <v>31</v>
      </c>
      <c r="U8">
        <v>4</v>
      </c>
      <c r="V8">
        <v>0</v>
      </c>
      <c r="W8">
        <v>0</v>
      </c>
      <c r="X8">
        <v>0</v>
      </c>
      <c r="Y8">
        <v>0</v>
      </c>
      <c r="Z8">
        <v>0</v>
      </c>
      <c r="AA8" t="s">
        <v>2201</v>
      </c>
      <c r="AB8">
        <v>0</v>
      </c>
      <c r="AC8">
        <v>0</v>
      </c>
      <c r="AD8">
        <v>0</v>
      </c>
      <c r="AE8">
        <v>0</v>
      </c>
      <c r="AF8">
        <v>0</v>
      </c>
      <c r="AG8">
        <v>0</v>
      </c>
      <c r="AH8">
        <v>0</v>
      </c>
      <c r="AI8">
        <v>0</v>
      </c>
      <c r="AJ8">
        <v>0</v>
      </c>
      <c r="AK8">
        <v>1</v>
      </c>
      <c r="AL8">
        <v>0</v>
      </c>
      <c r="AM8">
        <v>0</v>
      </c>
      <c r="AN8">
        <v>0</v>
      </c>
      <c r="AO8">
        <v>0</v>
      </c>
      <c r="AP8">
        <v>0</v>
      </c>
      <c r="AQ8">
        <v>0</v>
      </c>
      <c r="AR8">
        <v>0</v>
      </c>
      <c r="AS8">
        <v>0</v>
      </c>
      <c r="AT8">
        <v>0</v>
      </c>
      <c r="AU8">
        <v>0</v>
      </c>
      <c r="AV8">
        <v>0</v>
      </c>
      <c r="AW8">
        <v>0</v>
      </c>
      <c r="AX8">
        <v>0</v>
      </c>
      <c r="AY8">
        <v>0</v>
      </c>
      <c r="AZ8">
        <v>0</v>
      </c>
      <c r="BA8">
        <v>0</v>
      </c>
      <c r="BB8">
        <v>1</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2</v>
      </c>
      <c r="CH8">
        <v>3</v>
      </c>
      <c r="CI8">
        <v>0</v>
      </c>
      <c r="CJ8">
        <v>0</v>
      </c>
      <c r="CK8">
        <v>0</v>
      </c>
      <c r="CL8">
        <v>0</v>
      </c>
      <c r="CM8">
        <v>0</v>
      </c>
      <c r="CN8">
        <v>0</v>
      </c>
      <c r="CO8">
        <v>0</v>
      </c>
      <c r="CP8">
        <v>0</v>
      </c>
      <c r="CQ8">
        <v>0</v>
      </c>
      <c r="CR8">
        <v>0</v>
      </c>
      <c r="CS8">
        <v>0</v>
      </c>
      <c r="CT8">
        <v>0</v>
      </c>
      <c r="CU8">
        <v>0</v>
      </c>
      <c r="CV8">
        <v>0</v>
      </c>
      <c r="CW8">
        <v>2</v>
      </c>
      <c r="CX8">
        <v>1</v>
      </c>
      <c r="CY8">
        <v>0</v>
      </c>
      <c r="CZ8">
        <v>0</v>
      </c>
      <c r="DA8">
        <v>0</v>
      </c>
      <c r="DB8">
        <v>0</v>
      </c>
      <c r="DC8">
        <v>0</v>
      </c>
      <c r="DD8">
        <v>0</v>
      </c>
      <c r="DE8">
        <v>0</v>
      </c>
      <c r="DF8">
        <v>0</v>
      </c>
      <c r="DG8">
        <v>0</v>
      </c>
      <c r="DH8">
        <v>0</v>
      </c>
      <c r="DI8">
        <v>0</v>
      </c>
      <c r="DJ8">
        <v>0</v>
      </c>
      <c r="DK8">
        <v>0</v>
      </c>
      <c r="DL8">
        <v>0</v>
      </c>
      <c r="DM8">
        <v>4</v>
      </c>
      <c r="DN8">
        <v>4</v>
      </c>
      <c r="DO8">
        <v>0</v>
      </c>
      <c r="DP8">
        <v>0</v>
      </c>
      <c r="DQ8">
        <v>0</v>
      </c>
      <c r="DR8">
        <v>0</v>
      </c>
      <c r="DS8">
        <v>0</v>
      </c>
      <c r="DT8" s="340">
        <v>0</v>
      </c>
      <c r="DU8" s="340">
        <v>0</v>
      </c>
      <c r="DV8" s="340">
        <v>0</v>
      </c>
      <c r="DW8" s="340">
        <v>0</v>
      </c>
      <c r="DX8" s="340">
        <v>0</v>
      </c>
      <c r="DY8" s="340">
        <v>0</v>
      </c>
      <c r="DZ8" s="340">
        <v>0</v>
      </c>
      <c r="EA8" s="340">
        <v>0</v>
      </c>
      <c r="EB8" s="340">
        <v>0</v>
      </c>
      <c r="EC8" s="340">
        <v>15</v>
      </c>
      <c r="ED8" s="340">
        <v>0</v>
      </c>
      <c r="EE8" s="340">
        <v>0</v>
      </c>
      <c r="EF8" s="340">
        <v>0</v>
      </c>
      <c r="EG8" s="340">
        <v>0</v>
      </c>
      <c r="EH8" s="340">
        <v>0</v>
      </c>
      <c r="EI8" s="340">
        <v>0</v>
      </c>
      <c r="EJ8" s="235">
        <v>0</v>
      </c>
      <c r="EK8" s="235">
        <v>0</v>
      </c>
      <c r="EL8" s="235">
        <v>0</v>
      </c>
      <c r="EM8" s="235">
        <v>0</v>
      </c>
      <c r="EN8" s="235">
        <v>0</v>
      </c>
      <c r="EO8" s="235">
        <v>0</v>
      </c>
      <c r="EP8" s="235">
        <v>0</v>
      </c>
      <c r="EQ8" s="235">
        <v>0</v>
      </c>
      <c r="ER8" s="235">
        <v>0</v>
      </c>
      <c r="ES8" s="235">
        <v>0</v>
      </c>
      <c r="ET8" s="235">
        <v>19</v>
      </c>
      <c r="EU8" s="235">
        <v>0</v>
      </c>
      <c r="EV8" s="235">
        <v>0</v>
      </c>
      <c r="EW8" s="235">
        <v>0</v>
      </c>
      <c r="EX8" s="235">
        <v>0</v>
      </c>
      <c r="EY8" s="235">
        <v>0</v>
      </c>
    </row>
    <row r="9" spans="1:155" x14ac:dyDescent="0.2">
      <c r="A9" t="s">
        <v>1986</v>
      </c>
      <c r="E9" s="277"/>
      <c r="F9" s="277"/>
      <c r="G9" s="277"/>
      <c r="H9" s="277"/>
      <c r="I9" s="277"/>
      <c r="J9" s="277"/>
      <c r="K9">
        <v>0</v>
      </c>
      <c r="L9">
        <v>2</v>
      </c>
      <c r="M9">
        <v>0</v>
      </c>
      <c r="N9">
        <v>2</v>
      </c>
      <c r="O9">
        <v>0</v>
      </c>
      <c r="P9">
        <v>0</v>
      </c>
      <c r="Q9">
        <v>7</v>
      </c>
      <c r="R9">
        <v>2</v>
      </c>
      <c r="S9">
        <v>8</v>
      </c>
      <c r="T9">
        <v>44</v>
      </c>
      <c r="U9">
        <v>17</v>
      </c>
      <c r="V9">
        <v>1</v>
      </c>
      <c r="W9">
        <v>0</v>
      </c>
      <c r="X9">
        <v>0</v>
      </c>
      <c r="Y9">
        <v>0</v>
      </c>
      <c r="Z9">
        <v>0</v>
      </c>
      <c r="AA9" t="s">
        <v>2201</v>
      </c>
      <c r="AB9">
        <v>0</v>
      </c>
      <c r="AC9">
        <v>0</v>
      </c>
      <c r="AD9">
        <v>0</v>
      </c>
      <c r="AE9">
        <v>0</v>
      </c>
      <c r="AF9">
        <v>0</v>
      </c>
      <c r="AG9">
        <v>0</v>
      </c>
      <c r="AH9">
        <v>2</v>
      </c>
      <c r="AI9">
        <v>1</v>
      </c>
      <c r="AJ9">
        <v>4</v>
      </c>
      <c r="AK9">
        <v>2</v>
      </c>
      <c r="AL9">
        <v>0</v>
      </c>
      <c r="AM9">
        <v>0</v>
      </c>
      <c r="AN9">
        <v>0</v>
      </c>
      <c r="AO9">
        <v>0</v>
      </c>
      <c r="AP9">
        <v>0</v>
      </c>
      <c r="AQ9">
        <v>0</v>
      </c>
      <c r="AR9">
        <v>0</v>
      </c>
      <c r="AS9">
        <v>0</v>
      </c>
      <c r="AT9">
        <v>0</v>
      </c>
      <c r="AU9">
        <v>0</v>
      </c>
      <c r="AV9">
        <v>0</v>
      </c>
      <c r="AW9">
        <v>0</v>
      </c>
      <c r="AX9">
        <v>0</v>
      </c>
      <c r="AY9">
        <v>0</v>
      </c>
      <c r="AZ9">
        <v>0</v>
      </c>
      <c r="BA9">
        <v>0</v>
      </c>
      <c r="BB9">
        <v>6</v>
      </c>
      <c r="BC9">
        <v>0</v>
      </c>
      <c r="BD9">
        <v>0</v>
      </c>
      <c r="BE9">
        <v>0</v>
      </c>
      <c r="BF9">
        <v>0</v>
      </c>
      <c r="BG9">
        <v>0</v>
      </c>
      <c r="BH9">
        <v>0</v>
      </c>
      <c r="BI9">
        <v>0</v>
      </c>
      <c r="BJ9">
        <v>0</v>
      </c>
      <c r="BK9">
        <v>0</v>
      </c>
      <c r="BL9">
        <v>0</v>
      </c>
      <c r="BM9">
        <v>0</v>
      </c>
      <c r="BN9">
        <v>2</v>
      </c>
      <c r="BO9">
        <v>0</v>
      </c>
      <c r="BP9">
        <v>1</v>
      </c>
      <c r="BQ9">
        <v>6</v>
      </c>
      <c r="BR9">
        <v>0</v>
      </c>
      <c r="BS9">
        <v>0</v>
      </c>
      <c r="BT9">
        <v>0</v>
      </c>
      <c r="BU9">
        <v>0</v>
      </c>
      <c r="BV9">
        <v>0</v>
      </c>
      <c r="BW9">
        <v>0</v>
      </c>
      <c r="BX9">
        <v>0</v>
      </c>
      <c r="BY9">
        <v>0</v>
      </c>
      <c r="BZ9">
        <v>0</v>
      </c>
      <c r="CA9">
        <v>0</v>
      </c>
      <c r="CB9">
        <v>0</v>
      </c>
      <c r="CC9">
        <v>0</v>
      </c>
      <c r="CD9">
        <v>0</v>
      </c>
      <c r="CE9">
        <v>0</v>
      </c>
      <c r="CF9">
        <v>0</v>
      </c>
      <c r="CG9">
        <v>0</v>
      </c>
      <c r="CH9">
        <v>9</v>
      </c>
      <c r="CI9">
        <v>0</v>
      </c>
      <c r="CJ9">
        <v>0</v>
      </c>
      <c r="CK9">
        <v>0</v>
      </c>
      <c r="CL9">
        <v>0</v>
      </c>
      <c r="CM9">
        <v>0</v>
      </c>
      <c r="CN9">
        <v>0</v>
      </c>
      <c r="CO9">
        <v>0</v>
      </c>
      <c r="CP9">
        <v>0</v>
      </c>
      <c r="CQ9">
        <v>0</v>
      </c>
      <c r="CR9">
        <v>0</v>
      </c>
      <c r="CS9">
        <v>0</v>
      </c>
      <c r="CT9">
        <v>1</v>
      </c>
      <c r="CU9">
        <v>0</v>
      </c>
      <c r="CV9">
        <v>2</v>
      </c>
      <c r="CW9">
        <v>1</v>
      </c>
      <c r="CX9">
        <v>0</v>
      </c>
      <c r="CY9">
        <v>0</v>
      </c>
      <c r="CZ9">
        <v>0</v>
      </c>
      <c r="DA9">
        <v>0</v>
      </c>
      <c r="DB9">
        <v>0</v>
      </c>
      <c r="DC9">
        <v>0</v>
      </c>
      <c r="DD9">
        <v>0</v>
      </c>
      <c r="DE9">
        <v>1</v>
      </c>
      <c r="DF9">
        <v>0</v>
      </c>
      <c r="DG9">
        <v>0</v>
      </c>
      <c r="DH9">
        <v>1</v>
      </c>
      <c r="DI9">
        <v>0</v>
      </c>
      <c r="DJ9">
        <v>0</v>
      </c>
      <c r="DK9">
        <v>0</v>
      </c>
      <c r="DL9">
        <v>0</v>
      </c>
      <c r="DM9">
        <v>0</v>
      </c>
      <c r="DN9">
        <v>0</v>
      </c>
      <c r="DO9">
        <v>0</v>
      </c>
      <c r="DP9">
        <v>0</v>
      </c>
      <c r="DQ9">
        <v>0</v>
      </c>
      <c r="DR9">
        <v>0</v>
      </c>
      <c r="DS9">
        <v>0</v>
      </c>
      <c r="DT9" s="340">
        <v>0</v>
      </c>
      <c r="DU9" s="340">
        <v>0</v>
      </c>
      <c r="DV9" s="340">
        <v>0</v>
      </c>
      <c r="DW9" s="340">
        <v>0</v>
      </c>
      <c r="DX9" s="340">
        <v>0</v>
      </c>
      <c r="DY9" s="340">
        <v>0</v>
      </c>
      <c r="DZ9" s="340">
        <v>0</v>
      </c>
      <c r="EA9" s="340">
        <v>0</v>
      </c>
      <c r="EB9" s="340">
        <v>0</v>
      </c>
      <c r="EC9" s="340">
        <v>3</v>
      </c>
      <c r="ED9" s="340">
        <v>0</v>
      </c>
      <c r="EE9" s="340">
        <v>0</v>
      </c>
      <c r="EF9" s="340">
        <v>0</v>
      </c>
      <c r="EG9" s="340">
        <v>0</v>
      </c>
      <c r="EH9" s="340">
        <v>0</v>
      </c>
      <c r="EI9" s="340">
        <v>0</v>
      </c>
      <c r="EJ9" s="235">
        <v>0</v>
      </c>
      <c r="EK9" s="235">
        <v>0</v>
      </c>
      <c r="EL9" s="235">
        <v>0</v>
      </c>
      <c r="EM9" s="235">
        <v>0</v>
      </c>
      <c r="EN9" s="235">
        <v>0</v>
      </c>
      <c r="EO9" s="235">
        <v>0</v>
      </c>
      <c r="EP9" s="235">
        <v>0</v>
      </c>
      <c r="EQ9" s="235">
        <v>0</v>
      </c>
      <c r="ER9" s="235">
        <v>0</v>
      </c>
      <c r="ES9" s="235">
        <v>0</v>
      </c>
      <c r="ET9" s="235">
        <v>5</v>
      </c>
      <c r="EU9" s="235">
        <v>0</v>
      </c>
      <c r="EV9" s="235">
        <v>0</v>
      </c>
      <c r="EW9" s="235">
        <v>0</v>
      </c>
      <c r="EX9" s="235">
        <v>0</v>
      </c>
      <c r="EY9" s="235">
        <v>0</v>
      </c>
    </row>
    <row r="10" spans="1:155" x14ac:dyDescent="0.2">
      <c r="A10" t="s">
        <v>2343</v>
      </c>
      <c r="K10">
        <v>0</v>
      </c>
      <c r="L10">
        <v>0</v>
      </c>
      <c r="M10">
        <v>0</v>
      </c>
      <c r="N10">
        <v>0</v>
      </c>
      <c r="O10">
        <v>1</v>
      </c>
      <c r="P10">
        <v>0</v>
      </c>
      <c r="Q10">
        <v>1</v>
      </c>
      <c r="R10">
        <v>2</v>
      </c>
      <c r="S10">
        <v>7</v>
      </c>
      <c r="T10">
        <v>8</v>
      </c>
      <c r="U10">
        <v>5</v>
      </c>
      <c r="V10">
        <v>8</v>
      </c>
      <c r="W10">
        <v>0</v>
      </c>
      <c r="X10">
        <v>0</v>
      </c>
      <c r="Y10">
        <v>0</v>
      </c>
      <c r="Z10">
        <v>2</v>
      </c>
      <c r="AA10" t="s">
        <v>2201</v>
      </c>
      <c r="DT10" s="340" t="e">
        <v>#N/A</v>
      </c>
      <c r="DU10" s="340" t="e">
        <v>#N/A</v>
      </c>
      <c r="DV10" s="340" t="e">
        <v>#N/A</v>
      </c>
      <c r="DW10" s="340" t="e">
        <v>#N/A</v>
      </c>
      <c r="DX10" s="340" t="e">
        <v>#N/A</v>
      </c>
      <c r="DY10" s="340" t="e">
        <v>#N/A</v>
      </c>
      <c r="DZ10" s="340" t="e">
        <v>#N/A</v>
      </c>
      <c r="EA10" s="340" t="e">
        <v>#N/A</v>
      </c>
      <c r="EB10" s="340" t="e">
        <v>#N/A</v>
      </c>
      <c r="EC10" s="340" t="e">
        <v>#N/A</v>
      </c>
      <c r="ED10" s="340" t="e">
        <v>#N/A</v>
      </c>
      <c r="EE10" s="340" t="e">
        <v>#N/A</v>
      </c>
      <c r="EF10" s="340" t="e">
        <v>#N/A</v>
      </c>
      <c r="EG10" s="340" t="e">
        <v>#N/A</v>
      </c>
      <c r="EH10" s="340" t="e">
        <v>#N/A</v>
      </c>
      <c r="EI10" s="340" t="e">
        <v>#N/A</v>
      </c>
      <c r="EJ10" s="235" t="e">
        <v>#N/A</v>
      </c>
      <c r="EK10" s="235" t="e">
        <v>#N/A</v>
      </c>
      <c r="EL10" s="235" t="e">
        <v>#N/A</v>
      </c>
      <c r="EM10" s="235" t="e">
        <v>#N/A</v>
      </c>
      <c r="EN10" s="235" t="e">
        <v>#N/A</v>
      </c>
      <c r="EO10" s="235" t="e">
        <v>#N/A</v>
      </c>
      <c r="EP10" s="235" t="e">
        <v>#N/A</v>
      </c>
      <c r="EQ10" s="235" t="e">
        <v>#N/A</v>
      </c>
      <c r="ER10" s="235" t="e">
        <v>#N/A</v>
      </c>
      <c r="ES10" s="235" t="e">
        <v>#N/A</v>
      </c>
      <c r="ET10" s="235" t="e">
        <v>#N/A</v>
      </c>
      <c r="EU10" s="235" t="e">
        <v>#N/A</v>
      </c>
      <c r="EV10" s="235" t="e">
        <v>#N/A</v>
      </c>
      <c r="EW10" s="235" t="e">
        <v>#N/A</v>
      </c>
      <c r="EX10" s="235" t="e">
        <v>#N/A</v>
      </c>
      <c r="EY10" s="235" t="e">
        <v>#N/A</v>
      </c>
    </row>
    <row r="11" spans="1:155" x14ac:dyDescent="0.2">
      <c r="A11" t="s">
        <v>1685</v>
      </c>
      <c r="E11" s="277"/>
      <c r="F11" s="277"/>
      <c r="G11" s="277"/>
      <c r="H11" s="277"/>
      <c r="I11" s="277"/>
      <c r="J11" s="277"/>
      <c r="K11">
        <v>0</v>
      </c>
      <c r="L11">
        <v>10</v>
      </c>
      <c r="M11">
        <v>0</v>
      </c>
      <c r="N11">
        <v>1</v>
      </c>
      <c r="O11">
        <v>18</v>
      </c>
      <c r="P11">
        <v>0</v>
      </c>
      <c r="Q11">
        <v>6</v>
      </c>
      <c r="R11">
        <v>0</v>
      </c>
      <c r="S11">
        <v>7</v>
      </c>
      <c r="T11">
        <v>9</v>
      </c>
      <c r="U11">
        <v>1</v>
      </c>
      <c r="V11">
        <v>4</v>
      </c>
      <c r="W11">
        <v>0</v>
      </c>
      <c r="X11">
        <v>0</v>
      </c>
      <c r="Y11">
        <v>0</v>
      </c>
      <c r="Z11">
        <v>1</v>
      </c>
      <c r="AA11" t="s">
        <v>2201</v>
      </c>
      <c r="AB11">
        <v>0</v>
      </c>
      <c r="AC11">
        <v>1</v>
      </c>
      <c r="AD11">
        <v>0</v>
      </c>
      <c r="AE11">
        <v>0</v>
      </c>
      <c r="AF11">
        <v>0</v>
      </c>
      <c r="AG11">
        <v>0</v>
      </c>
      <c r="AH11">
        <v>2</v>
      </c>
      <c r="AI11">
        <v>0</v>
      </c>
      <c r="AJ11">
        <v>0</v>
      </c>
      <c r="AK11">
        <v>0</v>
      </c>
      <c r="AL11">
        <v>0</v>
      </c>
      <c r="AM11">
        <v>0</v>
      </c>
      <c r="AN11">
        <v>0</v>
      </c>
      <c r="AO11">
        <v>0</v>
      </c>
      <c r="AP11">
        <v>0</v>
      </c>
      <c r="AQ11">
        <v>0</v>
      </c>
      <c r="AR11">
        <v>0</v>
      </c>
      <c r="AS11">
        <v>1</v>
      </c>
      <c r="AT11">
        <v>0</v>
      </c>
      <c r="AU11">
        <v>2</v>
      </c>
      <c r="AV11">
        <v>0</v>
      </c>
      <c r="AW11">
        <v>0</v>
      </c>
      <c r="AX11">
        <v>0</v>
      </c>
      <c r="AY11">
        <v>0</v>
      </c>
      <c r="AZ11">
        <v>0</v>
      </c>
      <c r="BA11">
        <v>0</v>
      </c>
      <c r="BB11">
        <v>0</v>
      </c>
      <c r="BC11">
        <v>0</v>
      </c>
      <c r="BD11">
        <v>0</v>
      </c>
      <c r="BE11">
        <v>0</v>
      </c>
      <c r="BF11">
        <v>0</v>
      </c>
      <c r="BG11">
        <v>0</v>
      </c>
      <c r="BH11">
        <v>0</v>
      </c>
      <c r="BI11">
        <v>1</v>
      </c>
      <c r="BJ11">
        <v>0</v>
      </c>
      <c r="BK11">
        <v>0</v>
      </c>
      <c r="BL11">
        <v>0</v>
      </c>
      <c r="BM11">
        <v>0</v>
      </c>
      <c r="BN11">
        <v>1</v>
      </c>
      <c r="BO11">
        <v>0</v>
      </c>
      <c r="BP11">
        <v>0</v>
      </c>
      <c r="BQ11">
        <v>0</v>
      </c>
      <c r="BR11">
        <v>0</v>
      </c>
      <c r="BS11">
        <v>0</v>
      </c>
      <c r="BT11">
        <v>0</v>
      </c>
      <c r="BU11">
        <v>0</v>
      </c>
      <c r="BV11">
        <v>0</v>
      </c>
      <c r="BW11">
        <v>0</v>
      </c>
      <c r="BX11">
        <v>0</v>
      </c>
      <c r="BY11">
        <v>2</v>
      </c>
      <c r="BZ11">
        <v>0</v>
      </c>
      <c r="CA11">
        <v>0</v>
      </c>
      <c r="CB11">
        <v>0</v>
      </c>
      <c r="CC11">
        <v>0</v>
      </c>
      <c r="CD11">
        <v>0</v>
      </c>
      <c r="CE11">
        <v>0</v>
      </c>
      <c r="CF11">
        <v>0</v>
      </c>
      <c r="CG11">
        <v>0</v>
      </c>
      <c r="CH11">
        <v>2</v>
      </c>
      <c r="CI11">
        <v>0</v>
      </c>
      <c r="CJ11">
        <v>0</v>
      </c>
      <c r="CK11">
        <v>0</v>
      </c>
      <c r="CL11">
        <v>0</v>
      </c>
      <c r="CM11">
        <v>0</v>
      </c>
      <c r="CN11">
        <v>0</v>
      </c>
      <c r="CO11">
        <v>1</v>
      </c>
      <c r="CP11">
        <v>0</v>
      </c>
      <c r="CQ11">
        <v>0</v>
      </c>
      <c r="CR11">
        <v>4</v>
      </c>
      <c r="CS11">
        <v>0</v>
      </c>
      <c r="CT11">
        <v>0</v>
      </c>
      <c r="CU11">
        <v>0</v>
      </c>
      <c r="CV11">
        <v>1</v>
      </c>
      <c r="CW11">
        <v>1</v>
      </c>
      <c r="CX11">
        <v>0</v>
      </c>
      <c r="CY11">
        <v>0</v>
      </c>
      <c r="CZ11">
        <v>0</v>
      </c>
      <c r="DA11">
        <v>0</v>
      </c>
      <c r="DB11">
        <v>0</v>
      </c>
      <c r="DC11">
        <v>0</v>
      </c>
      <c r="DD11">
        <v>0</v>
      </c>
      <c r="DE11">
        <v>5</v>
      </c>
      <c r="DF11">
        <v>0</v>
      </c>
      <c r="DG11">
        <v>0</v>
      </c>
      <c r="DH11">
        <v>0</v>
      </c>
      <c r="DI11">
        <v>0</v>
      </c>
      <c r="DJ11">
        <v>0</v>
      </c>
      <c r="DK11">
        <v>0</v>
      </c>
      <c r="DL11">
        <v>0</v>
      </c>
      <c r="DM11">
        <v>0</v>
      </c>
      <c r="DN11">
        <v>0</v>
      </c>
      <c r="DO11">
        <v>1</v>
      </c>
      <c r="DP11">
        <v>0</v>
      </c>
      <c r="DQ11">
        <v>0</v>
      </c>
      <c r="DR11">
        <v>0</v>
      </c>
      <c r="DS11">
        <v>0</v>
      </c>
      <c r="DT11" s="340">
        <v>0</v>
      </c>
      <c r="DU11" s="340">
        <v>1</v>
      </c>
      <c r="DV11" s="340">
        <v>0</v>
      </c>
      <c r="DW11" s="340">
        <v>0</v>
      </c>
      <c r="DX11" s="340">
        <v>3</v>
      </c>
      <c r="DY11" s="340">
        <v>0</v>
      </c>
      <c r="DZ11" s="340">
        <v>0</v>
      </c>
      <c r="EA11" s="340">
        <v>0</v>
      </c>
      <c r="EB11" s="340">
        <v>1</v>
      </c>
      <c r="EC11" s="340">
        <v>0</v>
      </c>
      <c r="ED11" s="340">
        <v>0</v>
      </c>
      <c r="EE11" s="340">
        <v>1</v>
      </c>
      <c r="EF11" s="340">
        <v>0</v>
      </c>
      <c r="EG11" s="340">
        <v>0</v>
      </c>
      <c r="EH11" s="340">
        <v>0</v>
      </c>
      <c r="EI11" s="340">
        <v>1</v>
      </c>
      <c r="EJ11" s="235">
        <v>0</v>
      </c>
      <c r="EK11" s="235">
        <v>4</v>
      </c>
      <c r="EL11" s="235">
        <v>0</v>
      </c>
      <c r="EM11" s="235">
        <v>0</v>
      </c>
      <c r="EN11" s="235">
        <v>0</v>
      </c>
      <c r="EO11" s="235">
        <v>0</v>
      </c>
      <c r="EP11" s="235">
        <v>0</v>
      </c>
      <c r="EQ11" s="235">
        <v>0</v>
      </c>
      <c r="ER11" s="235">
        <v>0</v>
      </c>
      <c r="ES11" s="235">
        <v>0</v>
      </c>
      <c r="ET11" s="235">
        <v>3</v>
      </c>
      <c r="EU11" s="235">
        <v>0</v>
      </c>
      <c r="EV11" s="235">
        <v>0</v>
      </c>
      <c r="EW11" s="235">
        <v>0</v>
      </c>
      <c r="EX11" s="235">
        <v>0</v>
      </c>
      <c r="EY11" s="235">
        <v>0</v>
      </c>
    </row>
    <row r="12" spans="1:155" x14ac:dyDescent="0.2">
      <c r="A12" t="s">
        <v>2033</v>
      </c>
      <c r="E12" s="277"/>
      <c r="F12" s="277"/>
      <c r="G12" s="277"/>
      <c r="H12" s="277"/>
      <c r="I12" s="277"/>
      <c r="J12" s="277"/>
      <c r="K12">
        <v>0</v>
      </c>
      <c r="L12">
        <v>0</v>
      </c>
      <c r="M12">
        <v>0</v>
      </c>
      <c r="N12">
        <v>1</v>
      </c>
      <c r="O12">
        <v>1</v>
      </c>
      <c r="P12">
        <v>0</v>
      </c>
      <c r="Q12">
        <v>0</v>
      </c>
      <c r="R12">
        <v>0</v>
      </c>
      <c r="S12">
        <v>10</v>
      </c>
      <c r="T12">
        <v>18</v>
      </c>
      <c r="U12">
        <v>8</v>
      </c>
      <c r="V12">
        <v>8</v>
      </c>
      <c r="W12">
        <v>0</v>
      </c>
      <c r="X12">
        <v>0</v>
      </c>
      <c r="Y12">
        <v>0</v>
      </c>
      <c r="Z12">
        <v>0</v>
      </c>
      <c r="AA12" t="s">
        <v>2201</v>
      </c>
      <c r="AB12">
        <v>0</v>
      </c>
      <c r="AC12">
        <v>0</v>
      </c>
      <c r="AD12">
        <v>0</v>
      </c>
      <c r="AE12">
        <v>0</v>
      </c>
      <c r="AF12">
        <v>0</v>
      </c>
      <c r="AG12">
        <v>0</v>
      </c>
      <c r="AH12">
        <v>0</v>
      </c>
      <c r="AI12">
        <v>0</v>
      </c>
      <c r="AJ12">
        <v>2</v>
      </c>
      <c r="AK12">
        <v>0</v>
      </c>
      <c r="AL12">
        <v>0</v>
      </c>
      <c r="AM12">
        <v>1</v>
      </c>
      <c r="AN12">
        <v>0</v>
      </c>
      <c r="AO12">
        <v>0</v>
      </c>
      <c r="AP12">
        <v>0</v>
      </c>
      <c r="AQ12">
        <v>0</v>
      </c>
      <c r="AR12">
        <v>0</v>
      </c>
      <c r="AS12">
        <v>0</v>
      </c>
      <c r="AT12">
        <v>0</v>
      </c>
      <c r="AU12">
        <v>0</v>
      </c>
      <c r="AV12">
        <v>0</v>
      </c>
      <c r="AW12">
        <v>0</v>
      </c>
      <c r="AX12">
        <v>0</v>
      </c>
      <c r="AY12">
        <v>0</v>
      </c>
      <c r="AZ12">
        <v>0</v>
      </c>
      <c r="BA12">
        <v>0</v>
      </c>
      <c r="BB12">
        <v>1</v>
      </c>
      <c r="BC12">
        <v>1</v>
      </c>
      <c r="BD12">
        <v>0</v>
      </c>
      <c r="BE12">
        <v>0</v>
      </c>
      <c r="BF12">
        <v>0</v>
      </c>
      <c r="BG12">
        <v>0</v>
      </c>
      <c r="BH12">
        <v>0</v>
      </c>
      <c r="BI12">
        <v>0</v>
      </c>
      <c r="BJ12">
        <v>0</v>
      </c>
      <c r="BK12">
        <v>1</v>
      </c>
      <c r="BL12">
        <v>0</v>
      </c>
      <c r="BM12">
        <v>0</v>
      </c>
      <c r="BN12">
        <v>0</v>
      </c>
      <c r="BO12">
        <v>0</v>
      </c>
      <c r="BP12">
        <v>0</v>
      </c>
      <c r="BQ12">
        <v>1</v>
      </c>
      <c r="BR12">
        <v>0</v>
      </c>
      <c r="BS12">
        <v>0</v>
      </c>
      <c r="BT12">
        <v>0</v>
      </c>
      <c r="BU12">
        <v>0</v>
      </c>
      <c r="BV12">
        <v>0</v>
      </c>
      <c r="BW12">
        <v>0</v>
      </c>
      <c r="BX12">
        <v>0</v>
      </c>
      <c r="BY12">
        <v>0</v>
      </c>
      <c r="BZ12">
        <v>0</v>
      </c>
      <c r="CA12">
        <v>0</v>
      </c>
      <c r="CB12">
        <v>1</v>
      </c>
      <c r="CC12">
        <v>0</v>
      </c>
      <c r="CD12">
        <v>0</v>
      </c>
      <c r="CE12">
        <v>0</v>
      </c>
      <c r="CF12">
        <v>0</v>
      </c>
      <c r="CG12">
        <v>0</v>
      </c>
      <c r="CH12">
        <v>3</v>
      </c>
      <c r="CI12">
        <v>0</v>
      </c>
      <c r="CJ12">
        <v>0</v>
      </c>
      <c r="CK12">
        <v>0</v>
      </c>
      <c r="CL12">
        <v>0</v>
      </c>
      <c r="CM12">
        <v>0</v>
      </c>
      <c r="CN12">
        <v>0</v>
      </c>
      <c r="CO12">
        <v>0</v>
      </c>
      <c r="CP12">
        <v>0</v>
      </c>
      <c r="CQ12">
        <v>0</v>
      </c>
      <c r="CR12">
        <v>0</v>
      </c>
      <c r="CS12">
        <v>0</v>
      </c>
      <c r="CT12">
        <v>0</v>
      </c>
      <c r="CU12">
        <v>0</v>
      </c>
      <c r="CV12">
        <v>1</v>
      </c>
      <c r="CW12">
        <v>1</v>
      </c>
      <c r="CX12">
        <v>0</v>
      </c>
      <c r="CY12">
        <v>5</v>
      </c>
      <c r="CZ12">
        <v>0</v>
      </c>
      <c r="DA12">
        <v>0</v>
      </c>
      <c r="DB12">
        <v>0</v>
      </c>
      <c r="DC12">
        <v>0</v>
      </c>
      <c r="DD12">
        <v>0</v>
      </c>
      <c r="DE12">
        <v>0</v>
      </c>
      <c r="DF12">
        <v>0</v>
      </c>
      <c r="DG12">
        <v>0</v>
      </c>
      <c r="DH12">
        <v>0</v>
      </c>
      <c r="DI12">
        <v>0</v>
      </c>
      <c r="DJ12">
        <v>0</v>
      </c>
      <c r="DK12">
        <v>0</v>
      </c>
      <c r="DL12">
        <v>0</v>
      </c>
      <c r="DM12">
        <v>0</v>
      </c>
      <c r="DN12">
        <v>4</v>
      </c>
      <c r="DO12">
        <v>0</v>
      </c>
      <c r="DP12">
        <v>0</v>
      </c>
      <c r="DQ12">
        <v>0</v>
      </c>
      <c r="DR12">
        <v>0</v>
      </c>
      <c r="DS12">
        <v>0</v>
      </c>
      <c r="DT12" s="340">
        <v>0</v>
      </c>
      <c r="DU12" s="340">
        <v>0</v>
      </c>
      <c r="DV12" s="340">
        <v>0</v>
      </c>
      <c r="DW12" s="340">
        <v>0</v>
      </c>
      <c r="DX12" s="340">
        <v>0</v>
      </c>
      <c r="DY12" s="340">
        <v>0</v>
      </c>
      <c r="DZ12" s="340">
        <v>0</v>
      </c>
      <c r="EA12" s="340">
        <v>0</v>
      </c>
      <c r="EB12" s="340">
        <v>0</v>
      </c>
      <c r="EC12" s="340">
        <v>0</v>
      </c>
      <c r="ED12" s="340">
        <v>1</v>
      </c>
      <c r="EE12" s="340">
        <v>1</v>
      </c>
      <c r="EF12" s="340">
        <v>0</v>
      </c>
      <c r="EG12" s="340">
        <v>0</v>
      </c>
      <c r="EH12" s="340">
        <v>0</v>
      </c>
      <c r="EI12" s="340">
        <v>0</v>
      </c>
      <c r="EJ12" s="235">
        <v>0</v>
      </c>
      <c r="EK12" s="235">
        <v>0</v>
      </c>
      <c r="EL12" s="235">
        <v>0</v>
      </c>
      <c r="EM12" s="235">
        <v>0</v>
      </c>
      <c r="EN12" s="235">
        <v>0</v>
      </c>
      <c r="EO12" s="235">
        <v>0</v>
      </c>
      <c r="EP12" s="235">
        <v>0</v>
      </c>
      <c r="EQ12" s="235">
        <v>0</v>
      </c>
      <c r="ER12" s="235">
        <v>0</v>
      </c>
      <c r="ES12" s="235">
        <v>0</v>
      </c>
      <c r="ET12" s="235">
        <v>4</v>
      </c>
      <c r="EU12" s="235">
        <v>1</v>
      </c>
      <c r="EV12" s="235">
        <v>0</v>
      </c>
      <c r="EW12" s="235">
        <v>0</v>
      </c>
      <c r="EX12" s="235">
        <v>0</v>
      </c>
      <c r="EY12" s="235">
        <v>0</v>
      </c>
    </row>
    <row r="13" spans="1:155" x14ac:dyDescent="0.2">
      <c r="A13" t="s">
        <v>2261</v>
      </c>
      <c r="E13" s="277"/>
      <c r="F13" s="277"/>
      <c r="G13" s="277"/>
      <c r="H13" s="277"/>
      <c r="I13" s="277"/>
      <c r="J13" s="277"/>
      <c r="K13">
        <v>9</v>
      </c>
      <c r="L13">
        <v>0</v>
      </c>
      <c r="M13">
        <v>0</v>
      </c>
      <c r="N13">
        <v>1</v>
      </c>
      <c r="O13">
        <v>0</v>
      </c>
      <c r="P13">
        <v>0</v>
      </c>
      <c r="Q13">
        <v>1</v>
      </c>
      <c r="R13">
        <v>0</v>
      </c>
      <c r="S13">
        <v>43</v>
      </c>
      <c r="T13">
        <v>54</v>
      </c>
      <c r="U13">
        <v>28</v>
      </c>
      <c r="V13">
        <v>51</v>
      </c>
      <c r="W13">
        <v>0</v>
      </c>
      <c r="X13">
        <v>0</v>
      </c>
      <c r="Y13">
        <v>0</v>
      </c>
      <c r="Z13">
        <v>14</v>
      </c>
      <c r="AA13" t="s">
        <v>2201</v>
      </c>
      <c r="AB13">
        <v>0</v>
      </c>
      <c r="AC13">
        <v>0</v>
      </c>
      <c r="AD13">
        <v>0</v>
      </c>
      <c r="AE13">
        <v>0</v>
      </c>
      <c r="AF13">
        <v>0</v>
      </c>
      <c r="AG13">
        <v>0</v>
      </c>
      <c r="AH13">
        <v>0</v>
      </c>
      <c r="AI13">
        <v>0</v>
      </c>
      <c r="AJ13">
        <v>0</v>
      </c>
      <c r="AK13">
        <v>0</v>
      </c>
      <c r="AL13">
        <v>1</v>
      </c>
      <c r="AM13">
        <v>0</v>
      </c>
      <c r="AN13">
        <v>0</v>
      </c>
      <c r="AO13">
        <v>0</v>
      </c>
      <c r="AP13">
        <v>0</v>
      </c>
      <c r="AQ13">
        <v>0</v>
      </c>
      <c r="AR13">
        <v>0</v>
      </c>
      <c r="AS13">
        <v>0</v>
      </c>
      <c r="AT13">
        <v>0</v>
      </c>
      <c r="AU13">
        <v>0</v>
      </c>
      <c r="AV13">
        <v>0</v>
      </c>
      <c r="AW13">
        <v>0</v>
      </c>
      <c r="AX13">
        <v>0</v>
      </c>
      <c r="AY13">
        <v>0</v>
      </c>
      <c r="AZ13">
        <v>0</v>
      </c>
      <c r="BA13">
        <v>0</v>
      </c>
      <c r="BB13">
        <v>1</v>
      </c>
      <c r="BC13">
        <v>0</v>
      </c>
      <c r="BD13">
        <v>0</v>
      </c>
      <c r="BE13">
        <v>0</v>
      </c>
      <c r="BF13">
        <v>0</v>
      </c>
      <c r="BG13">
        <v>0</v>
      </c>
      <c r="BH13">
        <v>0</v>
      </c>
      <c r="BI13">
        <v>0</v>
      </c>
      <c r="BJ13">
        <v>0</v>
      </c>
      <c r="BK13">
        <v>1</v>
      </c>
      <c r="BL13">
        <v>0</v>
      </c>
      <c r="BM13">
        <v>0</v>
      </c>
      <c r="BN13">
        <v>0</v>
      </c>
      <c r="BO13">
        <v>0</v>
      </c>
      <c r="BP13">
        <v>3</v>
      </c>
      <c r="BQ13">
        <v>10</v>
      </c>
      <c r="BR13">
        <v>1</v>
      </c>
      <c r="BS13">
        <v>16</v>
      </c>
      <c r="BT13">
        <v>0</v>
      </c>
      <c r="BU13">
        <v>0</v>
      </c>
      <c r="BV13">
        <v>0</v>
      </c>
      <c r="BW13">
        <v>4</v>
      </c>
      <c r="BX13">
        <v>0</v>
      </c>
      <c r="BY13">
        <v>0</v>
      </c>
      <c r="BZ13">
        <v>0</v>
      </c>
      <c r="CA13">
        <v>0</v>
      </c>
      <c r="CB13">
        <v>0</v>
      </c>
      <c r="CC13">
        <v>0</v>
      </c>
      <c r="CD13">
        <v>0</v>
      </c>
      <c r="CE13">
        <v>0</v>
      </c>
      <c r="CF13">
        <v>2</v>
      </c>
      <c r="CG13">
        <v>6</v>
      </c>
      <c r="CH13">
        <v>7</v>
      </c>
      <c r="CI13">
        <v>0</v>
      </c>
      <c r="CJ13">
        <v>0</v>
      </c>
      <c r="CK13">
        <v>0</v>
      </c>
      <c r="CL13">
        <v>0</v>
      </c>
      <c r="CM13">
        <v>0</v>
      </c>
      <c r="CN13">
        <v>0</v>
      </c>
      <c r="CO13">
        <v>0</v>
      </c>
      <c r="CP13">
        <v>0</v>
      </c>
      <c r="CQ13">
        <v>0</v>
      </c>
      <c r="CR13">
        <v>0</v>
      </c>
      <c r="CS13">
        <v>0</v>
      </c>
      <c r="CT13">
        <v>0</v>
      </c>
      <c r="CU13">
        <v>0</v>
      </c>
      <c r="CV13">
        <v>1</v>
      </c>
      <c r="CW13">
        <v>1</v>
      </c>
      <c r="CX13">
        <v>1</v>
      </c>
      <c r="CY13">
        <v>0</v>
      </c>
      <c r="CZ13">
        <v>0</v>
      </c>
      <c r="DA13">
        <v>0</v>
      </c>
      <c r="DB13">
        <v>0</v>
      </c>
      <c r="DC13">
        <v>0</v>
      </c>
      <c r="DD13">
        <v>0</v>
      </c>
      <c r="DE13">
        <v>0</v>
      </c>
      <c r="DF13">
        <v>0</v>
      </c>
      <c r="DG13">
        <v>0</v>
      </c>
      <c r="DH13">
        <v>0</v>
      </c>
      <c r="DI13">
        <v>0</v>
      </c>
      <c r="DJ13">
        <v>0</v>
      </c>
      <c r="DK13">
        <v>0</v>
      </c>
      <c r="DL13">
        <v>0</v>
      </c>
      <c r="DM13">
        <v>1</v>
      </c>
      <c r="DN13">
        <v>4</v>
      </c>
      <c r="DO13">
        <v>2</v>
      </c>
      <c r="DP13">
        <v>0</v>
      </c>
      <c r="DQ13">
        <v>0</v>
      </c>
      <c r="DR13">
        <v>0</v>
      </c>
      <c r="DS13">
        <v>0</v>
      </c>
      <c r="DT13" s="340">
        <v>2</v>
      </c>
      <c r="DU13" s="340">
        <v>0</v>
      </c>
      <c r="DV13" s="340">
        <v>0</v>
      </c>
      <c r="DW13" s="340">
        <v>0</v>
      </c>
      <c r="DX13" s="340">
        <v>0</v>
      </c>
      <c r="DY13" s="340">
        <v>0</v>
      </c>
      <c r="DZ13" s="340">
        <v>1</v>
      </c>
      <c r="EA13" s="340">
        <v>0</v>
      </c>
      <c r="EB13" s="340">
        <v>7</v>
      </c>
      <c r="EC13" s="340">
        <v>8</v>
      </c>
      <c r="ED13" s="340">
        <v>5</v>
      </c>
      <c r="EE13" s="340">
        <v>17</v>
      </c>
      <c r="EF13" s="340">
        <v>0</v>
      </c>
      <c r="EG13" s="340">
        <v>0</v>
      </c>
      <c r="EH13" s="340">
        <v>0</v>
      </c>
      <c r="EI13" s="340">
        <v>8</v>
      </c>
      <c r="EJ13" s="235">
        <v>0</v>
      </c>
      <c r="EK13" s="235">
        <v>0</v>
      </c>
      <c r="EL13" s="235">
        <v>0</v>
      </c>
      <c r="EM13" s="235">
        <v>0</v>
      </c>
      <c r="EN13" s="235">
        <v>0</v>
      </c>
      <c r="EO13" s="235">
        <v>0</v>
      </c>
      <c r="EP13" s="235">
        <v>0</v>
      </c>
      <c r="EQ13" s="235">
        <v>0</v>
      </c>
      <c r="ER13" s="235">
        <v>1</v>
      </c>
      <c r="ES13" s="235">
        <v>0</v>
      </c>
      <c r="ET13" s="235">
        <v>0</v>
      </c>
      <c r="EU13" s="235">
        <v>0</v>
      </c>
      <c r="EV13" s="235">
        <v>0</v>
      </c>
      <c r="EW13" s="235">
        <v>0</v>
      </c>
      <c r="EX13" s="235">
        <v>0</v>
      </c>
      <c r="EY13" s="235">
        <v>0</v>
      </c>
    </row>
    <row r="14" spans="1:155" x14ac:dyDescent="0.2">
      <c r="A14" t="s">
        <v>1855</v>
      </c>
      <c r="E14" s="277"/>
      <c r="F14" s="277"/>
      <c r="G14" s="277"/>
      <c r="H14" s="277"/>
      <c r="I14" s="277"/>
      <c r="J14" s="277"/>
      <c r="K14">
        <v>0</v>
      </c>
      <c r="L14">
        <v>5</v>
      </c>
      <c r="M14">
        <v>0</v>
      </c>
      <c r="N14">
        <v>0</v>
      </c>
      <c r="O14">
        <v>1</v>
      </c>
      <c r="P14">
        <v>0</v>
      </c>
      <c r="Q14">
        <v>0</v>
      </c>
      <c r="R14">
        <v>1</v>
      </c>
      <c r="S14">
        <v>2</v>
      </c>
      <c r="T14">
        <v>23</v>
      </c>
      <c r="U14">
        <v>4</v>
      </c>
      <c r="V14">
        <v>5</v>
      </c>
      <c r="W14">
        <v>0</v>
      </c>
      <c r="X14">
        <v>0</v>
      </c>
      <c r="Y14">
        <v>0</v>
      </c>
      <c r="Z14">
        <v>2</v>
      </c>
      <c r="AA14" t="s">
        <v>2201</v>
      </c>
      <c r="AB14">
        <v>0</v>
      </c>
      <c r="AC14">
        <v>0</v>
      </c>
      <c r="AD14">
        <v>0</v>
      </c>
      <c r="AE14">
        <v>0</v>
      </c>
      <c r="AF14">
        <v>0</v>
      </c>
      <c r="AG14">
        <v>0</v>
      </c>
      <c r="AH14">
        <v>0</v>
      </c>
      <c r="AI14">
        <v>0</v>
      </c>
      <c r="AJ14">
        <v>1</v>
      </c>
      <c r="AK14">
        <v>1</v>
      </c>
      <c r="AL14">
        <v>0</v>
      </c>
      <c r="AM14">
        <v>1</v>
      </c>
      <c r="AN14">
        <v>0</v>
      </c>
      <c r="AO14">
        <v>0</v>
      </c>
      <c r="AP14">
        <v>0</v>
      </c>
      <c r="AQ14">
        <v>1</v>
      </c>
      <c r="AR14">
        <v>0</v>
      </c>
      <c r="AS14">
        <v>0</v>
      </c>
      <c r="AT14">
        <v>0</v>
      </c>
      <c r="AU14">
        <v>0</v>
      </c>
      <c r="AV14">
        <v>0</v>
      </c>
      <c r="AW14">
        <v>0</v>
      </c>
      <c r="AX14">
        <v>0</v>
      </c>
      <c r="AY14">
        <v>0</v>
      </c>
      <c r="AZ14">
        <v>1</v>
      </c>
      <c r="BA14">
        <v>0</v>
      </c>
      <c r="BB14">
        <v>2</v>
      </c>
      <c r="BC14">
        <v>0</v>
      </c>
      <c r="BD14">
        <v>0</v>
      </c>
      <c r="BE14">
        <v>0</v>
      </c>
      <c r="BF14">
        <v>0</v>
      </c>
      <c r="BG14">
        <v>0</v>
      </c>
      <c r="BH14">
        <v>0</v>
      </c>
      <c r="BI14">
        <v>0</v>
      </c>
      <c r="BJ14">
        <v>0</v>
      </c>
      <c r="BK14">
        <v>0</v>
      </c>
      <c r="BL14">
        <v>0</v>
      </c>
      <c r="BM14">
        <v>0</v>
      </c>
      <c r="BN14">
        <v>0</v>
      </c>
      <c r="BO14">
        <v>1</v>
      </c>
      <c r="BP14">
        <v>1</v>
      </c>
      <c r="BQ14">
        <v>2</v>
      </c>
      <c r="BR14">
        <v>0</v>
      </c>
      <c r="BS14">
        <v>2</v>
      </c>
      <c r="BT14">
        <v>0</v>
      </c>
      <c r="BU14">
        <v>0</v>
      </c>
      <c r="BV14">
        <v>0</v>
      </c>
      <c r="BW14">
        <v>1</v>
      </c>
      <c r="BX14">
        <v>0</v>
      </c>
      <c r="BY14">
        <v>0</v>
      </c>
      <c r="BZ14">
        <v>0</v>
      </c>
      <c r="CA14">
        <v>0</v>
      </c>
      <c r="CB14">
        <v>0</v>
      </c>
      <c r="CC14">
        <v>0</v>
      </c>
      <c r="CD14">
        <v>0</v>
      </c>
      <c r="CE14">
        <v>0</v>
      </c>
      <c r="CF14">
        <v>0</v>
      </c>
      <c r="CG14">
        <v>0</v>
      </c>
      <c r="CH14">
        <v>5</v>
      </c>
      <c r="CI14">
        <v>0</v>
      </c>
      <c r="CJ14">
        <v>0</v>
      </c>
      <c r="CK14">
        <v>0</v>
      </c>
      <c r="CL14">
        <v>0</v>
      </c>
      <c r="CM14">
        <v>0</v>
      </c>
      <c r="CN14">
        <v>0</v>
      </c>
      <c r="CO14">
        <v>0</v>
      </c>
      <c r="CP14">
        <v>0</v>
      </c>
      <c r="CQ14">
        <v>0</v>
      </c>
      <c r="CR14">
        <v>0</v>
      </c>
      <c r="CS14">
        <v>0</v>
      </c>
      <c r="CT14">
        <v>0</v>
      </c>
      <c r="CU14">
        <v>0</v>
      </c>
      <c r="CV14">
        <v>1</v>
      </c>
      <c r="CW14">
        <v>1</v>
      </c>
      <c r="CX14">
        <v>0</v>
      </c>
      <c r="CY14">
        <v>0</v>
      </c>
      <c r="CZ14">
        <v>0</v>
      </c>
      <c r="DA14">
        <v>0</v>
      </c>
      <c r="DB14">
        <v>0</v>
      </c>
      <c r="DC14">
        <v>0</v>
      </c>
      <c r="DD14">
        <v>0</v>
      </c>
      <c r="DE14">
        <v>0</v>
      </c>
      <c r="DF14">
        <v>0</v>
      </c>
      <c r="DG14">
        <v>0</v>
      </c>
      <c r="DH14">
        <v>0</v>
      </c>
      <c r="DI14">
        <v>0</v>
      </c>
      <c r="DJ14">
        <v>0</v>
      </c>
      <c r="DK14">
        <v>0</v>
      </c>
      <c r="DL14">
        <v>0</v>
      </c>
      <c r="DM14">
        <v>0</v>
      </c>
      <c r="DN14">
        <v>1</v>
      </c>
      <c r="DO14">
        <v>0</v>
      </c>
      <c r="DP14">
        <v>0</v>
      </c>
      <c r="DQ14">
        <v>0</v>
      </c>
      <c r="DR14">
        <v>0</v>
      </c>
      <c r="DS14">
        <v>0</v>
      </c>
      <c r="DT14" s="340">
        <v>0</v>
      </c>
      <c r="DU14" s="340">
        <v>0</v>
      </c>
      <c r="DV14" s="340">
        <v>0</v>
      </c>
      <c r="DW14" s="340">
        <v>0</v>
      </c>
      <c r="DX14" s="340">
        <v>0</v>
      </c>
      <c r="DY14" s="340">
        <v>0</v>
      </c>
      <c r="DZ14" s="340">
        <v>0</v>
      </c>
      <c r="EA14" s="340">
        <v>0</v>
      </c>
      <c r="EB14" s="340">
        <v>0</v>
      </c>
      <c r="EC14" s="340">
        <v>0</v>
      </c>
      <c r="ED14" s="340">
        <v>2</v>
      </c>
      <c r="EE14" s="340">
        <v>0</v>
      </c>
      <c r="EF14" s="340">
        <v>0</v>
      </c>
      <c r="EG14" s="340">
        <v>0</v>
      </c>
      <c r="EH14" s="340">
        <v>0</v>
      </c>
      <c r="EI14" s="340">
        <v>0</v>
      </c>
      <c r="EJ14" s="235">
        <v>0</v>
      </c>
      <c r="EK14" s="235">
        <v>0</v>
      </c>
      <c r="EL14" s="235">
        <v>0</v>
      </c>
      <c r="EM14" s="235">
        <v>0</v>
      </c>
      <c r="EN14" s="235">
        <v>0</v>
      </c>
      <c r="EO14" s="235">
        <v>0</v>
      </c>
      <c r="EP14" s="235">
        <v>0</v>
      </c>
      <c r="EQ14" s="235">
        <v>1</v>
      </c>
      <c r="ER14" s="235">
        <v>0</v>
      </c>
      <c r="ES14" s="235">
        <v>0</v>
      </c>
      <c r="ET14" s="235">
        <v>2</v>
      </c>
      <c r="EU14" s="235">
        <v>0</v>
      </c>
      <c r="EV14" s="235">
        <v>0</v>
      </c>
      <c r="EW14" s="235">
        <v>0</v>
      </c>
      <c r="EX14" s="235">
        <v>0</v>
      </c>
      <c r="EY14" s="235">
        <v>0</v>
      </c>
    </row>
    <row r="15" spans="1:155" x14ac:dyDescent="0.2">
      <c r="A15" t="s">
        <v>1729</v>
      </c>
      <c r="E15" s="277"/>
      <c r="F15" s="277"/>
      <c r="G15" s="277"/>
      <c r="H15" s="277"/>
      <c r="I15" s="277"/>
      <c r="J15" s="277"/>
      <c r="K15">
        <v>0</v>
      </c>
      <c r="L15">
        <v>0</v>
      </c>
      <c r="M15">
        <v>0</v>
      </c>
      <c r="N15">
        <v>0</v>
      </c>
      <c r="O15">
        <v>0</v>
      </c>
      <c r="P15">
        <v>0</v>
      </c>
      <c r="Q15">
        <v>0</v>
      </c>
      <c r="R15">
        <v>2</v>
      </c>
      <c r="S15">
        <v>24</v>
      </c>
      <c r="T15">
        <v>64</v>
      </c>
      <c r="U15">
        <v>24</v>
      </c>
      <c r="V15">
        <v>7</v>
      </c>
      <c r="W15">
        <v>0</v>
      </c>
      <c r="X15">
        <v>0</v>
      </c>
      <c r="Y15">
        <v>0</v>
      </c>
      <c r="Z15">
        <v>2</v>
      </c>
      <c r="AA15" t="s">
        <v>2201</v>
      </c>
      <c r="AB15">
        <v>0</v>
      </c>
      <c r="AC15">
        <v>0</v>
      </c>
      <c r="AD15">
        <v>0</v>
      </c>
      <c r="AE15">
        <v>0</v>
      </c>
      <c r="AF15">
        <v>0</v>
      </c>
      <c r="AG15">
        <v>0</v>
      </c>
      <c r="AH15">
        <v>0</v>
      </c>
      <c r="AI15">
        <v>0</v>
      </c>
      <c r="AJ15">
        <v>1</v>
      </c>
      <c r="AK15">
        <v>1</v>
      </c>
      <c r="AL15">
        <v>0</v>
      </c>
      <c r="AM15">
        <v>2</v>
      </c>
      <c r="AN15">
        <v>0</v>
      </c>
      <c r="AO15">
        <v>0</v>
      </c>
      <c r="AP15">
        <v>0</v>
      </c>
      <c r="AQ15">
        <v>2</v>
      </c>
      <c r="AR15">
        <v>0</v>
      </c>
      <c r="AS15">
        <v>0</v>
      </c>
      <c r="AT15">
        <v>0</v>
      </c>
      <c r="AU15">
        <v>0</v>
      </c>
      <c r="AV15">
        <v>0</v>
      </c>
      <c r="AW15">
        <v>0</v>
      </c>
      <c r="AX15">
        <v>0</v>
      </c>
      <c r="AY15">
        <v>0</v>
      </c>
      <c r="AZ15">
        <v>0</v>
      </c>
      <c r="BA15">
        <v>0</v>
      </c>
      <c r="BB15">
        <v>2</v>
      </c>
      <c r="BC15">
        <v>0</v>
      </c>
      <c r="BD15">
        <v>0</v>
      </c>
      <c r="BE15">
        <v>0</v>
      </c>
      <c r="BF15">
        <v>0</v>
      </c>
      <c r="BG15">
        <v>0</v>
      </c>
      <c r="BH15">
        <v>0</v>
      </c>
      <c r="BI15">
        <v>0</v>
      </c>
      <c r="BJ15">
        <v>0</v>
      </c>
      <c r="BK15">
        <v>0</v>
      </c>
      <c r="BL15">
        <v>0</v>
      </c>
      <c r="BM15">
        <v>0</v>
      </c>
      <c r="BN15">
        <v>0</v>
      </c>
      <c r="BO15">
        <v>1</v>
      </c>
      <c r="BP15">
        <v>4</v>
      </c>
      <c r="BQ15">
        <v>3</v>
      </c>
      <c r="BR15">
        <v>0</v>
      </c>
      <c r="BS15">
        <v>0</v>
      </c>
      <c r="BT15">
        <v>0</v>
      </c>
      <c r="BU15">
        <v>0</v>
      </c>
      <c r="BV15">
        <v>0</v>
      </c>
      <c r="BW15">
        <v>0</v>
      </c>
      <c r="BX15">
        <v>0</v>
      </c>
      <c r="BY15">
        <v>0</v>
      </c>
      <c r="BZ15">
        <v>0</v>
      </c>
      <c r="CA15">
        <v>0</v>
      </c>
      <c r="CB15">
        <v>0</v>
      </c>
      <c r="CC15">
        <v>0</v>
      </c>
      <c r="CD15">
        <v>0</v>
      </c>
      <c r="CE15">
        <v>0</v>
      </c>
      <c r="CF15">
        <v>0</v>
      </c>
      <c r="CG15">
        <v>0</v>
      </c>
      <c r="CH15">
        <v>7</v>
      </c>
      <c r="CI15">
        <v>0</v>
      </c>
      <c r="CJ15">
        <v>0</v>
      </c>
      <c r="CK15">
        <v>0</v>
      </c>
      <c r="CL15">
        <v>0</v>
      </c>
      <c r="CM15">
        <v>0</v>
      </c>
      <c r="CN15">
        <v>0</v>
      </c>
      <c r="CO15">
        <v>0</v>
      </c>
      <c r="CP15">
        <v>0</v>
      </c>
      <c r="CQ15">
        <v>0</v>
      </c>
      <c r="CR15">
        <v>0</v>
      </c>
      <c r="CS15">
        <v>0</v>
      </c>
      <c r="CT15">
        <v>0</v>
      </c>
      <c r="CU15">
        <v>1</v>
      </c>
      <c r="CV15">
        <v>4</v>
      </c>
      <c r="CW15">
        <v>5</v>
      </c>
      <c r="CX15">
        <v>0</v>
      </c>
      <c r="CY15">
        <v>1</v>
      </c>
      <c r="CZ15">
        <v>0</v>
      </c>
      <c r="DA15">
        <v>0</v>
      </c>
      <c r="DB15">
        <v>0</v>
      </c>
      <c r="DC15">
        <v>0</v>
      </c>
      <c r="DD15">
        <v>0</v>
      </c>
      <c r="DE15">
        <v>0</v>
      </c>
      <c r="DF15">
        <v>0</v>
      </c>
      <c r="DG15">
        <v>0</v>
      </c>
      <c r="DH15">
        <v>0</v>
      </c>
      <c r="DI15">
        <v>0</v>
      </c>
      <c r="DJ15">
        <v>0</v>
      </c>
      <c r="DK15">
        <v>0</v>
      </c>
      <c r="DL15">
        <v>1</v>
      </c>
      <c r="DM15">
        <v>1</v>
      </c>
      <c r="DN15">
        <v>9</v>
      </c>
      <c r="DO15">
        <v>0</v>
      </c>
      <c r="DP15">
        <v>0</v>
      </c>
      <c r="DQ15">
        <v>0</v>
      </c>
      <c r="DR15">
        <v>0</v>
      </c>
      <c r="DS15">
        <v>0</v>
      </c>
      <c r="DT15" s="340">
        <v>0</v>
      </c>
      <c r="DU15" s="340">
        <v>0</v>
      </c>
      <c r="DV15" s="340">
        <v>0</v>
      </c>
      <c r="DW15" s="340">
        <v>0</v>
      </c>
      <c r="DX15" s="340">
        <v>0</v>
      </c>
      <c r="DY15" s="340">
        <v>0</v>
      </c>
      <c r="DZ15" s="340">
        <v>0</v>
      </c>
      <c r="EA15" s="340">
        <v>0</v>
      </c>
      <c r="EB15" s="340">
        <v>4</v>
      </c>
      <c r="EC15" s="340">
        <v>5</v>
      </c>
      <c r="ED15" s="340">
        <v>1</v>
      </c>
      <c r="EE15" s="340">
        <v>2</v>
      </c>
      <c r="EF15" s="340">
        <v>0</v>
      </c>
      <c r="EG15" s="340">
        <v>0</v>
      </c>
      <c r="EH15" s="340">
        <v>0</v>
      </c>
      <c r="EI15" s="340">
        <v>0</v>
      </c>
      <c r="EJ15" s="235">
        <v>0</v>
      </c>
      <c r="EK15" s="235">
        <v>0</v>
      </c>
      <c r="EL15" s="235">
        <v>0</v>
      </c>
      <c r="EM15" s="235">
        <v>0</v>
      </c>
      <c r="EN15" s="235">
        <v>0</v>
      </c>
      <c r="EO15" s="235">
        <v>0</v>
      </c>
      <c r="EP15" s="235">
        <v>0</v>
      </c>
      <c r="EQ15" s="235">
        <v>0</v>
      </c>
      <c r="ER15" s="235">
        <v>0</v>
      </c>
      <c r="ES15" s="235">
        <v>1</v>
      </c>
      <c r="ET15" s="235">
        <v>10</v>
      </c>
      <c r="EU15" s="235">
        <v>0</v>
      </c>
      <c r="EV15" s="235">
        <v>0</v>
      </c>
      <c r="EW15" s="235">
        <v>0</v>
      </c>
      <c r="EX15" s="235">
        <v>0</v>
      </c>
      <c r="EY15" s="235">
        <v>0</v>
      </c>
    </row>
    <row r="16" spans="1:155" x14ac:dyDescent="0.2">
      <c r="A16" t="s">
        <v>1748</v>
      </c>
      <c r="E16" s="277"/>
      <c r="F16" s="277"/>
      <c r="G16" s="277"/>
      <c r="H16" s="277"/>
      <c r="I16" s="277"/>
      <c r="J16" s="277"/>
      <c r="K16">
        <v>0</v>
      </c>
      <c r="L16">
        <v>1</v>
      </c>
      <c r="M16">
        <v>0</v>
      </c>
      <c r="N16">
        <v>0</v>
      </c>
      <c r="O16">
        <v>0</v>
      </c>
      <c r="P16">
        <v>0</v>
      </c>
      <c r="Q16">
        <v>0</v>
      </c>
      <c r="R16">
        <v>2</v>
      </c>
      <c r="S16">
        <v>6</v>
      </c>
      <c r="T16">
        <v>19</v>
      </c>
      <c r="U16">
        <v>4</v>
      </c>
      <c r="V16">
        <v>2</v>
      </c>
      <c r="W16">
        <v>0</v>
      </c>
      <c r="X16">
        <v>0</v>
      </c>
      <c r="Y16">
        <v>0</v>
      </c>
      <c r="Z16">
        <v>0</v>
      </c>
      <c r="AA16" t="s">
        <v>2201</v>
      </c>
      <c r="AB16">
        <v>0</v>
      </c>
      <c r="AC16">
        <v>0</v>
      </c>
      <c r="AD16">
        <v>0</v>
      </c>
      <c r="AE16">
        <v>0</v>
      </c>
      <c r="AF16">
        <v>0</v>
      </c>
      <c r="AG16">
        <v>0</v>
      </c>
      <c r="AH16">
        <v>0</v>
      </c>
      <c r="AI16">
        <v>0</v>
      </c>
      <c r="AJ16">
        <v>2</v>
      </c>
      <c r="AK16">
        <v>0</v>
      </c>
      <c r="AL16">
        <v>0</v>
      </c>
      <c r="AM16">
        <v>1</v>
      </c>
      <c r="AN16">
        <v>0</v>
      </c>
      <c r="AO16">
        <v>0</v>
      </c>
      <c r="AP16">
        <v>0</v>
      </c>
      <c r="AQ16">
        <v>0</v>
      </c>
      <c r="AR16">
        <v>0</v>
      </c>
      <c r="AS16">
        <v>0</v>
      </c>
      <c r="AT16">
        <v>0</v>
      </c>
      <c r="AU16">
        <v>0</v>
      </c>
      <c r="AV16">
        <v>0</v>
      </c>
      <c r="AW16">
        <v>0</v>
      </c>
      <c r="AX16">
        <v>0</v>
      </c>
      <c r="AY16">
        <v>0</v>
      </c>
      <c r="AZ16">
        <v>0</v>
      </c>
      <c r="BA16">
        <v>0</v>
      </c>
      <c r="BB16">
        <v>1</v>
      </c>
      <c r="BC16">
        <v>0</v>
      </c>
      <c r="BD16">
        <v>0</v>
      </c>
      <c r="BE16">
        <v>0</v>
      </c>
      <c r="BF16">
        <v>0</v>
      </c>
      <c r="BG16">
        <v>0</v>
      </c>
      <c r="BH16">
        <v>0</v>
      </c>
      <c r="BI16">
        <v>0</v>
      </c>
      <c r="BJ16">
        <v>0</v>
      </c>
      <c r="BK16">
        <v>0</v>
      </c>
      <c r="BL16">
        <v>0</v>
      </c>
      <c r="BM16">
        <v>0</v>
      </c>
      <c r="BN16">
        <v>0</v>
      </c>
      <c r="BO16">
        <v>1</v>
      </c>
      <c r="BP16">
        <v>0</v>
      </c>
      <c r="BQ16">
        <v>1</v>
      </c>
      <c r="BR16">
        <v>0</v>
      </c>
      <c r="BS16">
        <v>0</v>
      </c>
      <c r="BT16">
        <v>0</v>
      </c>
      <c r="BU16">
        <v>0</v>
      </c>
      <c r="BV16">
        <v>0</v>
      </c>
      <c r="BW16">
        <v>0</v>
      </c>
      <c r="BX16">
        <v>0</v>
      </c>
      <c r="BY16">
        <v>0</v>
      </c>
      <c r="BZ16">
        <v>0</v>
      </c>
      <c r="CA16">
        <v>0</v>
      </c>
      <c r="CB16">
        <v>0</v>
      </c>
      <c r="CC16">
        <v>0</v>
      </c>
      <c r="CD16">
        <v>0</v>
      </c>
      <c r="CE16">
        <v>0</v>
      </c>
      <c r="CF16">
        <v>0</v>
      </c>
      <c r="CG16">
        <v>2</v>
      </c>
      <c r="CH16">
        <v>0</v>
      </c>
      <c r="CI16">
        <v>0</v>
      </c>
      <c r="CJ16">
        <v>0</v>
      </c>
      <c r="CK16">
        <v>0</v>
      </c>
      <c r="CL16">
        <v>0</v>
      </c>
      <c r="CM16">
        <v>0</v>
      </c>
      <c r="DT16" s="340" t="e">
        <v>#N/A</v>
      </c>
      <c r="DU16" s="340" t="e">
        <v>#N/A</v>
      </c>
      <c r="DV16" s="340" t="e">
        <v>#N/A</v>
      </c>
      <c r="DW16" s="340" t="e">
        <v>#N/A</v>
      </c>
      <c r="DX16" s="340" t="e">
        <v>#N/A</v>
      </c>
      <c r="DY16" s="340" t="e">
        <v>#N/A</v>
      </c>
      <c r="DZ16" s="340" t="e">
        <v>#N/A</v>
      </c>
      <c r="EA16" s="340" t="e">
        <v>#N/A</v>
      </c>
      <c r="EB16" s="340" t="e">
        <v>#N/A</v>
      </c>
      <c r="EC16" s="340" t="e">
        <v>#N/A</v>
      </c>
      <c r="ED16" s="340" t="e">
        <v>#N/A</v>
      </c>
      <c r="EE16" s="340" t="e">
        <v>#N/A</v>
      </c>
      <c r="EF16" s="340" t="e">
        <v>#N/A</v>
      </c>
      <c r="EG16" s="340" t="e">
        <v>#N/A</v>
      </c>
      <c r="EH16" s="340" t="e">
        <v>#N/A</v>
      </c>
      <c r="EI16" s="340" t="e">
        <v>#N/A</v>
      </c>
      <c r="EJ16" s="235" t="e">
        <v>#N/A</v>
      </c>
      <c r="EK16" s="235" t="e">
        <v>#N/A</v>
      </c>
      <c r="EL16" s="235" t="e">
        <v>#N/A</v>
      </c>
      <c r="EM16" s="235" t="e">
        <v>#N/A</v>
      </c>
      <c r="EN16" s="235" t="e">
        <v>#N/A</v>
      </c>
      <c r="EO16" s="235" t="e">
        <v>#N/A</v>
      </c>
      <c r="EP16" s="235" t="e">
        <v>#N/A</v>
      </c>
      <c r="EQ16" s="235" t="e">
        <v>#N/A</v>
      </c>
      <c r="ER16" s="235" t="e">
        <v>#N/A</v>
      </c>
      <c r="ES16" s="235" t="e">
        <v>#N/A</v>
      </c>
      <c r="ET16" s="235" t="e">
        <v>#N/A</v>
      </c>
      <c r="EU16" s="235" t="e">
        <v>#N/A</v>
      </c>
      <c r="EV16" s="235" t="e">
        <v>#N/A</v>
      </c>
      <c r="EW16" s="235" t="e">
        <v>#N/A</v>
      </c>
      <c r="EX16" s="235" t="e">
        <v>#N/A</v>
      </c>
      <c r="EY16" s="235" t="e">
        <v>#N/A</v>
      </c>
    </row>
    <row r="17" spans="1:155" x14ac:dyDescent="0.2">
      <c r="A17" t="s">
        <v>1796</v>
      </c>
      <c r="E17" s="277"/>
      <c r="F17" s="277"/>
      <c r="G17" s="277"/>
      <c r="H17" s="277"/>
      <c r="I17" s="277"/>
      <c r="J17" s="277"/>
      <c r="K17">
        <v>0</v>
      </c>
      <c r="L17">
        <v>0</v>
      </c>
      <c r="M17">
        <v>0</v>
      </c>
      <c r="N17">
        <v>0</v>
      </c>
      <c r="O17">
        <v>1</v>
      </c>
      <c r="P17">
        <v>0</v>
      </c>
      <c r="Q17">
        <v>0</v>
      </c>
      <c r="R17">
        <v>1</v>
      </c>
      <c r="S17">
        <v>1</v>
      </c>
      <c r="T17">
        <v>43</v>
      </c>
      <c r="U17">
        <v>8</v>
      </c>
      <c r="V17">
        <v>21</v>
      </c>
      <c r="W17">
        <v>0</v>
      </c>
      <c r="X17">
        <v>0</v>
      </c>
      <c r="Y17">
        <v>0</v>
      </c>
      <c r="Z17">
        <v>0</v>
      </c>
      <c r="AA17" t="s">
        <v>2201</v>
      </c>
      <c r="AB17">
        <v>0</v>
      </c>
      <c r="AC17">
        <v>0</v>
      </c>
      <c r="AD17">
        <v>0</v>
      </c>
      <c r="AE17">
        <v>0</v>
      </c>
      <c r="AF17">
        <v>0</v>
      </c>
      <c r="AG17">
        <v>0</v>
      </c>
      <c r="AH17">
        <v>0</v>
      </c>
      <c r="AI17">
        <v>1</v>
      </c>
      <c r="AJ17">
        <v>0</v>
      </c>
      <c r="AK17">
        <v>1</v>
      </c>
      <c r="AL17">
        <v>0</v>
      </c>
      <c r="AM17">
        <v>3</v>
      </c>
      <c r="AN17">
        <v>0</v>
      </c>
      <c r="AO17">
        <v>0</v>
      </c>
      <c r="AP17">
        <v>0</v>
      </c>
      <c r="AQ17">
        <v>0</v>
      </c>
      <c r="AR17">
        <v>0</v>
      </c>
      <c r="AS17">
        <v>0</v>
      </c>
      <c r="AT17">
        <v>0</v>
      </c>
      <c r="AU17">
        <v>0</v>
      </c>
      <c r="AV17">
        <v>0</v>
      </c>
      <c r="AW17">
        <v>0</v>
      </c>
      <c r="AX17">
        <v>0</v>
      </c>
      <c r="AY17">
        <v>0</v>
      </c>
      <c r="AZ17">
        <v>0</v>
      </c>
      <c r="BA17">
        <v>2</v>
      </c>
      <c r="BB17">
        <v>7</v>
      </c>
      <c r="BC17">
        <v>0</v>
      </c>
      <c r="BD17">
        <v>0</v>
      </c>
      <c r="BE17">
        <v>0</v>
      </c>
      <c r="BF17">
        <v>0</v>
      </c>
      <c r="BG17">
        <v>0</v>
      </c>
      <c r="BH17">
        <v>0</v>
      </c>
      <c r="BI17">
        <v>0</v>
      </c>
      <c r="BJ17">
        <v>0</v>
      </c>
      <c r="BK17">
        <v>0</v>
      </c>
      <c r="BL17">
        <v>0</v>
      </c>
      <c r="BM17">
        <v>0</v>
      </c>
      <c r="BN17">
        <v>0</v>
      </c>
      <c r="BO17">
        <v>0</v>
      </c>
      <c r="BP17">
        <v>0</v>
      </c>
      <c r="BQ17">
        <v>1</v>
      </c>
      <c r="BR17">
        <v>0</v>
      </c>
      <c r="BS17">
        <v>7</v>
      </c>
      <c r="BT17">
        <v>0</v>
      </c>
      <c r="BU17">
        <v>0</v>
      </c>
      <c r="BV17">
        <v>0</v>
      </c>
      <c r="BW17">
        <v>0</v>
      </c>
      <c r="BX17">
        <v>0</v>
      </c>
      <c r="BY17">
        <v>0</v>
      </c>
      <c r="BZ17">
        <v>0</v>
      </c>
      <c r="CA17">
        <v>0</v>
      </c>
      <c r="CB17">
        <v>0</v>
      </c>
      <c r="CC17">
        <v>0</v>
      </c>
      <c r="CD17">
        <v>0</v>
      </c>
      <c r="CE17">
        <v>0</v>
      </c>
      <c r="CF17">
        <v>0</v>
      </c>
      <c r="CG17">
        <v>1</v>
      </c>
      <c r="CH17">
        <v>2</v>
      </c>
      <c r="CI17">
        <v>0</v>
      </c>
      <c r="CJ17">
        <v>0</v>
      </c>
      <c r="CK17">
        <v>0</v>
      </c>
      <c r="CL17">
        <v>0</v>
      </c>
      <c r="CM17">
        <v>0</v>
      </c>
      <c r="CN17">
        <v>0</v>
      </c>
      <c r="CO17">
        <v>0</v>
      </c>
      <c r="CP17">
        <v>0</v>
      </c>
      <c r="CQ17">
        <v>0</v>
      </c>
      <c r="CR17">
        <v>0</v>
      </c>
      <c r="CS17">
        <v>0</v>
      </c>
      <c r="CT17">
        <v>0</v>
      </c>
      <c r="CU17">
        <v>0</v>
      </c>
      <c r="CV17">
        <v>0</v>
      </c>
      <c r="CW17">
        <v>2</v>
      </c>
      <c r="CX17">
        <v>0</v>
      </c>
      <c r="CY17">
        <v>4</v>
      </c>
      <c r="CZ17">
        <v>0</v>
      </c>
      <c r="DA17">
        <v>0</v>
      </c>
      <c r="DB17">
        <v>0</v>
      </c>
      <c r="DC17">
        <v>0</v>
      </c>
      <c r="DD17">
        <v>0</v>
      </c>
      <c r="DE17">
        <v>0</v>
      </c>
      <c r="DF17">
        <v>0</v>
      </c>
      <c r="DG17">
        <v>0</v>
      </c>
      <c r="DH17">
        <v>1</v>
      </c>
      <c r="DI17">
        <v>0</v>
      </c>
      <c r="DJ17">
        <v>0</v>
      </c>
      <c r="DK17">
        <v>0</v>
      </c>
      <c r="DL17">
        <v>0</v>
      </c>
      <c r="DM17">
        <v>1</v>
      </c>
      <c r="DN17">
        <v>4</v>
      </c>
      <c r="DO17">
        <v>0</v>
      </c>
      <c r="DP17">
        <v>0</v>
      </c>
      <c r="DQ17">
        <v>0</v>
      </c>
      <c r="DR17">
        <v>0</v>
      </c>
      <c r="DS17">
        <v>2</v>
      </c>
      <c r="DT17" s="340">
        <v>0</v>
      </c>
      <c r="DU17" s="340">
        <v>0</v>
      </c>
      <c r="DV17" s="340">
        <v>0</v>
      </c>
      <c r="DW17" s="340">
        <v>0</v>
      </c>
      <c r="DX17" s="340">
        <v>1</v>
      </c>
      <c r="DY17" s="340">
        <v>0</v>
      </c>
      <c r="DZ17" s="340">
        <v>0</v>
      </c>
      <c r="EA17" s="340">
        <v>0</v>
      </c>
      <c r="EB17" s="340">
        <v>0</v>
      </c>
      <c r="EC17" s="340">
        <v>2</v>
      </c>
      <c r="ED17" s="340">
        <v>0</v>
      </c>
      <c r="EE17" s="340">
        <v>3</v>
      </c>
      <c r="EF17" s="340">
        <v>0</v>
      </c>
      <c r="EG17" s="340">
        <v>0</v>
      </c>
      <c r="EH17" s="340">
        <v>0</v>
      </c>
      <c r="EI17" s="340">
        <v>1</v>
      </c>
      <c r="EJ17" s="235">
        <v>0</v>
      </c>
      <c r="EK17" s="235">
        <v>0</v>
      </c>
      <c r="EL17" s="235">
        <v>0</v>
      </c>
      <c r="EM17" s="235">
        <v>0</v>
      </c>
      <c r="EN17" s="235">
        <v>0</v>
      </c>
      <c r="EO17" s="235">
        <v>0</v>
      </c>
      <c r="EP17" s="235">
        <v>0</v>
      </c>
      <c r="EQ17" s="235">
        <v>0</v>
      </c>
      <c r="ER17" s="235">
        <v>0</v>
      </c>
      <c r="ES17" s="235">
        <v>2</v>
      </c>
      <c r="ET17" s="235">
        <v>3</v>
      </c>
      <c r="EU17" s="235">
        <v>1</v>
      </c>
      <c r="EV17" s="235">
        <v>0</v>
      </c>
      <c r="EW17" s="235">
        <v>0</v>
      </c>
      <c r="EX17" s="235">
        <v>0</v>
      </c>
      <c r="EY17" s="235">
        <v>0</v>
      </c>
    </row>
    <row r="18" spans="1:155" x14ac:dyDescent="0.2">
      <c r="A18" t="s">
        <v>2221</v>
      </c>
      <c r="E18" s="277"/>
      <c r="F18" s="277"/>
      <c r="G18" s="277"/>
      <c r="H18" s="277"/>
      <c r="I18" s="277"/>
      <c r="J18" s="277"/>
      <c r="K18">
        <v>4</v>
      </c>
      <c r="L18">
        <v>12</v>
      </c>
      <c r="M18">
        <v>0</v>
      </c>
      <c r="N18">
        <v>1</v>
      </c>
      <c r="O18">
        <v>23</v>
      </c>
      <c r="P18">
        <v>0</v>
      </c>
      <c r="Q18">
        <v>1</v>
      </c>
      <c r="R18">
        <v>3</v>
      </c>
      <c r="S18">
        <v>22</v>
      </c>
      <c r="T18">
        <v>74</v>
      </c>
      <c r="U18">
        <v>20</v>
      </c>
      <c r="V18">
        <v>37</v>
      </c>
      <c r="W18">
        <v>0</v>
      </c>
      <c r="X18">
        <v>0</v>
      </c>
      <c r="Y18">
        <v>0</v>
      </c>
      <c r="Z18">
        <v>17</v>
      </c>
      <c r="AA18" t="s">
        <v>2201</v>
      </c>
      <c r="AB18">
        <v>0</v>
      </c>
      <c r="AC18">
        <v>2</v>
      </c>
      <c r="AD18">
        <v>0</v>
      </c>
      <c r="AE18">
        <v>1</v>
      </c>
      <c r="AF18">
        <v>3</v>
      </c>
      <c r="AG18">
        <v>0</v>
      </c>
      <c r="AH18">
        <v>0</v>
      </c>
      <c r="AI18">
        <v>1</v>
      </c>
      <c r="AJ18">
        <v>3</v>
      </c>
      <c r="AK18">
        <v>0</v>
      </c>
      <c r="AL18">
        <v>0</v>
      </c>
      <c r="AM18">
        <v>7</v>
      </c>
      <c r="AN18">
        <v>0</v>
      </c>
      <c r="AO18">
        <v>0</v>
      </c>
      <c r="AP18">
        <v>0</v>
      </c>
      <c r="AQ18">
        <v>4</v>
      </c>
      <c r="AR18">
        <v>0</v>
      </c>
      <c r="AS18">
        <v>2</v>
      </c>
      <c r="AT18">
        <v>0</v>
      </c>
      <c r="AU18">
        <v>0</v>
      </c>
      <c r="AV18">
        <v>2</v>
      </c>
      <c r="AW18">
        <v>0</v>
      </c>
      <c r="AX18">
        <v>0</v>
      </c>
      <c r="AY18">
        <v>0</v>
      </c>
      <c r="AZ18">
        <v>1</v>
      </c>
      <c r="BA18">
        <v>0</v>
      </c>
      <c r="BB18">
        <v>11</v>
      </c>
      <c r="BC18">
        <v>1</v>
      </c>
      <c r="BD18">
        <v>0</v>
      </c>
      <c r="BE18">
        <v>0</v>
      </c>
      <c r="BF18">
        <v>0</v>
      </c>
      <c r="BG18">
        <v>1</v>
      </c>
      <c r="BH18">
        <v>1</v>
      </c>
      <c r="BI18">
        <v>0</v>
      </c>
      <c r="BJ18">
        <v>0</v>
      </c>
      <c r="BK18">
        <v>0</v>
      </c>
      <c r="BL18">
        <v>0</v>
      </c>
      <c r="BM18">
        <v>0</v>
      </c>
      <c r="BN18">
        <v>0</v>
      </c>
      <c r="BO18">
        <v>0</v>
      </c>
      <c r="BP18">
        <v>1</v>
      </c>
      <c r="BQ18">
        <v>12</v>
      </c>
      <c r="BR18">
        <v>0</v>
      </c>
      <c r="BS18">
        <v>7</v>
      </c>
      <c r="BT18">
        <v>0</v>
      </c>
      <c r="BU18">
        <v>0</v>
      </c>
      <c r="BV18">
        <v>0</v>
      </c>
      <c r="BW18">
        <v>5</v>
      </c>
      <c r="BX18">
        <v>0</v>
      </c>
      <c r="BY18">
        <v>0</v>
      </c>
      <c r="BZ18">
        <v>0</v>
      </c>
      <c r="CA18">
        <v>0</v>
      </c>
      <c r="CB18">
        <v>0</v>
      </c>
      <c r="CC18">
        <v>0</v>
      </c>
      <c r="CD18">
        <v>0</v>
      </c>
      <c r="CE18">
        <v>0</v>
      </c>
      <c r="CF18">
        <v>0</v>
      </c>
      <c r="CG18">
        <v>0</v>
      </c>
      <c r="CH18">
        <v>18</v>
      </c>
      <c r="CI18">
        <v>1</v>
      </c>
      <c r="CJ18">
        <v>0</v>
      </c>
      <c r="CK18">
        <v>0</v>
      </c>
      <c r="CL18">
        <v>0</v>
      </c>
      <c r="CM18">
        <v>0</v>
      </c>
      <c r="CN18">
        <v>1</v>
      </c>
      <c r="CO18">
        <v>4</v>
      </c>
      <c r="CP18">
        <v>0</v>
      </c>
      <c r="CQ18">
        <v>0</v>
      </c>
      <c r="CR18">
        <v>4</v>
      </c>
      <c r="CS18">
        <v>0</v>
      </c>
      <c r="CT18">
        <v>0</v>
      </c>
      <c r="CU18">
        <v>1</v>
      </c>
      <c r="CV18">
        <v>0</v>
      </c>
      <c r="CW18">
        <v>3</v>
      </c>
      <c r="CX18">
        <v>2</v>
      </c>
      <c r="CY18">
        <v>5</v>
      </c>
      <c r="CZ18">
        <v>0</v>
      </c>
      <c r="DA18">
        <v>0</v>
      </c>
      <c r="DB18">
        <v>0</v>
      </c>
      <c r="DC18">
        <v>1</v>
      </c>
      <c r="DD18">
        <v>0</v>
      </c>
      <c r="DE18">
        <v>3</v>
      </c>
      <c r="DF18">
        <v>0</v>
      </c>
      <c r="DG18">
        <v>0</v>
      </c>
      <c r="DH18">
        <v>0</v>
      </c>
      <c r="DI18">
        <v>0</v>
      </c>
      <c r="DJ18">
        <v>0</v>
      </c>
      <c r="DK18">
        <v>0</v>
      </c>
      <c r="DL18">
        <v>0</v>
      </c>
      <c r="DM18">
        <v>0</v>
      </c>
      <c r="DN18">
        <v>6</v>
      </c>
      <c r="DO18">
        <v>0</v>
      </c>
      <c r="DP18">
        <v>0</v>
      </c>
      <c r="DQ18">
        <v>0</v>
      </c>
      <c r="DR18">
        <v>0</v>
      </c>
      <c r="DS18">
        <v>0</v>
      </c>
      <c r="DT18" s="340">
        <v>1</v>
      </c>
      <c r="DU18" s="340">
        <v>1</v>
      </c>
      <c r="DV18" s="340">
        <v>0</v>
      </c>
      <c r="DW18" s="340">
        <v>0</v>
      </c>
      <c r="DX18" s="340">
        <v>1</v>
      </c>
      <c r="DY18" s="340">
        <v>0</v>
      </c>
      <c r="DZ18" s="340">
        <v>0</v>
      </c>
      <c r="EA18" s="340">
        <v>0</v>
      </c>
      <c r="EB18" s="340">
        <v>3</v>
      </c>
      <c r="EC18" s="340">
        <v>3</v>
      </c>
      <c r="ED18" s="340">
        <v>1</v>
      </c>
      <c r="EE18" s="340">
        <v>5</v>
      </c>
      <c r="EF18" s="340">
        <v>0</v>
      </c>
      <c r="EG18" s="340">
        <v>0</v>
      </c>
      <c r="EH18" s="340">
        <v>0</v>
      </c>
      <c r="EI18" s="340">
        <v>3</v>
      </c>
      <c r="EJ18" s="235">
        <v>0</v>
      </c>
      <c r="EK18" s="235">
        <v>3</v>
      </c>
      <c r="EL18" s="235">
        <v>0</v>
      </c>
      <c r="EM18" s="235">
        <v>0</v>
      </c>
      <c r="EN18" s="235">
        <v>0</v>
      </c>
      <c r="EO18" s="235">
        <v>0</v>
      </c>
      <c r="EP18" s="235">
        <v>0</v>
      </c>
      <c r="EQ18" s="235">
        <v>0</v>
      </c>
      <c r="ER18" s="235">
        <v>0</v>
      </c>
      <c r="ES18" s="235">
        <v>1</v>
      </c>
      <c r="ET18" s="235">
        <v>13</v>
      </c>
      <c r="EU18" s="235">
        <v>0</v>
      </c>
      <c r="EV18" s="235">
        <v>0</v>
      </c>
      <c r="EW18" s="235">
        <v>0</v>
      </c>
      <c r="EX18" s="235">
        <v>0</v>
      </c>
      <c r="EY18" s="235">
        <v>0</v>
      </c>
    </row>
    <row r="19" spans="1:155" x14ac:dyDescent="0.2">
      <c r="A19" t="s">
        <v>2154</v>
      </c>
      <c r="E19" s="277"/>
      <c r="F19" s="277"/>
      <c r="G19" s="277"/>
      <c r="H19" s="277"/>
      <c r="I19" s="277"/>
      <c r="J19" s="277"/>
      <c r="K19">
        <v>0</v>
      </c>
      <c r="L19">
        <v>0</v>
      </c>
      <c r="M19">
        <v>0</v>
      </c>
      <c r="N19">
        <v>1</v>
      </c>
      <c r="O19">
        <v>0</v>
      </c>
      <c r="P19">
        <v>0</v>
      </c>
      <c r="Q19">
        <v>2</v>
      </c>
      <c r="R19">
        <v>7</v>
      </c>
      <c r="S19">
        <v>13</v>
      </c>
      <c r="T19">
        <v>33</v>
      </c>
      <c r="U19">
        <v>12</v>
      </c>
      <c r="V19">
        <v>23</v>
      </c>
      <c r="W19">
        <v>0</v>
      </c>
      <c r="X19">
        <v>0</v>
      </c>
      <c r="Y19">
        <v>0</v>
      </c>
      <c r="Z19">
        <v>0</v>
      </c>
      <c r="AA19" t="s">
        <v>2201</v>
      </c>
      <c r="AB19">
        <v>0</v>
      </c>
      <c r="AC19">
        <v>0</v>
      </c>
      <c r="AD19">
        <v>0</v>
      </c>
      <c r="AE19">
        <v>0</v>
      </c>
      <c r="AF19">
        <v>0</v>
      </c>
      <c r="AG19">
        <v>0</v>
      </c>
      <c r="AH19">
        <v>1</v>
      </c>
      <c r="AI19">
        <v>0</v>
      </c>
      <c r="AJ19">
        <v>1</v>
      </c>
      <c r="AK19">
        <v>1</v>
      </c>
      <c r="AL19">
        <v>0</v>
      </c>
      <c r="AM19">
        <v>4</v>
      </c>
      <c r="AN19">
        <v>0</v>
      </c>
      <c r="AO19">
        <v>0</v>
      </c>
      <c r="AP19">
        <v>0</v>
      </c>
      <c r="AQ19">
        <v>0</v>
      </c>
      <c r="AR19">
        <v>0</v>
      </c>
      <c r="AS19">
        <v>0</v>
      </c>
      <c r="AT19">
        <v>0</v>
      </c>
      <c r="AU19">
        <v>0</v>
      </c>
      <c r="AV19">
        <v>0</v>
      </c>
      <c r="AW19">
        <v>0</v>
      </c>
      <c r="AX19">
        <v>0</v>
      </c>
      <c r="AY19">
        <v>0</v>
      </c>
      <c r="AZ19">
        <v>0</v>
      </c>
      <c r="BA19">
        <v>2</v>
      </c>
      <c r="BB19">
        <v>8</v>
      </c>
      <c r="BC19">
        <v>0</v>
      </c>
      <c r="BD19">
        <v>0</v>
      </c>
      <c r="BE19">
        <v>0</v>
      </c>
      <c r="BF19">
        <v>0</v>
      </c>
      <c r="BG19">
        <v>0</v>
      </c>
      <c r="BH19">
        <v>0</v>
      </c>
      <c r="BI19">
        <v>0</v>
      </c>
      <c r="BJ19">
        <v>0</v>
      </c>
      <c r="BK19">
        <v>1</v>
      </c>
      <c r="BL19">
        <v>0</v>
      </c>
      <c r="BM19">
        <v>0</v>
      </c>
      <c r="BN19">
        <v>1</v>
      </c>
      <c r="BO19">
        <v>3</v>
      </c>
      <c r="BP19">
        <v>1</v>
      </c>
      <c r="BQ19">
        <v>0</v>
      </c>
      <c r="BR19">
        <v>0</v>
      </c>
      <c r="BS19">
        <v>4</v>
      </c>
      <c r="BT19">
        <v>0</v>
      </c>
      <c r="BU19">
        <v>0</v>
      </c>
      <c r="BV19">
        <v>0</v>
      </c>
      <c r="BW19">
        <v>0</v>
      </c>
      <c r="BX19">
        <v>0</v>
      </c>
      <c r="BY19">
        <v>0</v>
      </c>
      <c r="BZ19">
        <v>0</v>
      </c>
      <c r="CA19">
        <v>0</v>
      </c>
      <c r="CB19">
        <v>0</v>
      </c>
      <c r="CC19">
        <v>0</v>
      </c>
      <c r="CD19">
        <v>0</v>
      </c>
      <c r="CE19">
        <v>0</v>
      </c>
      <c r="CF19">
        <v>0</v>
      </c>
      <c r="CG19">
        <v>0</v>
      </c>
      <c r="CH19">
        <v>6</v>
      </c>
      <c r="CI19">
        <v>0</v>
      </c>
      <c r="CJ19">
        <v>0</v>
      </c>
      <c r="CK19">
        <v>0</v>
      </c>
      <c r="CL19">
        <v>0</v>
      </c>
      <c r="CM19">
        <v>0</v>
      </c>
      <c r="CN19">
        <v>0</v>
      </c>
      <c r="CO19">
        <v>0</v>
      </c>
      <c r="CP19">
        <v>0</v>
      </c>
      <c r="CQ19">
        <v>0</v>
      </c>
      <c r="CR19">
        <v>0</v>
      </c>
      <c r="CS19">
        <v>0</v>
      </c>
      <c r="CT19">
        <v>0</v>
      </c>
      <c r="CU19">
        <v>0</v>
      </c>
      <c r="CV19">
        <v>3</v>
      </c>
      <c r="CW19">
        <v>2</v>
      </c>
      <c r="CX19">
        <v>0</v>
      </c>
      <c r="CY19">
        <v>5</v>
      </c>
      <c r="CZ19">
        <v>0</v>
      </c>
      <c r="DA19">
        <v>0</v>
      </c>
      <c r="DB19">
        <v>0</v>
      </c>
      <c r="DC19">
        <v>0</v>
      </c>
      <c r="DD19">
        <v>0</v>
      </c>
      <c r="DE19">
        <v>0</v>
      </c>
      <c r="DF19">
        <v>0</v>
      </c>
      <c r="DG19">
        <v>0</v>
      </c>
      <c r="DH19">
        <v>0</v>
      </c>
      <c r="DI19">
        <v>0</v>
      </c>
      <c r="DJ19">
        <v>0</v>
      </c>
      <c r="DK19">
        <v>0</v>
      </c>
      <c r="DL19">
        <v>1</v>
      </c>
      <c r="DM19">
        <v>0</v>
      </c>
      <c r="DN19">
        <v>3</v>
      </c>
      <c r="DO19">
        <v>0</v>
      </c>
      <c r="DP19">
        <v>0</v>
      </c>
      <c r="DQ19">
        <v>0</v>
      </c>
      <c r="DR19">
        <v>0</v>
      </c>
      <c r="DS19">
        <v>0</v>
      </c>
      <c r="DT19" s="340">
        <v>0</v>
      </c>
      <c r="DU19" s="340">
        <v>0</v>
      </c>
      <c r="DV19" s="340">
        <v>0</v>
      </c>
      <c r="DW19" s="340">
        <v>0</v>
      </c>
      <c r="DX19" s="340">
        <v>0</v>
      </c>
      <c r="DY19" s="340">
        <v>0</v>
      </c>
      <c r="DZ19" s="340">
        <v>0</v>
      </c>
      <c r="EA19" s="340">
        <v>2</v>
      </c>
      <c r="EB19" s="340">
        <v>0</v>
      </c>
      <c r="EC19" s="340">
        <v>1</v>
      </c>
      <c r="ED19" s="340">
        <v>1</v>
      </c>
      <c r="EE19" s="340">
        <v>2</v>
      </c>
      <c r="EF19" s="340">
        <v>0</v>
      </c>
      <c r="EG19" s="340">
        <v>0</v>
      </c>
      <c r="EH19" s="340">
        <v>0</v>
      </c>
      <c r="EI19" s="340">
        <v>0</v>
      </c>
      <c r="EJ19" s="235">
        <v>1</v>
      </c>
      <c r="EK19" s="235">
        <v>0</v>
      </c>
      <c r="EL19" s="235">
        <v>0</v>
      </c>
      <c r="EM19" s="235">
        <v>0</v>
      </c>
      <c r="EN19" s="235">
        <v>0</v>
      </c>
      <c r="EO19" s="235">
        <v>0</v>
      </c>
      <c r="EP19" s="235">
        <v>0</v>
      </c>
      <c r="EQ19" s="235">
        <v>0</v>
      </c>
      <c r="ER19" s="235">
        <v>0</v>
      </c>
      <c r="ES19" s="235">
        <v>1</v>
      </c>
      <c r="ET19" s="235">
        <v>2</v>
      </c>
      <c r="EU19" s="235">
        <v>0</v>
      </c>
      <c r="EV19" s="235">
        <v>0</v>
      </c>
      <c r="EW19" s="235">
        <v>0</v>
      </c>
      <c r="EX19" s="235">
        <v>0</v>
      </c>
      <c r="EY19" s="235">
        <v>0</v>
      </c>
    </row>
    <row r="20" spans="1:155" x14ac:dyDescent="0.2">
      <c r="A20" t="s">
        <v>1691</v>
      </c>
      <c r="E20" s="277"/>
      <c r="F20" s="277"/>
      <c r="G20" s="277"/>
      <c r="H20" s="277"/>
      <c r="I20" s="277"/>
      <c r="J20" s="277"/>
      <c r="K20">
        <v>0</v>
      </c>
      <c r="L20">
        <v>6</v>
      </c>
      <c r="M20">
        <v>0</v>
      </c>
      <c r="N20">
        <v>0</v>
      </c>
      <c r="O20">
        <v>42</v>
      </c>
      <c r="P20">
        <v>0</v>
      </c>
      <c r="Q20">
        <v>8</v>
      </c>
      <c r="R20">
        <v>0</v>
      </c>
      <c r="S20">
        <v>0</v>
      </c>
      <c r="T20">
        <v>0</v>
      </c>
      <c r="U20">
        <v>0</v>
      </c>
      <c r="V20">
        <v>0</v>
      </c>
      <c r="W20">
        <v>0</v>
      </c>
      <c r="X20">
        <v>0</v>
      </c>
      <c r="Y20">
        <v>0</v>
      </c>
      <c r="Z20">
        <v>0</v>
      </c>
      <c r="AA20" t="s">
        <v>2201</v>
      </c>
      <c r="AB20">
        <v>0</v>
      </c>
      <c r="AC20">
        <v>0</v>
      </c>
      <c r="AD20">
        <v>0</v>
      </c>
      <c r="AE20">
        <v>0</v>
      </c>
      <c r="AF20">
        <v>0</v>
      </c>
      <c r="AG20">
        <v>0</v>
      </c>
      <c r="AH20">
        <v>1</v>
      </c>
      <c r="AI20">
        <v>0</v>
      </c>
      <c r="AJ20">
        <v>0</v>
      </c>
      <c r="AK20">
        <v>0</v>
      </c>
      <c r="AL20">
        <v>0</v>
      </c>
      <c r="AM20">
        <v>0</v>
      </c>
      <c r="AN20">
        <v>0</v>
      </c>
      <c r="AO20">
        <v>0</v>
      </c>
      <c r="AP20">
        <v>0</v>
      </c>
      <c r="AQ20">
        <v>0</v>
      </c>
      <c r="AR20">
        <v>0</v>
      </c>
      <c r="AS20">
        <v>1</v>
      </c>
      <c r="AT20">
        <v>0</v>
      </c>
      <c r="AU20">
        <v>0</v>
      </c>
      <c r="AV20">
        <v>0</v>
      </c>
      <c r="AW20">
        <v>0</v>
      </c>
      <c r="AX20">
        <v>0</v>
      </c>
      <c r="AY20">
        <v>0</v>
      </c>
      <c r="AZ20">
        <v>0</v>
      </c>
      <c r="BA20">
        <v>0</v>
      </c>
      <c r="BB20">
        <v>0</v>
      </c>
      <c r="BC20">
        <v>0</v>
      </c>
      <c r="BD20">
        <v>0</v>
      </c>
      <c r="BE20">
        <v>0</v>
      </c>
      <c r="BF20">
        <v>0</v>
      </c>
      <c r="BG20">
        <v>0</v>
      </c>
      <c r="BH20">
        <v>0</v>
      </c>
      <c r="BI20">
        <v>2</v>
      </c>
      <c r="BJ20">
        <v>0</v>
      </c>
      <c r="BK20">
        <v>0</v>
      </c>
      <c r="BL20">
        <v>0</v>
      </c>
      <c r="BM20">
        <v>0</v>
      </c>
      <c r="BN20">
        <v>0</v>
      </c>
      <c r="BO20">
        <v>0</v>
      </c>
      <c r="BP20">
        <v>0</v>
      </c>
      <c r="BQ20">
        <v>0</v>
      </c>
      <c r="BR20">
        <v>0</v>
      </c>
      <c r="BS20">
        <v>0</v>
      </c>
      <c r="BT20">
        <v>0</v>
      </c>
      <c r="BU20">
        <v>0</v>
      </c>
      <c r="BV20">
        <v>0</v>
      </c>
      <c r="BW20">
        <v>0</v>
      </c>
      <c r="BX20">
        <v>0</v>
      </c>
      <c r="BY20">
        <v>2</v>
      </c>
      <c r="BZ20">
        <v>0</v>
      </c>
      <c r="CA20">
        <v>0</v>
      </c>
      <c r="CB20">
        <v>0</v>
      </c>
      <c r="CC20">
        <v>0</v>
      </c>
      <c r="CD20">
        <v>0</v>
      </c>
      <c r="CE20">
        <v>0</v>
      </c>
      <c r="CF20">
        <v>0</v>
      </c>
      <c r="CG20">
        <v>0</v>
      </c>
      <c r="CH20">
        <v>0</v>
      </c>
      <c r="CI20">
        <v>0</v>
      </c>
      <c r="CJ20">
        <v>0</v>
      </c>
      <c r="CK20">
        <v>0</v>
      </c>
      <c r="CL20">
        <v>0</v>
      </c>
      <c r="CM20">
        <v>0</v>
      </c>
      <c r="CN20">
        <v>0</v>
      </c>
      <c r="CO20">
        <v>0</v>
      </c>
      <c r="CP20">
        <v>0</v>
      </c>
      <c r="CQ20">
        <v>0</v>
      </c>
      <c r="CR20">
        <v>1</v>
      </c>
      <c r="CS20">
        <v>0</v>
      </c>
      <c r="CT20">
        <v>0</v>
      </c>
      <c r="CU20">
        <v>0</v>
      </c>
      <c r="CV20">
        <v>0</v>
      </c>
      <c r="CW20">
        <v>0</v>
      </c>
      <c r="CX20">
        <v>0</v>
      </c>
      <c r="CY20">
        <v>0</v>
      </c>
      <c r="CZ20">
        <v>0</v>
      </c>
      <c r="DA20">
        <v>0</v>
      </c>
      <c r="DB20">
        <v>0</v>
      </c>
      <c r="DC20">
        <v>0</v>
      </c>
      <c r="DD20">
        <v>0</v>
      </c>
      <c r="DE20">
        <v>1</v>
      </c>
      <c r="DF20">
        <v>0</v>
      </c>
      <c r="DG20">
        <v>0</v>
      </c>
      <c r="DH20">
        <v>0</v>
      </c>
      <c r="DI20">
        <v>0</v>
      </c>
      <c r="DJ20">
        <v>0</v>
      </c>
      <c r="DK20">
        <v>0</v>
      </c>
      <c r="DL20">
        <v>0</v>
      </c>
      <c r="DM20">
        <v>0</v>
      </c>
      <c r="DN20">
        <v>0</v>
      </c>
      <c r="DO20">
        <v>0</v>
      </c>
      <c r="DP20">
        <v>0</v>
      </c>
      <c r="DQ20">
        <v>0</v>
      </c>
      <c r="DR20">
        <v>0</v>
      </c>
      <c r="DS20">
        <v>0</v>
      </c>
      <c r="DT20" s="340">
        <v>0</v>
      </c>
      <c r="DU20" s="340">
        <v>2</v>
      </c>
      <c r="DV20" s="340">
        <v>0</v>
      </c>
      <c r="DW20" s="340">
        <v>0</v>
      </c>
      <c r="DX20" s="340">
        <v>2</v>
      </c>
      <c r="DY20" s="340">
        <v>0</v>
      </c>
      <c r="DZ20" s="340">
        <v>2</v>
      </c>
      <c r="EA20" s="340">
        <v>0</v>
      </c>
      <c r="EB20" s="340">
        <v>0</v>
      </c>
      <c r="EC20" s="340">
        <v>0</v>
      </c>
      <c r="ED20" s="340">
        <v>0</v>
      </c>
      <c r="EE20" s="340">
        <v>0</v>
      </c>
      <c r="EF20" s="340">
        <v>0</v>
      </c>
      <c r="EG20" s="340">
        <v>0</v>
      </c>
      <c r="EH20" s="340">
        <v>0</v>
      </c>
      <c r="EI20" s="340">
        <v>0</v>
      </c>
      <c r="EJ20" s="235">
        <v>0</v>
      </c>
      <c r="EK20" s="235">
        <v>6</v>
      </c>
      <c r="EL20" s="235">
        <v>0</v>
      </c>
      <c r="EM20" s="235">
        <v>0</v>
      </c>
      <c r="EN20" s="235">
        <v>0</v>
      </c>
      <c r="EO20" s="235">
        <v>0</v>
      </c>
      <c r="EP20" s="235">
        <v>0</v>
      </c>
      <c r="EQ20" s="235">
        <v>0</v>
      </c>
      <c r="ER20" s="235">
        <v>0</v>
      </c>
      <c r="ES20" s="235">
        <v>0</v>
      </c>
      <c r="ET20" s="235">
        <v>0</v>
      </c>
      <c r="EU20" s="235">
        <v>0</v>
      </c>
      <c r="EV20" s="235">
        <v>0</v>
      </c>
      <c r="EW20" s="235">
        <v>0</v>
      </c>
      <c r="EX20" s="235">
        <v>0</v>
      </c>
      <c r="EY20" s="235">
        <v>0</v>
      </c>
    </row>
    <row r="21" spans="1:155" x14ac:dyDescent="0.2">
      <c r="A21" t="s">
        <v>2216</v>
      </c>
      <c r="E21" s="277"/>
      <c r="F21" s="277"/>
      <c r="G21" s="277"/>
      <c r="H21" s="277"/>
      <c r="I21" s="277"/>
      <c r="J21" s="277"/>
      <c r="K21">
        <v>0</v>
      </c>
      <c r="L21">
        <v>3</v>
      </c>
      <c r="M21">
        <v>0</v>
      </c>
      <c r="N21">
        <v>1</v>
      </c>
      <c r="O21">
        <v>3</v>
      </c>
      <c r="P21">
        <v>0</v>
      </c>
      <c r="Q21">
        <v>19</v>
      </c>
      <c r="R21">
        <v>0</v>
      </c>
      <c r="S21">
        <v>2</v>
      </c>
      <c r="T21">
        <v>8</v>
      </c>
      <c r="U21">
        <v>1</v>
      </c>
      <c r="V21">
        <v>4</v>
      </c>
      <c r="W21">
        <v>0</v>
      </c>
      <c r="X21">
        <v>0</v>
      </c>
      <c r="Y21">
        <v>0</v>
      </c>
      <c r="Z21">
        <v>0</v>
      </c>
      <c r="AA21" t="s">
        <v>2201</v>
      </c>
      <c r="AB21">
        <v>0</v>
      </c>
      <c r="AC21">
        <v>0</v>
      </c>
      <c r="AD21">
        <v>0</v>
      </c>
      <c r="AE21">
        <v>0</v>
      </c>
      <c r="AF21">
        <v>0</v>
      </c>
      <c r="AG21">
        <v>0</v>
      </c>
      <c r="AH21">
        <v>1</v>
      </c>
      <c r="AI21">
        <v>0</v>
      </c>
      <c r="AJ21">
        <v>0</v>
      </c>
      <c r="AK21">
        <v>0</v>
      </c>
      <c r="AL21">
        <v>0</v>
      </c>
      <c r="AM21">
        <v>1</v>
      </c>
      <c r="AN21">
        <v>0</v>
      </c>
      <c r="AO21">
        <v>0</v>
      </c>
      <c r="AP21">
        <v>0</v>
      </c>
      <c r="AQ21">
        <v>0</v>
      </c>
      <c r="AR21">
        <v>0</v>
      </c>
      <c r="AS21">
        <v>0</v>
      </c>
      <c r="AT21">
        <v>0</v>
      </c>
      <c r="AU21">
        <v>0</v>
      </c>
      <c r="AV21">
        <v>1</v>
      </c>
      <c r="AW21">
        <v>0</v>
      </c>
      <c r="AX21">
        <v>0</v>
      </c>
      <c r="AY21">
        <v>0</v>
      </c>
      <c r="AZ21">
        <v>1</v>
      </c>
      <c r="BA21">
        <v>1</v>
      </c>
      <c r="BB21">
        <v>1</v>
      </c>
      <c r="BC21">
        <v>0</v>
      </c>
      <c r="BD21">
        <v>0</v>
      </c>
      <c r="BE21">
        <v>0</v>
      </c>
      <c r="BF21">
        <v>0</v>
      </c>
      <c r="BG21">
        <v>0</v>
      </c>
      <c r="BH21">
        <v>0</v>
      </c>
      <c r="BI21">
        <v>1</v>
      </c>
      <c r="BJ21">
        <v>0</v>
      </c>
      <c r="BK21">
        <v>0</v>
      </c>
      <c r="BL21">
        <v>0</v>
      </c>
      <c r="BM21">
        <v>0</v>
      </c>
      <c r="BN21">
        <v>4</v>
      </c>
      <c r="BO21">
        <v>0</v>
      </c>
      <c r="BP21">
        <v>0</v>
      </c>
      <c r="BQ21">
        <v>0</v>
      </c>
      <c r="BR21">
        <v>0</v>
      </c>
      <c r="BS21">
        <v>1</v>
      </c>
      <c r="BT21">
        <v>0</v>
      </c>
      <c r="BU21">
        <v>0</v>
      </c>
      <c r="BV21">
        <v>0</v>
      </c>
      <c r="BW21">
        <v>0</v>
      </c>
      <c r="BX21">
        <v>0</v>
      </c>
      <c r="BY21">
        <v>0</v>
      </c>
      <c r="BZ21">
        <v>0</v>
      </c>
      <c r="CA21">
        <v>0</v>
      </c>
      <c r="CB21">
        <v>4</v>
      </c>
      <c r="CC21">
        <v>0</v>
      </c>
      <c r="CD21">
        <v>0</v>
      </c>
      <c r="CE21">
        <v>0</v>
      </c>
      <c r="CF21">
        <v>0</v>
      </c>
      <c r="CG21">
        <v>0</v>
      </c>
      <c r="CH21">
        <v>0</v>
      </c>
      <c r="CI21">
        <v>0</v>
      </c>
      <c r="CJ21">
        <v>0</v>
      </c>
      <c r="CK21">
        <v>0</v>
      </c>
      <c r="CL21">
        <v>0</v>
      </c>
      <c r="CM21">
        <v>0</v>
      </c>
      <c r="DT21" s="340">
        <v>0</v>
      </c>
      <c r="DU21" s="340">
        <v>0</v>
      </c>
      <c r="DV21" s="340">
        <v>0</v>
      </c>
      <c r="DW21" s="340">
        <v>0</v>
      </c>
      <c r="DX21" s="340">
        <v>0</v>
      </c>
      <c r="DY21" s="340">
        <v>0</v>
      </c>
      <c r="DZ21" s="340">
        <v>1</v>
      </c>
      <c r="EA21" s="340">
        <v>0</v>
      </c>
      <c r="EB21" s="340">
        <v>0</v>
      </c>
      <c r="EC21" s="340">
        <v>0</v>
      </c>
      <c r="ED21" s="340">
        <v>0</v>
      </c>
      <c r="EE21" s="340">
        <v>0</v>
      </c>
      <c r="EF21" s="340">
        <v>0</v>
      </c>
      <c r="EG21" s="340">
        <v>0</v>
      </c>
      <c r="EH21" s="340">
        <v>0</v>
      </c>
      <c r="EI21" s="340">
        <v>0</v>
      </c>
      <c r="EJ21" s="235">
        <v>0</v>
      </c>
      <c r="EK21" s="235">
        <v>0</v>
      </c>
      <c r="EL21" s="235">
        <v>0</v>
      </c>
      <c r="EM21" s="235">
        <v>0</v>
      </c>
      <c r="EN21" s="235">
        <v>1</v>
      </c>
      <c r="EO21" s="235">
        <v>0</v>
      </c>
      <c r="EP21" s="235">
        <v>0</v>
      </c>
      <c r="EQ21" s="235">
        <v>0</v>
      </c>
      <c r="ER21" s="235">
        <v>0</v>
      </c>
      <c r="ES21" s="235">
        <v>0</v>
      </c>
      <c r="ET21" s="235">
        <v>0</v>
      </c>
      <c r="EU21" s="235">
        <v>0</v>
      </c>
      <c r="EV21" s="235">
        <v>0</v>
      </c>
      <c r="EW21" s="235">
        <v>0</v>
      </c>
      <c r="EX21" s="235">
        <v>0</v>
      </c>
      <c r="EY21" s="235">
        <v>0</v>
      </c>
    </row>
    <row r="22" spans="1:155" x14ac:dyDescent="0.2">
      <c r="A22" t="s">
        <v>1810</v>
      </c>
      <c r="E22" s="277"/>
      <c r="F22" s="277"/>
      <c r="G22" s="277"/>
      <c r="H22" s="277"/>
      <c r="I22" s="277"/>
      <c r="J22" s="277"/>
      <c r="K22">
        <v>0</v>
      </c>
      <c r="L22">
        <v>11</v>
      </c>
      <c r="M22">
        <v>0</v>
      </c>
      <c r="N22">
        <v>0</v>
      </c>
      <c r="O22">
        <v>0</v>
      </c>
      <c r="P22">
        <v>0</v>
      </c>
      <c r="Q22">
        <v>0</v>
      </c>
      <c r="R22">
        <v>0</v>
      </c>
      <c r="S22">
        <v>0</v>
      </c>
      <c r="T22">
        <v>25</v>
      </c>
      <c r="U22">
        <v>13</v>
      </c>
      <c r="V22">
        <v>1</v>
      </c>
      <c r="W22">
        <v>0</v>
      </c>
      <c r="X22">
        <v>0</v>
      </c>
      <c r="Y22">
        <v>0</v>
      </c>
      <c r="Z22">
        <v>0</v>
      </c>
      <c r="AA22" t="s">
        <v>2201</v>
      </c>
      <c r="AB22">
        <v>0</v>
      </c>
      <c r="AC22">
        <v>2</v>
      </c>
      <c r="AD22">
        <v>0</v>
      </c>
      <c r="AE22">
        <v>0</v>
      </c>
      <c r="AF22">
        <v>0</v>
      </c>
      <c r="AG22">
        <v>0</v>
      </c>
      <c r="AH22">
        <v>0</v>
      </c>
      <c r="AI22">
        <v>0</v>
      </c>
      <c r="AJ22">
        <v>0</v>
      </c>
      <c r="AK22">
        <v>2</v>
      </c>
      <c r="AL22">
        <v>0</v>
      </c>
      <c r="AM22">
        <v>0</v>
      </c>
      <c r="AN22">
        <v>0</v>
      </c>
      <c r="AO22">
        <v>0</v>
      </c>
      <c r="AP22">
        <v>0</v>
      </c>
      <c r="AQ22">
        <v>0</v>
      </c>
      <c r="AR22">
        <v>0</v>
      </c>
      <c r="AS22">
        <v>2</v>
      </c>
      <c r="AT22">
        <v>0</v>
      </c>
      <c r="AU22">
        <v>0</v>
      </c>
      <c r="AV22">
        <v>0</v>
      </c>
      <c r="AW22">
        <v>0</v>
      </c>
      <c r="AX22">
        <v>0</v>
      </c>
      <c r="AY22">
        <v>0</v>
      </c>
      <c r="AZ22">
        <v>0</v>
      </c>
      <c r="BA22">
        <v>0</v>
      </c>
      <c r="BB22">
        <v>3</v>
      </c>
      <c r="BC22">
        <v>0</v>
      </c>
      <c r="BD22">
        <v>0</v>
      </c>
      <c r="BE22">
        <v>0</v>
      </c>
      <c r="BF22">
        <v>0</v>
      </c>
      <c r="BG22">
        <v>0</v>
      </c>
      <c r="BI22">
        <v>2</v>
      </c>
      <c r="BJ22">
        <v>0</v>
      </c>
      <c r="BK22">
        <v>0</v>
      </c>
      <c r="BL22">
        <v>0</v>
      </c>
      <c r="BM22">
        <v>0</v>
      </c>
      <c r="BN22">
        <v>0</v>
      </c>
      <c r="BO22">
        <v>0</v>
      </c>
      <c r="BP22">
        <v>0</v>
      </c>
      <c r="BQ22">
        <v>3</v>
      </c>
      <c r="BR22">
        <v>0</v>
      </c>
      <c r="BS22">
        <v>0</v>
      </c>
      <c r="BT22">
        <v>0</v>
      </c>
      <c r="BU22">
        <v>0</v>
      </c>
      <c r="BV22">
        <v>0</v>
      </c>
      <c r="BW22">
        <v>0</v>
      </c>
      <c r="BX22">
        <v>0</v>
      </c>
      <c r="BY22">
        <v>2</v>
      </c>
      <c r="BZ22">
        <v>0</v>
      </c>
      <c r="CA22">
        <v>0</v>
      </c>
      <c r="CB22">
        <v>0</v>
      </c>
      <c r="CC22">
        <v>0</v>
      </c>
      <c r="CD22">
        <v>0</v>
      </c>
      <c r="CE22">
        <v>0</v>
      </c>
      <c r="CF22">
        <v>0</v>
      </c>
      <c r="CG22">
        <v>0</v>
      </c>
      <c r="CH22">
        <v>2</v>
      </c>
      <c r="CI22">
        <v>0</v>
      </c>
      <c r="CJ22">
        <v>0</v>
      </c>
      <c r="CK22">
        <v>0</v>
      </c>
      <c r="CL22">
        <v>0</v>
      </c>
      <c r="CM22">
        <v>0</v>
      </c>
      <c r="CN22">
        <v>0</v>
      </c>
      <c r="CO22">
        <v>0</v>
      </c>
      <c r="CP22">
        <v>0</v>
      </c>
      <c r="CQ22">
        <v>0</v>
      </c>
      <c r="CR22">
        <v>0</v>
      </c>
      <c r="CS22">
        <v>0</v>
      </c>
      <c r="CT22">
        <v>0</v>
      </c>
      <c r="CU22">
        <v>0</v>
      </c>
      <c r="CV22">
        <v>0</v>
      </c>
      <c r="CW22">
        <v>5</v>
      </c>
      <c r="CX22">
        <v>1</v>
      </c>
      <c r="CY22">
        <v>0</v>
      </c>
      <c r="CZ22">
        <v>0</v>
      </c>
      <c r="DA22">
        <v>0</v>
      </c>
      <c r="DB22">
        <v>0</v>
      </c>
      <c r="DC22">
        <v>0</v>
      </c>
      <c r="DD22">
        <v>0</v>
      </c>
      <c r="DE22">
        <v>0</v>
      </c>
      <c r="DF22">
        <v>0</v>
      </c>
      <c r="DG22">
        <v>0</v>
      </c>
      <c r="DH22">
        <v>0</v>
      </c>
      <c r="DI22">
        <v>0</v>
      </c>
      <c r="DJ22">
        <v>0</v>
      </c>
      <c r="DK22">
        <v>0</v>
      </c>
      <c r="DL22">
        <v>0</v>
      </c>
      <c r="DM22">
        <v>0</v>
      </c>
      <c r="DN22">
        <v>5</v>
      </c>
      <c r="DO22">
        <v>0</v>
      </c>
      <c r="DP22">
        <v>0</v>
      </c>
      <c r="DQ22">
        <v>0</v>
      </c>
      <c r="DR22">
        <v>0</v>
      </c>
      <c r="DS22">
        <v>0</v>
      </c>
      <c r="DT22" s="340">
        <v>0</v>
      </c>
      <c r="DU22" s="340">
        <v>2</v>
      </c>
      <c r="DV22" s="340">
        <v>0</v>
      </c>
      <c r="DW22" s="340">
        <v>0</v>
      </c>
      <c r="DX22" s="340">
        <v>0</v>
      </c>
      <c r="DY22" s="340">
        <v>0</v>
      </c>
      <c r="DZ22" s="340">
        <v>0</v>
      </c>
      <c r="EA22" s="340">
        <v>0</v>
      </c>
      <c r="EB22" s="340">
        <v>0</v>
      </c>
      <c r="EC22" s="340">
        <v>7</v>
      </c>
      <c r="ED22" s="340">
        <v>2</v>
      </c>
      <c r="EE22" s="340">
        <v>0</v>
      </c>
      <c r="EF22" s="340">
        <v>0</v>
      </c>
      <c r="EG22" s="340">
        <v>0</v>
      </c>
      <c r="EH22" s="340">
        <v>0</v>
      </c>
      <c r="EI22" s="340">
        <v>0</v>
      </c>
      <c r="EJ22" s="235">
        <v>0</v>
      </c>
      <c r="EK22" s="235">
        <v>0</v>
      </c>
      <c r="EL22" s="235">
        <v>0</v>
      </c>
      <c r="EM22" s="235">
        <v>0</v>
      </c>
      <c r="EN22" s="235">
        <v>0</v>
      </c>
      <c r="EO22" s="235">
        <v>0</v>
      </c>
      <c r="EP22" s="235">
        <v>0</v>
      </c>
      <c r="EQ22" s="235">
        <v>0</v>
      </c>
      <c r="ER22" s="235">
        <v>0</v>
      </c>
      <c r="ES22" s="235">
        <v>0</v>
      </c>
      <c r="ET22" s="235">
        <v>7</v>
      </c>
      <c r="EU22" s="235">
        <v>0</v>
      </c>
      <c r="EV22" s="235">
        <v>0</v>
      </c>
      <c r="EW22" s="235">
        <v>0</v>
      </c>
      <c r="EX22" s="235">
        <v>0</v>
      </c>
      <c r="EY22" s="235">
        <v>0</v>
      </c>
    </row>
    <row r="23" spans="1:155" x14ac:dyDescent="0.2">
      <c r="A23" t="s">
        <v>2378</v>
      </c>
      <c r="E23" s="277"/>
      <c r="F23" s="277"/>
      <c r="G23" s="277"/>
      <c r="H23" s="277"/>
      <c r="I23" s="277"/>
      <c r="J23" s="277"/>
      <c r="DT23" s="340" t="e">
        <v>#N/A</v>
      </c>
      <c r="DU23" s="340" t="e">
        <v>#N/A</v>
      </c>
      <c r="DV23" s="340" t="e">
        <v>#N/A</v>
      </c>
      <c r="DW23" s="340" t="e">
        <v>#N/A</v>
      </c>
      <c r="DX23" s="340" t="e">
        <v>#N/A</v>
      </c>
      <c r="DY23" s="340" t="e">
        <v>#N/A</v>
      </c>
      <c r="DZ23" s="340" t="e">
        <v>#N/A</v>
      </c>
      <c r="EA23" s="340" t="e">
        <v>#N/A</v>
      </c>
      <c r="EB23" s="340" t="e">
        <v>#N/A</v>
      </c>
      <c r="EC23" s="340" t="e">
        <v>#N/A</v>
      </c>
      <c r="ED23" s="340" t="e">
        <v>#N/A</v>
      </c>
      <c r="EE23" s="340" t="e">
        <v>#N/A</v>
      </c>
      <c r="EF23" s="340" t="e">
        <v>#N/A</v>
      </c>
      <c r="EG23" s="340" t="e">
        <v>#N/A</v>
      </c>
      <c r="EH23" s="340" t="e">
        <v>#N/A</v>
      </c>
      <c r="EI23" s="340" t="e">
        <v>#N/A</v>
      </c>
      <c r="EJ23" s="235" t="e">
        <v>#N/A</v>
      </c>
      <c r="EK23" s="235" t="e">
        <v>#N/A</v>
      </c>
      <c r="EL23" s="235" t="e">
        <v>#N/A</v>
      </c>
      <c r="EM23" s="235" t="e">
        <v>#N/A</v>
      </c>
      <c r="EN23" s="235" t="e">
        <v>#N/A</v>
      </c>
      <c r="EO23" s="235" t="e">
        <v>#N/A</v>
      </c>
      <c r="EP23" s="235" t="e">
        <v>#N/A</v>
      </c>
      <c r="EQ23" s="235" t="e">
        <v>#N/A</v>
      </c>
      <c r="ER23" s="235" t="e">
        <v>#N/A</v>
      </c>
      <c r="ES23" s="235" t="e">
        <v>#N/A</v>
      </c>
      <c r="ET23" s="235" t="e">
        <v>#N/A</v>
      </c>
      <c r="EU23" s="235" t="e">
        <v>#N/A</v>
      </c>
      <c r="EV23" s="235" t="e">
        <v>#N/A</v>
      </c>
      <c r="EW23" s="235" t="e">
        <v>#N/A</v>
      </c>
      <c r="EX23" s="235" t="e">
        <v>#N/A</v>
      </c>
      <c r="EY23" s="235" t="e">
        <v>#N/A</v>
      </c>
    </row>
    <row r="24" spans="1:155" x14ac:dyDescent="0.2">
      <c r="A24" t="s">
        <v>2379</v>
      </c>
      <c r="E24" s="277"/>
      <c r="F24" s="277"/>
      <c r="G24" s="277"/>
      <c r="H24" s="277"/>
      <c r="I24" s="277"/>
      <c r="J24" s="277"/>
      <c r="DT24" s="340" t="e">
        <v>#N/A</v>
      </c>
      <c r="DU24" s="340" t="e">
        <v>#N/A</v>
      </c>
      <c r="DV24" s="340" t="e">
        <v>#N/A</v>
      </c>
      <c r="DW24" s="340" t="e">
        <v>#N/A</v>
      </c>
      <c r="DX24" s="340" t="e">
        <v>#N/A</v>
      </c>
      <c r="DY24" s="340" t="e">
        <v>#N/A</v>
      </c>
      <c r="DZ24" s="340" t="e">
        <v>#N/A</v>
      </c>
      <c r="EA24" s="340" t="e">
        <v>#N/A</v>
      </c>
      <c r="EB24" s="340" t="e">
        <v>#N/A</v>
      </c>
      <c r="EC24" s="340" t="e">
        <v>#N/A</v>
      </c>
      <c r="ED24" s="340" t="e">
        <v>#N/A</v>
      </c>
      <c r="EE24" s="340" t="e">
        <v>#N/A</v>
      </c>
      <c r="EF24" s="340" t="e">
        <v>#N/A</v>
      </c>
      <c r="EG24" s="340" t="e">
        <v>#N/A</v>
      </c>
      <c r="EH24" s="340" t="e">
        <v>#N/A</v>
      </c>
      <c r="EI24" s="340" t="e">
        <v>#N/A</v>
      </c>
      <c r="EJ24" s="235" t="e">
        <v>#N/A</v>
      </c>
      <c r="EK24" s="235" t="e">
        <v>#N/A</v>
      </c>
      <c r="EL24" s="235" t="e">
        <v>#N/A</v>
      </c>
      <c r="EM24" s="235" t="e">
        <v>#N/A</v>
      </c>
      <c r="EN24" s="235" t="e">
        <v>#N/A</v>
      </c>
      <c r="EO24" s="235" t="e">
        <v>#N/A</v>
      </c>
      <c r="EP24" s="235" t="e">
        <v>#N/A</v>
      </c>
      <c r="EQ24" s="235" t="e">
        <v>#N/A</v>
      </c>
      <c r="ER24" s="235" t="e">
        <v>#N/A</v>
      </c>
      <c r="ES24" s="235" t="e">
        <v>#N/A</v>
      </c>
      <c r="ET24" s="235" t="e">
        <v>#N/A</v>
      </c>
      <c r="EU24" s="235" t="e">
        <v>#N/A</v>
      </c>
      <c r="EV24" s="235" t="e">
        <v>#N/A</v>
      </c>
      <c r="EW24" s="235" t="e">
        <v>#N/A</v>
      </c>
      <c r="EX24" s="235" t="e">
        <v>#N/A</v>
      </c>
      <c r="EY24" s="235" t="e">
        <v>#N/A</v>
      </c>
    </row>
    <row r="25" spans="1:155" x14ac:dyDescent="0.2">
      <c r="A25" t="s">
        <v>2145</v>
      </c>
      <c r="E25" s="277"/>
      <c r="F25" s="277"/>
      <c r="G25" s="277"/>
      <c r="H25" s="277"/>
      <c r="I25" s="277"/>
      <c r="J25" s="277"/>
      <c r="K25">
        <v>0</v>
      </c>
      <c r="L25">
        <v>4</v>
      </c>
      <c r="M25">
        <v>0</v>
      </c>
      <c r="N25">
        <v>1</v>
      </c>
      <c r="O25">
        <v>0</v>
      </c>
      <c r="P25">
        <v>0</v>
      </c>
      <c r="Q25">
        <v>2</v>
      </c>
      <c r="R25">
        <v>0</v>
      </c>
      <c r="S25">
        <v>5</v>
      </c>
      <c r="T25">
        <v>18</v>
      </c>
      <c r="U25">
        <v>0</v>
      </c>
      <c r="V25">
        <v>24</v>
      </c>
      <c r="W25">
        <v>0</v>
      </c>
      <c r="X25">
        <v>0</v>
      </c>
      <c r="Y25">
        <v>0</v>
      </c>
      <c r="Z25">
        <v>14</v>
      </c>
      <c r="AA25" t="s">
        <v>2201</v>
      </c>
      <c r="AB25">
        <v>0</v>
      </c>
      <c r="AC25">
        <v>0</v>
      </c>
      <c r="AD25">
        <v>0</v>
      </c>
      <c r="AE25">
        <v>0</v>
      </c>
      <c r="AF25">
        <v>0</v>
      </c>
      <c r="AG25">
        <v>0</v>
      </c>
      <c r="AH25">
        <v>1</v>
      </c>
      <c r="AI25">
        <v>0</v>
      </c>
      <c r="AJ25">
        <v>0</v>
      </c>
      <c r="AK25">
        <v>0</v>
      </c>
      <c r="AL25">
        <v>0</v>
      </c>
      <c r="AM25">
        <v>2</v>
      </c>
      <c r="AN25">
        <v>0</v>
      </c>
      <c r="AO25">
        <v>0</v>
      </c>
      <c r="AP25">
        <v>0</v>
      </c>
      <c r="AQ25">
        <v>2</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v>0</v>
      </c>
      <c r="BP25">
        <v>0</v>
      </c>
      <c r="BQ25">
        <v>0</v>
      </c>
      <c r="BR25">
        <v>0</v>
      </c>
      <c r="BS25">
        <v>1</v>
      </c>
      <c r="BT25">
        <v>0</v>
      </c>
      <c r="BU25">
        <v>0</v>
      </c>
      <c r="BV25">
        <v>0</v>
      </c>
      <c r="BW25">
        <v>1</v>
      </c>
      <c r="BX25">
        <v>0</v>
      </c>
      <c r="BY25">
        <v>0</v>
      </c>
      <c r="BZ25">
        <v>0</v>
      </c>
      <c r="CA25">
        <v>0</v>
      </c>
      <c r="CB25">
        <v>0</v>
      </c>
      <c r="CC25">
        <v>0</v>
      </c>
      <c r="CD25">
        <v>0</v>
      </c>
      <c r="CE25">
        <v>0</v>
      </c>
      <c r="CF25">
        <v>0</v>
      </c>
      <c r="CG25">
        <v>0</v>
      </c>
      <c r="CH25">
        <v>2</v>
      </c>
      <c r="CI25">
        <v>0</v>
      </c>
      <c r="CJ25">
        <v>0</v>
      </c>
      <c r="CK25">
        <v>0</v>
      </c>
      <c r="CL25">
        <v>0</v>
      </c>
      <c r="CM25">
        <v>0</v>
      </c>
      <c r="CN25">
        <v>0</v>
      </c>
      <c r="CO25">
        <v>0</v>
      </c>
      <c r="CP25">
        <v>0</v>
      </c>
      <c r="CQ25">
        <v>0</v>
      </c>
      <c r="CR25">
        <v>0</v>
      </c>
      <c r="CS25">
        <v>0</v>
      </c>
      <c r="CT25">
        <v>0</v>
      </c>
      <c r="CU25">
        <v>0</v>
      </c>
      <c r="CV25">
        <v>0</v>
      </c>
      <c r="CW25">
        <v>0</v>
      </c>
      <c r="CX25">
        <v>0</v>
      </c>
      <c r="CY25">
        <v>0</v>
      </c>
      <c r="CZ25">
        <v>0</v>
      </c>
      <c r="DA25">
        <v>0</v>
      </c>
      <c r="DB25">
        <v>0</v>
      </c>
      <c r="DC25">
        <v>0</v>
      </c>
      <c r="DD25">
        <v>0</v>
      </c>
      <c r="DE25">
        <v>0</v>
      </c>
      <c r="DF25">
        <v>0</v>
      </c>
      <c r="DG25">
        <v>0</v>
      </c>
      <c r="DH25">
        <v>0</v>
      </c>
      <c r="DI25">
        <v>0</v>
      </c>
      <c r="DJ25">
        <v>0</v>
      </c>
      <c r="DK25">
        <v>0</v>
      </c>
      <c r="DL25">
        <v>0</v>
      </c>
      <c r="DM25">
        <v>0</v>
      </c>
      <c r="DN25">
        <v>3</v>
      </c>
      <c r="DO25">
        <v>0</v>
      </c>
      <c r="DP25">
        <v>0</v>
      </c>
      <c r="DQ25">
        <v>0</v>
      </c>
      <c r="DR25">
        <v>0</v>
      </c>
      <c r="DS25">
        <v>0</v>
      </c>
      <c r="DT25" s="340">
        <v>0</v>
      </c>
      <c r="DU25" s="340">
        <v>0</v>
      </c>
      <c r="DV25" s="340">
        <v>0</v>
      </c>
      <c r="DW25" s="340">
        <v>0</v>
      </c>
      <c r="DX25" s="340">
        <v>0</v>
      </c>
      <c r="DY25" s="340">
        <v>0</v>
      </c>
      <c r="DZ25" s="340">
        <v>1</v>
      </c>
      <c r="EA25" s="340">
        <v>0</v>
      </c>
      <c r="EB25" s="340">
        <v>0</v>
      </c>
      <c r="EC25" s="340">
        <v>0</v>
      </c>
      <c r="ED25" s="340">
        <v>0</v>
      </c>
      <c r="EE25" s="340">
        <v>0</v>
      </c>
      <c r="EF25" s="340">
        <v>0</v>
      </c>
      <c r="EG25" s="340">
        <v>0</v>
      </c>
      <c r="EH25" s="340">
        <v>0</v>
      </c>
      <c r="EI25" s="340">
        <v>0</v>
      </c>
      <c r="EJ25" s="235">
        <v>0</v>
      </c>
      <c r="EK25" s="235">
        <v>0</v>
      </c>
      <c r="EL25" s="235">
        <v>0</v>
      </c>
      <c r="EM25" s="235">
        <v>0</v>
      </c>
      <c r="EN25" s="235">
        <v>0</v>
      </c>
      <c r="EO25" s="235">
        <v>0</v>
      </c>
      <c r="EP25" s="235">
        <v>0</v>
      </c>
      <c r="EQ25" s="235">
        <v>0</v>
      </c>
      <c r="ER25" s="235">
        <v>0</v>
      </c>
      <c r="ES25" s="235">
        <v>0</v>
      </c>
      <c r="ET25" s="235">
        <v>0</v>
      </c>
      <c r="EU25" s="235">
        <v>0</v>
      </c>
      <c r="EV25" s="235">
        <v>0</v>
      </c>
      <c r="EW25" s="235">
        <v>0</v>
      </c>
      <c r="EX25" s="235">
        <v>0</v>
      </c>
      <c r="EY25" s="235">
        <v>0</v>
      </c>
    </row>
    <row r="26" spans="1:155" x14ac:dyDescent="0.2">
      <c r="A26" t="s">
        <v>1732</v>
      </c>
      <c r="E26" s="277"/>
      <c r="F26" s="277"/>
      <c r="G26" s="277"/>
      <c r="H26" s="277"/>
      <c r="I26" s="277"/>
      <c r="J26" s="277"/>
      <c r="K26">
        <v>0</v>
      </c>
      <c r="L26">
        <v>18</v>
      </c>
      <c r="M26">
        <v>0</v>
      </c>
      <c r="N26">
        <v>31</v>
      </c>
      <c r="O26">
        <v>36</v>
      </c>
      <c r="P26">
        <v>0</v>
      </c>
      <c r="Q26">
        <v>8</v>
      </c>
      <c r="R26">
        <v>0</v>
      </c>
      <c r="S26">
        <v>4</v>
      </c>
      <c r="T26">
        <v>21</v>
      </c>
      <c r="U26">
        <v>9</v>
      </c>
      <c r="V26">
        <v>50</v>
      </c>
      <c r="W26">
        <v>0</v>
      </c>
      <c r="X26">
        <v>0</v>
      </c>
      <c r="Y26">
        <v>0</v>
      </c>
      <c r="Z26">
        <v>6</v>
      </c>
      <c r="AA26" t="s">
        <v>2201</v>
      </c>
      <c r="AB26">
        <v>0</v>
      </c>
      <c r="AC26">
        <v>0</v>
      </c>
      <c r="AD26">
        <v>0</v>
      </c>
      <c r="AE26">
        <v>9</v>
      </c>
      <c r="AF26">
        <v>1</v>
      </c>
      <c r="AG26">
        <v>0</v>
      </c>
      <c r="AH26">
        <v>2</v>
      </c>
      <c r="AI26">
        <v>0</v>
      </c>
      <c r="AJ26">
        <v>0</v>
      </c>
      <c r="AK26">
        <v>0</v>
      </c>
      <c r="AL26">
        <v>0</v>
      </c>
      <c r="AM26">
        <v>2</v>
      </c>
      <c r="AN26">
        <v>0</v>
      </c>
      <c r="AO26">
        <v>0</v>
      </c>
      <c r="AP26">
        <v>0</v>
      </c>
      <c r="AQ26">
        <v>1</v>
      </c>
      <c r="AR26">
        <v>0</v>
      </c>
      <c r="AS26">
        <v>0</v>
      </c>
      <c r="AT26">
        <v>0</v>
      </c>
      <c r="AU26">
        <v>0</v>
      </c>
      <c r="AV26">
        <v>9</v>
      </c>
      <c r="AW26">
        <v>0</v>
      </c>
      <c r="AX26">
        <v>1</v>
      </c>
      <c r="AY26">
        <v>0</v>
      </c>
      <c r="AZ26">
        <v>0</v>
      </c>
      <c r="BA26">
        <v>0</v>
      </c>
      <c r="BB26">
        <v>3</v>
      </c>
      <c r="BC26">
        <v>1</v>
      </c>
      <c r="BD26">
        <v>0</v>
      </c>
      <c r="BE26">
        <v>0</v>
      </c>
      <c r="BF26">
        <v>0</v>
      </c>
      <c r="BG26">
        <v>0</v>
      </c>
      <c r="BH26">
        <v>0</v>
      </c>
      <c r="BI26">
        <v>0</v>
      </c>
      <c r="BJ26">
        <v>0</v>
      </c>
      <c r="BK26">
        <v>2</v>
      </c>
      <c r="BL26">
        <v>2</v>
      </c>
      <c r="BM26">
        <v>0</v>
      </c>
      <c r="BN26">
        <v>0</v>
      </c>
      <c r="BO26">
        <v>0</v>
      </c>
      <c r="BP26">
        <v>1</v>
      </c>
      <c r="BQ26">
        <v>0</v>
      </c>
      <c r="BR26">
        <v>0</v>
      </c>
      <c r="BS26">
        <v>3</v>
      </c>
      <c r="BT26">
        <v>0</v>
      </c>
      <c r="BU26">
        <v>0</v>
      </c>
      <c r="BV26">
        <v>0</v>
      </c>
      <c r="BW26">
        <v>5</v>
      </c>
      <c r="BX26">
        <v>0</v>
      </c>
      <c r="BY26">
        <v>20</v>
      </c>
      <c r="BZ26">
        <v>0</v>
      </c>
      <c r="CA26">
        <v>1</v>
      </c>
      <c r="CB26">
        <v>8</v>
      </c>
      <c r="CC26">
        <v>0</v>
      </c>
      <c r="CD26">
        <v>1</v>
      </c>
      <c r="CE26">
        <v>0</v>
      </c>
      <c r="CF26">
        <v>0</v>
      </c>
      <c r="CG26">
        <v>0</v>
      </c>
      <c r="CH26">
        <v>0</v>
      </c>
      <c r="CI26">
        <v>4</v>
      </c>
      <c r="CJ26">
        <v>0</v>
      </c>
      <c r="CK26">
        <v>0</v>
      </c>
      <c r="CL26">
        <v>0</v>
      </c>
      <c r="CM26">
        <v>0</v>
      </c>
      <c r="CN26">
        <v>0</v>
      </c>
      <c r="CO26">
        <v>0</v>
      </c>
      <c r="CP26">
        <v>0</v>
      </c>
      <c r="CQ26">
        <v>7</v>
      </c>
      <c r="CR26">
        <v>2</v>
      </c>
      <c r="CS26">
        <v>0</v>
      </c>
      <c r="CT26">
        <v>2</v>
      </c>
      <c r="CU26">
        <v>0</v>
      </c>
      <c r="CV26">
        <v>0</v>
      </c>
      <c r="CW26">
        <v>0</v>
      </c>
      <c r="CX26">
        <v>0</v>
      </c>
      <c r="CY26">
        <v>2</v>
      </c>
      <c r="CZ26">
        <v>0</v>
      </c>
      <c r="DA26">
        <v>0</v>
      </c>
      <c r="DB26">
        <v>0</v>
      </c>
      <c r="DC26">
        <v>0</v>
      </c>
      <c r="DD26">
        <v>0</v>
      </c>
      <c r="DE26">
        <v>1</v>
      </c>
      <c r="DF26">
        <v>0</v>
      </c>
      <c r="DG26">
        <v>0</v>
      </c>
      <c r="DH26">
        <v>12</v>
      </c>
      <c r="DI26">
        <v>0</v>
      </c>
      <c r="DJ26">
        <v>0</v>
      </c>
      <c r="DK26">
        <v>0</v>
      </c>
      <c r="DL26">
        <v>0</v>
      </c>
      <c r="DM26">
        <v>0</v>
      </c>
      <c r="DN26">
        <v>5</v>
      </c>
      <c r="DO26">
        <v>1</v>
      </c>
      <c r="DP26">
        <v>0</v>
      </c>
      <c r="DQ26">
        <v>0</v>
      </c>
      <c r="DR26">
        <v>0</v>
      </c>
      <c r="DS26">
        <v>0</v>
      </c>
      <c r="DT26" s="340">
        <v>0</v>
      </c>
      <c r="DU26" s="340">
        <v>0</v>
      </c>
      <c r="DV26" s="340">
        <v>0</v>
      </c>
      <c r="DW26" s="340">
        <v>5</v>
      </c>
      <c r="DX26" s="340">
        <v>6</v>
      </c>
      <c r="DY26" s="340">
        <v>0</v>
      </c>
      <c r="DZ26" s="340">
        <v>2</v>
      </c>
      <c r="EA26" s="340">
        <v>0</v>
      </c>
      <c r="EB26" s="340">
        <v>0</v>
      </c>
      <c r="EC26" s="340">
        <v>0</v>
      </c>
      <c r="ED26" s="340">
        <v>0</v>
      </c>
      <c r="EE26" s="340">
        <v>3</v>
      </c>
      <c r="EF26" s="340">
        <v>0</v>
      </c>
      <c r="EG26" s="340">
        <v>0</v>
      </c>
      <c r="EH26" s="340">
        <v>0</v>
      </c>
      <c r="EI26" s="340">
        <v>0</v>
      </c>
      <c r="EJ26" s="235">
        <v>0</v>
      </c>
      <c r="EK26" s="235">
        <v>3</v>
      </c>
      <c r="EL26" s="235">
        <v>0</v>
      </c>
      <c r="EM26" s="235">
        <v>0</v>
      </c>
      <c r="EN26" s="235">
        <v>8</v>
      </c>
      <c r="EO26" s="235">
        <v>0</v>
      </c>
      <c r="EP26" s="235">
        <v>0</v>
      </c>
      <c r="EQ26" s="235">
        <v>0</v>
      </c>
      <c r="ER26" s="235">
        <v>0</v>
      </c>
      <c r="ES26" s="235">
        <v>0</v>
      </c>
      <c r="ET26" s="235">
        <v>0</v>
      </c>
      <c r="EU26" s="235">
        <v>4</v>
      </c>
      <c r="EV26" s="235">
        <v>0</v>
      </c>
      <c r="EW26" s="235">
        <v>0</v>
      </c>
      <c r="EX26" s="235">
        <v>0</v>
      </c>
      <c r="EY26" s="235">
        <v>0</v>
      </c>
    </row>
    <row r="27" spans="1:155" x14ac:dyDescent="0.2">
      <c r="A27" t="s">
        <v>2226</v>
      </c>
      <c r="E27" s="277"/>
      <c r="F27" s="277"/>
      <c r="G27" s="277"/>
      <c r="H27" s="277"/>
      <c r="I27" s="277"/>
      <c r="J27" s="277"/>
      <c r="K27">
        <v>0</v>
      </c>
      <c r="L27">
        <v>0</v>
      </c>
      <c r="M27">
        <v>0</v>
      </c>
      <c r="N27">
        <v>0</v>
      </c>
      <c r="O27">
        <v>0</v>
      </c>
      <c r="P27">
        <v>0</v>
      </c>
      <c r="Q27">
        <v>0</v>
      </c>
      <c r="R27">
        <v>0</v>
      </c>
      <c r="S27">
        <v>4</v>
      </c>
      <c r="T27">
        <v>22</v>
      </c>
      <c r="U27">
        <v>10</v>
      </c>
      <c r="V27">
        <v>6</v>
      </c>
      <c r="W27">
        <v>0</v>
      </c>
      <c r="X27">
        <v>0</v>
      </c>
      <c r="Y27">
        <v>0</v>
      </c>
      <c r="Z27">
        <v>0</v>
      </c>
      <c r="AA27" t="s">
        <v>2227</v>
      </c>
      <c r="AB27">
        <v>0</v>
      </c>
      <c r="AC27">
        <v>0</v>
      </c>
      <c r="AD27">
        <v>0</v>
      </c>
      <c r="AE27">
        <v>0</v>
      </c>
      <c r="AF27">
        <v>0</v>
      </c>
      <c r="AG27">
        <v>0</v>
      </c>
      <c r="AH27">
        <v>0</v>
      </c>
      <c r="AI27">
        <v>0</v>
      </c>
      <c r="AJ27">
        <v>1</v>
      </c>
      <c r="AK27">
        <v>1</v>
      </c>
      <c r="AL27">
        <v>0</v>
      </c>
      <c r="AM27">
        <v>4</v>
      </c>
      <c r="AN27">
        <v>0</v>
      </c>
      <c r="AO27">
        <v>0</v>
      </c>
      <c r="AP27">
        <v>0</v>
      </c>
      <c r="AQ27">
        <v>0</v>
      </c>
      <c r="AR27">
        <v>0</v>
      </c>
      <c r="AS27">
        <v>0</v>
      </c>
      <c r="AT27">
        <v>0</v>
      </c>
      <c r="AU27">
        <v>0</v>
      </c>
      <c r="AV27">
        <v>0</v>
      </c>
      <c r="AW27">
        <v>0</v>
      </c>
      <c r="AX27">
        <v>0</v>
      </c>
      <c r="AY27">
        <v>0</v>
      </c>
      <c r="AZ27">
        <v>0</v>
      </c>
      <c r="BA27">
        <v>0</v>
      </c>
      <c r="BB27">
        <v>5</v>
      </c>
      <c r="BC27">
        <v>0</v>
      </c>
      <c r="BD27">
        <v>0</v>
      </c>
      <c r="BE27">
        <v>0</v>
      </c>
      <c r="BF27">
        <v>0</v>
      </c>
      <c r="BG27">
        <v>0</v>
      </c>
      <c r="BH27">
        <v>0</v>
      </c>
      <c r="BI27">
        <v>0</v>
      </c>
      <c r="BJ27">
        <v>0</v>
      </c>
      <c r="BK27">
        <v>0</v>
      </c>
      <c r="BL27">
        <v>0</v>
      </c>
      <c r="BM27">
        <v>0</v>
      </c>
      <c r="BN27">
        <v>0</v>
      </c>
      <c r="BO27">
        <v>0</v>
      </c>
      <c r="BP27">
        <v>0</v>
      </c>
      <c r="BQ27">
        <v>1</v>
      </c>
      <c r="BR27">
        <v>0</v>
      </c>
      <c r="BS27">
        <v>2</v>
      </c>
      <c r="BT27">
        <v>0</v>
      </c>
      <c r="BU27">
        <v>0</v>
      </c>
      <c r="BV27">
        <v>0</v>
      </c>
      <c r="BW27">
        <v>0</v>
      </c>
      <c r="BX27">
        <v>0</v>
      </c>
      <c r="BY27">
        <v>0</v>
      </c>
      <c r="BZ27">
        <v>0</v>
      </c>
      <c r="CA27">
        <v>0</v>
      </c>
      <c r="CB27">
        <v>0</v>
      </c>
      <c r="CC27">
        <v>0</v>
      </c>
      <c r="CD27">
        <v>0</v>
      </c>
      <c r="CE27">
        <v>0</v>
      </c>
      <c r="CF27">
        <v>0</v>
      </c>
      <c r="CG27">
        <v>0</v>
      </c>
      <c r="CH27">
        <v>3</v>
      </c>
      <c r="CI27">
        <v>0</v>
      </c>
      <c r="CJ27">
        <v>0</v>
      </c>
      <c r="CK27">
        <v>0</v>
      </c>
      <c r="CL27">
        <v>0</v>
      </c>
      <c r="CM27">
        <v>0</v>
      </c>
      <c r="CN27">
        <v>0</v>
      </c>
      <c r="CO27">
        <v>0</v>
      </c>
      <c r="CP27">
        <v>0</v>
      </c>
      <c r="CQ27">
        <v>0</v>
      </c>
      <c r="CR27">
        <v>0</v>
      </c>
      <c r="CS27">
        <v>0</v>
      </c>
      <c r="CT27">
        <v>0</v>
      </c>
      <c r="CU27">
        <v>0</v>
      </c>
      <c r="CV27">
        <v>1</v>
      </c>
      <c r="CW27">
        <v>2</v>
      </c>
      <c r="CX27">
        <v>0</v>
      </c>
      <c r="CY27">
        <v>0</v>
      </c>
      <c r="CZ27">
        <v>0</v>
      </c>
      <c r="DA27">
        <v>0</v>
      </c>
      <c r="DB27">
        <v>0</v>
      </c>
      <c r="DC27">
        <v>0</v>
      </c>
      <c r="DD27">
        <v>0</v>
      </c>
      <c r="DE27">
        <v>0</v>
      </c>
      <c r="DF27">
        <v>0</v>
      </c>
      <c r="DG27">
        <v>0</v>
      </c>
      <c r="DH27">
        <v>0</v>
      </c>
      <c r="DI27">
        <v>0</v>
      </c>
      <c r="DJ27">
        <v>0</v>
      </c>
      <c r="DK27">
        <v>0</v>
      </c>
      <c r="DL27">
        <v>0</v>
      </c>
      <c r="DM27">
        <v>0</v>
      </c>
      <c r="DN27">
        <v>5</v>
      </c>
      <c r="DO27">
        <v>0</v>
      </c>
      <c r="DP27">
        <v>0</v>
      </c>
      <c r="DQ27">
        <v>0</v>
      </c>
      <c r="DR27">
        <v>0</v>
      </c>
      <c r="DS27">
        <v>0</v>
      </c>
      <c r="DT27" s="340">
        <v>0</v>
      </c>
      <c r="DU27" s="340">
        <v>0</v>
      </c>
      <c r="DV27" s="340">
        <v>0</v>
      </c>
      <c r="DW27" s="340">
        <v>0</v>
      </c>
      <c r="DX27" s="340">
        <v>0</v>
      </c>
      <c r="DY27" s="340">
        <v>0</v>
      </c>
      <c r="DZ27" s="340">
        <v>0</v>
      </c>
      <c r="EA27" s="340">
        <v>0</v>
      </c>
      <c r="EB27" s="340">
        <v>0</v>
      </c>
      <c r="EC27" s="340">
        <v>2</v>
      </c>
      <c r="ED27" s="340">
        <v>0</v>
      </c>
      <c r="EE27" s="340">
        <v>0</v>
      </c>
      <c r="EF27" s="340">
        <v>0</v>
      </c>
      <c r="EG27" s="340">
        <v>0</v>
      </c>
      <c r="EH27" s="340">
        <v>0</v>
      </c>
      <c r="EI27" s="340">
        <v>0</v>
      </c>
      <c r="EJ27" s="235">
        <v>0</v>
      </c>
      <c r="EK27" s="235">
        <v>0</v>
      </c>
      <c r="EL27" s="235">
        <v>0</v>
      </c>
      <c r="EM27" s="235">
        <v>0</v>
      </c>
      <c r="EN27" s="235">
        <v>0</v>
      </c>
      <c r="EO27" s="235">
        <v>0</v>
      </c>
      <c r="EP27" s="235">
        <v>0</v>
      </c>
      <c r="EQ27" s="235">
        <v>0</v>
      </c>
      <c r="ER27" s="235">
        <v>0</v>
      </c>
      <c r="ES27" s="235">
        <v>0</v>
      </c>
      <c r="ET27" s="235">
        <v>1</v>
      </c>
      <c r="EU27" s="235">
        <v>0</v>
      </c>
      <c r="EV27" s="235">
        <v>0</v>
      </c>
      <c r="EW27" s="235">
        <v>0</v>
      </c>
      <c r="EX27" s="235">
        <v>0</v>
      </c>
      <c r="EY27" s="235">
        <v>0</v>
      </c>
    </row>
    <row r="28" spans="1:155" x14ac:dyDescent="0.2">
      <c r="A28" t="s">
        <v>2219</v>
      </c>
      <c r="E28" s="277"/>
      <c r="F28" s="277"/>
      <c r="G28" s="277"/>
      <c r="H28" s="277"/>
      <c r="I28" s="277"/>
      <c r="J28" s="277"/>
      <c r="K28">
        <v>0</v>
      </c>
      <c r="L28">
        <v>4</v>
      </c>
      <c r="M28">
        <v>0</v>
      </c>
      <c r="N28">
        <v>0</v>
      </c>
      <c r="O28">
        <v>0</v>
      </c>
      <c r="P28">
        <v>0</v>
      </c>
      <c r="Q28">
        <v>0</v>
      </c>
      <c r="R28">
        <v>6</v>
      </c>
      <c r="S28">
        <v>18</v>
      </c>
      <c r="T28">
        <v>43</v>
      </c>
      <c r="U28">
        <v>22</v>
      </c>
      <c r="V28">
        <v>3</v>
      </c>
      <c r="W28">
        <v>0</v>
      </c>
      <c r="X28">
        <v>0</v>
      </c>
      <c r="Y28">
        <v>0</v>
      </c>
      <c r="Z28">
        <v>0</v>
      </c>
      <c r="AA28" t="s">
        <v>2201</v>
      </c>
      <c r="AB28">
        <v>0</v>
      </c>
      <c r="AC28">
        <v>0</v>
      </c>
      <c r="AD28">
        <v>0</v>
      </c>
      <c r="AE28">
        <v>0</v>
      </c>
      <c r="AF28">
        <v>0</v>
      </c>
      <c r="AG28">
        <v>0</v>
      </c>
      <c r="AH28">
        <v>0</v>
      </c>
      <c r="AI28">
        <v>2</v>
      </c>
      <c r="AJ28">
        <v>4</v>
      </c>
      <c r="AK28">
        <v>3</v>
      </c>
      <c r="AL28">
        <v>0</v>
      </c>
      <c r="AM28">
        <v>2</v>
      </c>
      <c r="AN28">
        <v>0</v>
      </c>
      <c r="AO28">
        <v>0</v>
      </c>
      <c r="AP28">
        <v>0</v>
      </c>
      <c r="AQ28">
        <v>0</v>
      </c>
      <c r="AR28">
        <v>0</v>
      </c>
      <c r="AS28">
        <v>0</v>
      </c>
      <c r="AT28">
        <v>0</v>
      </c>
      <c r="AU28">
        <v>0</v>
      </c>
      <c r="AV28">
        <v>0</v>
      </c>
      <c r="AW28">
        <v>0</v>
      </c>
      <c r="AX28">
        <v>0</v>
      </c>
      <c r="AY28">
        <v>0</v>
      </c>
      <c r="AZ28">
        <v>0</v>
      </c>
      <c r="BA28">
        <v>1</v>
      </c>
      <c r="BB28">
        <v>0</v>
      </c>
      <c r="BC28">
        <v>0</v>
      </c>
      <c r="BD28">
        <v>0</v>
      </c>
      <c r="BE28">
        <v>0</v>
      </c>
      <c r="BF28">
        <v>0</v>
      </c>
      <c r="BG28">
        <v>0</v>
      </c>
      <c r="BH28">
        <v>0</v>
      </c>
      <c r="BI28">
        <v>0</v>
      </c>
      <c r="BJ28">
        <v>0</v>
      </c>
      <c r="BK28">
        <v>0</v>
      </c>
      <c r="BL28">
        <v>0</v>
      </c>
      <c r="BM28">
        <v>0</v>
      </c>
      <c r="BN28">
        <v>0</v>
      </c>
      <c r="BO28">
        <v>1</v>
      </c>
      <c r="BP28">
        <v>1</v>
      </c>
      <c r="BQ28">
        <v>1</v>
      </c>
      <c r="BR28">
        <v>0</v>
      </c>
      <c r="BS28">
        <v>1</v>
      </c>
      <c r="BT28">
        <v>0</v>
      </c>
      <c r="BU28">
        <v>0</v>
      </c>
      <c r="BV28">
        <v>0</v>
      </c>
      <c r="BW28">
        <v>0</v>
      </c>
      <c r="BX28">
        <v>0</v>
      </c>
      <c r="BY28">
        <v>2</v>
      </c>
      <c r="BZ28">
        <v>0</v>
      </c>
      <c r="CA28">
        <v>0</v>
      </c>
      <c r="CB28">
        <v>0</v>
      </c>
      <c r="CC28">
        <v>0</v>
      </c>
      <c r="CD28">
        <v>0</v>
      </c>
      <c r="CE28">
        <v>0</v>
      </c>
      <c r="CF28">
        <v>0</v>
      </c>
      <c r="CG28">
        <v>1</v>
      </c>
      <c r="CH28">
        <v>0</v>
      </c>
      <c r="CI28">
        <v>0</v>
      </c>
      <c r="CJ28">
        <v>0</v>
      </c>
      <c r="CK28">
        <v>0</v>
      </c>
      <c r="CL28">
        <v>0</v>
      </c>
      <c r="CM28">
        <v>0</v>
      </c>
      <c r="CN28">
        <v>0</v>
      </c>
      <c r="CO28">
        <v>0</v>
      </c>
      <c r="CP28">
        <v>0</v>
      </c>
      <c r="CQ28">
        <v>0</v>
      </c>
      <c r="CR28">
        <v>0</v>
      </c>
      <c r="CS28">
        <v>0</v>
      </c>
      <c r="CT28">
        <v>0</v>
      </c>
      <c r="CU28">
        <v>3</v>
      </c>
      <c r="CV28">
        <v>5</v>
      </c>
      <c r="CW28">
        <v>3</v>
      </c>
      <c r="CX28">
        <v>0</v>
      </c>
      <c r="CY28">
        <v>0</v>
      </c>
      <c r="CZ28">
        <v>0</v>
      </c>
      <c r="DA28">
        <v>0</v>
      </c>
      <c r="DB28">
        <v>0</v>
      </c>
      <c r="DC28">
        <v>0</v>
      </c>
      <c r="DD28">
        <v>0</v>
      </c>
      <c r="DE28">
        <v>4</v>
      </c>
      <c r="DF28">
        <v>0</v>
      </c>
      <c r="DG28">
        <v>0</v>
      </c>
      <c r="DH28">
        <v>0</v>
      </c>
      <c r="DI28">
        <v>0</v>
      </c>
      <c r="DJ28">
        <v>0</v>
      </c>
      <c r="DK28">
        <v>0</v>
      </c>
      <c r="DL28">
        <v>0</v>
      </c>
      <c r="DM28">
        <v>0</v>
      </c>
      <c r="DN28">
        <v>9</v>
      </c>
      <c r="DO28">
        <v>0</v>
      </c>
      <c r="DP28">
        <v>0</v>
      </c>
      <c r="DQ28">
        <v>0</v>
      </c>
      <c r="DR28">
        <v>0</v>
      </c>
      <c r="DS28">
        <v>0</v>
      </c>
      <c r="DT28" s="340">
        <v>0</v>
      </c>
      <c r="DU28" s="340">
        <v>0</v>
      </c>
      <c r="DV28" s="340">
        <v>0</v>
      </c>
      <c r="DW28" s="340">
        <v>0</v>
      </c>
      <c r="DX28" s="340">
        <v>0</v>
      </c>
      <c r="DY28" s="340">
        <v>0</v>
      </c>
      <c r="DZ28" s="340">
        <v>0</v>
      </c>
      <c r="EA28" s="340">
        <v>0</v>
      </c>
      <c r="EB28" s="340">
        <v>5</v>
      </c>
      <c r="EC28" s="340">
        <v>2</v>
      </c>
      <c r="ED28" s="340">
        <v>1</v>
      </c>
      <c r="EE28" s="340">
        <v>0</v>
      </c>
      <c r="EF28" s="340">
        <v>0</v>
      </c>
      <c r="EG28" s="340">
        <v>0</v>
      </c>
      <c r="EH28" s="340">
        <v>0</v>
      </c>
      <c r="EI28" s="340">
        <v>0</v>
      </c>
      <c r="EJ28" s="235">
        <v>0</v>
      </c>
      <c r="EK28" s="235">
        <v>0</v>
      </c>
      <c r="EL28" s="235">
        <v>0</v>
      </c>
      <c r="EM28" s="235">
        <v>0</v>
      </c>
      <c r="EN28" s="235">
        <v>0</v>
      </c>
      <c r="EO28" s="235">
        <v>0</v>
      </c>
      <c r="EP28" s="235">
        <v>0</v>
      </c>
      <c r="EQ28" s="235">
        <v>0</v>
      </c>
      <c r="ER28" s="235">
        <v>0</v>
      </c>
      <c r="ES28" s="235">
        <v>0</v>
      </c>
      <c r="ET28" s="235">
        <v>4</v>
      </c>
      <c r="EU28" s="235">
        <v>0</v>
      </c>
      <c r="EV28" s="235">
        <v>0</v>
      </c>
      <c r="EW28" s="235">
        <v>0</v>
      </c>
      <c r="EX28" s="235">
        <v>0</v>
      </c>
      <c r="EY28" s="235">
        <v>0</v>
      </c>
    </row>
    <row r="29" spans="1:155" x14ac:dyDescent="0.2">
      <c r="A29" t="s">
        <v>1843</v>
      </c>
      <c r="E29" s="277"/>
      <c r="F29" s="277"/>
      <c r="G29" s="277"/>
      <c r="H29" s="277"/>
      <c r="I29" s="277"/>
      <c r="J29" s="277"/>
      <c r="K29">
        <v>0</v>
      </c>
      <c r="L29">
        <v>5</v>
      </c>
      <c r="M29">
        <v>0</v>
      </c>
      <c r="N29">
        <v>5</v>
      </c>
      <c r="O29">
        <v>34</v>
      </c>
      <c r="P29">
        <v>0</v>
      </c>
      <c r="Q29">
        <v>90</v>
      </c>
      <c r="R29">
        <v>0</v>
      </c>
      <c r="S29">
        <v>1</v>
      </c>
      <c r="T29">
        <v>4</v>
      </c>
      <c r="U29">
        <v>0</v>
      </c>
      <c r="V29">
        <v>6</v>
      </c>
      <c r="W29">
        <v>0</v>
      </c>
      <c r="X29">
        <v>0</v>
      </c>
      <c r="Y29">
        <v>0</v>
      </c>
      <c r="Z29">
        <v>0</v>
      </c>
      <c r="AA29" t="s">
        <v>2201</v>
      </c>
      <c r="AB29">
        <v>0</v>
      </c>
      <c r="AC29">
        <v>0</v>
      </c>
      <c r="AD29">
        <v>0</v>
      </c>
      <c r="AE29">
        <v>1</v>
      </c>
      <c r="AF29">
        <v>1</v>
      </c>
      <c r="AG29">
        <v>0</v>
      </c>
      <c r="AH29">
        <v>4</v>
      </c>
      <c r="AI29">
        <v>0</v>
      </c>
      <c r="AJ29">
        <v>0</v>
      </c>
      <c r="AK29">
        <v>0</v>
      </c>
      <c r="AL29">
        <v>0</v>
      </c>
      <c r="AM29">
        <v>0</v>
      </c>
      <c r="AN29">
        <v>0</v>
      </c>
      <c r="AO29">
        <v>0</v>
      </c>
      <c r="AP29">
        <v>0</v>
      </c>
      <c r="AQ29">
        <v>0</v>
      </c>
      <c r="AR29">
        <v>0</v>
      </c>
      <c r="AS29">
        <v>2</v>
      </c>
      <c r="AT29">
        <v>0</v>
      </c>
      <c r="AU29">
        <v>1</v>
      </c>
      <c r="AV29">
        <v>3</v>
      </c>
      <c r="AW29">
        <v>0</v>
      </c>
      <c r="AX29">
        <v>0</v>
      </c>
      <c r="AY29">
        <v>0</v>
      </c>
      <c r="AZ29">
        <v>0</v>
      </c>
      <c r="BA29">
        <v>0</v>
      </c>
      <c r="BB29">
        <v>0</v>
      </c>
      <c r="BC29">
        <v>0</v>
      </c>
      <c r="BD29">
        <v>0</v>
      </c>
      <c r="BE29">
        <v>0</v>
      </c>
      <c r="BF29">
        <v>0</v>
      </c>
      <c r="BG29">
        <v>0</v>
      </c>
      <c r="BH29">
        <v>0</v>
      </c>
      <c r="BI29">
        <v>0</v>
      </c>
      <c r="BJ29">
        <v>0</v>
      </c>
      <c r="BK29">
        <v>0</v>
      </c>
      <c r="BL29">
        <v>0</v>
      </c>
      <c r="BM29">
        <v>0</v>
      </c>
      <c r="BN29">
        <v>1</v>
      </c>
      <c r="BO29">
        <v>0</v>
      </c>
      <c r="BP29">
        <v>0</v>
      </c>
      <c r="BQ29">
        <v>0</v>
      </c>
      <c r="BR29">
        <v>0</v>
      </c>
      <c r="BS29">
        <v>0</v>
      </c>
      <c r="BT29">
        <v>0</v>
      </c>
      <c r="BU29">
        <v>0</v>
      </c>
      <c r="BV29">
        <v>0</v>
      </c>
      <c r="BW29">
        <v>0</v>
      </c>
      <c r="BX29">
        <v>0</v>
      </c>
      <c r="BY29">
        <v>0</v>
      </c>
      <c r="BZ29">
        <v>0</v>
      </c>
      <c r="CA29">
        <v>0</v>
      </c>
      <c r="CB29">
        <v>1</v>
      </c>
      <c r="CC29">
        <v>0</v>
      </c>
      <c r="CD29">
        <v>0</v>
      </c>
      <c r="CE29">
        <v>0</v>
      </c>
      <c r="CF29">
        <v>0</v>
      </c>
      <c r="CG29">
        <v>0</v>
      </c>
      <c r="CH29">
        <v>0</v>
      </c>
      <c r="CI29">
        <v>0</v>
      </c>
      <c r="CJ29">
        <v>0</v>
      </c>
      <c r="CK29">
        <v>0</v>
      </c>
      <c r="CL29">
        <v>0</v>
      </c>
      <c r="CM29">
        <v>0</v>
      </c>
      <c r="CN29">
        <v>0</v>
      </c>
      <c r="CO29">
        <v>0</v>
      </c>
      <c r="CP29">
        <v>0</v>
      </c>
      <c r="CQ29">
        <v>0</v>
      </c>
      <c r="CR29">
        <v>1</v>
      </c>
      <c r="CS29">
        <v>0</v>
      </c>
      <c r="CT29">
        <v>3</v>
      </c>
      <c r="CU29">
        <v>0</v>
      </c>
      <c r="CV29">
        <v>0</v>
      </c>
      <c r="CW29">
        <v>0</v>
      </c>
      <c r="CX29">
        <v>0</v>
      </c>
      <c r="CY29">
        <v>0</v>
      </c>
      <c r="CZ29">
        <v>0</v>
      </c>
      <c r="DA29">
        <v>0</v>
      </c>
      <c r="DB29">
        <v>0</v>
      </c>
      <c r="DC29">
        <v>0</v>
      </c>
      <c r="DD29">
        <v>0</v>
      </c>
      <c r="DE29">
        <v>3</v>
      </c>
      <c r="DF29">
        <v>0</v>
      </c>
      <c r="DG29">
        <v>0</v>
      </c>
      <c r="DH29">
        <v>0</v>
      </c>
      <c r="DI29">
        <v>0</v>
      </c>
      <c r="DJ29">
        <v>0</v>
      </c>
      <c r="DK29">
        <v>0</v>
      </c>
      <c r="DL29">
        <v>0</v>
      </c>
      <c r="DM29">
        <v>0</v>
      </c>
      <c r="DN29">
        <v>0</v>
      </c>
      <c r="DO29">
        <v>0</v>
      </c>
      <c r="DP29">
        <v>0</v>
      </c>
      <c r="DQ29">
        <v>0</v>
      </c>
      <c r="DR29">
        <v>0</v>
      </c>
      <c r="DS29">
        <v>0</v>
      </c>
      <c r="DT29" s="340">
        <v>0</v>
      </c>
      <c r="DU29" s="340">
        <v>0</v>
      </c>
      <c r="DV29" s="340">
        <v>0</v>
      </c>
      <c r="DW29" s="340">
        <v>0</v>
      </c>
      <c r="DX29" s="340">
        <v>0</v>
      </c>
      <c r="DY29" s="340">
        <v>0</v>
      </c>
      <c r="DZ29" s="340">
        <v>9</v>
      </c>
      <c r="EA29" s="340">
        <v>0</v>
      </c>
      <c r="EB29" s="340">
        <v>0</v>
      </c>
      <c r="EC29" s="340">
        <v>0</v>
      </c>
      <c r="ED29" s="340">
        <v>0</v>
      </c>
      <c r="EE29" s="340">
        <v>0</v>
      </c>
      <c r="EF29" s="340">
        <v>0</v>
      </c>
      <c r="EG29" s="340">
        <v>0</v>
      </c>
      <c r="EH29" s="340">
        <v>0</v>
      </c>
      <c r="EI29" s="340">
        <v>0</v>
      </c>
      <c r="EJ29" s="235">
        <v>0</v>
      </c>
      <c r="EK29" s="235">
        <v>6</v>
      </c>
      <c r="EL29" s="235">
        <v>0</v>
      </c>
      <c r="EM29" s="235">
        <v>1</v>
      </c>
      <c r="EN29" s="235">
        <v>0</v>
      </c>
      <c r="EO29" s="235">
        <v>0</v>
      </c>
      <c r="EP29" s="235">
        <v>0</v>
      </c>
      <c r="EQ29" s="235">
        <v>0</v>
      </c>
      <c r="ER29" s="235">
        <v>0</v>
      </c>
      <c r="ES29" s="235">
        <v>0</v>
      </c>
      <c r="ET29" s="235">
        <v>0</v>
      </c>
      <c r="EU29" s="235">
        <v>0</v>
      </c>
      <c r="EV29" s="235">
        <v>0</v>
      </c>
      <c r="EW29" s="235">
        <v>0</v>
      </c>
      <c r="EX29" s="235">
        <v>0</v>
      </c>
      <c r="EY29" s="235">
        <v>0</v>
      </c>
    </row>
    <row r="30" spans="1:155" x14ac:dyDescent="0.2">
      <c r="A30" t="s">
        <v>2191</v>
      </c>
      <c r="E30" s="277"/>
      <c r="F30" s="277"/>
      <c r="G30" s="277"/>
      <c r="H30" s="277"/>
      <c r="I30" s="277"/>
      <c r="J30" s="277"/>
      <c r="K30">
        <v>0</v>
      </c>
      <c r="L30">
        <v>0</v>
      </c>
      <c r="M30">
        <v>0</v>
      </c>
      <c r="N30">
        <v>0</v>
      </c>
      <c r="O30">
        <v>0</v>
      </c>
      <c r="P30">
        <v>0</v>
      </c>
      <c r="Q30">
        <v>0</v>
      </c>
      <c r="R30">
        <v>0</v>
      </c>
      <c r="S30">
        <v>14</v>
      </c>
      <c r="T30">
        <v>55</v>
      </c>
      <c r="U30">
        <v>11</v>
      </c>
      <c r="V30">
        <v>3</v>
      </c>
      <c r="W30">
        <v>0</v>
      </c>
      <c r="X30">
        <v>0</v>
      </c>
      <c r="Y30">
        <v>0</v>
      </c>
      <c r="Z30">
        <v>0</v>
      </c>
      <c r="AA30" t="s">
        <v>2188</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L30">
        <v>0</v>
      </c>
      <c r="BM30">
        <v>0</v>
      </c>
      <c r="BN30">
        <v>0</v>
      </c>
      <c r="BO30">
        <v>0</v>
      </c>
      <c r="BP30">
        <v>1</v>
      </c>
      <c r="BQ30">
        <v>0</v>
      </c>
      <c r="BR30">
        <v>1</v>
      </c>
      <c r="BS30">
        <v>1</v>
      </c>
      <c r="BT30">
        <v>0</v>
      </c>
      <c r="BU30">
        <v>0</v>
      </c>
      <c r="BV30">
        <v>0</v>
      </c>
      <c r="BW30">
        <v>0</v>
      </c>
      <c r="BX30">
        <v>0</v>
      </c>
      <c r="BY30">
        <v>0</v>
      </c>
      <c r="BZ30">
        <v>0</v>
      </c>
      <c r="CA30">
        <v>0</v>
      </c>
      <c r="CB30">
        <v>0</v>
      </c>
      <c r="CC30">
        <v>0</v>
      </c>
      <c r="CD30">
        <v>0</v>
      </c>
      <c r="CE30">
        <v>0</v>
      </c>
      <c r="CF30">
        <v>1</v>
      </c>
      <c r="CG30">
        <v>3</v>
      </c>
      <c r="CH30">
        <v>2</v>
      </c>
      <c r="CI30">
        <v>0</v>
      </c>
      <c r="CJ30">
        <v>0</v>
      </c>
      <c r="CK30">
        <v>0</v>
      </c>
      <c r="CL30">
        <v>0</v>
      </c>
      <c r="CM30">
        <v>0</v>
      </c>
      <c r="CN30">
        <v>0</v>
      </c>
      <c r="CO30">
        <v>0</v>
      </c>
      <c r="CP30">
        <v>0</v>
      </c>
      <c r="CQ30">
        <v>0</v>
      </c>
      <c r="CR30">
        <v>0</v>
      </c>
      <c r="CS30">
        <v>0</v>
      </c>
      <c r="CT30">
        <v>0</v>
      </c>
      <c r="CU30">
        <v>0</v>
      </c>
      <c r="CV30">
        <v>4</v>
      </c>
      <c r="CW30">
        <v>1</v>
      </c>
      <c r="CX30">
        <v>0</v>
      </c>
      <c r="CY30">
        <v>1</v>
      </c>
      <c r="CZ30">
        <v>0</v>
      </c>
      <c r="DA30">
        <v>0</v>
      </c>
      <c r="DB30">
        <v>0</v>
      </c>
      <c r="DC30">
        <v>0</v>
      </c>
      <c r="DD30">
        <v>0</v>
      </c>
      <c r="DE30">
        <v>0</v>
      </c>
      <c r="DF30">
        <v>0</v>
      </c>
      <c r="DG30">
        <v>0</v>
      </c>
      <c r="DH30">
        <v>0</v>
      </c>
      <c r="DI30">
        <v>0</v>
      </c>
      <c r="DJ30">
        <v>0</v>
      </c>
      <c r="DK30">
        <v>0</v>
      </c>
      <c r="DL30">
        <v>0</v>
      </c>
      <c r="DM30">
        <v>0</v>
      </c>
      <c r="DN30">
        <v>1</v>
      </c>
      <c r="DO30">
        <v>0</v>
      </c>
      <c r="DP30">
        <v>0</v>
      </c>
      <c r="DQ30">
        <v>0</v>
      </c>
      <c r="DR30">
        <v>0</v>
      </c>
      <c r="DS30">
        <v>0</v>
      </c>
      <c r="DT30" s="340">
        <v>0</v>
      </c>
      <c r="DU30" s="340">
        <v>0</v>
      </c>
      <c r="DV30" s="340">
        <v>0</v>
      </c>
      <c r="DW30" s="340">
        <v>0</v>
      </c>
      <c r="DX30" s="340">
        <v>0</v>
      </c>
      <c r="DY30" s="340">
        <v>0</v>
      </c>
      <c r="DZ30" s="340">
        <v>0</v>
      </c>
      <c r="EA30" s="340">
        <v>0</v>
      </c>
      <c r="EB30" s="340">
        <v>0</v>
      </c>
      <c r="EC30" s="340">
        <v>0</v>
      </c>
      <c r="ED30" s="340">
        <v>0</v>
      </c>
      <c r="EE30" s="340">
        <v>0</v>
      </c>
      <c r="EF30" s="340">
        <v>0</v>
      </c>
      <c r="EG30" s="340">
        <v>0</v>
      </c>
      <c r="EH30" s="340">
        <v>0</v>
      </c>
      <c r="EI30" s="340">
        <v>0</v>
      </c>
      <c r="EJ30" s="235">
        <v>0</v>
      </c>
      <c r="EK30" s="235">
        <v>0</v>
      </c>
      <c r="EL30" s="235">
        <v>0</v>
      </c>
      <c r="EM30" s="235">
        <v>0</v>
      </c>
      <c r="EN30" s="235">
        <v>0</v>
      </c>
      <c r="EO30" s="235">
        <v>0</v>
      </c>
      <c r="EP30" s="235">
        <v>0</v>
      </c>
      <c r="EQ30" s="235">
        <v>0</v>
      </c>
      <c r="ER30" s="235">
        <v>0</v>
      </c>
      <c r="ES30" s="235">
        <v>0</v>
      </c>
      <c r="ET30" s="235">
        <v>0</v>
      </c>
      <c r="EU30" s="235">
        <v>0</v>
      </c>
      <c r="EV30" s="235">
        <v>0</v>
      </c>
      <c r="EW30" s="235">
        <v>0</v>
      </c>
      <c r="EX30" s="235">
        <v>0</v>
      </c>
      <c r="EY30" s="235">
        <v>0</v>
      </c>
    </row>
    <row r="31" spans="1:155" x14ac:dyDescent="0.2">
      <c r="A31" t="s">
        <v>1817</v>
      </c>
      <c r="E31" s="277"/>
      <c r="F31" s="277"/>
      <c r="G31" s="277"/>
      <c r="H31" s="277"/>
      <c r="I31" s="277"/>
      <c r="J31" s="277"/>
      <c r="K31">
        <v>0</v>
      </c>
      <c r="L31">
        <v>0</v>
      </c>
      <c r="M31">
        <v>0</v>
      </c>
      <c r="N31">
        <v>1</v>
      </c>
      <c r="O31">
        <v>1</v>
      </c>
      <c r="P31">
        <v>0</v>
      </c>
      <c r="Q31">
        <v>1</v>
      </c>
      <c r="R31">
        <v>2</v>
      </c>
      <c r="S31">
        <v>9</v>
      </c>
      <c r="T31">
        <v>15</v>
      </c>
      <c r="U31">
        <v>8</v>
      </c>
      <c r="V31">
        <v>10</v>
      </c>
      <c r="W31">
        <v>0</v>
      </c>
      <c r="X31">
        <v>0</v>
      </c>
      <c r="Y31">
        <v>0</v>
      </c>
      <c r="Z31">
        <v>4</v>
      </c>
      <c r="AA31" t="s">
        <v>2201</v>
      </c>
      <c r="AB31">
        <v>0</v>
      </c>
      <c r="AC31">
        <v>0</v>
      </c>
      <c r="AD31">
        <v>0</v>
      </c>
      <c r="AE31">
        <v>0</v>
      </c>
      <c r="AF31">
        <v>1</v>
      </c>
      <c r="AG31">
        <v>0</v>
      </c>
      <c r="AH31">
        <v>0</v>
      </c>
      <c r="AI31">
        <v>0</v>
      </c>
      <c r="AJ31">
        <v>0</v>
      </c>
      <c r="AK31">
        <v>0</v>
      </c>
      <c r="AL31">
        <v>0</v>
      </c>
      <c r="AM31">
        <v>1</v>
      </c>
      <c r="AN31">
        <v>0</v>
      </c>
      <c r="AO31">
        <v>0</v>
      </c>
      <c r="AP31">
        <v>0</v>
      </c>
      <c r="AQ31">
        <v>1</v>
      </c>
      <c r="AR31">
        <v>0</v>
      </c>
      <c r="AS31">
        <v>1</v>
      </c>
      <c r="AT31">
        <v>0</v>
      </c>
      <c r="AU31">
        <v>0</v>
      </c>
      <c r="AV31">
        <v>0</v>
      </c>
      <c r="AW31">
        <v>0</v>
      </c>
      <c r="AX31">
        <v>0</v>
      </c>
      <c r="AY31">
        <v>0</v>
      </c>
      <c r="AZ31">
        <v>0</v>
      </c>
      <c r="BA31">
        <v>0</v>
      </c>
      <c r="BB31">
        <v>1</v>
      </c>
      <c r="BC31">
        <v>0</v>
      </c>
      <c r="BD31">
        <v>0</v>
      </c>
      <c r="BE31">
        <v>0</v>
      </c>
      <c r="BF31">
        <v>0</v>
      </c>
      <c r="BG31">
        <v>0</v>
      </c>
      <c r="BH31">
        <v>0</v>
      </c>
      <c r="BI31">
        <v>0</v>
      </c>
      <c r="BJ31">
        <v>0</v>
      </c>
      <c r="BK31">
        <v>1</v>
      </c>
      <c r="BL31">
        <v>0</v>
      </c>
      <c r="BM31">
        <v>0</v>
      </c>
      <c r="BN31">
        <v>1</v>
      </c>
      <c r="BO31">
        <v>0</v>
      </c>
      <c r="BP31">
        <v>0</v>
      </c>
      <c r="BQ31">
        <v>0</v>
      </c>
      <c r="BR31">
        <v>0</v>
      </c>
      <c r="BS31">
        <v>0</v>
      </c>
      <c r="BT31">
        <v>0</v>
      </c>
      <c r="BU31">
        <v>0</v>
      </c>
      <c r="BV31">
        <v>0</v>
      </c>
      <c r="BW31">
        <v>0</v>
      </c>
      <c r="BX31">
        <v>0</v>
      </c>
      <c r="BY31">
        <v>0</v>
      </c>
      <c r="BZ31">
        <v>0</v>
      </c>
      <c r="CA31">
        <v>0</v>
      </c>
      <c r="CB31">
        <v>1</v>
      </c>
      <c r="CC31">
        <v>0</v>
      </c>
      <c r="CD31">
        <v>0</v>
      </c>
      <c r="CE31">
        <v>0</v>
      </c>
      <c r="CF31">
        <v>0</v>
      </c>
      <c r="CG31">
        <v>0</v>
      </c>
      <c r="CH31">
        <v>1</v>
      </c>
      <c r="CI31">
        <v>0</v>
      </c>
      <c r="CJ31">
        <v>0</v>
      </c>
      <c r="CK31">
        <v>0</v>
      </c>
      <c r="CL31">
        <v>0</v>
      </c>
      <c r="CM31">
        <v>0</v>
      </c>
      <c r="CN31">
        <v>0</v>
      </c>
      <c r="CO31">
        <v>0</v>
      </c>
      <c r="CP31">
        <v>0</v>
      </c>
      <c r="CQ31">
        <v>0</v>
      </c>
      <c r="CR31">
        <v>0</v>
      </c>
      <c r="CS31">
        <v>0</v>
      </c>
      <c r="CT31">
        <v>0</v>
      </c>
      <c r="CU31">
        <v>0</v>
      </c>
      <c r="CV31">
        <v>0</v>
      </c>
      <c r="CW31">
        <v>0</v>
      </c>
      <c r="CX31">
        <v>0</v>
      </c>
      <c r="CY31">
        <v>1</v>
      </c>
      <c r="CZ31">
        <v>0</v>
      </c>
      <c r="DA31">
        <v>0</v>
      </c>
      <c r="DB31">
        <v>0</v>
      </c>
      <c r="DC31">
        <v>1</v>
      </c>
      <c r="DD31">
        <v>0</v>
      </c>
      <c r="DE31">
        <v>0</v>
      </c>
      <c r="DF31">
        <v>0</v>
      </c>
      <c r="DG31">
        <v>0</v>
      </c>
      <c r="DH31">
        <v>0</v>
      </c>
      <c r="DI31">
        <v>0</v>
      </c>
      <c r="DJ31">
        <v>0</v>
      </c>
      <c r="DK31">
        <v>0</v>
      </c>
      <c r="DL31">
        <v>0</v>
      </c>
      <c r="DM31">
        <v>0</v>
      </c>
      <c r="DN31">
        <v>0</v>
      </c>
      <c r="DO31">
        <v>0</v>
      </c>
      <c r="DP31">
        <v>0</v>
      </c>
      <c r="DQ31">
        <v>0</v>
      </c>
      <c r="DR31">
        <v>0</v>
      </c>
      <c r="DS31">
        <v>0</v>
      </c>
      <c r="DT31" s="340">
        <v>0</v>
      </c>
      <c r="DU31" s="340">
        <v>0</v>
      </c>
      <c r="DV31" s="340">
        <v>0</v>
      </c>
      <c r="DW31" s="340">
        <v>0</v>
      </c>
      <c r="DX31" s="340">
        <v>0</v>
      </c>
      <c r="DY31" s="340">
        <v>0</v>
      </c>
      <c r="DZ31" s="340">
        <v>0</v>
      </c>
      <c r="EA31" s="340">
        <v>0</v>
      </c>
      <c r="EB31" s="340">
        <v>0</v>
      </c>
      <c r="EC31" s="340">
        <v>0</v>
      </c>
      <c r="ED31" s="340">
        <v>0</v>
      </c>
      <c r="EE31" s="340">
        <v>0</v>
      </c>
      <c r="EF31" s="340">
        <v>0</v>
      </c>
      <c r="EG31" s="340">
        <v>0</v>
      </c>
      <c r="EH31" s="340">
        <v>0</v>
      </c>
      <c r="EI31" s="340">
        <v>0</v>
      </c>
      <c r="EJ31" s="235">
        <v>0</v>
      </c>
      <c r="EK31" s="235">
        <v>0</v>
      </c>
      <c r="EL31" s="235">
        <v>0</v>
      </c>
      <c r="EM31" s="235">
        <v>0</v>
      </c>
      <c r="EN31" s="235">
        <v>0</v>
      </c>
      <c r="EO31" s="235">
        <v>0</v>
      </c>
      <c r="EP31" s="235">
        <v>0</v>
      </c>
      <c r="EQ31" s="235">
        <v>0</v>
      </c>
      <c r="ER31" s="235">
        <v>0</v>
      </c>
      <c r="ES31" s="235">
        <v>1</v>
      </c>
      <c r="ET31" s="235">
        <v>2</v>
      </c>
      <c r="EU31" s="235">
        <v>0</v>
      </c>
      <c r="EV31" s="235">
        <v>0</v>
      </c>
      <c r="EW31" s="235">
        <v>0</v>
      </c>
      <c r="EX31" s="235">
        <v>0</v>
      </c>
      <c r="EY31" s="235">
        <v>0</v>
      </c>
    </row>
    <row r="32" spans="1:155" x14ac:dyDescent="0.2">
      <c r="A32" t="s">
        <v>2002</v>
      </c>
      <c r="E32" s="277"/>
      <c r="F32" s="277"/>
      <c r="G32" s="277"/>
      <c r="H32" s="277"/>
      <c r="I32" s="277"/>
      <c r="J32" s="277"/>
      <c r="K32">
        <v>0</v>
      </c>
      <c r="L32">
        <v>0</v>
      </c>
      <c r="M32">
        <v>0</v>
      </c>
      <c r="N32">
        <v>4</v>
      </c>
      <c r="O32">
        <v>0</v>
      </c>
      <c r="P32">
        <v>0</v>
      </c>
      <c r="Q32">
        <v>54</v>
      </c>
      <c r="R32">
        <v>0</v>
      </c>
      <c r="S32">
        <v>2</v>
      </c>
      <c r="T32">
        <v>124</v>
      </c>
      <c r="U32">
        <v>8</v>
      </c>
      <c r="V32">
        <v>0</v>
      </c>
      <c r="W32">
        <v>0</v>
      </c>
      <c r="X32">
        <v>0</v>
      </c>
      <c r="Y32">
        <v>0</v>
      </c>
      <c r="Z32">
        <v>0</v>
      </c>
      <c r="AA32" t="s">
        <v>2201</v>
      </c>
      <c r="AB32">
        <v>0</v>
      </c>
      <c r="AC32">
        <v>0</v>
      </c>
      <c r="AD32">
        <v>0</v>
      </c>
      <c r="AE32">
        <v>0</v>
      </c>
      <c r="AF32">
        <v>0</v>
      </c>
      <c r="AG32">
        <v>0</v>
      </c>
      <c r="AH32">
        <v>15</v>
      </c>
      <c r="AI32">
        <v>0</v>
      </c>
      <c r="AJ32">
        <v>2</v>
      </c>
      <c r="AK32">
        <v>2</v>
      </c>
      <c r="AL32">
        <v>0</v>
      </c>
      <c r="AM32">
        <v>0</v>
      </c>
      <c r="AN32">
        <v>0</v>
      </c>
      <c r="AO32">
        <v>0</v>
      </c>
      <c r="AP32">
        <v>0</v>
      </c>
      <c r="AQ32">
        <v>0</v>
      </c>
      <c r="AR32">
        <v>0</v>
      </c>
      <c r="AS32">
        <v>0</v>
      </c>
      <c r="AT32">
        <v>0</v>
      </c>
      <c r="AU32">
        <v>4</v>
      </c>
      <c r="AV32">
        <v>0</v>
      </c>
      <c r="AW32">
        <v>0</v>
      </c>
      <c r="AX32">
        <v>14</v>
      </c>
      <c r="AY32">
        <v>0</v>
      </c>
      <c r="AZ32">
        <v>0</v>
      </c>
      <c r="BA32">
        <v>13</v>
      </c>
      <c r="BB32">
        <v>2</v>
      </c>
      <c r="BC32">
        <v>0</v>
      </c>
      <c r="BD32">
        <v>0</v>
      </c>
      <c r="BE32">
        <v>0</v>
      </c>
      <c r="BF32">
        <v>0</v>
      </c>
      <c r="BG32">
        <v>0</v>
      </c>
      <c r="BH32">
        <v>0</v>
      </c>
      <c r="BI32">
        <v>0</v>
      </c>
      <c r="BJ32">
        <v>0</v>
      </c>
      <c r="BK32">
        <v>0</v>
      </c>
      <c r="BL32">
        <v>0</v>
      </c>
      <c r="BM32">
        <v>0</v>
      </c>
      <c r="BN32">
        <v>7</v>
      </c>
      <c r="BO32">
        <v>0</v>
      </c>
      <c r="BP32">
        <v>0</v>
      </c>
      <c r="BQ32">
        <v>4</v>
      </c>
      <c r="BR32">
        <v>0</v>
      </c>
      <c r="BS32">
        <v>0</v>
      </c>
      <c r="BT32">
        <v>0</v>
      </c>
      <c r="BU32">
        <v>0</v>
      </c>
      <c r="BV32">
        <v>0</v>
      </c>
      <c r="BW32">
        <v>0</v>
      </c>
      <c r="BX32">
        <v>0</v>
      </c>
      <c r="BY32">
        <v>0</v>
      </c>
      <c r="BZ32">
        <v>0</v>
      </c>
      <c r="CA32">
        <v>11</v>
      </c>
      <c r="CB32">
        <v>0</v>
      </c>
      <c r="CC32">
        <v>0</v>
      </c>
      <c r="CD32">
        <v>8</v>
      </c>
      <c r="CE32">
        <v>0</v>
      </c>
      <c r="CF32">
        <v>0</v>
      </c>
      <c r="CG32">
        <v>2</v>
      </c>
      <c r="CH32">
        <v>12</v>
      </c>
      <c r="CI32">
        <v>0</v>
      </c>
      <c r="CJ32">
        <v>0</v>
      </c>
      <c r="CK32">
        <v>0</v>
      </c>
      <c r="CL32">
        <v>0</v>
      </c>
      <c r="CM32">
        <v>0</v>
      </c>
      <c r="CN32">
        <v>0</v>
      </c>
      <c r="CO32">
        <v>0</v>
      </c>
      <c r="CP32">
        <v>0</v>
      </c>
      <c r="CQ32">
        <v>3</v>
      </c>
      <c r="CR32">
        <v>0</v>
      </c>
      <c r="CS32">
        <v>0</v>
      </c>
      <c r="CT32">
        <v>11</v>
      </c>
      <c r="CU32">
        <v>0</v>
      </c>
      <c r="CV32">
        <v>0</v>
      </c>
      <c r="CW32">
        <v>16</v>
      </c>
      <c r="CX32">
        <v>0</v>
      </c>
      <c r="CY32">
        <v>0</v>
      </c>
      <c r="CZ32">
        <v>0</v>
      </c>
      <c r="DA32">
        <v>0</v>
      </c>
      <c r="DB32">
        <v>0</v>
      </c>
      <c r="DC32">
        <v>0</v>
      </c>
      <c r="DD32">
        <v>0</v>
      </c>
      <c r="DE32">
        <v>3</v>
      </c>
      <c r="DF32">
        <v>0</v>
      </c>
      <c r="DG32">
        <v>7</v>
      </c>
      <c r="DH32">
        <v>0</v>
      </c>
      <c r="DI32">
        <v>0</v>
      </c>
      <c r="DJ32">
        <v>11</v>
      </c>
      <c r="DK32">
        <v>0</v>
      </c>
      <c r="DL32">
        <v>0</v>
      </c>
      <c r="DM32">
        <v>11</v>
      </c>
      <c r="DN32">
        <v>2</v>
      </c>
      <c r="DO32">
        <v>0</v>
      </c>
      <c r="DP32">
        <v>0</v>
      </c>
      <c r="DQ32">
        <v>0</v>
      </c>
      <c r="DR32">
        <v>0</v>
      </c>
      <c r="DS32">
        <v>0</v>
      </c>
      <c r="DT32" s="340">
        <v>0</v>
      </c>
      <c r="DU32" s="340">
        <v>0</v>
      </c>
      <c r="DV32" s="340">
        <v>0</v>
      </c>
      <c r="DW32" s="340">
        <v>4</v>
      </c>
      <c r="DX32" s="340">
        <v>0</v>
      </c>
      <c r="DY32" s="340">
        <v>0</v>
      </c>
      <c r="DZ32" s="340">
        <v>20</v>
      </c>
      <c r="EA32" s="340">
        <v>0</v>
      </c>
      <c r="EB32" s="340">
        <v>0</v>
      </c>
      <c r="EC32" s="340">
        <v>30</v>
      </c>
      <c r="ED32" s="340">
        <v>6</v>
      </c>
      <c r="EE32" s="340">
        <v>0</v>
      </c>
      <c r="EF32" s="340">
        <v>0</v>
      </c>
      <c r="EG32" s="340">
        <v>0</v>
      </c>
      <c r="EH32" s="340">
        <v>0</v>
      </c>
      <c r="EI32" s="340">
        <v>0</v>
      </c>
      <c r="EJ32" s="235">
        <v>0</v>
      </c>
      <c r="EK32" s="235">
        <v>0</v>
      </c>
      <c r="EL32" s="235">
        <v>0</v>
      </c>
      <c r="EM32" s="235">
        <v>8</v>
      </c>
      <c r="EN32" s="235">
        <v>0</v>
      </c>
      <c r="EO32" s="235">
        <v>0</v>
      </c>
      <c r="EP32" s="235">
        <v>23</v>
      </c>
      <c r="EQ32" s="235">
        <v>0</v>
      </c>
      <c r="ER32" s="235">
        <v>0</v>
      </c>
      <c r="ES32" s="235">
        <v>4</v>
      </c>
      <c r="ET32" s="235">
        <v>3</v>
      </c>
      <c r="EU32" s="235">
        <v>0</v>
      </c>
      <c r="EV32" s="235">
        <v>0</v>
      </c>
      <c r="EW32" s="235">
        <v>0</v>
      </c>
      <c r="EX32" s="235">
        <v>0</v>
      </c>
      <c r="EY32" s="235">
        <v>0</v>
      </c>
    </row>
    <row r="33" spans="1:155" x14ac:dyDescent="0.2">
      <c r="A33" t="s">
        <v>1727</v>
      </c>
      <c r="E33" s="277"/>
      <c r="F33" s="277"/>
      <c r="G33" s="277"/>
      <c r="H33" s="277"/>
      <c r="I33" s="277"/>
      <c r="J33" s="277"/>
      <c r="K33">
        <v>0</v>
      </c>
      <c r="L33">
        <v>0</v>
      </c>
      <c r="M33">
        <v>0</v>
      </c>
      <c r="N33">
        <v>0</v>
      </c>
      <c r="O33">
        <v>1</v>
      </c>
      <c r="P33">
        <v>0</v>
      </c>
      <c r="Q33">
        <v>0</v>
      </c>
      <c r="R33">
        <v>0</v>
      </c>
      <c r="S33">
        <v>2</v>
      </c>
      <c r="T33">
        <v>26</v>
      </c>
      <c r="U33">
        <v>9</v>
      </c>
      <c r="V33">
        <v>0</v>
      </c>
      <c r="W33">
        <v>0</v>
      </c>
      <c r="X33">
        <v>0</v>
      </c>
      <c r="Y33">
        <v>0</v>
      </c>
      <c r="Z33">
        <v>0</v>
      </c>
      <c r="AA33" t="s">
        <v>2201</v>
      </c>
      <c r="AB33">
        <v>0</v>
      </c>
      <c r="AC33">
        <v>0</v>
      </c>
      <c r="AD33">
        <v>0</v>
      </c>
      <c r="AE33">
        <v>0</v>
      </c>
      <c r="AF33">
        <v>0</v>
      </c>
      <c r="AG33">
        <v>0</v>
      </c>
      <c r="AH33">
        <v>0</v>
      </c>
      <c r="AI33">
        <v>0</v>
      </c>
      <c r="AJ33">
        <v>2</v>
      </c>
      <c r="AK33">
        <v>0</v>
      </c>
      <c r="AL33">
        <v>0</v>
      </c>
      <c r="AM33">
        <v>0</v>
      </c>
      <c r="AN33">
        <v>0</v>
      </c>
      <c r="AO33">
        <v>0</v>
      </c>
      <c r="AP33">
        <v>0</v>
      </c>
      <c r="AQ33">
        <v>0</v>
      </c>
      <c r="AR33">
        <v>0</v>
      </c>
      <c r="AS33">
        <v>0</v>
      </c>
      <c r="AT33">
        <v>0</v>
      </c>
      <c r="AU33">
        <v>0</v>
      </c>
      <c r="AV33">
        <v>0</v>
      </c>
      <c r="AW33">
        <v>0</v>
      </c>
      <c r="AX33">
        <v>0</v>
      </c>
      <c r="AY33">
        <v>0</v>
      </c>
      <c r="AZ33">
        <v>0</v>
      </c>
      <c r="BA33">
        <v>2</v>
      </c>
      <c r="BB33">
        <v>0</v>
      </c>
      <c r="BC33">
        <v>0</v>
      </c>
      <c r="BD33">
        <v>0</v>
      </c>
      <c r="BE33">
        <v>0</v>
      </c>
      <c r="BF33">
        <v>0</v>
      </c>
      <c r="BG33">
        <v>0</v>
      </c>
      <c r="BH33">
        <v>0</v>
      </c>
      <c r="BI33">
        <v>0</v>
      </c>
      <c r="BJ33">
        <v>0</v>
      </c>
      <c r="BK33">
        <v>0</v>
      </c>
      <c r="BL33">
        <v>0</v>
      </c>
      <c r="BM33">
        <v>0</v>
      </c>
      <c r="BN33">
        <v>0</v>
      </c>
      <c r="BO33">
        <v>0</v>
      </c>
      <c r="BP33">
        <v>0</v>
      </c>
      <c r="BQ33">
        <v>1</v>
      </c>
      <c r="BR33">
        <v>0</v>
      </c>
      <c r="BS33">
        <v>0</v>
      </c>
      <c r="BT33">
        <v>0</v>
      </c>
      <c r="BU33">
        <v>0</v>
      </c>
      <c r="BV33">
        <v>0</v>
      </c>
      <c r="BW33">
        <v>0</v>
      </c>
      <c r="BX33">
        <v>0</v>
      </c>
      <c r="BY33">
        <v>1</v>
      </c>
      <c r="BZ33">
        <v>0</v>
      </c>
      <c r="CA33">
        <v>0</v>
      </c>
      <c r="CB33">
        <v>0</v>
      </c>
      <c r="CC33">
        <v>0</v>
      </c>
      <c r="CD33">
        <v>0</v>
      </c>
      <c r="CE33">
        <v>0</v>
      </c>
      <c r="CF33">
        <v>1</v>
      </c>
      <c r="CG33">
        <v>14</v>
      </c>
      <c r="CH33">
        <v>5</v>
      </c>
      <c r="CI33">
        <v>0</v>
      </c>
      <c r="CJ33">
        <v>0</v>
      </c>
      <c r="CK33">
        <v>0</v>
      </c>
      <c r="CL33">
        <v>0</v>
      </c>
      <c r="CM33">
        <v>0</v>
      </c>
      <c r="CN33">
        <v>0</v>
      </c>
      <c r="CO33">
        <v>0</v>
      </c>
      <c r="CP33">
        <v>0</v>
      </c>
      <c r="CQ33">
        <v>0</v>
      </c>
      <c r="CR33">
        <v>0</v>
      </c>
      <c r="CS33">
        <v>0</v>
      </c>
      <c r="CT33">
        <v>0</v>
      </c>
      <c r="CU33">
        <v>0</v>
      </c>
      <c r="CV33">
        <v>1</v>
      </c>
      <c r="CW33">
        <v>7</v>
      </c>
      <c r="CX33">
        <v>0</v>
      </c>
      <c r="CY33">
        <v>0</v>
      </c>
      <c r="CZ33">
        <v>0</v>
      </c>
      <c r="DA33">
        <v>0</v>
      </c>
      <c r="DB33">
        <v>0</v>
      </c>
      <c r="DC33">
        <v>0</v>
      </c>
      <c r="DD33">
        <v>0</v>
      </c>
      <c r="DE33">
        <v>0</v>
      </c>
      <c r="DF33">
        <v>0</v>
      </c>
      <c r="DG33">
        <v>0</v>
      </c>
      <c r="DH33">
        <v>0</v>
      </c>
      <c r="DI33">
        <v>0</v>
      </c>
      <c r="DJ33">
        <v>0</v>
      </c>
      <c r="DK33">
        <v>0</v>
      </c>
      <c r="DL33">
        <v>0</v>
      </c>
      <c r="DM33">
        <v>1</v>
      </c>
      <c r="DN33">
        <v>0</v>
      </c>
      <c r="DO33">
        <v>0</v>
      </c>
      <c r="DP33">
        <v>0</v>
      </c>
      <c r="DQ33">
        <v>0</v>
      </c>
      <c r="DR33">
        <v>0</v>
      </c>
      <c r="DS33">
        <v>0</v>
      </c>
      <c r="DT33" s="340">
        <v>0</v>
      </c>
      <c r="DU33" s="340">
        <v>1</v>
      </c>
      <c r="DV33" s="340">
        <v>0</v>
      </c>
      <c r="DW33" s="340">
        <v>0</v>
      </c>
      <c r="DX33" s="340">
        <v>0</v>
      </c>
      <c r="DY33" s="340">
        <v>0</v>
      </c>
      <c r="DZ33" s="340">
        <v>0</v>
      </c>
      <c r="EA33" s="340">
        <v>0</v>
      </c>
      <c r="EB33" s="340">
        <v>0</v>
      </c>
      <c r="EC33" s="340">
        <v>7</v>
      </c>
      <c r="ED33" s="340">
        <v>1</v>
      </c>
      <c r="EE33" s="340">
        <v>0</v>
      </c>
      <c r="EF33" s="340">
        <v>0</v>
      </c>
      <c r="EG33" s="340">
        <v>0</v>
      </c>
      <c r="EH33" s="340">
        <v>0</v>
      </c>
      <c r="EI33" s="340">
        <v>0</v>
      </c>
      <c r="EJ33" s="235">
        <v>0</v>
      </c>
      <c r="EK33" s="235">
        <v>1</v>
      </c>
      <c r="EL33" s="235">
        <v>0</v>
      </c>
      <c r="EM33" s="235">
        <v>0</v>
      </c>
      <c r="EN33" s="235">
        <v>0</v>
      </c>
      <c r="EO33" s="235">
        <v>0</v>
      </c>
      <c r="EP33" s="235">
        <v>0</v>
      </c>
      <c r="EQ33" s="235">
        <v>0</v>
      </c>
      <c r="ER33" s="235">
        <v>0</v>
      </c>
      <c r="ES33" s="235">
        <v>0</v>
      </c>
      <c r="ET33" s="235">
        <v>0</v>
      </c>
      <c r="EU33" s="235">
        <v>0</v>
      </c>
      <c r="EV33" s="235">
        <v>0</v>
      </c>
      <c r="EW33" s="235">
        <v>0</v>
      </c>
      <c r="EX33" s="235">
        <v>0</v>
      </c>
      <c r="EY33" s="235">
        <v>0</v>
      </c>
    </row>
    <row r="34" spans="1:155" x14ac:dyDescent="0.2">
      <c r="A34" t="s">
        <v>2058</v>
      </c>
      <c r="E34" s="277"/>
      <c r="F34" s="277"/>
      <c r="G34" s="277"/>
      <c r="H34" s="277"/>
      <c r="I34" s="277"/>
      <c r="J34" s="277"/>
      <c r="K34">
        <v>0</v>
      </c>
      <c r="L34">
        <v>5</v>
      </c>
      <c r="M34">
        <v>0</v>
      </c>
      <c r="N34">
        <v>3</v>
      </c>
      <c r="O34">
        <v>9</v>
      </c>
      <c r="P34">
        <v>0</v>
      </c>
      <c r="Q34">
        <v>1</v>
      </c>
      <c r="R34">
        <v>1</v>
      </c>
      <c r="S34">
        <v>0</v>
      </c>
      <c r="T34">
        <v>4</v>
      </c>
      <c r="U34">
        <v>6</v>
      </c>
      <c r="V34">
        <v>2</v>
      </c>
      <c r="W34">
        <v>0</v>
      </c>
      <c r="X34">
        <v>0</v>
      </c>
      <c r="Y34">
        <v>0</v>
      </c>
      <c r="Z34">
        <v>0</v>
      </c>
      <c r="AA34" t="s">
        <v>2201</v>
      </c>
      <c r="AB34">
        <v>0</v>
      </c>
      <c r="AC34">
        <v>0</v>
      </c>
      <c r="AD34">
        <v>0</v>
      </c>
      <c r="AE34">
        <v>0</v>
      </c>
      <c r="AF34">
        <v>1</v>
      </c>
      <c r="AG34">
        <v>0</v>
      </c>
      <c r="AH34">
        <v>1</v>
      </c>
      <c r="AI34">
        <v>0</v>
      </c>
      <c r="AJ34">
        <v>0</v>
      </c>
      <c r="AK34">
        <v>0</v>
      </c>
      <c r="AL34">
        <v>0</v>
      </c>
      <c r="AM34">
        <v>2</v>
      </c>
      <c r="AN34">
        <v>0</v>
      </c>
      <c r="AO34">
        <v>0</v>
      </c>
      <c r="AP34">
        <v>0</v>
      </c>
      <c r="AQ34">
        <v>0</v>
      </c>
      <c r="AR34">
        <v>0</v>
      </c>
      <c r="AS34">
        <v>1</v>
      </c>
      <c r="AT34">
        <v>0</v>
      </c>
      <c r="AU34">
        <v>1</v>
      </c>
      <c r="AV34">
        <v>0</v>
      </c>
      <c r="AW34">
        <v>0</v>
      </c>
      <c r="AX34">
        <v>2</v>
      </c>
      <c r="AY34">
        <v>0</v>
      </c>
      <c r="AZ34">
        <v>0</v>
      </c>
      <c r="BA34">
        <v>0</v>
      </c>
      <c r="BB34">
        <v>0</v>
      </c>
      <c r="BC34">
        <v>0</v>
      </c>
      <c r="BD34">
        <v>0</v>
      </c>
      <c r="BE34">
        <v>0</v>
      </c>
      <c r="BF34">
        <v>0</v>
      </c>
      <c r="BG34">
        <v>0</v>
      </c>
      <c r="BH34">
        <v>0</v>
      </c>
      <c r="BI34">
        <v>0</v>
      </c>
      <c r="BJ34">
        <v>0</v>
      </c>
      <c r="BK34">
        <v>1</v>
      </c>
      <c r="BL34">
        <v>1</v>
      </c>
      <c r="BM34">
        <v>0</v>
      </c>
      <c r="BN34">
        <v>0</v>
      </c>
      <c r="BO34">
        <v>0</v>
      </c>
      <c r="BP34">
        <v>0</v>
      </c>
      <c r="BQ34">
        <v>1</v>
      </c>
      <c r="BR34">
        <v>0</v>
      </c>
      <c r="BS34">
        <v>0</v>
      </c>
      <c r="BT34">
        <v>0</v>
      </c>
      <c r="BU34">
        <v>0</v>
      </c>
      <c r="BV34">
        <v>0</v>
      </c>
      <c r="BW34">
        <v>0</v>
      </c>
      <c r="BX34">
        <v>0</v>
      </c>
      <c r="BY34">
        <v>0</v>
      </c>
      <c r="BZ34">
        <v>0</v>
      </c>
      <c r="CA34">
        <v>2</v>
      </c>
      <c r="CB34">
        <v>0</v>
      </c>
      <c r="CC34">
        <v>0</v>
      </c>
      <c r="CD34">
        <v>1</v>
      </c>
      <c r="CE34">
        <v>0</v>
      </c>
      <c r="CF34">
        <v>0</v>
      </c>
      <c r="CG34">
        <v>1</v>
      </c>
      <c r="CH34">
        <v>0</v>
      </c>
      <c r="CI34">
        <v>0</v>
      </c>
      <c r="CJ34">
        <v>0</v>
      </c>
      <c r="CK34">
        <v>0</v>
      </c>
      <c r="CL34">
        <v>0</v>
      </c>
      <c r="CM34">
        <v>0</v>
      </c>
      <c r="DT34" s="340">
        <v>0</v>
      </c>
      <c r="DU34" s="340">
        <v>0</v>
      </c>
      <c r="DV34" s="340">
        <v>0</v>
      </c>
      <c r="DW34" s="340">
        <v>2</v>
      </c>
      <c r="DX34" s="340">
        <v>3</v>
      </c>
      <c r="DY34" s="340">
        <v>0</v>
      </c>
      <c r="DZ34" s="340">
        <v>3</v>
      </c>
      <c r="EA34" s="340">
        <v>1</v>
      </c>
      <c r="EB34" s="340">
        <v>0</v>
      </c>
      <c r="EC34" s="340">
        <v>1</v>
      </c>
      <c r="ED34" s="340">
        <v>1</v>
      </c>
      <c r="EE34" s="340">
        <v>0</v>
      </c>
      <c r="EF34" s="340">
        <v>0</v>
      </c>
      <c r="EG34" s="340">
        <v>0</v>
      </c>
      <c r="EH34" s="340">
        <v>0</v>
      </c>
      <c r="EI34" s="340">
        <v>0</v>
      </c>
      <c r="EJ34" s="235">
        <v>0</v>
      </c>
      <c r="EK34" s="235">
        <v>1</v>
      </c>
      <c r="EL34" s="235">
        <v>0</v>
      </c>
      <c r="EM34" s="235">
        <v>1</v>
      </c>
      <c r="EN34" s="235">
        <v>4</v>
      </c>
      <c r="EO34" s="235">
        <v>0</v>
      </c>
      <c r="EP34" s="235">
        <v>1</v>
      </c>
      <c r="EQ34" s="235">
        <v>0</v>
      </c>
      <c r="ER34" s="235">
        <v>0</v>
      </c>
      <c r="ES34" s="235">
        <v>0</v>
      </c>
      <c r="ET34" s="235">
        <v>2</v>
      </c>
      <c r="EU34" s="235">
        <v>0</v>
      </c>
      <c r="EV34" s="235">
        <v>0</v>
      </c>
      <c r="EW34" s="235">
        <v>0</v>
      </c>
      <c r="EX34" s="235">
        <v>0</v>
      </c>
      <c r="EY34" s="235">
        <v>0</v>
      </c>
    </row>
    <row r="35" spans="1:155" x14ac:dyDescent="0.2">
      <c r="A35" t="s">
        <v>2059</v>
      </c>
      <c r="E35" s="277"/>
      <c r="F35" s="277"/>
      <c r="G35" s="277"/>
      <c r="H35" s="277"/>
      <c r="I35" s="277"/>
      <c r="J35" s="277"/>
      <c r="K35">
        <v>1</v>
      </c>
      <c r="L35">
        <v>1</v>
      </c>
      <c r="M35">
        <v>0</v>
      </c>
      <c r="N35">
        <v>0</v>
      </c>
      <c r="O35">
        <v>0</v>
      </c>
      <c r="P35">
        <v>0</v>
      </c>
      <c r="Q35">
        <v>0</v>
      </c>
      <c r="R35">
        <v>2</v>
      </c>
      <c r="S35">
        <v>8</v>
      </c>
      <c r="T35">
        <v>69</v>
      </c>
      <c r="U35">
        <v>35</v>
      </c>
      <c r="V35">
        <v>2</v>
      </c>
      <c r="W35">
        <v>0</v>
      </c>
      <c r="X35">
        <v>0</v>
      </c>
      <c r="Y35">
        <v>0</v>
      </c>
      <c r="Z35">
        <v>0</v>
      </c>
      <c r="AA35" t="s">
        <v>2201</v>
      </c>
      <c r="AB35">
        <v>1</v>
      </c>
      <c r="AC35">
        <v>0</v>
      </c>
      <c r="AD35">
        <v>0</v>
      </c>
      <c r="AE35">
        <v>0</v>
      </c>
      <c r="AF35">
        <v>0</v>
      </c>
      <c r="AG35">
        <v>0</v>
      </c>
      <c r="AH35">
        <v>0</v>
      </c>
      <c r="AI35">
        <v>2</v>
      </c>
      <c r="AJ35">
        <v>3</v>
      </c>
      <c r="AK35">
        <v>0</v>
      </c>
      <c r="AL35">
        <v>0</v>
      </c>
      <c r="AM35">
        <v>1</v>
      </c>
      <c r="AN35">
        <v>0</v>
      </c>
      <c r="AO35">
        <v>0</v>
      </c>
      <c r="AP35">
        <v>0</v>
      </c>
      <c r="AQ35">
        <v>0</v>
      </c>
      <c r="AR35">
        <v>0</v>
      </c>
      <c r="AS35">
        <v>0</v>
      </c>
      <c r="AT35">
        <v>0</v>
      </c>
      <c r="AU35">
        <v>0</v>
      </c>
      <c r="AV35">
        <v>0</v>
      </c>
      <c r="AW35">
        <v>0</v>
      </c>
      <c r="AX35">
        <v>0</v>
      </c>
      <c r="AY35">
        <v>0</v>
      </c>
      <c r="AZ35">
        <v>0</v>
      </c>
      <c r="BA35">
        <v>0</v>
      </c>
      <c r="BB35">
        <v>7</v>
      </c>
      <c r="BC35">
        <v>0</v>
      </c>
      <c r="BD35">
        <v>0</v>
      </c>
      <c r="BE35">
        <v>0</v>
      </c>
      <c r="BF35">
        <v>0</v>
      </c>
      <c r="BG35">
        <v>0</v>
      </c>
      <c r="BH35">
        <v>0</v>
      </c>
      <c r="BI35">
        <v>0</v>
      </c>
      <c r="BJ35">
        <v>0</v>
      </c>
      <c r="BK35">
        <v>0</v>
      </c>
      <c r="BL35">
        <v>0</v>
      </c>
      <c r="BM35">
        <v>0</v>
      </c>
      <c r="BN35">
        <v>0</v>
      </c>
      <c r="BO35">
        <v>0</v>
      </c>
      <c r="BP35">
        <v>0</v>
      </c>
      <c r="BQ35">
        <v>1</v>
      </c>
      <c r="BR35">
        <v>0</v>
      </c>
      <c r="BS35">
        <v>0</v>
      </c>
      <c r="BT35">
        <v>0</v>
      </c>
      <c r="BU35">
        <v>0</v>
      </c>
      <c r="BV35">
        <v>0</v>
      </c>
      <c r="BW35">
        <v>0</v>
      </c>
      <c r="BX35">
        <v>0</v>
      </c>
      <c r="BY35">
        <v>0</v>
      </c>
      <c r="BZ35">
        <v>0</v>
      </c>
      <c r="CA35">
        <v>0</v>
      </c>
      <c r="CB35">
        <v>0</v>
      </c>
      <c r="CC35">
        <v>0</v>
      </c>
      <c r="CD35">
        <v>0</v>
      </c>
      <c r="CE35">
        <v>0</v>
      </c>
      <c r="CF35">
        <v>0</v>
      </c>
      <c r="CG35">
        <v>2</v>
      </c>
      <c r="CH35">
        <v>3</v>
      </c>
      <c r="CI35">
        <v>0</v>
      </c>
      <c r="CJ35">
        <v>0</v>
      </c>
      <c r="CK35">
        <v>0</v>
      </c>
      <c r="CL35">
        <v>0</v>
      </c>
      <c r="CM35">
        <v>0</v>
      </c>
      <c r="CN35">
        <v>0</v>
      </c>
      <c r="CO35">
        <v>1</v>
      </c>
      <c r="CP35">
        <v>0</v>
      </c>
      <c r="CQ35">
        <v>0</v>
      </c>
      <c r="CR35">
        <v>0</v>
      </c>
      <c r="CS35">
        <v>0</v>
      </c>
      <c r="CT35">
        <v>0</v>
      </c>
      <c r="CU35">
        <v>0</v>
      </c>
      <c r="CV35">
        <v>2</v>
      </c>
      <c r="CW35">
        <v>5</v>
      </c>
      <c r="CX35">
        <v>0</v>
      </c>
      <c r="CY35">
        <v>0</v>
      </c>
      <c r="CZ35">
        <v>0</v>
      </c>
      <c r="DA35">
        <v>0</v>
      </c>
      <c r="DB35">
        <v>0</v>
      </c>
      <c r="DC35">
        <v>0</v>
      </c>
      <c r="DD35">
        <v>0</v>
      </c>
      <c r="DE35">
        <v>1</v>
      </c>
      <c r="DF35">
        <v>0</v>
      </c>
      <c r="DG35">
        <v>0</v>
      </c>
      <c r="DH35">
        <v>0</v>
      </c>
      <c r="DI35">
        <v>0</v>
      </c>
      <c r="DJ35">
        <v>0</v>
      </c>
      <c r="DK35">
        <v>0</v>
      </c>
      <c r="DL35">
        <v>1</v>
      </c>
      <c r="DM35">
        <v>1</v>
      </c>
      <c r="DN35">
        <v>4</v>
      </c>
      <c r="DO35">
        <v>0</v>
      </c>
      <c r="DP35">
        <v>0</v>
      </c>
      <c r="DQ35">
        <v>0</v>
      </c>
      <c r="DR35">
        <v>0</v>
      </c>
      <c r="DS35">
        <v>0</v>
      </c>
      <c r="DT35" s="340">
        <v>0</v>
      </c>
      <c r="DU35" s="340">
        <v>0</v>
      </c>
      <c r="DV35" s="340">
        <v>0</v>
      </c>
      <c r="DW35" s="340">
        <v>0</v>
      </c>
      <c r="DX35" s="340">
        <v>0</v>
      </c>
      <c r="DY35" s="340">
        <v>0</v>
      </c>
      <c r="DZ35" s="340">
        <v>0</v>
      </c>
      <c r="EA35" s="340">
        <v>0</v>
      </c>
      <c r="EB35" s="340">
        <v>2</v>
      </c>
      <c r="EC35" s="340">
        <v>4</v>
      </c>
      <c r="ED35" s="340">
        <v>0</v>
      </c>
      <c r="EE35" s="340">
        <v>0</v>
      </c>
      <c r="EF35" s="340">
        <v>0</v>
      </c>
      <c r="EG35" s="340">
        <v>0</v>
      </c>
      <c r="EH35" s="340">
        <v>0</v>
      </c>
      <c r="EI35" s="340">
        <v>0</v>
      </c>
      <c r="EJ35" s="235">
        <v>0</v>
      </c>
      <c r="EK35" s="235">
        <v>0</v>
      </c>
      <c r="EL35" s="235">
        <v>0</v>
      </c>
      <c r="EM35" s="235">
        <v>0</v>
      </c>
      <c r="EN35" s="235">
        <v>0</v>
      </c>
      <c r="EO35" s="235">
        <v>0</v>
      </c>
      <c r="EP35" s="235">
        <v>0</v>
      </c>
      <c r="EQ35" s="235">
        <v>0</v>
      </c>
      <c r="ER35" s="235">
        <v>0</v>
      </c>
      <c r="ES35" s="235">
        <v>1</v>
      </c>
      <c r="ET35" s="235">
        <v>4</v>
      </c>
      <c r="EU35" s="235">
        <v>0</v>
      </c>
      <c r="EV35" s="235">
        <v>0</v>
      </c>
      <c r="EW35" s="235">
        <v>0</v>
      </c>
      <c r="EX35" s="235">
        <v>0</v>
      </c>
      <c r="EY35" s="235">
        <v>0</v>
      </c>
    </row>
    <row r="36" spans="1:155" x14ac:dyDescent="0.2">
      <c r="A36" t="s">
        <v>1929</v>
      </c>
      <c r="E36" s="277"/>
      <c r="F36" s="277"/>
      <c r="G36" s="277"/>
      <c r="H36" s="277"/>
      <c r="I36" s="277"/>
      <c r="J36" s="277"/>
      <c r="K36">
        <v>0</v>
      </c>
      <c r="L36">
        <v>0</v>
      </c>
      <c r="M36">
        <v>0</v>
      </c>
      <c r="N36">
        <v>0</v>
      </c>
      <c r="O36">
        <v>0</v>
      </c>
      <c r="P36">
        <v>0</v>
      </c>
      <c r="Q36">
        <v>0</v>
      </c>
      <c r="R36">
        <v>4</v>
      </c>
      <c r="S36">
        <v>7</v>
      </c>
      <c r="T36">
        <v>21</v>
      </c>
      <c r="U36">
        <v>11</v>
      </c>
      <c r="V36">
        <v>5</v>
      </c>
      <c r="W36">
        <v>0</v>
      </c>
      <c r="X36">
        <v>0</v>
      </c>
      <c r="Y36">
        <v>0</v>
      </c>
      <c r="Z36">
        <v>1</v>
      </c>
      <c r="AA36" t="s">
        <v>2201</v>
      </c>
      <c r="AB36">
        <v>0</v>
      </c>
      <c r="AC36">
        <v>0</v>
      </c>
      <c r="AD36">
        <v>0</v>
      </c>
      <c r="AE36">
        <v>0</v>
      </c>
      <c r="AF36">
        <v>0</v>
      </c>
      <c r="AG36">
        <v>0</v>
      </c>
      <c r="AH36">
        <v>0</v>
      </c>
      <c r="AI36">
        <v>0</v>
      </c>
      <c r="AJ36">
        <v>0</v>
      </c>
      <c r="AK36">
        <v>1</v>
      </c>
      <c r="AL36">
        <v>0</v>
      </c>
      <c r="AM36">
        <v>1</v>
      </c>
      <c r="AN36">
        <v>0</v>
      </c>
      <c r="AO36">
        <v>0</v>
      </c>
      <c r="AP36">
        <v>0</v>
      </c>
      <c r="AQ36">
        <v>0</v>
      </c>
      <c r="AR36">
        <v>0</v>
      </c>
      <c r="AS36">
        <v>0</v>
      </c>
      <c r="AT36">
        <v>0</v>
      </c>
      <c r="AU36">
        <v>0</v>
      </c>
      <c r="AV36">
        <v>0</v>
      </c>
      <c r="AW36">
        <v>0</v>
      </c>
      <c r="AX36">
        <v>0</v>
      </c>
      <c r="AY36">
        <v>0</v>
      </c>
      <c r="AZ36">
        <v>1</v>
      </c>
      <c r="BA36">
        <v>1</v>
      </c>
      <c r="BB36">
        <v>14</v>
      </c>
      <c r="BC36">
        <v>0</v>
      </c>
      <c r="BD36">
        <v>0</v>
      </c>
      <c r="BE36">
        <v>0</v>
      </c>
      <c r="BF36">
        <v>0</v>
      </c>
      <c r="BG36">
        <v>0</v>
      </c>
      <c r="BH36">
        <v>0</v>
      </c>
      <c r="BI36">
        <v>0</v>
      </c>
      <c r="BJ36">
        <v>0</v>
      </c>
      <c r="BK36">
        <v>0</v>
      </c>
      <c r="BL36">
        <v>0</v>
      </c>
      <c r="BM36">
        <v>0</v>
      </c>
      <c r="BN36">
        <v>0</v>
      </c>
      <c r="BO36">
        <v>1</v>
      </c>
      <c r="BP36">
        <v>2</v>
      </c>
      <c r="BQ36">
        <v>0</v>
      </c>
      <c r="BR36">
        <v>0</v>
      </c>
      <c r="BS36">
        <v>0</v>
      </c>
      <c r="BT36">
        <v>0</v>
      </c>
      <c r="BU36">
        <v>0</v>
      </c>
      <c r="BV36">
        <v>0</v>
      </c>
      <c r="BW36">
        <v>0</v>
      </c>
      <c r="BX36">
        <v>0</v>
      </c>
      <c r="BY36">
        <v>0</v>
      </c>
      <c r="BZ36">
        <v>0</v>
      </c>
      <c r="CA36">
        <v>0</v>
      </c>
      <c r="CB36">
        <v>0</v>
      </c>
      <c r="CC36">
        <v>0</v>
      </c>
      <c r="CD36">
        <v>0</v>
      </c>
      <c r="CE36">
        <v>1</v>
      </c>
      <c r="CF36">
        <v>0</v>
      </c>
      <c r="CG36">
        <v>1</v>
      </c>
      <c r="CH36">
        <v>4</v>
      </c>
      <c r="CI36">
        <v>0</v>
      </c>
      <c r="CJ36">
        <v>0</v>
      </c>
      <c r="CK36">
        <v>0</v>
      </c>
      <c r="CL36">
        <v>0</v>
      </c>
      <c r="CM36">
        <v>0</v>
      </c>
      <c r="CN36">
        <v>0</v>
      </c>
      <c r="CO36">
        <v>0</v>
      </c>
      <c r="CP36">
        <v>0</v>
      </c>
      <c r="CQ36">
        <v>0</v>
      </c>
      <c r="CR36">
        <v>0</v>
      </c>
      <c r="CS36">
        <v>0</v>
      </c>
      <c r="CT36">
        <v>0</v>
      </c>
      <c r="CU36">
        <v>0</v>
      </c>
      <c r="CV36">
        <v>2</v>
      </c>
      <c r="CW36">
        <v>4</v>
      </c>
      <c r="CX36">
        <v>0</v>
      </c>
      <c r="CY36">
        <v>1</v>
      </c>
      <c r="CZ36">
        <v>0</v>
      </c>
      <c r="DA36">
        <v>0</v>
      </c>
      <c r="DB36">
        <v>0</v>
      </c>
      <c r="DC36">
        <v>0</v>
      </c>
      <c r="DD36">
        <v>0</v>
      </c>
      <c r="DE36">
        <v>0</v>
      </c>
      <c r="DF36">
        <v>0</v>
      </c>
      <c r="DG36">
        <v>0</v>
      </c>
      <c r="DH36">
        <v>0</v>
      </c>
      <c r="DI36">
        <v>0</v>
      </c>
      <c r="DJ36">
        <v>0</v>
      </c>
      <c r="DK36">
        <v>0</v>
      </c>
      <c r="DL36">
        <v>0</v>
      </c>
      <c r="DM36">
        <v>0</v>
      </c>
      <c r="DN36">
        <v>8</v>
      </c>
      <c r="DO36">
        <v>0</v>
      </c>
      <c r="DP36">
        <v>0</v>
      </c>
      <c r="DQ36">
        <v>0</v>
      </c>
      <c r="DR36">
        <v>0</v>
      </c>
      <c r="DS36">
        <v>0</v>
      </c>
      <c r="DT36" s="340">
        <v>0</v>
      </c>
      <c r="DU36" s="340">
        <v>0</v>
      </c>
      <c r="DV36" s="340">
        <v>0</v>
      </c>
      <c r="DW36" s="340">
        <v>0</v>
      </c>
      <c r="DX36" s="340">
        <v>0</v>
      </c>
      <c r="DY36" s="340">
        <v>0</v>
      </c>
      <c r="DZ36" s="340">
        <v>0</v>
      </c>
      <c r="EA36" s="340">
        <v>2</v>
      </c>
      <c r="EB36" s="340">
        <v>1</v>
      </c>
      <c r="EC36" s="340">
        <v>1</v>
      </c>
      <c r="ED36" s="340">
        <v>0</v>
      </c>
      <c r="EE36" s="340">
        <v>3</v>
      </c>
      <c r="EF36" s="340">
        <v>0</v>
      </c>
      <c r="EG36" s="340">
        <v>0</v>
      </c>
      <c r="EH36" s="340">
        <v>0</v>
      </c>
      <c r="EI36" s="340">
        <v>1</v>
      </c>
      <c r="EJ36" s="235">
        <v>0</v>
      </c>
      <c r="EK36" s="235">
        <v>0</v>
      </c>
      <c r="EL36" s="235">
        <v>0</v>
      </c>
      <c r="EM36" s="235">
        <v>0</v>
      </c>
      <c r="EN36" s="235">
        <v>0</v>
      </c>
      <c r="EO36" s="235">
        <v>0</v>
      </c>
      <c r="EP36" s="235">
        <v>0</v>
      </c>
      <c r="EQ36" s="235">
        <v>0</v>
      </c>
      <c r="ER36" s="235">
        <v>0</v>
      </c>
      <c r="ES36" s="235">
        <v>1</v>
      </c>
      <c r="ET36" s="235">
        <v>9</v>
      </c>
      <c r="EU36" s="235">
        <v>0</v>
      </c>
      <c r="EV36" s="235">
        <v>0</v>
      </c>
      <c r="EW36" s="235">
        <v>0</v>
      </c>
      <c r="EX36" s="235">
        <v>0</v>
      </c>
      <c r="EY36" s="235">
        <v>0</v>
      </c>
    </row>
    <row r="37" spans="1:155" x14ac:dyDescent="0.2">
      <c r="A37" t="s">
        <v>1834</v>
      </c>
      <c r="E37" s="277"/>
      <c r="F37" s="277"/>
      <c r="G37" s="277"/>
      <c r="H37" s="277"/>
      <c r="I37" s="277"/>
      <c r="J37" s="277"/>
      <c r="K37">
        <v>0</v>
      </c>
      <c r="L37">
        <v>0</v>
      </c>
      <c r="M37">
        <v>0</v>
      </c>
      <c r="N37">
        <v>0</v>
      </c>
      <c r="O37">
        <v>0</v>
      </c>
      <c r="P37">
        <v>0</v>
      </c>
      <c r="Q37">
        <v>0</v>
      </c>
      <c r="R37">
        <v>4</v>
      </c>
      <c r="S37">
        <v>3</v>
      </c>
      <c r="T37">
        <v>17</v>
      </c>
      <c r="U37">
        <v>16</v>
      </c>
      <c r="V37">
        <v>7</v>
      </c>
      <c r="W37">
        <v>0</v>
      </c>
      <c r="X37">
        <v>0</v>
      </c>
      <c r="Y37">
        <v>0</v>
      </c>
      <c r="Z37">
        <v>0</v>
      </c>
      <c r="AA37" t="s">
        <v>2201</v>
      </c>
      <c r="AB37">
        <v>0</v>
      </c>
      <c r="AC37">
        <v>0</v>
      </c>
      <c r="AD37">
        <v>0</v>
      </c>
      <c r="AE37">
        <v>0</v>
      </c>
      <c r="AF37">
        <v>0</v>
      </c>
      <c r="AG37">
        <v>0</v>
      </c>
      <c r="AH37">
        <v>0</v>
      </c>
      <c r="AI37">
        <v>3</v>
      </c>
      <c r="AJ37">
        <v>1</v>
      </c>
      <c r="AK37">
        <v>0</v>
      </c>
      <c r="AL37">
        <v>0</v>
      </c>
      <c r="AM37">
        <v>3</v>
      </c>
      <c r="AN37">
        <v>0</v>
      </c>
      <c r="AO37">
        <v>0</v>
      </c>
      <c r="AP37">
        <v>0</v>
      </c>
      <c r="AQ37">
        <v>0</v>
      </c>
      <c r="AR37">
        <v>0</v>
      </c>
      <c r="AS37">
        <v>0</v>
      </c>
      <c r="AT37">
        <v>0</v>
      </c>
      <c r="AU37">
        <v>0</v>
      </c>
      <c r="AV37">
        <v>0</v>
      </c>
      <c r="AW37">
        <v>0</v>
      </c>
      <c r="AX37">
        <v>0</v>
      </c>
      <c r="AY37">
        <v>0</v>
      </c>
      <c r="AZ37">
        <v>0</v>
      </c>
      <c r="BA37">
        <v>0</v>
      </c>
      <c r="BB37">
        <v>5</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BX37">
        <v>0</v>
      </c>
      <c r="BY37">
        <v>0</v>
      </c>
      <c r="BZ37">
        <v>0</v>
      </c>
      <c r="CA37">
        <v>0</v>
      </c>
      <c r="CB37">
        <v>0</v>
      </c>
      <c r="CC37">
        <v>0</v>
      </c>
      <c r="CD37">
        <v>0</v>
      </c>
      <c r="CE37">
        <v>0</v>
      </c>
      <c r="CF37">
        <v>0</v>
      </c>
      <c r="CG37">
        <v>0</v>
      </c>
      <c r="CH37">
        <v>1</v>
      </c>
      <c r="CI37">
        <v>0</v>
      </c>
      <c r="CJ37">
        <v>0</v>
      </c>
      <c r="CK37">
        <v>0</v>
      </c>
      <c r="CL37">
        <v>0</v>
      </c>
      <c r="CM37">
        <v>0</v>
      </c>
      <c r="CN37">
        <v>0</v>
      </c>
      <c r="CO37">
        <v>0</v>
      </c>
      <c r="CP37">
        <v>0</v>
      </c>
      <c r="CQ37">
        <v>0</v>
      </c>
      <c r="CR37">
        <v>0</v>
      </c>
      <c r="CS37">
        <v>0</v>
      </c>
      <c r="CT37">
        <v>0</v>
      </c>
      <c r="CU37">
        <v>0</v>
      </c>
      <c r="CV37">
        <v>0</v>
      </c>
      <c r="CW37">
        <v>0</v>
      </c>
      <c r="CX37">
        <v>0</v>
      </c>
      <c r="CY37">
        <v>1</v>
      </c>
      <c r="CZ37">
        <v>0</v>
      </c>
      <c r="DA37">
        <v>0</v>
      </c>
      <c r="DB37">
        <v>0</v>
      </c>
      <c r="DC37">
        <v>0</v>
      </c>
      <c r="DD37">
        <v>0</v>
      </c>
      <c r="DE37">
        <v>0</v>
      </c>
      <c r="DF37">
        <v>0</v>
      </c>
      <c r="DG37">
        <v>0</v>
      </c>
      <c r="DH37">
        <v>0</v>
      </c>
      <c r="DI37">
        <v>0</v>
      </c>
      <c r="DJ37">
        <v>0</v>
      </c>
      <c r="DK37">
        <v>0</v>
      </c>
      <c r="DL37">
        <v>0</v>
      </c>
      <c r="DM37">
        <v>0</v>
      </c>
      <c r="DN37">
        <v>0</v>
      </c>
      <c r="DO37">
        <v>0</v>
      </c>
      <c r="DP37">
        <v>0</v>
      </c>
      <c r="DQ37">
        <v>0</v>
      </c>
      <c r="DR37">
        <v>0</v>
      </c>
      <c r="DS37">
        <v>0</v>
      </c>
      <c r="DT37" s="340">
        <v>0</v>
      </c>
      <c r="DU37" s="340">
        <v>0</v>
      </c>
      <c r="DV37" s="340">
        <v>0</v>
      </c>
      <c r="DW37" s="340">
        <v>0</v>
      </c>
      <c r="DX37" s="340">
        <v>0</v>
      </c>
      <c r="DY37" s="340">
        <v>0</v>
      </c>
      <c r="DZ37" s="340">
        <v>0</v>
      </c>
      <c r="EA37" s="340">
        <v>1</v>
      </c>
      <c r="EB37" s="340">
        <v>0</v>
      </c>
      <c r="EC37" s="340">
        <v>0</v>
      </c>
      <c r="ED37" s="340">
        <v>0</v>
      </c>
      <c r="EE37" s="340">
        <v>1</v>
      </c>
      <c r="EF37" s="340">
        <v>0</v>
      </c>
      <c r="EG37" s="340">
        <v>0</v>
      </c>
      <c r="EH37" s="340">
        <v>0</v>
      </c>
      <c r="EI37" s="340">
        <v>0</v>
      </c>
      <c r="EJ37" s="235">
        <v>0</v>
      </c>
      <c r="EK37" s="235">
        <v>0</v>
      </c>
      <c r="EL37" s="235">
        <v>0</v>
      </c>
      <c r="EM37" s="235">
        <v>0</v>
      </c>
      <c r="EN37" s="235">
        <v>0</v>
      </c>
      <c r="EO37" s="235">
        <v>0</v>
      </c>
      <c r="EP37" s="235">
        <v>0</v>
      </c>
      <c r="EQ37" s="235">
        <v>0</v>
      </c>
      <c r="ER37" s="235">
        <v>0</v>
      </c>
      <c r="ES37" s="235">
        <v>0</v>
      </c>
      <c r="ET37" s="235">
        <v>2</v>
      </c>
      <c r="EU37" s="235">
        <v>0</v>
      </c>
      <c r="EV37" s="235">
        <v>0</v>
      </c>
      <c r="EW37" s="235">
        <v>0</v>
      </c>
      <c r="EX37" s="235">
        <v>0</v>
      </c>
      <c r="EY37" s="235">
        <v>0</v>
      </c>
    </row>
    <row r="38" spans="1:155" x14ac:dyDescent="0.2">
      <c r="A38" t="s">
        <v>1931</v>
      </c>
      <c r="E38" s="277"/>
      <c r="F38" s="277"/>
      <c r="G38" s="277"/>
      <c r="H38" s="277"/>
      <c r="I38" s="277"/>
      <c r="J38" s="277"/>
      <c r="K38">
        <v>0</v>
      </c>
      <c r="L38">
        <v>0</v>
      </c>
      <c r="M38">
        <v>0</v>
      </c>
      <c r="N38">
        <v>0</v>
      </c>
      <c r="O38">
        <v>0</v>
      </c>
      <c r="P38">
        <v>0</v>
      </c>
      <c r="Q38">
        <v>0</v>
      </c>
      <c r="R38">
        <v>8</v>
      </c>
      <c r="S38">
        <v>10</v>
      </c>
      <c r="T38">
        <v>66</v>
      </c>
      <c r="U38">
        <v>18</v>
      </c>
      <c r="V38">
        <v>30</v>
      </c>
      <c r="W38">
        <v>0</v>
      </c>
      <c r="X38">
        <v>0</v>
      </c>
      <c r="Y38">
        <v>0</v>
      </c>
      <c r="Z38">
        <v>1</v>
      </c>
      <c r="AA38" t="s">
        <v>2201</v>
      </c>
      <c r="AB38">
        <v>0</v>
      </c>
      <c r="AC38">
        <v>0</v>
      </c>
      <c r="AD38">
        <v>0</v>
      </c>
      <c r="AE38">
        <v>0</v>
      </c>
      <c r="AF38">
        <v>0</v>
      </c>
      <c r="AG38">
        <v>0</v>
      </c>
      <c r="AH38">
        <v>0</v>
      </c>
      <c r="AI38">
        <v>1</v>
      </c>
      <c r="AJ38">
        <v>1</v>
      </c>
      <c r="AK38">
        <v>1</v>
      </c>
      <c r="AL38">
        <v>1</v>
      </c>
      <c r="AM38">
        <v>9</v>
      </c>
      <c r="AN38">
        <v>0</v>
      </c>
      <c r="AO38">
        <v>0</v>
      </c>
      <c r="AP38">
        <v>0</v>
      </c>
      <c r="AQ38">
        <v>0</v>
      </c>
      <c r="AR38">
        <v>0</v>
      </c>
      <c r="AS38">
        <v>0</v>
      </c>
      <c r="AT38">
        <v>0</v>
      </c>
      <c r="AU38">
        <v>0</v>
      </c>
      <c r="AV38">
        <v>0</v>
      </c>
      <c r="AW38">
        <v>0</v>
      </c>
      <c r="AX38">
        <v>0</v>
      </c>
      <c r="AY38">
        <v>1</v>
      </c>
      <c r="AZ38">
        <v>1</v>
      </c>
      <c r="BA38">
        <v>2</v>
      </c>
      <c r="BB38">
        <v>7</v>
      </c>
      <c r="BC38">
        <v>0</v>
      </c>
      <c r="BD38">
        <v>0</v>
      </c>
      <c r="BE38">
        <v>0</v>
      </c>
      <c r="BF38">
        <v>0</v>
      </c>
      <c r="BG38">
        <v>0</v>
      </c>
      <c r="BH38">
        <v>0</v>
      </c>
      <c r="BI38">
        <v>0</v>
      </c>
      <c r="BJ38">
        <v>0</v>
      </c>
      <c r="BK38">
        <v>0</v>
      </c>
      <c r="BL38">
        <v>0</v>
      </c>
      <c r="BM38">
        <v>0</v>
      </c>
      <c r="BN38">
        <v>0</v>
      </c>
      <c r="BO38">
        <v>0</v>
      </c>
      <c r="BP38">
        <v>3</v>
      </c>
      <c r="BQ38">
        <v>2</v>
      </c>
      <c r="BR38">
        <v>0</v>
      </c>
      <c r="BS38">
        <v>4</v>
      </c>
      <c r="BT38">
        <v>0</v>
      </c>
      <c r="BU38">
        <v>0</v>
      </c>
      <c r="BV38">
        <v>0</v>
      </c>
      <c r="BW38">
        <v>0</v>
      </c>
      <c r="BX38">
        <v>0</v>
      </c>
      <c r="BY38">
        <v>0</v>
      </c>
      <c r="BZ38">
        <v>0</v>
      </c>
      <c r="CA38">
        <v>0</v>
      </c>
      <c r="CB38">
        <v>0</v>
      </c>
      <c r="CC38">
        <v>0</v>
      </c>
      <c r="CD38">
        <v>0</v>
      </c>
      <c r="CE38">
        <v>0</v>
      </c>
      <c r="CF38">
        <v>0</v>
      </c>
      <c r="CG38">
        <v>3</v>
      </c>
      <c r="CH38">
        <v>3</v>
      </c>
      <c r="CI38">
        <v>1</v>
      </c>
      <c r="CJ38">
        <v>0</v>
      </c>
      <c r="CK38">
        <v>0</v>
      </c>
      <c r="CL38">
        <v>0</v>
      </c>
      <c r="CM38">
        <v>0</v>
      </c>
      <c r="CN38">
        <v>0</v>
      </c>
      <c r="CO38">
        <v>0</v>
      </c>
      <c r="CP38">
        <v>0</v>
      </c>
      <c r="CQ38">
        <v>0</v>
      </c>
      <c r="CR38">
        <v>0</v>
      </c>
      <c r="CS38">
        <v>0</v>
      </c>
      <c r="CT38">
        <v>0</v>
      </c>
      <c r="CU38">
        <v>3</v>
      </c>
      <c r="CV38">
        <v>4</v>
      </c>
      <c r="CW38">
        <v>17</v>
      </c>
      <c r="CX38">
        <v>3</v>
      </c>
      <c r="CY38">
        <v>11</v>
      </c>
      <c r="CZ38">
        <v>0</v>
      </c>
      <c r="DA38">
        <v>0</v>
      </c>
      <c r="DB38">
        <v>0</v>
      </c>
      <c r="DC38">
        <v>0</v>
      </c>
      <c r="DD38">
        <v>0</v>
      </c>
      <c r="DE38">
        <v>0</v>
      </c>
      <c r="DF38">
        <v>0</v>
      </c>
      <c r="DG38">
        <v>0</v>
      </c>
      <c r="DH38">
        <v>0</v>
      </c>
      <c r="DI38">
        <v>0</v>
      </c>
      <c r="DJ38">
        <v>0</v>
      </c>
      <c r="DK38">
        <v>0</v>
      </c>
      <c r="DL38">
        <v>0</v>
      </c>
      <c r="DM38">
        <v>10</v>
      </c>
      <c r="DN38">
        <v>16</v>
      </c>
      <c r="DO38">
        <v>1</v>
      </c>
      <c r="DP38">
        <v>0</v>
      </c>
      <c r="DQ38">
        <v>0</v>
      </c>
      <c r="DR38">
        <v>0</v>
      </c>
      <c r="DS38">
        <v>0</v>
      </c>
      <c r="DT38" s="340">
        <v>0</v>
      </c>
      <c r="DU38" s="340">
        <v>0</v>
      </c>
      <c r="DV38" s="340">
        <v>0</v>
      </c>
      <c r="DW38" s="340">
        <v>0</v>
      </c>
      <c r="DX38" s="340">
        <v>0</v>
      </c>
      <c r="DY38" s="340">
        <v>0</v>
      </c>
      <c r="DZ38" s="340">
        <v>0</v>
      </c>
      <c r="EA38" s="340">
        <v>0</v>
      </c>
      <c r="EB38" s="340">
        <v>0</v>
      </c>
      <c r="EC38" s="340">
        <v>5</v>
      </c>
      <c r="ED38" s="340">
        <v>3</v>
      </c>
      <c r="EE38" s="340">
        <v>5</v>
      </c>
      <c r="EF38" s="340">
        <v>0</v>
      </c>
      <c r="EG38" s="340">
        <v>0</v>
      </c>
      <c r="EH38" s="340">
        <v>0</v>
      </c>
      <c r="EI38" s="340">
        <v>0</v>
      </c>
      <c r="EJ38" s="235">
        <v>0</v>
      </c>
      <c r="EK38" s="235">
        <v>0</v>
      </c>
      <c r="EL38" s="235">
        <v>0</v>
      </c>
      <c r="EM38" s="235">
        <v>0</v>
      </c>
      <c r="EN38" s="235">
        <v>0</v>
      </c>
      <c r="EO38" s="235">
        <v>0</v>
      </c>
      <c r="EP38" s="235">
        <v>0</v>
      </c>
      <c r="EQ38" s="235">
        <v>0</v>
      </c>
      <c r="ER38" s="235">
        <v>1</v>
      </c>
      <c r="ES38" s="235">
        <v>3</v>
      </c>
      <c r="ET38" s="235">
        <v>8</v>
      </c>
      <c r="EU38" s="235">
        <v>2</v>
      </c>
      <c r="EV38" s="235">
        <v>0</v>
      </c>
      <c r="EW38" s="235">
        <v>0</v>
      </c>
      <c r="EX38" s="235">
        <v>0</v>
      </c>
      <c r="EY38" s="235">
        <v>0</v>
      </c>
    </row>
    <row r="39" spans="1:155" x14ac:dyDescent="0.2">
      <c r="A39" t="s">
        <v>1982</v>
      </c>
      <c r="E39" s="277"/>
      <c r="F39" s="277"/>
      <c r="G39" s="277"/>
      <c r="H39" s="277"/>
      <c r="I39" s="277"/>
      <c r="J39" s="277"/>
      <c r="K39">
        <v>0</v>
      </c>
      <c r="L39">
        <v>18</v>
      </c>
      <c r="M39">
        <v>0</v>
      </c>
      <c r="N39">
        <v>0</v>
      </c>
      <c r="O39">
        <v>73</v>
      </c>
      <c r="P39">
        <v>0</v>
      </c>
      <c r="Q39">
        <v>7</v>
      </c>
      <c r="R39">
        <v>0</v>
      </c>
      <c r="S39">
        <v>0</v>
      </c>
      <c r="T39">
        <v>0</v>
      </c>
      <c r="U39">
        <v>0</v>
      </c>
      <c r="V39">
        <v>0</v>
      </c>
      <c r="W39">
        <v>0</v>
      </c>
      <c r="X39">
        <v>0</v>
      </c>
      <c r="Y39">
        <v>0</v>
      </c>
      <c r="Z39">
        <v>0</v>
      </c>
      <c r="AA39" t="s">
        <v>2201</v>
      </c>
      <c r="AB39">
        <v>0</v>
      </c>
      <c r="AC39">
        <v>0</v>
      </c>
      <c r="AD39">
        <v>0</v>
      </c>
      <c r="AE39">
        <v>0</v>
      </c>
      <c r="AF39">
        <v>3</v>
      </c>
      <c r="AG39">
        <v>0</v>
      </c>
      <c r="AH39">
        <v>0</v>
      </c>
      <c r="AI39">
        <v>0</v>
      </c>
      <c r="AJ39">
        <v>0</v>
      </c>
      <c r="AK39">
        <v>0</v>
      </c>
      <c r="AL39">
        <v>0</v>
      </c>
      <c r="AM39">
        <v>0</v>
      </c>
      <c r="AN39">
        <v>0</v>
      </c>
      <c r="AO39">
        <v>0</v>
      </c>
      <c r="AP39">
        <v>0</v>
      </c>
      <c r="AQ39">
        <v>0</v>
      </c>
      <c r="AR39">
        <v>0</v>
      </c>
      <c r="AS39">
        <v>2</v>
      </c>
      <c r="AT39">
        <v>0</v>
      </c>
      <c r="AU39">
        <v>0</v>
      </c>
      <c r="AV39">
        <v>1</v>
      </c>
      <c r="AW39">
        <v>0</v>
      </c>
      <c r="AX39">
        <v>0</v>
      </c>
      <c r="AY39">
        <v>0</v>
      </c>
      <c r="AZ39">
        <v>0</v>
      </c>
      <c r="BA39">
        <v>0</v>
      </c>
      <c r="BB39">
        <v>0</v>
      </c>
      <c r="BC39">
        <v>0</v>
      </c>
      <c r="BD39">
        <v>0</v>
      </c>
      <c r="BE39">
        <v>0</v>
      </c>
      <c r="BF39">
        <v>0</v>
      </c>
      <c r="BG39">
        <v>0</v>
      </c>
      <c r="BH39">
        <v>0</v>
      </c>
      <c r="BI39">
        <v>0</v>
      </c>
      <c r="BJ39">
        <v>0</v>
      </c>
      <c r="BK39">
        <v>0</v>
      </c>
      <c r="BL39">
        <v>8</v>
      </c>
      <c r="BM39">
        <v>0</v>
      </c>
      <c r="BN39">
        <v>7</v>
      </c>
      <c r="BO39">
        <v>0</v>
      </c>
      <c r="BP39">
        <v>0</v>
      </c>
      <c r="BQ39">
        <v>0</v>
      </c>
      <c r="BR39">
        <v>0</v>
      </c>
      <c r="BS39">
        <v>0</v>
      </c>
      <c r="BT39">
        <v>0</v>
      </c>
      <c r="BU39">
        <v>0</v>
      </c>
      <c r="BV39">
        <v>0</v>
      </c>
      <c r="BW39">
        <v>0</v>
      </c>
      <c r="BX39">
        <v>0</v>
      </c>
      <c r="BY39">
        <v>5</v>
      </c>
      <c r="BZ39">
        <v>0</v>
      </c>
      <c r="CA39">
        <v>0</v>
      </c>
      <c r="CB39">
        <v>1</v>
      </c>
      <c r="CC39">
        <v>0</v>
      </c>
      <c r="CD39">
        <v>0</v>
      </c>
      <c r="CE39">
        <v>0</v>
      </c>
      <c r="CF39">
        <v>0</v>
      </c>
      <c r="CG39">
        <v>0</v>
      </c>
      <c r="CH39">
        <v>0</v>
      </c>
      <c r="CI39">
        <v>0</v>
      </c>
      <c r="CJ39">
        <v>0</v>
      </c>
      <c r="CK39">
        <v>0</v>
      </c>
      <c r="CL39">
        <v>0</v>
      </c>
      <c r="CM39">
        <v>0</v>
      </c>
      <c r="CN39">
        <v>0</v>
      </c>
      <c r="CO39">
        <v>0</v>
      </c>
      <c r="CP39">
        <v>0</v>
      </c>
      <c r="CQ39">
        <v>0</v>
      </c>
      <c r="CR39">
        <v>1</v>
      </c>
      <c r="CS39">
        <v>0</v>
      </c>
      <c r="CT39">
        <v>0</v>
      </c>
      <c r="CU39">
        <v>0</v>
      </c>
      <c r="CV39">
        <v>0</v>
      </c>
      <c r="CW39">
        <v>0</v>
      </c>
      <c r="CX39">
        <v>0</v>
      </c>
      <c r="CY39">
        <v>0</v>
      </c>
      <c r="CZ39">
        <v>0</v>
      </c>
      <c r="DA39">
        <v>0</v>
      </c>
      <c r="DB39">
        <v>0</v>
      </c>
      <c r="DC39">
        <v>0</v>
      </c>
      <c r="DD39">
        <v>0</v>
      </c>
      <c r="DE39">
        <v>30</v>
      </c>
      <c r="DF39">
        <v>0</v>
      </c>
      <c r="DG39">
        <v>0</v>
      </c>
      <c r="DH39">
        <v>40</v>
      </c>
      <c r="DI39">
        <v>0</v>
      </c>
      <c r="DJ39">
        <v>0</v>
      </c>
      <c r="DK39">
        <v>0</v>
      </c>
      <c r="DL39">
        <v>0</v>
      </c>
      <c r="DM39">
        <v>0</v>
      </c>
      <c r="DN39">
        <v>0</v>
      </c>
      <c r="DO39">
        <v>0</v>
      </c>
      <c r="DP39">
        <v>0</v>
      </c>
      <c r="DQ39">
        <v>0</v>
      </c>
      <c r="DR39">
        <v>0</v>
      </c>
      <c r="DS39">
        <v>0</v>
      </c>
      <c r="DT39" s="340">
        <v>0</v>
      </c>
      <c r="DU39" s="340">
        <v>2</v>
      </c>
      <c r="DV39" s="340">
        <v>0</v>
      </c>
      <c r="DW39" s="340">
        <v>0</v>
      </c>
      <c r="DX39" s="340">
        <v>8</v>
      </c>
      <c r="DY39" s="340">
        <v>0</v>
      </c>
      <c r="DZ39" s="340">
        <v>0</v>
      </c>
      <c r="EA39" s="340">
        <v>0</v>
      </c>
      <c r="EB39" s="340">
        <v>0</v>
      </c>
      <c r="EC39" s="340">
        <v>0</v>
      </c>
      <c r="ED39" s="340">
        <v>0</v>
      </c>
      <c r="EE39" s="340">
        <v>0</v>
      </c>
      <c r="EF39" s="340">
        <v>0</v>
      </c>
      <c r="EG39" s="340">
        <v>0</v>
      </c>
      <c r="EH39" s="340">
        <v>0</v>
      </c>
      <c r="EI39" s="340">
        <v>0</v>
      </c>
      <c r="EJ39" s="235">
        <v>0</v>
      </c>
      <c r="EK39" s="235">
        <v>12</v>
      </c>
      <c r="EL39" s="235">
        <v>0</v>
      </c>
      <c r="EM39" s="235">
        <v>0</v>
      </c>
      <c r="EN39" s="235">
        <v>3</v>
      </c>
      <c r="EO39" s="235">
        <v>0</v>
      </c>
      <c r="EP39" s="235">
        <v>0</v>
      </c>
      <c r="EQ39" s="235">
        <v>0</v>
      </c>
      <c r="ER39" s="235">
        <v>0</v>
      </c>
      <c r="ES39" s="235">
        <v>0</v>
      </c>
      <c r="ET39" s="235">
        <v>0</v>
      </c>
      <c r="EU39" s="235">
        <v>0</v>
      </c>
      <c r="EV39" s="235">
        <v>0</v>
      </c>
      <c r="EW39" s="235">
        <v>0</v>
      </c>
      <c r="EX39" s="235">
        <v>0</v>
      </c>
      <c r="EY39" s="235">
        <v>0</v>
      </c>
    </row>
    <row r="40" spans="1:155" x14ac:dyDescent="0.2">
      <c r="A40" t="s">
        <v>2563</v>
      </c>
      <c r="E40" s="277"/>
      <c r="F40" s="277"/>
      <c r="G40" s="277"/>
      <c r="H40" s="277"/>
      <c r="I40" s="277"/>
      <c r="J40" s="277"/>
      <c r="K40">
        <v>0</v>
      </c>
      <c r="L40">
        <v>7</v>
      </c>
      <c r="M40">
        <v>0</v>
      </c>
      <c r="N40">
        <v>0</v>
      </c>
      <c r="O40">
        <v>41</v>
      </c>
      <c r="P40">
        <v>0</v>
      </c>
      <c r="Q40">
        <v>0</v>
      </c>
      <c r="R40">
        <v>0</v>
      </c>
      <c r="S40">
        <v>0</v>
      </c>
      <c r="T40">
        <v>0</v>
      </c>
      <c r="U40">
        <v>0</v>
      </c>
      <c r="V40">
        <v>0</v>
      </c>
      <c r="W40">
        <v>0</v>
      </c>
      <c r="X40">
        <v>0</v>
      </c>
      <c r="Y40">
        <v>0</v>
      </c>
      <c r="Z40">
        <v>0</v>
      </c>
      <c r="AA40" t="s">
        <v>2201</v>
      </c>
      <c r="AB40">
        <v>0</v>
      </c>
      <c r="AC40">
        <v>0</v>
      </c>
      <c r="AD40">
        <v>0</v>
      </c>
      <c r="AE40">
        <v>0</v>
      </c>
      <c r="AF40">
        <v>3</v>
      </c>
      <c r="AG40">
        <v>0</v>
      </c>
      <c r="AH40">
        <v>0</v>
      </c>
      <c r="AI40">
        <v>0</v>
      </c>
      <c r="AJ40">
        <v>0</v>
      </c>
      <c r="AK40">
        <v>0</v>
      </c>
      <c r="AL40">
        <v>0</v>
      </c>
      <c r="AM40">
        <v>0</v>
      </c>
      <c r="AN40">
        <v>0</v>
      </c>
      <c r="AO40">
        <v>0</v>
      </c>
      <c r="AP40">
        <v>0</v>
      </c>
      <c r="AQ40">
        <v>0</v>
      </c>
      <c r="AR40">
        <v>0</v>
      </c>
      <c r="AS40">
        <v>3</v>
      </c>
      <c r="AT40">
        <v>0</v>
      </c>
      <c r="AU40">
        <v>0</v>
      </c>
      <c r="AV40">
        <v>0</v>
      </c>
      <c r="AW40">
        <v>0</v>
      </c>
      <c r="AX40">
        <v>0</v>
      </c>
      <c r="AY40">
        <v>0</v>
      </c>
      <c r="AZ40">
        <v>0</v>
      </c>
      <c r="BA40">
        <v>0</v>
      </c>
      <c r="BB40">
        <v>0</v>
      </c>
      <c r="BC40">
        <v>0</v>
      </c>
      <c r="BD40">
        <v>0</v>
      </c>
      <c r="BE40">
        <v>0</v>
      </c>
      <c r="BF40">
        <v>0</v>
      </c>
      <c r="BG40">
        <v>0</v>
      </c>
      <c r="BH40">
        <v>0</v>
      </c>
      <c r="BI40">
        <v>0</v>
      </c>
      <c r="BJ40">
        <v>0</v>
      </c>
      <c r="BK40">
        <v>0</v>
      </c>
      <c r="BL40">
        <v>1</v>
      </c>
      <c r="BM40">
        <v>0</v>
      </c>
      <c r="BN40">
        <v>0</v>
      </c>
      <c r="BO40">
        <v>0</v>
      </c>
      <c r="BP40">
        <v>0</v>
      </c>
      <c r="BQ40">
        <v>0</v>
      </c>
      <c r="BR40">
        <v>0</v>
      </c>
      <c r="BS40">
        <v>0</v>
      </c>
      <c r="BT40">
        <v>0</v>
      </c>
      <c r="BU40">
        <v>0</v>
      </c>
      <c r="BV40">
        <v>0</v>
      </c>
      <c r="BW40">
        <v>0</v>
      </c>
      <c r="BX40">
        <v>0</v>
      </c>
      <c r="BY40">
        <v>3</v>
      </c>
      <c r="BZ40">
        <v>0</v>
      </c>
      <c r="CA40">
        <v>0</v>
      </c>
      <c r="CB40">
        <v>0</v>
      </c>
      <c r="CC40">
        <v>0</v>
      </c>
      <c r="CD40">
        <v>0</v>
      </c>
      <c r="CE40">
        <v>0</v>
      </c>
      <c r="CF40">
        <v>0</v>
      </c>
      <c r="CG40">
        <v>0</v>
      </c>
      <c r="CH40">
        <v>0</v>
      </c>
      <c r="CI40">
        <v>0</v>
      </c>
      <c r="CJ40">
        <v>0</v>
      </c>
      <c r="CK40">
        <v>0</v>
      </c>
      <c r="CL40">
        <v>0</v>
      </c>
      <c r="CM40">
        <v>0</v>
      </c>
      <c r="CN40">
        <v>0</v>
      </c>
      <c r="CO40">
        <v>0</v>
      </c>
      <c r="CP40">
        <v>0</v>
      </c>
      <c r="CQ40">
        <v>0</v>
      </c>
      <c r="CR40">
        <v>5</v>
      </c>
      <c r="CS40">
        <v>0</v>
      </c>
      <c r="CT40">
        <v>0</v>
      </c>
      <c r="CU40">
        <v>0</v>
      </c>
      <c r="CV40">
        <v>0</v>
      </c>
      <c r="CW40">
        <v>0</v>
      </c>
      <c r="CX40">
        <v>0</v>
      </c>
      <c r="CY40">
        <v>0</v>
      </c>
      <c r="CZ40">
        <v>0</v>
      </c>
      <c r="DA40">
        <v>0</v>
      </c>
      <c r="DB40">
        <v>0</v>
      </c>
      <c r="DC40">
        <v>0</v>
      </c>
      <c r="DD40">
        <v>0</v>
      </c>
      <c r="DE40">
        <v>12</v>
      </c>
      <c r="DF40">
        <v>0</v>
      </c>
      <c r="DG40">
        <v>1</v>
      </c>
      <c r="DH40">
        <v>7</v>
      </c>
      <c r="DI40">
        <v>0</v>
      </c>
      <c r="DJ40">
        <v>1</v>
      </c>
      <c r="DK40">
        <v>0</v>
      </c>
      <c r="DL40">
        <v>0</v>
      </c>
      <c r="DM40">
        <v>0</v>
      </c>
      <c r="DN40">
        <v>0</v>
      </c>
      <c r="DO40">
        <v>0</v>
      </c>
      <c r="DP40">
        <v>0</v>
      </c>
      <c r="DQ40">
        <v>0</v>
      </c>
      <c r="DR40">
        <v>0</v>
      </c>
      <c r="DS40">
        <v>0</v>
      </c>
      <c r="DT40" s="340">
        <v>0</v>
      </c>
      <c r="DU40" s="340">
        <v>0</v>
      </c>
      <c r="DV40" s="340">
        <v>0</v>
      </c>
      <c r="DW40" s="340">
        <v>1</v>
      </c>
      <c r="DX40" s="340">
        <v>6</v>
      </c>
      <c r="DY40" s="340">
        <v>0</v>
      </c>
      <c r="DZ40" s="340">
        <v>1</v>
      </c>
      <c r="EA40" s="340">
        <v>0</v>
      </c>
      <c r="EB40" s="340">
        <v>0</v>
      </c>
      <c r="EC40" s="340">
        <v>0</v>
      </c>
      <c r="ED40" s="340">
        <v>0</v>
      </c>
      <c r="EE40" s="340">
        <v>0</v>
      </c>
      <c r="EF40" s="340">
        <v>0</v>
      </c>
      <c r="EG40" s="340">
        <v>0</v>
      </c>
      <c r="EH40" s="340">
        <v>0</v>
      </c>
      <c r="EI40" s="340">
        <v>0</v>
      </c>
      <c r="EJ40" s="235">
        <v>0</v>
      </c>
      <c r="EK40" s="235">
        <v>8</v>
      </c>
      <c r="EL40" s="235">
        <v>0</v>
      </c>
      <c r="EM40" s="235">
        <v>0</v>
      </c>
      <c r="EN40" s="235">
        <v>1</v>
      </c>
      <c r="EO40" s="235">
        <v>0</v>
      </c>
      <c r="EP40" s="235">
        <v>0</v>
      </c>
      <c r="EQ40" s="235">
        <v>0</v>
      </c>
      <c r="ER40" s="235">
        <v>0</v>
      </c>
      <c r="ES40" s="235">
        <v>0</v>
      </c>
      <c r="ET40" s="235">
        <v>0</v>
      </c>
      <c r="EU40" s="235">
        <v>0</v>
      </c>
      <c r="EV40" s="235">
        <v>0</v>
      </c>
      <c r="EW40" s="235">
        <v>0</v>
      </c>
      <c r="EX40" s="235">
        <v>0</v>
      </c>
      <c r="EY40" s="235">
        <v>0</v>
      </c>
    </row>
    <row r="41" spans="1:155" x14ac:dyDescent="0.2">
      <c r="A41" t="s">
        <v>1993</v>
      </c>
      <c r="E41" s="277"/>
      <c r="F41" s="277"/>
      <c r="G41" s="277"/>
      <c r="H41" s="277"/>
      <c r="I41" s="277"/>
      <c r="J41" s="277"/>
      <c r="K41">
        <v>0</v>
      </c>
      <c r="L41">
        <v>0</v>
      </c>
      <c r="M41">
        <v>0</v>
      </c>
      <c r="N41">
        <v>0</v>
      </c>
      <c r="O41">
        <v>3</v>
      </c>
      <c r="P41">
        <v>0</v>
      </c>
      <c r="Q41">
        <v>59</v>
      </c>
      <c r="R41">
        <v>0</v>
      </c>
      <c r="S41">
        <v>0</v>
      </c>
      <c r="T41">
        <v>0</v>
      </c>
      <c r="U41">
        <v>0</v>
      </c>
      <c r="V41">
        <v>0</v>
      </c>
      <c r="W41">
        <v>0</v>
      </c>
      <c r="X41">
        <v>0</v>
      </c>
      <c r="Y41">
        <v>0</v>
      </c>
      <c r="Z41">
        <v>0</v>
      </c>
      <c r="AA41" t="s">
        <v>2201</v>
      </c>
      <c r="AB41">
        <v>0</v>
      </c>
      <c r="AC41">
        <v>0</v>
      </c>
      <c r="AD41">
        <v>0</v>
      </c>
      <c r="AE41">
        <v>0</v>
      </c>
      <c r="AF41">
        <v>0</v>
      </c>
      <c r="AG41">
        <v>0</v>
      </c>
      <c r="AH41">
        <v>3</v>
      </c>
      <c r="AI41">
        <v>0</v>
      </c>
      <c r="AJ41">
        <v>0</v>
      </c>
      <c r="AK41">
        <v>0</v>
      </c>
      <c r="AL41">
        <v>0</v>
      </c>
      <c r="AM41">
        <v>0</v>
      </c>
      <c r="AN41">
        <v>0</v>
      </c>
      <c r="AO41">
        <v>0</v>
      </c>
      <c r="AP41">
        <v>0</v>
      </c>
      <c r="AQ41">
        <v>0</v>
      </c>
      <c r="AR41">
        <v>0</v>
      </c>
      <c r="AS41">
        <v>0</v>
      </c>
      <c r="AT41">
        <v>0</v>
      </c>
      <c r="AU41">
        <v>0</v>
      </c>
      <c r="AV41">
        <v>3</v>
      </c>
      <c r="AW41">
        <v>0</v>
      </c>
      <c r="AX41">
        <v>0</v>
      </c>
      <c r="AY41">
        <v>0</v>
      </c>
      <c r="AZ41">
        <v>0</v>
      </c>
      <c r="BA41">
        <v>0</v>
      </c>
      <c r="BB41">
        <v>0</v>
      </c>
      <c r="BC41">
        <v>0</v>
      </c>
      <c r="BD41">
        <v>0</v>
      </c>
      <c r="BE41">
        <v>0</v>
      </c>
      <c r="BF41">
        <v>0</v>
      </c>
      <c r="BG41">
        <v>0</v>
      </c>
      <c r="BH41">
        <v>0</v>
      </c>
      <c r="BI41">
        <v>0</v>
      </c>
      <c r="BJ41">
        <v>0</v>
      </c>
      <c r="BK41">
        <v>0</v>
      </c>
      <c r="BL41">
        <v>0</v>
      </c>
      <c r="BM41">
        <v>0</v>
      </c>
      <c r="BN41">
        <v>1</v>
      </c>
      <c r="BO41">
        <v>0</v>
      </c>
      <c r="BP41">
        <v>0</v>
      </c>
      <c r="BQ41">
        <v>0</v>
      </c>
      <c r="BR41">
        <v>0</v>
      </c>
      <c r="BS41">
        <v>0</v>
      </c>
      <c r="BT41">
        <v>0</v>
      </c>
      <c r="BU41">
        <v>0</v>
      </c>
      <c r="BV41">
        <v>0</v>
      </c>
      <c r="BW41">
        <v>0</v>
      </c>
      <c r="BX41">
        <v>0</v>
      </c>
      <c r="BY41">
        <v>0</v>
      </c>
      <c r="BZ41">
        <v>0</v>
      </c>
      <c r="CA41">
        <v>0</v>
      </c>
      <c r="CB41">
        <v>1</v>
      </c>
      <c r="CC41">
        <v>0</v>
      </c>
      <c r="CD41">
        <v>0</v>
      </c>
      <c r="CE41">
        <v>0</v>
      </c>
      <c r="CF41">
        <v>0</v>
      </c>
      <c r="CG41">
        <v>0</v>
      </c>
      <c r="CH41">
        <v>0</v>
      </c>
      <c r="CI41">
        <v>0</v>
      </c>
      <c r="CJ41">
        <v>0</v>
      </c>
      <c r="CK41">
        <v>0</v>
      </c>
      <c r="CL41">
        <v>0</v>
      </c>
      <c r="CM41">
        <v>0</v>
      </c>
      <c r="CN41">
        <v>0</v>
      </c>
      <c r="CO41">
        <v>0</v>
      </c>
      <c r="CP41">
        <v>0</v>
      </c>
      <c r="CQ41">
        <v>0</v>
      </c>
      <c r="CR41">
        <v>0</v>
      </c>
      <c r="CS41">
        <v>0</v>
      </c>
      <c r="CT41">
        <v>1</v>
      </c>
      <c r="CU41">
        <v>0</v>
      </c>
      <c r="CV41">
        <v>0</v>
      </c>
      <c r="CW41">
        <v>0</v>
      </c>
      <c r="CX41">
        <v>0</v>
      </c>
      <c r="CY41">
        <v>0</v>
      </c>
      <c r="CZ41">
        <v>0</v>
      </c>
      <c r="DA41">
        <v>0</v>
      </c>
      <c r="DB41">
        <v>0</v>
      </c>
      <c r="DC41">
        <v>0</v>
      </c>
      <c r="DD41">
        <v>0</v>
      </c>
      <c r="DE41">
        <v>0</v>
      </c>
      <c r="DF41">
        <v>0</v>
      </c>
      <c r="DG41">
        <v>0</v>
      </c>
      <c r="DH41">
        <v>1</v>
      </c>
      <c r="DI41">
        <v>0</v>
      </c>
      <c r="DJ41">
        <v>0</v>
      </c>
      <c r="DK41">
        <v>0</v>
      </c>
      <c r="DL41">
        <v>0</v>
      </c>
      <c r="DM41">
        <v>0</v>
      </c>
      <c r="DN41">
        <v>0</v>
      </c>
      <c r="DO41">
        <v>0</v>
      </c>
      <c r="DP41">
        <v>0</v>
      </c>
      <c r="DQ41">
        <v>0</v>
      </c>
      <c r="DR41">
        <v>0</v>
      </c>
      <c r="DS41">
        <v>0</v>
      </c>
      <c r="DT41" s="340">
        <v>0</v>
      </c>
      <c r="DU41" s="340">
        <v>0</v>
      </c>
      <c r="DV41" s="340">
        <v>0</v>
      </c>
      <c r="DW41" s="340">
        <v>0</v>
      </c>
      <c r="DX41" s="340">
        <v>0</v>
      </c>
      <c r="DY41" s="340">
        <v>0</v>
      </c>
      <c r="DZ41" s="340">
        <v>4</v>
      </c>
      <c r="EA41" s="340">
        <v>0</v>
      </c>
      <c r="EB41" s="340">
        <v>0</v>
      </c>
      <c r="EC41" s="340">
        <v>0</v>
      </c>
      <c r="ED41" s="340">
        <v>0</v>
      </c>
      <c r="EE41" s="340">
        <v>0</v>
      </c>
      <c r="EF41" s="340">
        <v>0</v>
      </c>
      <c r="EG41" s="340">
        <v>0</v>
      </c>
      <c r="EH41" s="340">
        <v>0</v>
      </c>
      <c r="EI41" s="340">
        <v>0</v>
      </c>
      <c r="EJ41" s="235">
        <v>0</v>
      </c>
      <c r="EK41" s="235">
        <v>2</v>
      </c>
      <c r="EL41" s="235">
        <v>0</v>
      </c>
      <c r="EM41" s="235">
        <v>0</v>
      </c>
      <c r="EN41" s="235">
        <v>2</v>
      </c>
      <c r="EO41" s="235">
        <v>0</v>
      </c>
      <c r="EP41" s="235">
        <v>0</v>
      </c>
      <c r="EQ41" s="235">
        <v>0</v>
      </c>
      <c r="ER41" s="235">
        <v>0</v>
      </c>
      <c r="ES41" s="235">
        <v>0</v>
      </c>
      <c r="ET41" s="235">
        <v>0</v>
      </c>
      <c r="EU41" s="235">
        <v>0</v>
      </c>
      <c r="EV41" s="235">
        <v>0</v>
      </c>
      <c r="EW41" s="235">
        <v>0</v>
      </c>
      <c r="EX41" s="235">
        <v>0</v>
      </c>
      <c r="EY41" s="235">
        <v>0</v>
      </c>
    </row>
    <row r="42" spans="1:155" x14ac:dyDescent="0.2">
      <c r="A42" t="s">
        <v>1710</v>
      </c>
      <c r="E42" s="277"/>
      <c r="F42" s="277"/>
      <c r="G42" s="277"/>
      <c r="H42" s="277"/>
      <c r="I42" s="277"/>
      <c r="J42" s="277"/>
      <c r="K42">
        <v>0</v>
      </c>
      <c r="L42">
        <v>2</v>
      </c>
      <c r="M42">
        <v>0</v>
      </c>
      <c r="N42">
        <v>0</v>
      </c>
      <c r="O42">
        <v>1</v>
      </c>
      <c r="P42">
        <v>0</v>
      </c>
      <c r="Q42">
        <v>0</v>
      </c>
      <c r="R42">
        <v>13</v>
      </c>
      <c r="S42">
        <v>3</v>
      </c>
      <c r="T42">
        <v>12</v>
      </c>
      <c r="U42">
        <v>11</v>
      </c>
      <c r="V42">
        <v>9</v>
      </c>
      <c r="W42">
        <v>0</v>
      </c>
      <c r="X42">
        <v>0</v>
      </c>
      <c r="Y42">
        <v>0</v>
      </c>
      <c r="Z42">
        <v>4</v>
      </c>
      <c r="AA42" t="s">
        <v>2201</v>
      </c>
      <c r="AB42">
        <v>0</v>
      </c>
      <c r="AC42">
        <v>0</v>
      </c>
      <c r="AD42">
        <v>0</v>
      </c>
      <c r="AE42">
        <v>0</v>
      </c>
      <c r="AF42">
        <v>1</v>
      </c>
      <c r="AG42">
        <v>0</v>
      </c>
      <c r="AH42">
        <v>0</v>
      </c>
      <c r="AI42">
        <v>11</v>
      </c>
      <c r="AJ42">
        <v>0</v>
      </c>
      <c r="AK42">
        <v>1</v>
      </c>
      <c r="AL42">
        <v>0</v>
      </c>
      <c r="AM42">
        <v>6</v>
      </c>
      <c r="AN42">
        <v>0</v>
      </c>
      <c r="AO42">
        <v>0</v>
      </c>
      <c r="AP42">
        <v>0</v>
      </c>
      <c r="AQ42">
        <v>4</v>
      </c>
      <c r="AR42">
        <v>0</v>
      </c>
      <c r="AS42">
        <v>0</v>
      </c>
      <c r="AT42">
        <v>0</v>
      </c>
      <c r="AU42">
        <v>0</v>
      </c>
      <c r="AV42">
        <v>0</v>
      </c>
      <c r="AW42">
        <v>0</v>
      </c>
      <c r="AX42">
        <v>0</v>
      </c>
      <c r="AY42">
        <v>0</v>
      </c>
      <c r="AZ42">
        <v>0</v>
      </c>
      <c r="BA42">
        <v>0</v>
      </c>
      <c r="BB42">
        <v>10</v>
      </c>
      <c r="BC42">
        <v>0</v>
      </c>
      <c r="BD42">
        <v>0</v>
      </c>
      <c r="BE42">
        <v>0</v>
      </c>
      <c r="BF42">
        <v>0</v>
      </c>
      <c r="BG42">
        <v>0</v>
      </c>
      <c r="BH42">
        <v>0</v>
      </c>
      <c r="BI42">
        <v>0</v>
      </c>
      <c r="BJ42">
        <v>0</v>
      </c>
      <c r="BK42">
        <v>0</v>
      </c>
      <c r="BL42">
        <v>0</v>
      </c>
      <c r="BM42">
        <v>0</v>
      </c>
      <c r="BN42">
        <v>0</v>
      </c>
      <c r="BO42">
        <v>0</v>
      </c>
      <c r="BP42">
        <v>0</v>
      </c>
      <c r="BQ42">
        <v>1</v>
      </c>
      <c r="BR42">
        <v>0</v>
      </c>
      <c r="BS42">
        <v>0</v>
      </c>
      <c r="BT42">
        <v>0</v>
      </c>
      <c r="BU42">
        <v>0</v>
      </c>
      <c r="BV42">
        <v>0</v>
      </c>
      <c r="BW42">
        <v>0</v>
      </c>
      <c r="BX42">
        <v>0</v>
      </c>
      <c r="BY42">
        <v>0</v>
      </c>
      <c r="BZ42">
        <v>0</v>
      </c>
      <c r="CA42">
        <v>0</v>
      </c>
      <c r="CB42">
        <v>0</v>
      </c>
      <c r="CC42">
        <v>0</v>
      </c>
      <c r="CD42">
        <v>0</v>
      </c>
      <c r="CE42">
        <v>0</v>
      </c>
      <c r="CF42">
        <v>0</v>
      </c>
      <c r="CG42">
        <v>0</v>
      </c>
      <c r="CH42">
        <v>1</v>
      </c>
      <c r="CI42">
        <v>0</v>
      </c>
      <c r="CJ42">
        <v>0</v>
      </c>
      <c r="CK42">
        <v>0</v>
      </c>
      <c r="CL42">
        <v>0</v>
      </c>
      <c r="CM42">
        <v>0</v>
      </c>
      <c r="CN42">
        <v>0</v>
      </c>
      <c r="CO42">
        <v>0</v>
      </c>
      <c r="CP42">
        <v>0</v>
      </c>
      <c r="CQ42">
        <v>0</v>
      </c>
      <c r="CR42">
        <v>0</v>
      </c>
      <c r="CS42">
        <v>0</v>
      </c>
      <c r="CT42">
        <v>0</v>
      </c>
      <c r="CU42">
        <v>1</v>
      </c>
      <c r="CV42">
        <v>0</v>
      </c>
      <c r="CW42">
        <v>0</v>
      </c>
      <c r="CX42">
        <v>0</v>
      </c>
      <c r="CY42">
        <v>2</v>
      </c>
      <c r="CZ42">
        <v>0</v>
      </c>
      <c r="DA42">
        <v>0</v>
      </c>
      <c r="DB42">
        <v>0</v>
      </c>
      <c r="DC42">
        <v>0</v>
      </c>
      <c r="DD42">
        <v>0</v>
      </c>
      <c r="DE42">
        <v>0</v>
      </c>
      <c r="DF42">
        <v>0</v>
      </c>
      <c r="DG42">
        <v>0</v>
      </c>
      <c r="DH42">
        <v>0</v>
      </c>
      <c r="DI42">
        <v>0</v>
      </c>
      <c r="DJ42">
        <v>0</v>
      </c>
      <c r="DK42">
        <v>0</v>
      </c>
      <c r="DL42">
        <v>0</v>
      </c>
      <c r="DM42">
        <v>0</v>
      </c>
      <c r="DN42">
        <v>0</v>
      </c>
      <c r="DO42">
        <v>0</v>
      </c>
      <c r="DP42">
        <v>0</v>
      </c>
      <c r="DQ42">
        <v>0</v>
      </c>
      <c r="DR42">
        <v>0</v>
      </c>
      <c r="DS42">
        <v>0</v>
      </c>
      <c r="DT42" s="340">
        <v>0</v>
      </c>
      <c r="DU42" s="340">
        <v>0</v>
      </c>
      <c r="DV42" s="340">
        <v>0</v>
      </c>
      <c r="DW42" s="340">
        <v>0</v>
      </c>
      <c r="DX42" s="340">
        <v>0</v>
      </c>
      <c r="DY42" s="340">
        <v>0</v>
      </c>
      <c r="DZ42" s="340">
        <v>0</v>
      </c>
      <c r="EA42" s="340">
        <v>0</v>
      </c>
      <c r="EB42" s="340">
        <v>1</v>
      </c>
      <c r="EC42" s="340">
        <v>0</v>
      </c>
      <c r="ED42" s="340">
        <v>0</v>
      </c>
      <c r="EE42" s="340">
        <v>0</v>
      </c>
      <c r="EF42" s="340">
        <v>0</v>
      </c>
      <c r="EG42" s="340">
        <v>0</v>
      </c>
      <c r="EH42" s="340">
        <v>0</v>
      </c>
      <c r="EI42" s="340">
        <v>0</v>
      </c>
      <c r="EJ42" s="235">
        <v>0</v>
      </c>
      <c r="EK42" s="235">
        <v>0</v>
      </c>
      <c r="EL42" s="235">
        <v>0</v>
      </c>
      <c r="EM42" s="235">
        <v>0</v>
      </c>
      <c r="EN42" s="235">
        <v>0</v>
      </c>
      <c r="EO42" s="235">
        <v>0</v>
      </c>
      <c r="EP42" s="235">
        <v>0</v>
      </c>
      <c r="EQ42" s="235">
        <v>0</v>
      </c>
      <c r="ER42" s="235">
        <v>1</v>
      </c>
      <c r="ES42" s="235">
        <v>1</v>
      </c>
      <c r="ET42" s="235">
        <v>0</v>
      </c>
      <c r="EU42" s="235">
        <v>0</v>
      </c>
      <c r="EV42" s="235">
        <v>0</v>
      </c>
      <c r="EW42" s="235">
        <v>0</v>
      </c>
      <c r="EX42" s="235">
        <v>0</v>
      </c>
      <c r="EY42" s="235">
        <v>0</v>
      </c>
    </row>
    <row r="43" spans="1:155" x14ac:dyDescent="0.2">
      <c r="A43" t="s">
        <v>2380</v>
      </c>
      <c r="E43" s="277"/>
      <c r="F43" s="277"/>
      <c r="G43" s="277"/>
      <c r="H43" s="277"/>
      <c r="I43" s="277"/>
      <c r="J43" s="277"/>
      <c r="DT43" s="340" t="e">
        <v>#N/A</v>
      </c>
      <c r="DU43" s="340" t="e">
        <v>#N/A</v>
      </c>
      <c r="DV43" s="340" t="e">
        <v>#N/A</v>
      </c>
      <c r="DW43" s="340" t="e">
        <v>#N/A</v>
      </c>
      <c r="DX43" s="340" t="e">
        <v>#N/A</v>
      </c>
      <c r="DY43" s="340" t="e">
        <v>#N/A</v>
      </c>
      <c r="DZ43" s="340" t="e">
        <v>#N/A</v>
      </c>
      <c r="EA43" s="340" t="e">
        <v>#N/A</v>
      </c>
      <c r="EB43" s="340" t="e">
        <v>#N/A</v>
      </c>
      <c r="EC43" s="340" t="e">
        <v>#N/A</v>
      </c>
      <c r="ED43" s="340" t="e">
        <v>#N/A</v>
      </c>
      <c r="EE43" s="340" t="e">
        <v>#N/A</v>
      </c>
      <c r="EF43" s="340" t="e">
        <v>#N/A</v>
      </c>
      <c r="EG43" s="340" t="e">
        <v>#N/A</v>
      </c>
      <c r="EH43" s="340" t="e">
        <v>#N/A</v>
      </c>
      <c r="EI43" s="340" t="e">
        <v>#N/A</v>
      </c>
      <c r="EJ43" s="235" t="e">
        <v>#N/A</v>
      </c>
      <c r="EK43" s="235" t="e">
        <v>#N/A</v>
      </c>
      <c r="EL43" s="235" t="e">
        <v>#N/A</v>
      </c>
      <c r="EM43" s="235" t="e">
        <v>#N/A</v>
      </c>
      <c r="EN43" s="235" t="e">
        <v>#N/A</v>
      </c>
      <c r="EO43" s="235" t="e">
        <v>#N/A</v>
      </c>
      <c r="EP43" s="235" t="e">
        <v>#N/A</v>
      </c>
      <c r="EQ43" s="235" t="e">
        <v>#N/A</v>
      </c>
      <c r="ER43" s="235" t="e">
        <v>#N/A</v>
      </c>
      <c r="ES43" s="235" t="e">
        <v>#N/A</v>
      </c>
      <c r="ET43" s="235" t="e">
        <v>#N/A</v>
      </c>
      <c r="EU43" s="235" t="e">
        <v>#N/A</v>
      </c>
      <c r="EV43" s="235" t="e">
        <v>#N/A</v>
      </c>
      <c r="EW43" s="235" t="e">
        <v>#N/A</v>
      </c>
      <c r="EX43" s="235" t="e">
        <v>#N/A</v>
      </c>
      <c r="EY43" s="235" t="e">
        <v>#N/A</v>
      </c>
    </row>
    <row r="44" spans="1:155" x14ac:dyDescent="0.2">
      <c r="A44" t="s">
        <v>2381</v>
      </c>
      <c r="E44" s="277"/>
      <c r="F44" s="277"/>
      <c r="G44" s="277"/>
      <c r="H44" s="277"/>
      <c r="I44" s="277"/>
      <c r="J44" s="277"/>
      <c r="DT44" s="340" t="e">
        <v>#N/A</v>
      </c>
      <c r="DU44" s="340" t="e">
        <v>#N/A</v>
      </c>
      <c r="DV44" s="340" t="e">
        <v>#N/A</v>
      </c>
      <c r="DW44" s="340" t="e">
        <v>#N/A</v>
      </c>
      <c r="DX44" s="340" t="e">
        <v>#N/A</v>
      </c>
      <c r="DY44" s="340" t="e">
        <v>#N/A</v>
      </c>
      <c r="DZ44" s="340" t="e">
        <v>#N/A</v>
      </c>
      <c r="EA44" s="340" t="e">
        <v>#N/A</v>
      </c>
      <c r="EB44" s="340" t="e">
        <v>#N/A</v>
      </c>
      <c r="EC44" s="340" t="e">
        <v>#N/A</v>
      </c>
      <c r="ED44" s="340" t="e">
        <v>#N/A</v>
      </c>
      <c r="EE44" s="340" t="e">
        <v>#N/A</v>
      </c>
      <c r="EF44" s="340" t="e">
        <v>#N/A</v>
      </c>
      <c r="EG44" s="340" t="e">
        <v>#N/A</v>
      </c>
      <c r="EH44" s="340" t="e">
        <v>#N/A</v>
      </c>
      <c r="EI44" s="340" t="e">
        <v>#N/A</v>
      </c>
      <c r="EJ44" s="235" t="e">
        <v>#N/A</v>
      </c>
      <c r="EK44" s="235" t="e">
        <v>#N/A</v>
      </c>
      <c r="EL44" s="235" t="e">
        <v>#N/A</v>
      </c>
      <c r="EM44" s="235" t="e">
        <v>#N/A</v>
      </c>
      <c r="EN44" s="235" t="e">
        <v>#N/A</v>
      </c>
      <c r="EO44" s="235" t="e">
        <v>#N/A</v>
      </c>
      <c r="EP44" s="235" t="e">
        <v>#N/A</v>
      </c>
      <c r="EQ44" s="235" t="e">
        <v>#N/A</v>
      </c>
      <c r="ER44" s="235" t="e">
        <v>#N/A</v>
      </c>
      <c r="ES44" s="235" t="e">
        <v>#N/A</v>
      </c>
      <c r="ET44" s="235" t="e">
        <v>#N/A</v>
      </c>
      <c r="EU44" s="235" t="e">
        <v>#N/A</v>
      </c>
      <c r="EV44" s="235" t="e">
        <v>#N/A</v>
      </c>
      <c r="EW44" s="235" t="e">
        <v>#N/A</v>
      </c>
      <c r="EX44" s="235" t="e">
        <v>#N/A</v>
      </c>
      <c r="EY44" s="235" t="e">
        <v>#N/A</v>
      </c>
    </row>
    <row r="45" spans="1:155" x14ac:dyDescent="0.2">
      <c r="A45" t="s">
        <v>1709</v>
      </c>
      <c r="E45" s="277"/>
      <c r="F45" s="277"/>
      <c r="G45" s="277"/>
      <c r="H45" s="277"/>
      <c r="I45" s="277"/>
      <c r="J45" s="277"/>
      <c r="K45">
        <v>0</v>
      </c>
      <c r="L45">
        <v>17</v>
      </c>
      <c r="M45">
        <v>0</v>
      </c>
      <c r="N45">
        <v>0</v>
      </c>
      <c r="O45">
        <v>63</v>
      </c>
      <c r="P45">
        <v>0</v>
      </c>
      <c r="Q45">
        <v>0</v>
      </c>
      <c r="R45">
        <v>0</v>
      </c>
      <c r="S45">
        <v>0</v>
      </c>
      <c r="T45">
        <v>0</v>
      </c>
      <c r="U45">
        <v>0</v>
      </c>
      <c r="V45">
        <v>0</v>
      </c>
      <c r="W45">
        <v>0</v>
      </c>
      <c r="X45">
        <v>0</v>
      </c>
      <c r="Y45">
        <v>0</v>
      </c>
      <c r="Z45">
        <v>0</v>
      </c>
      <c r="AA45" t="s">
        <v>2201</v>
      </c>
      <c r="AB45">
        <v>0</v>
      </c>
      <c r="AC45">
        <v>0</v>
      </c>
      <c r="AD45">
        <v>0</v>
      </c>
      <c r="AE45">
        <v>0</v>
      </c>
      <c r="AF45">
        <v>5</v>
      </c>
      <c r="AG45">
        <v>0</v>
      </c>
      <c r="AH45">
        <v>0</v>
      </c>
      <c r="AI45">
        <v>0</v>
      </c>
      <c r="AJ45">
        <v>0</v>
      </c>
      <c r="AK45">
        <v>0</v>
      </c>
      <c r="AL45">
        <v>0</v>
      </c>
      <c r="AM45">
        <v>0</v>
      </c>
      <c r="AN45">
        <v>0</v>
      </c>
      <c r="AO45">
        <v>0</v>
      </c>
      <c r="AP45">
        <v>0</v>
      </c>
      <c r="AQ45">
        <v>0</v>
      </c>
      <c r="AR45">
        <v>0</v>
      </c>
      <c r="AS45">
        <v>5</v>
      </c>
      <c r="AT45">
        <v>0</v>
      </c>
      <c r="AU45">
        <v>0</v>
      </c>
      <c r="AV45">
        <v>0</v>
      </c>
      <c r="AW45">
        <v>0</v>
      </c>
      <c r="AX45">
        <v>0</v>
      </c>
      <c r="AY45">
        <v>0</v>
      </c>
      <c r="AZ45">
        <v>0</v>
      </c>
      <c r="BA45">
        <v>0</v>
      </c>
      <c r="BB45">
        <v>0</v>
      </c>
      <c r="BC45">
        <v>0</v>
      </c>
      <c r="BD45">
        <v>0</v>
      </c>
      <c r="BE45">
        <v>0</v>
      </c>
      <c r="BF45">
        <v>0</v>
      </c>
      <c r="BG45">
        <v>0</v>
      </c>
      <c r="BH45">
        <v>0</v>
      </c>
      <c r="BI45">
        <v>0</v>
      </c>
      <c r="BJ45">
        <v>0</v>
      </c>
      <c r="BK45">
        <v>0</v>
      </c>
      <c r="BL45">
        <v>3</v>
      </c>
      <c r="BM45">
        <v>0</v>
      </c>
      <c r="BN45">
        <v>0</v>
      </c>
      <c r="BO45">
        <v>0</v>
      </c>
      <c r="BP45">
        <v>0</v>
      </c>
      <c r="BQ45">
        <v>0</v>
      </c>
      <c r="BR45">
        <v>0</v>
      </c>
      <c r="BS45">
        <v>0</v>
      </c>
      <c r="BT45">
        <v>0</v>
      </c>
      <c r="BU45">
        <v>0</v>
      </c>
      <c r="BV45">
        <v>0</v>
      </c>
      <c r="BW45">
        <v>0</v>
      </c>
      <c r="BX45">
        <v>0</v>
      </c>
      <c r="BY45">
        <v>3</v>
      </c>
      <c r="BZ45">
        <v>0</v>
      </c>
      <c r="CA45">
        <v>0</v>
      </c>
      <c r="CB45">
        <v>0</v>
      </c>
      <c r="CC45">
        <v>0</v>
      </c>
      <c r="CD45">
        <v>0</v>
      </c>
      <c r="CE45">
        <v>0</v>
      </c>
      <c r="CF45">
        <v>0</v>
      </c>
      <c r="CG45">
        <v>0</v>
      </c>
      <c r="CH45">
        <v>0</v>
      </c>
      <c r="CI45">
        <v>0</v>
      </c>
      <c r="CJ45">
        <v>0</v>
      </c>
      <c r="CK45">
        <v>0</v>
      </c>
      <c r="CL45">
        <v>0</v>
      </c>
      <c r="CM45">
        <v>0</v>
      </c>
      <c r="CN45">
        <v>0</v>
      </c>
      <c r="CO45">
        <v>1</v>
      </c>
      <c r="CP45">
        <v>0</v>
      </c>
      <c r="CQ45">
        <v>0</v>
      </c>
      <c r="CR45">
        <v>2</v>
      </c>
      <c r="CS45">
        <v>0</v>
      </c>
      <c r="CT45">
        <v>0</v>
      </c>
      <c r="CU45">
        <v>0</v>
      </c>
      <c r="CV45">
        <v>0</v>
      </c>
      <c r="CW45">
        <v>0</v>
      </c>
      <c r="CX45">
        <v>0</v>
      </c>
      <c r="CY45">
        <v>0</v>
      </c>
      <c r="CZ45">
        <v>0</v>
      </c>
      <c r="DA45">
        <v>0</v>
      </c>
      <c r="DB45">
        <v>0</v>
      </c>
      <c r="DC45">
        <v>0</v>
      </c>
      <c r="DD45">
        <v>0</v>
      </c>
      <c r="DE45">
        <v>3</v>
      </c>
      <c r="DF45">
        <v>0</v>
      </c>
      <c r="DG45">
        <v>0</v>
      </c>
      <c r="DH45">
        <v>0</v>
      </c>
      <c r="DI45">
        <v>0</v>
      </c>
      <c r="DJ45">
        <v>0</v>
      </c>
      <c r="DK45">
        <v>0</v>
      </c>
      <c r="DL45">
        <v>0</v>
      </c>
      <c r="DM45">
        <v>0</v>
      </c>
      <c r="DN45">
        <v>0</v>
      </c>
      <c r="DO45">
        <v>0</v>
      </c>
      <c r="DP45">
        <v>0</v>
      </c>
      <c r="DQ45">
        <v>0</v>
      </c>
      <c r="DR45">
        <v>0</v>
      </c>
      <c r="DS45">
        <v>0</v>
      </c>
      <c r="DT45" s="340">
        <v>0</v>
      </c>
      <c r="DU45" s="340">
        <v>0</v>
      </c>
      <c r="DV45" s="340">
        <v>0</v>
      </c>
      <c r="DW45" s="340">
        <v>0</v>
      </c>
      <c r="DX45" s="340">
        <v>7</v>
      </c>
      <c r="DY45" s="340">
        <v>0</v>
      </c>
      <c r="DZ45" s="340">
        <v>0</v>
      </c>
      <c r="EA45" s="340">
        <v>0</v>
      </c>
      <c r="EB45" s="340">
        <v>0</v>
      </c>
      <c r="EC45" s="340">
        <v>0</v>
      </c>
      <c r="ED45" s="340">
        <v>0</v>
      </c>
      <c r="EE45" s="340">
        <v>0</v>
      </c>
      <c r="EF45" s="340">
        <v>0</v>
      </c>
      <c r="EG45" s="340">
        <v>0</v>
      </c>
      <c r="EH45" s="340">
        <v>0</v>
      </c>
      <c r="EI45" s="340">
        <v>0</v>
      </c>
      <c r="EJ45" s="235">
        <v>0</v>
      </c>
      <c r="EK45" s="235">
        <v>8</v>
      </c>
      <c r="EL45" s="235">
        <v>0</v>
      </c>
      <c r="EM45" s="235">
        <v>0</v>
      </c>
      <c r="EN45" s="235">
        <v>0</v>
      </c>
      <c r="EO45" s="235">
        <v>0</v>
      </c>
      <c r="EP45" s="235">
        <v>0</v>
      </c>
      <c r="EQ45" s="235">
        <v>0</v>
      </c>
      <c r="ER45" s="235">
        <v>0</v>
      </c>
      <c r="ES45" s="235">
        <v>0</v>
      </c>
      <c r="ET45" s="235">
        <v>0</v>
      </c>
      <c r="EU45" s="235">
        <v>0</v>
      </c>
      <c r="EV45" s="235">
        <v>0</v>
      </c>
      <c r="EW45" s="235">
        <v>0</v>
      </c>
      <c r="EX45" s="235">
        <v>0</v>
      </c>
      <c r="EY45" s="235">
        <v>0</v>
      </c>
    </row>
    <row r="46" spans="1:155" x14ac:dyDescent="0.2">
      <c r="A46" t="s">
        <v>2054</v>
      </c>
      <c r="E46" s="277"/>
      <c r="F46" s="277"/>
      <c r="G46" s="277"/>
      <c r="H46" s="277"/>
      <c r="I46" s="277"/>
      <c r="J46" s="277"/>
      <c r="K46">
        <v>0</v>
      </c>
      <c r="L46">
        <v>0</v>
      </c>
      <c r="M46">
        <v>0</v>
      </c>
      <c r="N46">
        <v>0</v>
      </c>
      <c r="O46">
        <v>0</v>
      </c>
      <c r="P46">
        <v>0</v>
      </c>
      <c r="Q46">
        <v>0</v>
      </c>
      <c r="R46">
        <v>0</v>
      </c>
      <c r="S46">
        <v>2</v>
      </c>
      <c r="T46">
        <v>13</v>
      </c>
      <c r="U46">
        <v>3</v>
      </c>
      <c r="V46">
        <v>14</v>
      </c>
      <c r="W46">
        <v>0</v>
      </c>
      <c r="X46">
        <v>0</v>
      </c>
      <c r="Y46">
        <v>0</v>
      </c>
      <c r="Z46">
        <v>5</v>
      </c>
      <c r="AA46" t="s">
        <v>2201</v>
      </c>
      <c r="AB46">
        <v>0</v>
      </c>
      <c r="AC46">
        <v>0</v>
      </c>
      <c r="AD46">
        <v>0</v>
      </c>
      <c r="AE46">
        <v>0</v>
      </c>
      <c r="AF46">
        <v>0</v>
      </c>
      <c r="AG46">
        <v>0</v>
      </c>
      <c r="AH46">
        <v>0</v>
      </c>
      <c r="AI46">
        <v>0</v>
      </c>
      <c r="AJ46">
        <v>0</v>
      </c>
      <c r="AK46">
        <v>0</v>
      </c>
      <c r="AL46">
        <v>0</v>
      </c>
      <c r="AM46">
        <v>1</v>
      </c>
      <c r="AN46">
        <v>0</v>
      </c>
      <c r="AO46">
        <v>0</v>
      </c>
      <c r="AP46">
        <v>0</v>
      </c>
      <c r="AQ46">
        <v>0</v>
      </c>
      <c r="AR46">
        <v>0</v>
      </c>
      <c r="AS46">
        <v>0</v>
      </c>
      <c r="AT46">
        <v>0</v>
      </c>
      <c r="AU46">
        <v>0</v>
      </c>
      <c r="AV46">
        <v>0</v>
      </c>
      <c r="AW46">
        <v>0</v>
      </c>
      <c r="AX46">
        <v>0</v>
      </c>
      <c r="AY46">
        <v>0</v>
      </c>
      <c r="AZ46">
        <v>0</v>
      </c>
      <c r="BA46">
        <v>0</v>
      </c>
      <c r="BB46">
        <v>1</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X46">
        <v>0</v>
      </c>
      <c r="BY46">
        <v>0</v>
      </c>
      <c r="BZ46">
        <v>0</v>
      </c>
      <c r="CA46">
        <v>0</v>
      </c>
      <c r="CB46">
        <v>0</v>
      </c>
      <c r="CC46">
        <v>0</v>
      </c>
      <c r="CD46">
        <v>0</v>
      </c>
      <c r="CE46">
        <v>0</v>
      </c>
      <c r="CF46">
        <v>0</v>
      </c>
      <c r="CG46">
        <v>0</v>
      </c>
      <c r="CH46">
        <v>0</v>
      </c>
      <c r="CI46">
        <v>0</v>
      </c>
      <c r="CJ46">
        <v>0</v>
      </c>
      <c r="CK46">
        <v>0</v>
      </c>
      <c r="CL46">
        <v>0</v>
      </c>
      <c r="CM46">
        <v>0</v>
      </c>
      <c r="CN46">
        <v>0</v>
      </c>
      <c r="CO46">
        <v>0</v>
      </c>
      <c r="CP46">
        <v>0</v>
      </c>
      <c r="CQ46">
        <v>0</v>
      </c>
      <c r="CR46">
        <v>0</v>
      </c>
      <c r="CS46">
        <v>0</v>
      </c>
      <c r="CT46">
        <v>0</v>
      </c>
      <c r="CU46">
        <v>0</v>
      </c>
      <c r="CV46">
        <v>0</v>
      </c>
      <c r="CW46">
        <v>0</v>
      </c>
      <c r="CX46">
        <v>0</v>
      </c>
      <c r="CY46">
        <v>3</v>
      </c>
      <c r="CZ46">
        <v>0</v>
      </c>
      <c r="DA46">
        <v>0</v>
      </c>
      <c r="DB46">
        <v>0</v>
      </c>
      <c r="DC46">
        <v>1</v>
      </c>
      <c r="DD46">
        <v>0</v>
      </c>
      <c r="DE46">
        <v>0</v>
      </c>
      <c r="DF46">
        <v>0</v>
      </c>
      <c r="DG46">
        <v>0</v>
      </c>
      <c r="DH46">
        <v>0</v>
      </c>
      <c r="DI46">
        <v>0</v>
      </c>
      <c r="DJ46">
        <v>0</v>
      </c>
      <c r="DK46">
        <v>0</v>
      </c>
      <c r="DL46">
        <v>0</v>
      </c>
      <c r="DM46">
        <v>0</v>
      </c>
      <c r="DN46">
        <v>2</v>
      </c>
      <c r="DO46">
        <v>0</v>
      </c>
      <c r="DP46">
        <v>0</v>
      </c>
      <c r="DQ46">
        <v>0</v>
      </c>
      <c r="DR46">
        <v>0</v>
      </c>
      <c r="DS46">
        <v>0</v>
      </c>
      <c r="DT46" s="340">
        <v>0</v>
      </c>
      <c r="DU46" s="340">
        <v>0</v>
      </c>
      <c r="DV46" s="340">
        <v>0</v>
      </c>
      <c r="DW46" s="340">
        <v>0</v>
      </c>
      <c r="DX46" s="340">
        <v>0</v>
      </c>
      <c r="DY46" s="340">
        <v>0</v>
      </c>
      <c r="DZ46" s="340">
        <v>0</v>
      </c>
      <c r="EA46" s="340">
        <v>0</v>
      </c>
      <c r="EB46" s="340">
        <v>0</v>
      </c>
      <c r="EC46" s="340">
        <v>0</v>
      </c>
      <c r="ED46" s="340">
        <v>0</v>
      </c>
      <c r="EE46" s="340">
        <v>2</v>
      </c>
      <c r="EF46" s="340">
        <v>0</v>
      </c>
      <c r="EG46" s="340">
        <v>0</v>
      </c>
      <c r="EH46" s="340">
        <v>0</v>
      </c>
      <c r="EI46" s="340">
        <v>2</v>
      </c>
      <c r="EJ46" s="235">
        <v>0</v>
      </c>
      <c r="EK46" s="235">
        <v>0</v>
      </c>
      <c r="EL46" s="235">
        <v>0</v>
      </c>
      <c r="EM46" s="235">
        <v>0</v>
      </c>
      <c r="EN46" s="235">
        <v>0</v>
      </c>
      <c r="EO46" s="235">
        <v>0</v>
      </c>
      <c r="EP46" s="235">
        <v>0</v>
      </c>
      <c r="EQ46" s="235">
        <v>0</v>
      </c>
      <c r="ER46" s="235">
        <v>0</v>
      </c>
      <c r="ES46" s="235">
        <v>0</v>
      </c>
      <c r="ET46" s="235">
        <v>2</v>
      </c>
      <c r="EU46" s="235">
        <v>0</v>
      </c>
      <c r="EV46" s="235">
        <v>0</v>
      </c>
      <c r="EW46" s="235">
        <v>0</v>
      </c>
      <c r="EX46" s="235">
        <v>0</v>
      </c>
      <c r="EY46" s="235">
        <v>0</v>
      </c>
    </row>
    <row r="47" spans="1:155" x14ac:dyDescent="0.2">
      <c r="A47" t="s">
        <v>2382</v>
      </c>
      <c r="E47" s="277"/>
      <c r="F47" s="277"/>
      <c r="G47" s="277"/>
      <c r="H47" s="277"/>
      <c r="I47" s="277"/>
      <c r="J47" s="277"/>
      <c r="DT47" s="340" t="e">
        <v>#N/A</v>
      </c>
      <c r="DU47" s="340" t="e">
        <v>#N/A</v>
      </c>
      <c r="DV47" s="340" t="e">
        <v>#N/A</v>
      </c>
      <c r="DW47" s="340" t="e">
        <v>#N/A</v>
      </c>
      <c r="DX47" s="340" t="e">
        <v>#N/A</v>
      </c>
      <c r="DY47" s="340" t="e">
        <v>#N/A</v>
      </c>
      <c r="DZ47" s="340" t="e">
        <v>#N/A</v>
      </c>
      <c r="EA47" s="340" t="e">
        <v>#N/A</v>
      </c>
      <c r="EB47" s="340" t="e">
        <v>#N/A</v>
      </c>
      <c r="EC47" s="340" t="e">
        <v>#N/A</v>
      </c>
      <c r="ED47" s="340" t="e">
        <v>#N/A</v>
      </c>
      <c r="EE47" s="340" t="e">
        <v>#N/A</v>
      </c>
      <c r="EF47" s="340" t="e">
        <v>#N/A</v>
      </c>
      <c r="EG47" s="340" t="e">
        <v>#N/A</v>
      </c>
      <c r="EH47" s="340" t="e">
        <v>#N/A</v>
      </c>
      <c r="EI47" s="340" t="e">
        <v>#N/A</v>
      </c>
      <c r="EJ47" s="235" t="e">
        <v>#N/A</v>
      </c>
      <c r="EK47" s="235" t="e">
        <v>#N/A</v>
      </c>
      <c r="EL47" s="235" t="e">
        <v>#N/A</v>
      </c>
      <c r="EM47" s="235" t="e">
        <v>#N/A</v>
      </c>
      <c r="EN47" s="235" t="e">
        <v>#N/A</v>
      </c>
      <c r="EO47" s="235" t="e">
        <v>#N/A</v>
      </c>
      <c r="EP47" s="235" t="e">
        <v>#N/A</v>
      </c>
      <c r="EQ47" s="235" t="e">
        <v>#N/A</v>
      </c>
      <c r="ER47" s="235" t="e">
        <v>#N/A</v>
      </c>
      <c r="ES47" s="235" t="e">
        <v>#N/A</v>
      </c>
      <c r="ET47" s="235" t="e">
        <v>#N/A</v>
      </c>
      <c r="EU47" s="235" t="e">
        <v>#N/A</v>
      </c>
      <c r="EV47" s="235" t="e">
        <v>#N/A</v>
      </c>
      <c r="EW47" s="235" t="e">
        <v>#N/A</v>
      </c>
      <c r="EX47" s="235" t="e">
        <v>#N/A</v>
      </c>
      <c r="EY47" s="235" t="e">
        <v>#N/A</v>
      </c>
    </row>
    <row r="48" spans="1:155" x14ac:dyDescent="0.2">
      <c r="A48" t="s">
        <v>2248</v>
      </c>
      <c r="E48" s="277"/>
      <c r="F48" s="277"/>
      <c r="G48" s="277"/>
      <c r="H48" s="277"/>
      <c r="I48" s="277"/>
      <c r="J48" s="277"/>
      <c r="K48">
        <v>0</v>
      </c>
      <c r="L48">
        <v>0</v>
      </c>
      <c r="M48">
        <v>0</v>
      </c>
      <c r="N48">
        <v>0</v>
      </c>
      <c r="O48">
        <v>0</v>
      </c>
      <c r="P48">
        <v>0</v>
      </c>
      <c r="Q48">
        <v>0</v>
      </c>
      <c r="R48">
        <v>1</v>
      </c>
      <c r="S48">
        <v>5</v>
      </c>
      <c r="T48">
        <v>12</v>
      </c>
      <c r="U48">
        <v>3</v>
      </c>
      <c r="V48">
        <v>13</v>
      </c>
      <c r="W48">
        <v>0</v>
      </c>
      <c r="X48">
        <v>0</v>
      </c>
      <c r="Y48">
        <v>0</v>
      </c>
      <c r="Z48">
        <v>3</v>
      </c>
      <c r="AA48" t="s">
        <v>2201</v>
      </c>
      <c r="AB48">
        <v>0</v>
      </c>
      <c r="AC48">
        <v>0</v>
      </c>
      <c r="AD48">
        <v>0</v>
      </c>
      <c r="AE48">
        <v>0</v>
      </c>
      <c r="AF48">
        <v>0</v>
      </c>
      <c r="AG48">
        <v>0</v>
      </c>
      <c r="AH48">
        <v>0</v>
      </c>
      <c r="AI48">
        <v>0</v>
      </c>
      <c r="AJ48">
        <v>0</v>
      </c>
      <c r="AK48">
        <v>0</v>
      </c>
      <c r="AL48">
        <v>0</v>
      </c>
      <c r="AM48">
        <v>1</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1</v>
      </c>
      <c r="BT48">
        <v>0</v>
      </c>
      <c r="BU48">
        <v>0</v>
      </c>
      <c r="BV48">
        <v>0</v>
      </c>
      <c r="BW48">
        <v>0</v>
      </c>
      <c r="BX48">
        <v>0</v>
      </c>
      <c r="BY48">
        <v>0</v>
      </c>
      <c r="BZ48">
        <v>0</v>
      </c>
      <c r="CA48">
        <v>0</v>
      </c>
      <c r="CB48">
        <v>0</v>
      </c>
      <c r="CC48">
        <v>0</v>
      </c>
      <c r="CD48">
        <v>0</v>
      </c>
      <c r="CE48">
        <v>0</v>
      </c>
      <c r="CF48">
        <v>0</v>
      </c>
      <c r="CG48">
        <v>1</v>
      </c>
      <c r="CH48">
        <v>0</v>
      </c>
      <c r="CI48">
        <v>0</v>
      </c>
      <c r="CJ48">
        <v>0</v>
      </c>
      <c r="CK48">
        <v>0</v>
      </c>
      <c r="CL48">
        <v>0</v>
      </c>
      <c r="CM48">
        <v>0</v>
      </c>
      <c r="CN48">
        <v>0</v>
      </c>
      <c r="CO48">
        <v>0</v>
      </c>
      <c r="CP48">
        <v>0</v>
      </c>
      <c r="CQ48">
        <v>0</v>
      </c>
      <c r="CR48">
        <v>0</v>
      </c>
      <c r="CS48">
        <v>0</v>
      </c>
      <c r="CT48">
        <v>0</v>
      </c>
      <c r="CU48">
        <v>0</v>
      </c>
      <c r="CV48">
        <v>1</v>
      </c>
      <c r="CW48">
        <v>0</v>
      </c>
      <c r="CX48">
        <v>0</v>
      </c>
      <c r="CY48">
        <v>2</v>
      </c>
      <c r="CZ48">
        <v>0</v>
      </c>
      <c r="DA48">
        <v>0</v>
      </c>
      <c r="DB48">
        <v>0</v>
      </c>
      <c r="DC48">
        <v>1</v>
      </c>
      <c r="DD48">
        <v>0</v>
      </c>
      <c r="DE48">
        <v>0</v>
      </c>
      <c r="DF48">
        <v>0</v>
      </c>
      <c r="DG48">
        <v>0</v>
      </c>
      <c r="DH48">
        <v>0</v>
      </c>
      <c r="DI48">
        <v>0</v>
      </c>
      <c r="DJ48">
        <v>0</v>
      </c>
      <c r="DK48">
        <v>0</v>
      </c>
      <c r="DL48">
        <v>1</v>
      </c>
      <c r="DM48">
        <v>2</v>
      </c>
      <c r="DN48">
        <v>0</v>
      </c>
      <c r="DO48">
        <v>0</v>
      </c>
      <c r="DP48">
        <v>0</v>
      </c>
      <c r="DQ48">
        <v>0</v>
      </c>
      <c r="DR48">
        <v>0</v>
      </c>
      <c r="DS48">
        <v>0</v>
      </c>
      <c r="DT48" s="340">
        <v>0</v>
      </c>
      <c r="DU48" s="340">
        <v>0</v>
      </c>
      <c r="DV48" s="340">
        <v>0</v>
      </c>
      <c r="DW48" s="340">
        <v>0</v>
      </c>
      <c r="DX48" s="340">
        <v>0</v>
      </c>
      <c r="DY48" s="340">
        <v>0</v>
      </c>
      <c r="DZ48" s="340">
        <v>0</v>
      </c>
      <c r="EA48" s="340">
        <v>0</v>
      </c>
      <c r="EB48" s="340">
        <v>1</v>
      </c>
      <c r="EC48" s="340">
        <v>0</v>
      </c>
      <c r="ED48" s="340">
        <v>1</v>
      </c>
      <c r="EE48" s="340">
        <v>0</v>
      </c>
      <c r="EF48" s="340">
        <v>0</v>
      </c>
      <c r="EG48" s="340">
        <v>0</v>
      </c>
      <c r="EH48" s="340">
        <v>0</v>
      </c>
      <c r="EI48" s="340">
        <v>0</v>
      </c>
      <c r="EJ48" s="235">
        <v>0</v>
      </c>
      <c r="EK48" s="235">
        <v>0</v>
      </c>
      <c r="EL48" s="235">
        <v>0</v>
      </c>
      <c r="EM48" s="235">
        <v>0</v>
      </c>
      <c r="EN48" s="235">
        <v>0</v>
      </c>
      <c r="EO48" s="235">
        <v>0</v>
      </c>
      <c r="EP48" s="235">
        <v>0</v>
      </c>
      <c r="EQ48" s="235">
        <v>0</v>
      </c>
      <c r="ER48" s="235">
        <v>0</v>
      </c>
      <c r="ES48" s="235">
        <v>1</v>
      </c>
      <c r="ET48" s="235">
        <v>2</v>
      </c>
      <c r="EU48" s="235">
        <v>0</v>
      </c>
      <c r="EV48" s="235">
        <v>0</v>
      </c>
      <c r="EW48" s="235">
        <v>0</v>
      </c>
      <c r="EX48" s="235">
        <v>0</v>
      </c>
      <c r="EY48" s="235">
        <v>0</v>
      </c>
    </row>
    <row r="49" spans="1:155" x14ac:dyDescent="0.2">
      <c r="A49" t="s">
        <v>2259</v>
      </c>
      <c r="E49" s="277"/>
      <c r="F49" s="277"/>
      <c r="G49" s="277"/>
      <c r="H49" s="277"/>
      <c r="I49" s="277"/>
      <c r="J49" s="277"/>
      <c r="K49">
        <v>0</v>
      </c>
      <c r="L49">
        <v>1</v>
      </c>
      <c r="M49">
        <v>0</v>
      </c>
      <c r="N49">
        <v>2</v>
      </c>
      <c r="O49">
        <v>5</v>
      </c>
      <c r="P49">
        <v>0</v>
      </c>
      <c r="Q49">
        <v>0</v>
      </c>
      <c r="R49">
        <v>2</v>
      </c>
      <c r="S49">
        <v>9</v>
      </c>
      <c r="T49">
        <v>7</v>
      </c>
      <c r="U49">
        <v>5</v>
      </c>
      <c r="V49">
        <v>8</v>
      </c>
      <c r="W49">
        <v>0</v>
      </c>
      <c r="X49">
        <v>0</v>
      </c>
      <c r="Y49">
        <v>0</v>
      </c>
      <c r="Z49">
        <v>4</v>
      </c>
      <c r="AA49" t="s">
        <v>2201</v>
      </c>
      <c r="AB49">
        <v>0</v>
      </c>
      <c r="AC49">
        <v>0</v>
      </c>
      <c r="AD49">
        <v>0</v>
      </c>
      <c r="AE49">
        <v>0</v>
      </c>
      <c r="AF49">
        <v>0</v>
      </c>
      <c r="AG49">
        <v>0</v>
      </c>
      <c r="AH49">
        <v>0</v>
      </c>
      <c r="AI49">
        <v>0</v>
      </c>
      <c r="AJ49">
        <v>0</v>
      </c>
      <c r="AK49">
        <v>0</v>
      </c>
      <c r="AL49">
        <v>0</v>
      </c>
      <c r="AM49">
        <v>1</v>
      </c>
      <c r="AN49">
        <v>0</v>
      </c>
      <c r="AO49">
        <v>0</v>
      </c>
      <c r="AP49">
        <v>0</v>
      </c>
      <c r="AQ49">
        <v>1</v>
      </c>
      <c r="AR49">
        <v>0</v>
      </c>
      <c r="AS49">
        <v>0</v>
      </c>
      <c r="AT49">
        <v>0</v>
      </c>
      <c r="AU49">
        <v>0</v>
      </c>
      <c r="AV49">
        <v>0</v>
      </c>
      <c r="AW49">
        <v>0</v>
      </c>
      <c r="AX49">
        <v>0</v>
      </c>
      <c r="AY49">
        <v>0</v>
      </c>
      <c r="AZ49">
        <v>0</v>
      </c>
      <c r="BA49">
        <v>0</v>
      </c>
      <c r="BB49">
        <v>0</v>
      </c>
      <c r="BC49">
        <v>1</v>
      </c>
      <c r="BD49">
        <v>0</v>
      </c>
      <c r="BE49">
        <v>0</v>
      </c>
      <c r="BF49">
        <v>0</v>
      </c>
      <c r="BG49">
        <v>1</v>
      </c>
      <c r="BH49">
        <v>0</v>
      </c>
      <c r="BI49">
        <v>0</v>
      </c>
      <c r="BJ49">
        <v>0</v>
      </c>
      <c r="BK49">
        <v>0</v>
      </c>
      <c r="BL49">
        <v>3</v>
      </c>
      <c r="BM49">
        <v>0</v>
      </c>
      <c r="BN49">
        <v>0</v>
      </c>
      <c r="BO49">
        <v>1</v>
      </c>
      <c r="BP49">
        <v>2</v>
      </c>
      <c r="BQ49">
        <v>4</v>
      </c>
      <c r="BR49">
        <v>0</v>
      </c>
      <c r="BS49">
        <v>2</v>
      </c>
      <c r="BT49">
        <v>0</v>
      </c>
      <c r="BU49">
        <v>0</v>
      </c>
      <c r="BV49">
        <v>0</v>
      </c>
      <c r="BW49">
        <v>2</v>
      </c>
      <c r="BX49">
        <v>0</v>
      </c>
      <c r="BY49">
        <v>1</v>
      </c>
      <c r="BZ49">
        <v>0</v>
      </c>
      <c r="CA49">
        <v>0</v>
      </c>
      <c r="CB49">
        <v>1</v>
      </c>
      <c r="CC49">
        <v>0</v>
      </c>
      <c r="CD49">
        <v>1</v>
      </c>
      <c r="CE49">
        <v>0</v>
      </c>
      <c r="CF49">
        <v>2</v>
      </c>
      <c r="CG49">
        <v>0</v>
      </c>
      <c r="CH49">
        <v>5</v>
      </c>
      <c r="CI49">
        <v>0</v>
      </c>
      <c r="CJ49">
        <v>0</v>
      </c>
      <c r="CK49">
        <v>0</v>
      </c>
      <c r="CL49">
        <v>0</v>
      </c>
      <c r="CM49">
        <v>0</v>
      </c>
      <c r="CN49">
        <v>0</v>
      </c>
      <c r="CO49">
        <v>0</v>
      </c>
      <c r="CP49">
        <v>0</v>
      </c>
      <c r="CQ49">
        <v>0</v>
      </c>
      <c r="CR49">
        <v>0</v>
      </c>
      <c r="CS49">
        <v>0</v>
      </c>
      <c r="CT49">
        <v>0</v>
      </c>
      <c r="CU49">
        <v>0</v>
      </c>
      <c r="CV49">
        <v>1</v>
      </c>
      <c r="CW49">
        <v>1</v>
      </c>
      <c r="CX49">
        <v>1</v>
      </c>
      <c r="CY49">
        <v>0</v>
      </c>
      <c r="CZ49">
        <v>0</v>
      </c>
      <c r="DA49">
        <v>0</v>
      </c>
      <c r="DB49">
        <v>0</v>
      </c>
      <c r="DC49">
        <v>0</v>
      </c>
      <c r="DD49">
        <v>0</v>
      </c>
      <c r="DE49">
        <v>1</v>
      </c>
      <c r="DF49">
        <v>0</v>
      </c>
      <c r="DG49">
        <v>0</v>
      </c>
      <c r="DH49">
        <v>0</v>
      </c>
      <c r="DI49">
        <v>0</v>
      </c>
      <c r="DJ49">
        <v>0</v>
      </c>
      <c r="DK49">
        <v>0</v>
      </c>
      <c r="DL49">
        <v>0</v>
      </c>
      <c r="DM49">
        <v>1</v>
      </c>
      <c r="DN49">
        <v>3</v>
      </c>
      <c r="DO49">
        <v>1</v>
      </c>
      <c r="DP49">
        <v>0</v>
      </c>
      <c r="DQ49">
        <v>0</v>
      </c>
      <c r="DR49">
        <v>0</v>
      </c>
      <c r="DS49">
        <v>0</v>
      </c>
      <c r="DT49" s="340">
        <v>0</v>
      </c>
      <c r="DU49" s="340">
        <v>0</v>
      </c>
      <c r="DV49" s="340">
        <v>0</v>
      </c>
      <c r="DW49" s="340">
        <v>0</v>
      </c>
      <c r="DX49" s="340">
        <v>0</v>
      </c>
      <c r="DY49" s="340">
        <v>0</v>
      </c>
      <c r="DZ49" s="340">
        <v>0</v>
      </c>
      <c r="EA49" s="340">
        <v>1</v>
      </c>
      <c r="EB49" s="340">
        <v>3</v>
      </c>
      <c r="EC49" s="340">
        <v>0</v>
      </c>
      <c r="ED49" s="340">
        <v>1</v>
      </c>
      <c r="EE49" s="340">
        <v>2</v>
      </c>
      <c r="EF49" s="340">
        <v>0</v>
      </c>
      <c r="EG49" s="340">
        <v>0</v>
      </c>
      <c r="EH49" s="340">
        <v>0</v>
      </c>
      <c r="EI49" s="340">
        <v>1</v>
      </c>
      <c r="EJ49" s="235">
        <v>0</v>
      </c>
      <c r="EK49" s="235">
        <v>0</v>
      </c>
      <c r="EL49" s="235">
        <v>0</v>
      </c>
      <c r="EM49" s="235">
        <v>0</v>
      </c>
      <c r="EN49" s="235">
        <v>0</v>
      </c>
      <c r="EO49" s="235">
        <v>0</v>
      </c>
      <c r="EP49" s="235">
        <v>0</v>
      </c>
      <c r="EQ49" s="235">
        <v>0</v>
      </c>
      <c r="ER49" s="235">
        <v>0</v>
      </c>
      <c r="ES49" s="235">
        <v>0</v>
      </c>
      <c r="ET49" s="235">
        <v>3</v>
      </c>
      <c r="EU49" s="235">
        <v>0</v>
      </c>
      <c r="EV49" s="235">
        <v>0</v>
      </c>
      <c r="EW49" s="235">
        <v>0</v>
      </c>
      <c r="EX49" s="235">
        <v>0</v>
      </c>
      <c r="EY49" s="235">
        <v>0</v>
      </c>
    </row>
    <row r="50" spans="1:155" x14ac:dyDescent="0.2">
      <c r="A50" t="s">
        <v>1753</v>
      </c>
      <c r="E50" s="277"/>
      <c r="F50" s="277"/>
      <c r="G50" s="277"/>
      <c r="H50" s="277"/>
      <c r="I50" s="277"/>
      <c r="J50" s="277"/>
      <c r="K50">
        <v>1</v>
      </c>
      <c r="L50">
        <v>0</v>
      </c>
      <c r="M50">
        <v>0</v>
      </c>
      <c r="N50">
        <v>0</v>
      </c>
      <c r="O50">
        <v>0</v>
      </c>
      <c r="P50">
        <v>0</v>
      </c>
      <c r="Q50">
        <v>0</v>
      </c>
      <c r="R50">
        <v>0</v>
      </c>
      <c r="S50">
        <v>3</v>
      </c>
      <c r="T50">
        <v>10</v>
      </c>
      <c r="U50">
        <v>3</v>
      </c>
      <c r="V50">
        <v>17</v>
      </c>
      <c r="W50">
        <v>0</v>
      </c>
      <c r="X50">
        <v>0</v>
      </c>
      <c r="Y50">
        <v>0</v>
      </c>
      <c r="Z50">
        <v>12</v>
      </c>
      <c r="AA50" t="s">
        <v>2201</v>
      </c>
      <c r="AB50">
        <v>0</v>
      </c>
      <c r="AC50">
        <v>0</v>
      </c>
      <c r="AD50">
        <v>0</v>
      </c>
      <c r="AE50">
        <v>0</v>
      </c>
      <c r="AF50">
        <v>0</v>
      </c>
      <c r="AG50">
        <v>0</v>
      </c>
      <c r="AH50">
        <v>0</v>
      </c>
      <c r="AI50">
        <v>0</v>
      </c>
      <c r="AJ50">
        <v>0</v>
      </c>
      <c r="AK50">
        <v>0</v>
      </c>
      <c r="AL50">
        <v>0</v>
      </c>
      <c r="AM50">
        <v>4</v>
      </c>
      <c r="AN50">
        <v>0</v>
      </c>
      <c r="AO50">
        <v>0</v>
      </c>
      <c r="AP50">
        <v>0</v>
      </c>
      <c r="AQ50">
        <v>4</v>
      </c>
      <c r="AR50">
        <v>0</v>
      </c>
      <c r="AS50">
        <v>0</v>
      </c>
      <c r="AT50">
        <v>0</v>
      </c>
      <c r="AU50">
        <v>0</v>
      </c>
      <c r="AV50">
        <v>0</v>
      </c>
      <c r="AW50">
        <v>0</v>
      </c>
      <c r="AX50">
        <v>0</v>
      </c>
      <c r="AY50">
        <v>0</v>
      </c>
      <c r="AZ50">
        <v>0</v>
      </c>
      <c r="BA50">
        <v>0</v>
      </c>
      <c r="BB50">
        <v>3</v>
      </c>
      <c r="BC50">
        <v>1</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X50">
        <v>0</v>
      </c>
      <c r="BY50">
        <v>0</v>
      </c>
      <c r="BZ50">
        <v>0</v>
      </c>
      <c r="CA50">
        <v>0</v>
      </c>
      <c r="CB50">
        <v>0</v>
      </c>
      <c r="CC50">
        <v>0</v>
      </c>
      <c r="CD50">
        <v>0</v>
      </c>
      <c r="CE50">
        <v>0</v>
      </c>
      <c r="CF50">
        <v>0</v>
      </c>
      <c r="CG50">
        <v>0</v>
      </c>
      <c r="CH50">
        <v>0</v>
      </c>
      <c r="CI50">
        <v>0</v>
      </c>
      <c r="CJ50">
        <v>0</v>
      </c>
      <c r="CK50">
        <v>0</v>
      </c>
      <c r="CL50">
        <v>0</v>
      </c>
      <c r="CM50">
        <v>0</v>
      </c>
      <c r="CN50">
        <v>0</v>
      </c>
      <c r="CO50">
        <v>0</v>
      </c>
      <c r="CP50">
        <v>0</v>
      </c>
      <c r="CQ50">
        <v>0</v>
      </c>
      <c r="CR50">
        <v>0</v>
      </c>
      <c r="CS50">
        <v>0</v>
      </c>
      <c r="CT50">
        <v>0</v>
      </c>
      <c r="CU50">
        <v>0</v>
      </c>
      <c r="CV50">
        <v>0</v>
      </c>
      <c r="CW50">
        <v>0</v>
      </c>
      <c r="CX50">
        <v>1</v>
      </c>
      <c r="CY50">
        <v>1</v>
      </c>
      <c r="CZ50">
        <v>0</v>
      </c>
      <c r="DA50">
        <v>0</v>
      </c>
      <c r="DB50">
        <v>0</v>
      </c>
      <c r="DC50">
        <v>1</v>
      </c>
      <c r="DD50">
        <v>0</v>
      </c>
      <c r="DE50">
        <v>0</v>
      </c>
      <c r="DF50">
        <v>0</v>
      </c>
      <c r="DG50">
        <v>0</v>
      </c>
      <c r="DH50">
        <v>0</v>
      </c>
      <c r="DI50">
        <v>0</v>
      </c>
      <c r="DJ50">
        <v>0</v>
      </c>
      <c r="DK50">
        <v>0</v>
      </c>
      <c r="DL50">
        <v>0</v>
      </c>
      <c r="DM50">
        <v>0</v>
      </c>
      <c r="DN50">
        <v>2</v>
      </c>
      <c r="DO50">
        <v>0</v>
      </c>
      <c r="DP50">
        <v>0</v>
      </c>
      <c r="DQ50">
        <v>0</v>
      </c>
      <c r="DR50">
        <v>0</v>
      </c>
      <c r="DS50">
        <v>0</v>
      </c>
      <c r="DT50" s="340">
        <v>0</v>
      </c>
      <c r="DU50" s="340">
        <v>0</v>
      </c>
      <c r="DV50" s="340">
        <v>0</v>
      </c>
      <c r="DW50" s="340">
        <v>0</v>
      </c>
      <c r="DX50" s="340">
        <v>0</v>
      </c>
      <c r="DY50" s="340">
        <v>0</v>
      </c>
      <c r="DZ50" s="340">
        <v>0</v>
      </c>
      <c r="EA50" s="340">
        <v>0</v>
      </c>
      <c r="EB50" s="340">
        <v>0</v>
      </c>
      <c r="EC50" s="340">
        <v>0</v>
      </c>
      <c r="ED50" s="340">
        <v>0</v>
      </c>
      <c r="EE50" s="340">
        <v>0</v>
      </c>
      <c r="EF50" s="340">
        <v>0</v>
      </c>
      <c r="EG50" s="340">
        <v>0</v>
      </c>
      <c r="EH50" s="340">
        <v>0</v>
      </c>
      <c r="EI50" s="340">
        <v>0</v>
      </c>
      <c r="EJ50" s="235">
        <v>0</v>
      </c>
      <c r="EK50" s="235">
        <v>0</v>
      </c>
      <c r="EL50" s="235">
        <v>0</v>
      </c>
      <c r="EM50" s="235">
        <v>0</v>
      </c>
      <c r="EN50" s="235">
        <v>0</v>
      </c>
      <c r="EO50" s="235">
        <v>0</v>
      </c>
      <c r="EP50" s="235">
        <v>0</v>
      </c>
      <c r="EQ50" s="235">
        <v>0</v>
      </c>
      <c r="ER50" s="235">
        <v>0</v>
      </c>
      <c r="ES50" s="235">
        <v>0</v>
      </c>
      <c r="ET50" s="235">
        <v>2</v>
      </c>
      <c r="EU50" s="235">
        <v>0</v>
      </c>
      <c r="EV50" s="235">
        <v>0</v>
      </c>
      <c r="EW50" s="235">
        <v>0</v>
      </c>
      <c r="EX50" s="235">
        <v>0</v>
      </c>
      <c r="EY50" s="235">
        <v>0</v>
      </c>
    </row>
    <row r="51" spans="1:155" x14ac:dyDescent="0.2">
      <c r="A51" t="s">
        <v>1674</v>
      </c>
      <c r="E51" s="277"/>
      <c r="F51" s="277"/>
      <c r="G51" s="277"/>
      <c r="H51" s="277"/>
      <c r="I51" s="277"/>
      <c r="J51" s="277"/>
      <c r="K51">
        <v>0</v>
      </c>
      <c r="L51">
        <v>0</v>
      </c>
      <c r="M51">
        <v>0</v>
      </c>
      <c r="N51">
        <v>0</v>
      </c>
      <c r="O51">
        <v>0</v>
      </c>
      <c r="P51">
        <v>0</v>
      </c>
      <c r="Q51">
        <v>0</v>
      </c>
      <c r="R51">
        <v>0</v>
      </c>
      <c r="S51">
        <v>3</v>
      </c>
      <c r="T51">
        <v>31</v>
      </c>
      <c r="U51">
        <v>3</v>
      </c>
      <c r="V51">
        <v>0</v>
      </c>
      <c r="W51">
        <v>0</v>
      </c>
      <c r="X51">
        <v>0</v>
      </c>
      <c r="Y51">
        <v>0</v>
      </c>
      <c r="Z51">
        <v>0</v>
      </c>
      <c r="AA51" t="s">
        <v>2201</v>
      </c>
      <c r="AB51">
        <v>0</v>
      </c>
      <c r="AC51">
        <v>0</v>
      </c>
      <c r="AD51">
        <v>0</v>
      </c>
      <c r="AE51">
        <v>0</v>
      </c>
      <c r="AF51">
        <v>0</v>
      </c>
      <c r="AG51">
        <v>0</v>
      </c>
      <c r="AH51">
        <v>0</v>
      </c>
      <c r="AI51">
        <v>0</v>
      </c>
      <c r="AJ51">
        <v>1</v>
      </c>
      <c r="AK51">
        <v>1</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X51">
        <v>0</v>
      </c>
      <c r="BY51">
        <v>0</v>
      </c>
      <c r="BZ51">
        <v>0</v>
      </c>
      <c r="CA51">
        <v>0</v>
      </c>
      <c r="CB51">
        <v>0</v>
      </c>
      <c r="CC51">
        <v>0</v>
      </c>
      <c r="CD51">
        <v>0</v>
      </c>
      <c r="CE51">
        <v>0</v>
      </c>
      <c r="CF51">
        <v>0</v>
      </c>
      <c r="CG51">
        <v>0</v>
      </c>
      <c r="CH51">
        <v>0</v>
      </c>
      <c r="CI51">
        <v>0</v>
      </c>
      <c r="CJ51">
        <v>0</v>
      </c>
      <c r="CK51">
        <v>0</v>
      </c>
      <c r="CL51">
        <v>0</v>
      </c>
      <c r="CM51">
        <v>0</v>
      </c>
      <c r="DT51" s="340">
        <v>0</v>
      </c>
      <c r="DU51" s="340">
        <v>0</v>
      </c>
      <c r="DV51" s="340">
        <v>0</v>
      </c>
      <c r="DW51" s="340">
        <v>0</v>
      </c>
      <c r="DX51" s="340">
        <v>0</v>
      </c>
      <c r="DY51" s="340">
        <v>0</v>
      </c>
      <c r="DZ51" s="340">
        <v>0</v>
      </c>
      <c r="EA51" s="340">
        <v>0</v>
      </c>
      <c r="EB51" s="340">
        <v>0</v>
      </c>
      <c r="EC51" s="340">
        <v>0</v>
      </c>
      <c r="ED51" s="340">
        <v>0</v>
      </c>
      <c r="EE51" s="340">
        <v>0</v>
      </c>
      <c r="EF51" s="340">
        <v>0</v>
      </c>
      <c r="EG51" s="340">
        <v>0</v>
      </c>
      <c r="EH51" s="340">
        <v>0</v>
      </c>
      <c r="EI51" s="340">
        <v>0</v>
      </c>
      <c r="EJ51" s="235">
        <v>0</v>
      </c>
      <c r="EK51" s="235">
        <v>0</v>
      </c>
      <c r="EL51" s="235">
        <v>0</v>
      </c>
      <c r="EM51" s="235">
        <v>0</v>
      </c>
      <c r="EN51" s="235">
        <v>0</v>
      </c>
      <c r="EO51" s="235">
        <v>0</v>
      </c>
      <c r="EP51" s="235">
        <v>0</v>
      </c>
      <c r="EQ51" s="235">
        <v>0</v>
      </c>
      <c r="ER51" s="235">
        <v>0</v>
      </c>
      <c r="ES51" s="235">
        <v>0</v>
      </c>
      <c r="ET51" s="235">
        <v>0</v>
      </c>
      <c r="EU51" s="235">
        <v>0</v>
      </c>
      <c r="EV51" s="235">
        <v>0</v>
      </c>
      <c r="EW51" s="235">
        <v>0</v>
      </c>
      <c r="EX51" s="235">
        <v>0</v>
      </c>
      <c r="EY51" s="235">
        <v>0</v>
      </c>
    </row>
    <row r="52" spans="1:155" x14ac:dyDescent="0.2">
      <c r="A52" t="s">
        <v>1864</v>
      </c>
      <c r="E52" s="277"/>
      <c r="F52" s="277"/>
      <c r="G52" s="277"/>
      <c r="H52" s="277"/>
      <c r="I52" s="277"/>
      <c r="J52" s="277"/>
      <c r="K52">
        <v>0</v>
      </c>
      <c r="L52">
        <v>1</v>
      </c>
      <c r="M52">
        <v>0</v>
      </c>
      <c r="N52">
        <v>0</v>
      </c>
      <c r="O52">
        <v>0</v>
      </c>
      <c r="P52">
        <v>0</v>
      </c>
      <c r="Q52">
        <v>0</v>
      </c>
      <c r="R52">
        <v>0</v>
      </c>
      <c r="S52">
        <v>7</v>
      </c>
      <c r="T52">
        <v>37</v>
      </c>
      <c r="U52">
        <v>6</v>
      </c>
      <c r="V52">
        <v>0</v>
      </c>
      <c r="W52">
        <v>0</v>
      </c>
      <c r="X52">
        <v>0</v>
      </c>
      <c r="Y52">
        <v>0</v>
      </c>
      <c r="Z52">
        <v>0</v>
      </c>
      <c r="AA52" t="s">
        <v>2201</v>
      </c>
      <c r="AB52">
        <v>0</v>
      </c>
      <c r="AC52">
        <v>1</v>
      </c>
      <c r="AD52">
        <v>0</v>
      </c>
      <c r="AE52">
        <v>0</v>
      </c>
      <c r="AF52">
        <v>0</v>
      </c>
      <c r="AG52">
        <v>0</v>
      </c>
      <c r="AH52">
        <v>0</v>
      </c>
      <c r="AI52">
        <v>0</v>
      </c>
      <c r="AJ52">
        <v>6</v>
      </c>
      <c r="AK52">
        <v>5</v>
      </c>
      <c r="AL52">
        <v>0</v>
      </c>
      <c r="AM52">
        <v>0</v>
      </c>
      <c r="AN52">
        <v>0</v>
      </c>
      <c r="AO52">
        <v>0</v>
      </c>
      <c r="AP52">
        <v>0</v>
      </c>
      <c r="AQ52">
        <v>0</v>
      </c>
      <c r="AR52">
        <v>0</v>
      </c>
      <c r="AS52">
        <v>0</v>
      </c>
      <c r="AT52">
        <v>0</v>
      </c>
      <c r="AU52">
        <v>0</v>
      </c>
      <c r="AV52">
        <v>0</v>
      </c>
      <c r="AW52">
        <v>0</v>
      </c>
      <c r="AX52">
        <v>0</v>
      </c>
      <c r="AY52">
        <v>0</v>
      </c>
      <c r="AZ52">
        <v>0</v>
      </c>
      <c r="BA52">
        <v>0</v>
      </c>
      <c r="BB52">
        <v>1</v>
      </c>
      <c r="BC52">
        <v>0</v>
      </c>
      <c r="BD52">
        <v>0</v>
      </c>
      <c r="BE52">
        <v>0</v>
      </c>
      <c r="BF52">
        <v>0</v>
      </c>
      <c r="BG52">
        <v>0</v>
      </c>
      <c r="BH52">
        <v>0</v>
      </c>
      <c r="BI52">
        <v>0</v>
      </c>
      <c r="BJ52">
        <v>0</v>
      </c>
      <c r="BK52">
        <v>0</v>
      </c>
      <c r="BL52">
        <v>0</v>
      </c>
      <c r="BM52">
        <v>0</v>
      </c>
      <c r="BN52">
        <v>0</v>
      </c>
      <c r="BO52">
        <v>0</v>
      </c>
      <c r="BP52">
        <v>1</v>
      </c>
      <c r="BQ52">
        <v>2</v>
      </c>
      <c r="BR52">
        <v>0</v>
      </c>
      <c r="BS52">
        <v>0</v>
      </c>
      <c r="BT52">
        <v>0</v>
      </c>
      <c r="BU52">
        <v>0</v>
      </c>
      <c r="BV52">
        <v>0</v>
      </c>
      <c r="BW52">
        <v>0</v>
      </c>
      <c r="BX52">
        <v>0</v>
      </c>
      <c r="BY52">
        <v>1</v>
      </c>
      <c r="BZ52">
        <v>0</v>
      </c>
      <c r="CA52">
        <v>0</v>
      </c>
      <c r="CB52">
        <v>0</v>
      </c>
      <c r="CC52">
        <v>0</v>
      </c>
      <c r="CD52">
        <v>0</v>
      </c>
      <c r="CE52">
        <v>0</v>
      </c>
      <c r="CF52">
        <v>0</v>
      </c>
      <c r="CG52">
        <v>1</v>
      </c>
      <c r="CH52">
        <v>2</v>
      </c>
      <c r="CI52">
        <v>0</v>
      </c>
      <c r="CJ52">
        <v>0</v>
      </c>
      <c r="CK52">
        <v>0</v>
      </c>
      <c r="CL52">
        <v>0</v>
      </c>
      <c r="CM52">
        <v>0</v>
      </c>
      <c r="CN52">
        <v>0</v>
      </c>
      <c r="CO52">
        <v>1</v>
      </c>
      <c r="CP52">
        <v>0</v>
      </c>
      <c r="CQ52">
        <v>0</v>
      </c>
      <c r="CR52">
        <v>0</v>
      </c>
      <c r="CS52">
        <v>0</v>
      </c>
      <c r="CT52">
        <v>0</v>
      </c>
      <c r="CU52">
        <v>0</v>
      </c>
      <c r="CV52">
        <v>0</v>
      </c>
      <c r="CW52">
        <v>0</v>
      </c>
      <c r="CX52">
        <v>0</v>
      </c>
      <c r="CY52">
        <v>0</v>
      </c>
      <c r="CZ52">
        <v>0</v>
      </c>
      <c r="DA52">
        <v>0</v>
      </c>
      <c r="DB52">
        <v>0</v>
      </c>
      <c r="DC52">
        <v>0</v>
      </c>
      <c r="DD52">
        <v>0</v>
      </c>
      <c r="DE52">
        <v>0</v>
      </c>
      <c r="DF52">
        <v>0</v>
      </c>
      <c r="DG52">
        <v>0</v>
      </c>
      <c r="DH52">
        <v>0</v>
      </c>
      <c r="DI52">
        <v>0</v>
      </c>
      <c r="DJ52">
        <v>0</v>
      </c>
      <c r="DK52">
        <v>0</v>
      </c>
      <c r="DL52">
        <v>0</v>
      </c>
      <c r="DM52">
        <v>1</v>
      </c>
      <c r="DN52">
        <v>5</v>
      </c>
      <c r="DO52">
        <v>0</v>
      </c>
      <c r="DP52">
        <v>0</v>
      </c>
      <c r="DQ52">
        <v>0</v>
      </c>
      <c r="DR52">
        <v>0</v>
      </c>
      <c r="DS52">
        <v>0</v>
      </c>
      <c r="DT52" s="340">
        <v>0</v>
      </c>
      <c r="DU52" s="340">
        <v>0</v>
      </c>
      <c r="DV52" s="340">
        <v>0</v>
      </c>
      <c r="DW52" s="340">
        <v>0</v>
      </c>
      <c r="DX52" s="340">
        <v>0</v>
      </c>
      <c r="DY52" s="340">
        <v>0</v>
      </c>
      <c r="DZ52" s="340">
        <v>0</v>
      </c>
      <c r="EA52" s="340">
        <v>0</v>
      </c>
      <c r="EB52" s="340">
        <v>0</v>
      </c>
      <c r="EC52" s="340">
        <v>8</v>
      </c>
      <c r="ED52" s="340">
        <v>0</v>
      </c>
      <c r="EE52" s="340">
        <v>0</v>
      </c>
      <c r="EF52" s="340">
        <v>0</v>
      </c>
      <c r="EG52" s="340">
        <v>0</v>
      </c>
      <c r="EH52" s="340">
        <v>0</v>
      </c>
      <c r="EI52" s="340">
        <v>0</v>
      </c>
      <c r="EJ52" s="235">
        <v>0</v>
      </c>
      <c r="EK52" s="235">
        <v>0</v>
      </c>
      <c r="EL52" s="235">
        <v>0</v>
      </c>
      <c r="EM52" s="235">
        <v>0</v>
      </c>
      <c r="EN52" s="235">
        <v>0</v>
      </c>
      <c r="EO52" s="235">
        <v>0</v>
      </c>
      <c r="EP52" s="235">
        <v>0</v>
      </c>
      <c r="EQ52" s="235">
        <v>0</v>
      </c>
      <c r="ER52" s="235">
        <v>0</v>
      </c>
      <c r="ES52" s="235">
        <v>0</v>
      </c>
      <c r="ET52" s="235">
        <v>6</v>
      </c>
      <c r="EU52" s="235">
        <v>0</v>
      </c>
      <c r="EV52" s="235">
        <v>0</v>
      </c>
      <c r="EW52" s="235">
        <v>0</v>
      </c>
      <c r="EX52" s="235">
        <v>0</v>
      </c>
      <c r="EY52" s="235">
        <v>0</v>
      </c>
    </row>
    <row r="53" spans="1:155" x14ac:dyDescent="0.2">
      <c r="A53" t="s">
        <v>1725</v>
      </c>
      <c r="E53" s="277"/>
      <c r="F53" s="277"/>
      <c r="G53" s="277"/>
      <c r="H53" s="277"/>
      <c r="I53" s="277"/>
      <c r="J53" s="277"/>
      <c r="K53">
        <v>0</v>
      </c>
      <c r="L53">
        <v>0</v>
      </c>
      <c r="M53">
        <v>0</v>
      </c>
      <c r="N53">
        <v>0</v>
      </c>
      <c r="O53">
        <v>0</v>
      </c>
      <c r="P53">
        <v>0</v>
      </c>
      <c r="Q53">
        <v>0</v>
      </c>
      <c r="R53">
        <v>2</v>
      </c>
      <c r="S53">
        <v>5</v>
      </c>
      <c r="T53">
        <v>74</v>
      </c>
      <c r="U53">
        <v>7</v>
      </c>
      <c r="V53">
        <v>1</v>
      </c>
      <c r="W53">
        <v>0</v>
      </c>
      <c r="X53">
        <v>0</v>
      </c>
      <c r="Y53">
        <v>0</v>
      </c>
      <c r="Z53">
        <v>1</v>
      </c>
      <c r="AA53" t="s">
        <v>2201</v>
      </c>
      <c r="AB53">
        <v>0</v>
      </c>
      <c r="AC53">
        <v>0</v>
      </c>
      <c r="AD53">
        <v>0</v>
      </c>
      <c r="AE53">
        <v>0</v>
      </c>
      <c r="AF53">
        <v>0</v>
      </c>
      <c r="AG53">
        <v>0</v>
      </c>
      <c r="AH53">
        <v>0</v>
      </c>
      <c r="AI53">
        <v>2</v>
      </c>
      <c r="AJ53">
        <v>1</v>
      </c>
      <c r="AK53">
        <v>5</v>
      </c>
      <c r="AL53">
        <v>0</v>
      </c>
      <c r="AM53">
        <v>0</v>
      </c>
      <c r="AN53">
        <v>0</v>
      </c>
      <c r="AO53">
        <v>0</v>
      </c>
      <c r="AP53">
        <v>0</v>
      </c>
      <c r="AQ53">
        <v>0</v>
      </c>
      <c r="AR53">
        <v>0</v>
      </c>
      <c r="AS53">
        <v>0</v>
      </c>
      <c r="AT53">
        <v>0</v>
      </c>
      <c r="AU53">
        <v>0</v>
      </c>
      <c r="AV53">
        <v>0</v>
      </c>
      <c r="AW53">
        <v>0</v>
      </c>
      <c r="AX53">
        <v>0</v>
      </c>
      <c r="AY53">
        <v>2</v>
      </c>
      <c r="AZ53">
        <v>0</v>
      </c>
      <c r="BA53">
        <v>2</v>
      </c>
      <c r="BB53">
        <v>6</v>
      </c>
      <c r="BC53">
        <v>0</v>
      </c>
      <c r="BD53">
        <v>0</v>
      </c>
      <c r="BE53">
        <v>0</v>
      </c>
      <c r="BF53">
        <v>0</v>
      </c>
      <c r="BG53">
        <v>0</v>
      </c>
      <c r="BH53">
        <v>0</v>
      </c>
      <c r="BI53">
        <v>0</v>
      </c>
      <c r="BJ53">
        <v>0</v>
      </c>
      <c r="BK53">
        <v>0</v>
      </c>
      <c r="BL53">
        <v>0</v>
      </c>
      <c r="BM53">
        <v>0</v>
      </c>
      <c r="BN53">
        <v>0</v>
      </c>
      <c r="BO53">
        <v>1</v>
      </c>
      <c r="BP53">
        <v>1</v>
      </c>
      <c r="BQ53">
        <v>4</v>
      </c>
      <c r="BR53">
        <v>0</v>
      </c>
      <c r="BS53">
        <v>0</v>
      </c>
      <c r="BT53">
        <v>0</v>
      </c>
      <c r="BU53">
        <v>0</v>
      </c>
      <c r="BV53">
        <v>0</v>
      </c>
      <c r="BW53">
        <v>0</v>
      </c>
      <c r="BX53">
        <v>0</v>
      </c>
      <c r="BY53">
        <v>0</v>
      </c>
      <c r="BZ53">
        <v>0</v>
      </c>
      <c r="CA53">
        <v>0</v>
      </c>
      <c r="CB53">
        <v>0</v>
      </c>
      <c r="CC53">
        <v>0</v>
      </c>
      <c r="CD53">
        <v>0</v>
      </c>
      <c r="CE53">
        <v>0</v>
      </c>
      <c r="CF53">
        <v>0</v>
      </c>
      <c r="CG53">
        <v>3</v>
      </c>
      <c r="CH53">
        <v>8</v>
      </c>
      <c r="CI53">
        <v>0</v>
      </c>
      <c r="CJ53">
        <v>0</v>
      </c>
      <c r="CK53">
        <v>0</v>
      </c>
      <c r="CL53">
        <v>0</v>
      </c>
      <c r="CM53">
        <v>0</v>
      </c>
      <c r="CN53">
        <v>0</v>
      </c>
      <c r="CO53">
        <v>0</v>
      </c>
      <c r="CP53">
        <v>0</v>
      </c>
      <c r="CQ53">
        <v>0</v>
      </c>
      <c r="CR53">
        <v>0</v>
      </c>
      <c r="CS53">
        <v>0</v>
      </c>
      <c r="CT53">
        <v>0</v>
      </c>
      <c r="CU53">
        <v>0</v>
      </c>
      <c r="CV53">
        <v>0</v>
      </c>
      <c r="CW53">
        <v>4</v>
      </c>
      <c r="CX53">
        <v>0</v>
      </c>
      <c r="CY53">
        <v>0</v>
      </c>
      <c r="CZ53">
        <v>0</v>
      </c>
      <c r="DA53">
        <v>0</v>
      </c>
      <c r="DB53">
        <v>0</v>
      </c>
      <c r="DC53">
        <v>0</v>
      </c>
      <c r="DD53">
        <v>0</v>
      </c>
      <c r="DE53">
        <v>0</v>
      </c>
      <c r="DF53">
        <v>0</v>
      </c>
      <c r="DG53">
        <v>0</v>
      </c>
      <c r="DH53">
        <v>0</v>
      </c>
      <c r="DI53">
        <v>0</v>
      </c>
      <c r="DJ53">
        <v>0</v>
      </c>
      <c r="DK53">
        <v>0</v>
      </c>
      <c r="DL53">
        <v>0</v>
      </c>
      <c r="DM53">
        <v>1</v>
      </c>
      <c r="DN53">
        <v>3</v>
      </c>
      <c r="DO53">
        <v>0</v>
      </c>
      <c r="DP53">
        <v>0</v>
      </c>
      <c r="DQ53">
        <v>0</v>
      </c>
      <c r="DR53">
        <v>0</v>
      </c>
      <c r="DS53">
        <v>0</v>
      </c>
      <c r="DT53" s="340">
        <v>0</v>
      </c>
      <c r="DU53" s="340">
        <v>0</v>
      </c>
      <c r="DV53" s="340">
        <v>0</v>
      </c>
      <c r="DW53" s="340">
        <v>0</v>
      </c>
      <c r="DX53" s="340">
        <v>0</v>
      </c>
      <c r="DY53" s="340">
        <v>0</v>
      </c>
      <c r="DZ53" s="340">
        <v>0</v>
      </c>
      <c r="EA53" s="340">
        <v>0</v>
      </c>
      <c r="EB53" s="340">
        <v>0</v>
      </c>
      <c r="EC53" s="340">
        <v>5</v>
      </c>
      <c r="ED53" s="340">
        <v>0</v>
      </c>
      <c r="EE53" s="340">
        <v>0</v>
      </c>
      <c r="EF53" s="340">
        <v>0</v>
      </c>
      <c r="EG53" s="340">
        <v>0</v>
      </c>
      <c r="EH53" s="340">
        <v>0</v>
      </c>
      <c r="EI53" s="340">
        <v>0</v>
      </c>
      <c r="EJ53" s="235">
        <v>0</v>
      </c>
      <c r="EK53" s="235">
        <v>0</v>
      </c>
      <c r="EL53" s="235">
        <v>0</v>
      </c>
      <c r="EM53" s="235">
        <v>0</v>
      </c>
      <c r="EN53" s="235">
        <v>0</v>
      </c>
      <c r="EO53" s="235">
        <v>0</v>
      </c>
      <c r="EP53" s="235">
        <v>0</v>
      </c>
      <c r="EQ53" s="235">
        <v>0</v>
      </c>
      <c r="ER53" s="235">
        <v>0</v>
      </c>
      <c r="ES53" s="235">
        <v>0</v>
      </c>
      <c r="ET53" s="235">
        <v>3</v>
      </c>
      <c r="EU53" s="235">
        <v>0</v>
      </c>
      <c r="EV53" s="235">
        <v>0</v>
      </c>
      <c r="EW53" s="235">
        <v>0</v>
      </c>
      <c r="EX53" s="235">
        <v>0</v>
      </c>
      <c r="EY53" s="235">
        <v>0</v>
      </c>
    </row>
    <row r="54" spans="1:155" x14ac:dyDescent="0.2">
      <c r="A54" t="s">
        <v>1700</v>
      </c>
      <c r="E54" s="277"/>
      <c r="F54" s="277"/>
      <c r="G54" s="277"/>
      <c r="H54" s="277"/>
      <c r="I54" s="277"/>
      <c r="J54" s="277"/>
      <c r="K54">
        <v>0</v>
      </c>
      <c r="L54">
        <v>30</v>
      </c>
      <c r="M54">
        <v>0</v>
      </c>
      <c r="N54">
        <v>6</v>
      </c>
      <c r="O54">
        <v>12</v>
      </c>
      <c r="P54">
        <v>0</v>
      </c>
      <c r="Q54">
        <v>6</v>
      </c>
      <c r="R54">
        <v>0</v>
      </c>
      <c r="S54">
        <v>1</v>
      </c>
      <c r="T54">
        <v>33</v>
      </c>
      <c r="U54">
        <v>19</v>
      </c>
      <c r="V54">
        <v>18</v>
      </c>
      <c r="W54">
        <v>0</v>
      </c>
      <c r="X54">
        <v>0</v>
      </c>
      <c r="Y54">
        <v>0</v>
      </c>
      <c r="Z54">
        <v>5</v>
      </c>
      <c r="AA54" t="s">
        <v>2201</v>
      </c>
      <c r="AB54">
        <v>0</v>
      </c>
      <c r="AC54">
        <v>0</v>
      </c>
      <c r="AD54">
        <v>0</v>
      </c>
      <c r="AE54">
        <v>0</v>
      </c>
      <c r="AF54">
        <v>0</v>
      </c>
      <c r="AG54">
        <v>0</v>
      </c>
      <c r="AH54">
        <v>0</v>
      </c>
      <c r="AI54">
        <v>0</v>
      </c>
      <c r="AJ54">
        <v>0</v>
      </c>
      <c r="AK54">
        <v>0</v>
      </c>
      <c r="AL54">
        <v>0</v>
      </c>
      <c r="AM54">
        <v>1</v>
      </c>
      <c r="AN54">
        <v>0</v>
      </c>
      <c r="AO54">
        <v>0</v>
      </c>
      <c r="AP54">
        <v>0</v>
      </c>
      <c r="AQ54">
        <v>1</v>
      </c>
      <c r="AR54">
        <v>0</v>
      </c>
      <c r="AS54">
        <v>0</v>
      </c>
      <c r="AT54">
        <v>0</v>
      </c>
      <c r="AU54">
        <v>0</v>
      </c>
      <c r="AV54">
        <v>0</v>
      </c>
      <c r="AW54">
        <v>0</v>
      </c>
      <c r="AX54">
        <v>0</v>
      </c>
      <c r="AY54">
        <v>0</v>
      </c>
      <c r="AZ54">
        <v>0</v>
      </c>
      <c r="BA54">
        <v>0</v>
      </c>
      <c r="BB54">
        <v>3</v>
      </c>
      <c r="BC54">
        <v>1</v>
      </c>
      <c r="BD54">
        <v>0</v>
      </c>
      <c r="BE54">
        <v>0</v>
      </c>
      <c r="BF54">
        <v>0</v>
      </c>
      <c r="BG54">
        <v>0</v>
      </c>
      <c r="BH54">
        <v>0</v>
      </c>
      <c r="BI54">
        <v>0</v>
      </c>
      <c r="BJ54">
        <v>0</v>
      </c>
      <c r="BK54">
        <v>0</v>
      </c>
      <c r="BL54">
        <v>0</v>
      </c>
      <c r="BM54">
        <v>0</v>
      </c>
      <c r="BN54">
        <v>0</v>
      </c>
      <c r="BO54">
        <v>0</v>
      </c>
      <c r="BP54">
        <v>1</v>
      </c>
      <c r="BQ54">
        <v>0</v>
      </c>
      <c r="BR54">
        <v>0</v>
      </c>
      <c r="BS54">
        <v>1</v>
      </c>
      <c r="BT54">
        <v>0</v>
      </c>
      <c r="BU54">
        <v>0</v>
      </c>
      <c r="BV54">
        <v>0</v>
      </c>
      <c r="BW54">
        <v>1</v>
      </c>
      <c r="BX54">
        <v>0</v>
      </c>
      <c r="BY54">
        <v>0</v>
      </c>
      <c r="BZ54">
        <v>0</v>
      </c>
      <c r="CA54">
        <v>0</v>
      </c>
      <c r="CB54">
        <v>0</v>
      </c>
      <c r="CC54">
        <v>0</v>
      </c>
      <c r="CD54">
        <v>0</v>
      </c>
      <c r="CE54">
        <v>0</v>
      </c>
      <c r="CF54">
        <v>0</v>
      </c>
      <c r="CG54">
        <v>2</v>
      </c>
      <c r="CH54">
        <v>13</v>
      </c>
      <c r="CI54">
        <v>0</v>
      </c>
      <c r="CJ54">
        <v>0</v>
      </c>
      <c r="CK54">
        <v>0</v>
      </c>
      <c r="CL54">
        <v>0</v>
      </c>
      <c r="CM54">
        <v>0</v>
      </c>
      <c r="CN54">
        <v>0</v>
      </c>
      <c r="CO54">
        <v>2</v>
      </c>
      <c r="CP54">
        <v>0</v>
      </c>
      <c r="CQ54">
        <v>1</v>
      </c>
      <c r="CR54">
        <v>2</v>
      </c>
      <c r="CS54">
        <v>0</v>
      </c>
      <c r="CT54">
        <v>3</v>
      </c>
      <c r="CU54">
        <v>0</v>
      </c>
      <c r="CV54">
        <v>0</v>
      </c>
      <c r="CW54">
        <v>6</v>
      </c>
      <c r="CX54">
        <v>0</v>
      </c>
      <c r="CY54">
        <v>2</v>
      </c>
      <c r="CZ54">
        <v>0</v>
      </c>
      <c r="DA54">
        <v>0</v>
      </c>
      <c r="DB54">
        <v>0</v>
      </c>
      <c r="DC54">
        <v>0</v>
      </c>
      <c r="DD54">
        <v>0</v>
      </c>
      <c r="DE54">
        <v>5</v>
      </c>
      <c r="DF54">
        <v>1</v>
      </c>
      <c r="DG54">
        <v>3</v>
      </c>
      <c r="DH54">
        <v>3</v>
      </c>
      <c r="DI54">
        <v>0</v>
      </c>
      <c r="DJ54">
        <v>0</v>
      </c>
      <c r="DK54">
        <v>0</v>
      </c>
      <c r="DL54">
        <v>0</v>
      </c>
      <c r="DM54">
        <v>1</v>
      </c>
      <c r="DN54">
        <v>4</v>
      </c>
      <c r="DO54">
        <v>2</v>
      </c>
      <c r="DP54">
        <v>0</v>
      </c>
      <c r="DQ54">
        <v>0</v>
      </c>
      <c r="DR54">
        <v>0</v>
      </c>
      <c r="DS54">
        <v>0</v>
      </c>
      <c r="DT54" s="340">
        <v>0</v>
      </c>
      <c r="DU54" s="340">
        <v>13</v>
      </c>
      <c r="DV54" s="340">
        <v>0</v>
      </c>
      <c r="DW54" s="340">
        <v>2</v>
      </c>
      <c r="DX54" s="340">
        <v>2</v>
      </c>
      <c r="DY54" s="340">
        <v>0</v>
      </c>
      <c r="DZ54" s="340">
        <v>3</v>
      </c>
      <c r="EA54" s="340">
        <v>0</v>
      </c>
      <c r="EB54" s="340">
        <v>0</v>
      </c>
      <c r="EC54" s="340">
        <v>12</v>
      </c>
      <c r="ED54" s="340">
        <v>5</v>
      </c>
      <c r="EE54" s="340">
        <v>2</v>
      </c>
      <c r="EF54" s="340">
        <v>0</v>
      </c>
      <c r="EG54" s="340">
        <v>0</v>
      </c>
      <c r="EH54" s="340">
        <v>0</v>
      </c>
      <c r="EI54" s="340">
        <v>1</v>
      </c>
      <c r="EJ54" s="235">
        <v>0</v>
      </c>
      <c r="EK54" s="235">
        <v>13</v>
      </c>
      <c r="EL54" s="235">
        <v>0</v>
      </c>
      <c r="EM54" s="235">
        <v>1</v>
      </c>
      <c r="EN54" s="235">
        <v>6</v>
      </c>
      <c r="EO54" s="235">
        <v>0</v>
      </c>
      <c r="EP54" s="235">
        <v>1</v>
      </c>
      <c r="EQ54" s="235">
        <v>0</v>
      </c>
      <c r="ER54" s="235">
        <v>0</v>
      </c>
      <c r="ES54" s="235">
        <v>0</v>
      </c>
      <c r="ET54" s="235">
        <v>21</v>
      </c>
      <c r="EU54" s="235">
        <v>1</v>
      </c>
      <c r="EV54" s="235">
        <v>0</v>
      </c>
      <c r="EW54" s="235">
        <v>0</v>
      </c>
      <c r="EX54" s="235">
        <v>0</v>
      </c>
      <c r="EY54" s="235">
        <v>0</v>
      </c>
    </row>
    <row r="55" spans="1:155" x14ac:dyDescent="0.2">
      <c r="A55" t="s">
        <v>2101</v>
      </c>
      <c r="E55" s="277"/>
      <c r="F55" s="277"/>
      <c r="G55" s="277"/>
      <c r="H55" s="277"/>
      <c r="I55" s="277"/>
      <c r="J55" s="277"/>
      <c r="K55">
        <v>0</v>
      </c>
      <c r="L55">
        <v>0</v>
      </c>
      <c r="M55">
        <v>0</v>
      </c>
      <c r="N55">
        <v>0</v>
      </c>
      <c r="O55">
        <v>0</v>
      </c>
      <c r="P55">
        <v>0</v>
      </c>
      <c r="Q55">
        <v>0</v>
      </c>
      <c r="R55">
        <v>1</v>
      </c>
      <c r="S55">
        <v>5</v>
      </c>
      <c r="T55">
        <v>46</v>
      </c>
      <c r="U55">
        <v>23</v>
      </c>
      <c r="V55">
        <v>59</v>
      </c>
      <c r="W55">
        <v>0</v>
      </c>
      <c r="X55">
        <v>0</v>
      </c>
      <c r="Y55">
        <v>0</v>
      </c>
      <c r="Z55">
        <v>0</v>
      </c>
      <c r="AA55" t="s">
        <v>2201</v>
      </c>
      <c r="AB55">
        <v>0</v>
      </c>
      <c r="AC55">
        <v>0</v>
      </c>
      <c r="AD55">
        <v>0</v>
      </c>
      <c r="AE55">
        <v>0</v>
      </c>
      <c r="AF55">
        <v>0</v>
      </c>
      <c r="AG55">
        <v>0</v>
      </c>
      <c r="AH55">
        <v>0</v>
      </c>
      <c r="AI55">
        <v>0</v>
      </c>
      <c r="AJ55">
        <v>1</v>
      </c>
      <c r="AK55">
        <v>2</v>
      </c>
      <c r="AL55">
        <v>0</v>
      </c>
      <c r="AM55">
        <v>15</v>
      </c>
      <c r="AN55">
        <v>0</v>
      </c>
      <c r="AO55">
        <v>0</v>
      </c>
      <c r="AP55">
        <v>0</v>
      </c>
      <c r="AQ55">
        <v>0</v>
      </c>
      <c r="AR55">
        <v>0</v>
      </c>
      <c r="AS55">
        <v>0</v>
      </c>
      <c r="AT55">
        <v>0</v>
      </c>
      <c r="AU55">
        <v>0</v>
      </c>
      <c r="AV55">
        <v>0</v>
      </c>
      <c r="AW55">
        <v>0</v>
      </c>
      <c r="AX55">
        <v>0</v>
      </c>
      <c r="AY55">
        <v>0</v>
      </c>
      <c r="AZ55">
        <v>0</v>
      </c>
      <c r="BA55">
        <v>1</v>
      </c>
      <c r="BB55">
        <v>7</v>
      </c>
      <c r="BC55">
        <v>2</v>
      </c>
      <c r="BD55">
        <v>0</v>
      </c>
      <c r="BE55">
        <v>0</v>
      </c>
      <c r="BF55">
        <v>0</v>
      </c>
      <c r="BG55">
        <v>0</v>
      </c>
      <c r="BH55">
        <v>0</v>
      </c>
      <c r="BI55">
        <v>0</v>
      </c>
      <c r="BJ55">
        <v>0</v>
      </c>
      <c r="BK55">
        <v>0</v>
      </c>
      <c r="BL55">
        <v>0</v>
      </c>
      <c r="BM55">
        <v>0</v>
      </c>
      <c r="BN55">
        <v>0</v>
      </c>
      <c r="BO55">
        <v>0</v>
      </c>
      <c r="BP55">
        <v>0</v>
      </c>
      <c r="BQ55">
        <v>3</v>
      </c>
      <c r="BR55">
        <v>0</v>
      </c>
      <c r="BS55">
        <v>7</v>
      </c>
      <c r="BT55">
        <v>0</v>
      </c>
      <c r="BU55">
        <v>0</v>
      </c>
      <c r="BV55">
        <v>0</v>
      </c>
      <c r="BW55">
        <v>0</v>
      </c>
      <c r="BX55">
        <v>0</v>
      </c>
      <c r="BY55">
        <v>0</v>
      </c>
      <c r="BZ55">
        <v>0</v>
      </c>
      <c r="CA55">
        <v>0</v>
      </c>
      <c r="CB55">
        <v>0</v>
      </c>
      <c r="CC55">
        <v>0</v>
      </c>
      <c r="CD55">
        <v>0</v>
      </c>
      <c r="CE55">
        <v>0</v>
      </c>
      <c r="CF55">
        <v>0</v>
      </c>
      <c r="CG55">
        <v>0</v>
      </c>
      <c r="CH55">
        <v>10</v>
      </c>
      <c r="CI55">
        <v>0</v>
      </c>
      <c r="CJ55">
        <v>0</v>
      </c>
      <c r="CK55">
        <v>0</v>
      </c>
      <c r="CL55">
        <v>0</v>
      </c>
      <c r="CM55">
        <v>0</v>
      </c>
      <c r="CN55">
        <v>0</v>
      </c>
      <c r="CO55">
        <v>0</v>
      </c>
      <c r="CP55">
        <v>0</v>
      </c>
      <c r="CQ55">
        <v>0</v>
      </c>
      <c r="CR55">
        <v>0</v>
      </c>
      <c r="CS55">
        <v>0</v>
      </c>
      <c r="CT55">
        <v>0</v>
      </c>
      <c r="CU55">
        <v>0</v>
      </c>
      <c r="CV55">
        <v>1</v>
      </c>
      <c r="CW55">
        <v>5</v>
      </c>
      <c r="CX55">
        <v>0</v>
      </c>
      <c r="CY55">
        <v>7</v>
      </c>
      <c r="CZ55">
        <v>0</v>
      </c>
      <c r="DA55">
        <v>0</v>
      </c>
      <c r="DB55">
        <v>0</v>
      </c>
      <c r="DC55">
        <v>0</v>
      </c>
      <c r="DD55">
        <v>0</v>
      </c>
      <c r="DE55">
        <v>0</v>
      </c>
      <c r="DF55">
        <v>0</v>
      </c>
      <c r="DG55">
        <v>0</v>
      </c>
      <c r="DH55">
        <v>0</v>
      </c>
      <c r="DI55">
        <v>0</v>
      </c>
      <c r="DJ55">
        <v>0</v>
      </c>
      <c r="DK55">
        <v>0</v>
      </c>
      <c r="DL55">
        <v>0</v>
      </c>
      <c r="DM55">
        <v>0</v>
      </c>
      <c r="DN55">
        <v>14</v>
      </c>
      <c r="DO55">
        <v>1</v>
      </c>
      <c r="DP55">
        <v>0</v>
      </c>
      <c r="DQ55">
        <v>0</v>
      </c>
      <c r="DR55">
        <v>0</v>
      </c>
      <c r="DS55">
        <v>0</v>
      </c>
      <c r="DT55" s="340">
        <v>0</v>
      </c>
      <c r="DU55" s="340">
        <v>0</v>
      </c>
      <c r="DV55" s="340">
        <v>0</v>
      </c>
      <c r="DW55" s="340">
        <v>0</v>
      </c>
      <c r="DX55" s="340">
        <v>0</v>
      </c>
      <c r="DY55" s="340">
        <v>0</v>
      </c>
      <c r="DZ55" s="340">
        <v>0</v>
      </c>
      <c r="EA55" s="340">
        <v>0</v>
      </c>
      <c r="EB55" s="340">
        <v>1</v>
      </c>
      <c r="EC55" s="340">
        <v>7</v>
      </c>
      <c r="ED55" s="340">
        <v>1</v>
      </c>
      <c r="EE55" s="340">
        <v>8</v>
      </c>
      <c r="EF55" s="340">
        <v>0</v>
      </c>
      <c r="EG55" s="340">
        <v>0</v>
      </c>
      <c r="EH55" s="340">
        <v>0</v>
      </c>
      <c r="EI55" s="340">
        <v>0</v>
      </c>
      <c r="EJ55" s="235">
        <v>0</v>
      </c>
      <c r="EK55" s="235">
        <v>0</v>
      </c>
      <c r="EL55" s="235">
        <v>0</v>
      </c>
      <c r="EM55" s="235">
        <v>0</v>
      </c>
      <c r="EN55" s="235">
        <v>0</v>
      </c>
      <c r="EO55" s="235">
        <v>0</v>
      </c>
      <c r="EP55" s="235">
        <v>0</v>
      </c>
      <c r="EQ55" s="235">
        <v>0</v>
      </c>
      <c r="ER55" s="235">
        <v>0</v>
      </c>
      <c r="ES55" s="235">
        <v>0</v>
      </c>
      <c r="ET55" s="235">
        <v>15</v>
      </c>
      <c r="EU55" s="235">
        <v>0</v>
      </c>
      <c r="EV55" s="235">
        <v>0</v>
      </c>
      <c r="EW55" s="235">
        <v>0</v>
      </c>
      <c r="EX55" s="235">
        <v>0</v>
      </c>
      <c r="EY55" s="235">
        <v>0</v>
      </c>
    </row>
    <row r="56" spans="1:155" x14ac:dyDescent="0.2">
      <c r="A56" t="s">
        <v>1988</v>
      </c>
      <c r="E56" s="277"/>
      <c r="F56" s="277"/>
      <c r="G56" s="277"/>
      <c r="H56" s="277"/>
      <c r="I56" s="277"/>
      <c r="J56" s="277"/>
      <c r="K56">
        <v>0</v>
      </c>
      <c r="L56">
        <v>12</v>
      </c>
      <c r="M56">
        <v>0</v>
      </c>
      <c r="N56">
        <v>0</v>
      </c>
      <c r="O56">
        <v>18</v>
      </c>
      <c r="P56">
        <v>0</v>
      </c>
      <c r="Q56">
        <v>0</v>
      </c>
      <c r="R56">
        <v>0</v>
      </c>
      <c r="S56">
        <v>0</v>
      </c>
      <c r="T56">
        <v>0</v>
      </c>
      <c r="U56">
        <v>0</v>
      </c>
      <c r="V56">
        <v>0</v>
      </c>
      <c r="W56">
        <v>0</v>
      </c>
      <c r="X56">
        <v>0</v>
      </c>
      <c r="Y56">
        <v>0</v>
      </c>
      <c r="Z56">
        <v>0</v>
      </c>
      <c r="AA56" t="s">
        <v>2201</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4</v>
      </c>
      <c r="BM56">
        <v>0</v>
      </c>
      <c r="BN56">
        <v>0</v>
      </c>
      <c r="BO56">
        <v>0</v>
      </c>
      <c r="BP56">
        <v>0</v>
      </c>
      <c r="BQ56">
        <v>0</v>
      </c>
      <c r="BR56">
        <v>0</v>
      </c>
      <c r="BS56">
        <v>0</v>
      </c>
      <c r="BT56">
        <v>0</v>
      </c>
      <c r="BU56">
        <v>0</v>
      </c>
      <c r="BV56">
        <v>0</v>
      </c>
      <c r="BW56">
        <v>0</v>
      </c>
      <c r="BX56">
        <v>0</v>
      </c>
      <c r="BY56">
        <v>0</v>
      </c>
      <c r="BZ56">
        <v>0</v>
      </c>
      <c r="CA56">
        <v>0</v>
      </c>
      <c r="CB56">
        <v>4</v>
      </c>
      <c r="CC56">
        <v>0</v>
      </c>
      <c r="CD56">
        <v>0</v>
      </c>
      <c r="CE56">
        <v>0</v>
      </c>
      <c r="CF56">
        <v>0</v>
      </c>
      <c r="CG56">
        <v>0</v>
      </c>
      <c r="CH56">
        <v>0</v>
      </c>
      <c r="CI56">
        <v>0</v>
      </c>
      <c r="CJ56">
        <v>0</v>
      </c>
      <c r="CK56">
        <v>0</v>
      </c>
      <c r="CL56">
        <v>0</v>
      </c>
      <c r="CM56">
        <v>0</v>
      </c>
      <c r="CN56">
        <v>0</v>
      </c>
      <c r="CO56">
        <v>0</v>
      </c>
      <c r="CP56">
        <v>0</v>
      </c>
      <c r="CQ56">
        <v>0</v>
      </c>
      <c r="CR56">
        <v>1</v>
      </c>
      <c r="CS56">
        <v>0</v>
      </c>
      <c r="CT56">
        <v>0</v>
      </c>
      <c r="CU56">
        <v>0</v>
      </c>
      <c r="CV56">
        <v>0</v>
      </c>
      <c r="CW56">
        <v>0</v>
      </c>
      <c r="CX56">
        <v>0</v>
      </c>
      <c r="CY56">
        <v>0</v>
      </c>
      <c r="CZ56">
        <v>0</v>
      </c>
      <c r="DA56">
        <v>0</v>
      </c>
      <c r="DB56">
        <v>0</v>
      </c>
      <c r="DC56">
        <v>0</v>
      </c>
      <c r="DD56">
        <v>0</v>
      </c>
      <c r="DE56">
        <v>1</v>
      </c>
      <c r="DF56">
        <v>0</v>
      </c>
      <c r="DG56">
        <v>0</v>
      </c>
      <c r="DH56">
        <v>0</v>
      </c>
      <c r="DI56">
        <v>0</v>
      </c>
      <c r="DJ56">
        <v>0</v>
      </c>
      <c r="DK56">
        <v>0</v>
      </c>
      <c r="DL56">
        <v>0</v>
      </c>
      <c r="DM56">
        <v>0</v>
      </c>
      <c r="DN56">
        <v>0</v>
      </c>
      <c r="DO56">
        <v>0</v>
      </c>
      <c r="DP56">
        <v>0</v>
      </c>
      <c r="DQ56">
        <v>0</v>
      </c>
      <c r="DR56">
        <v>0</v>
      </c>
      <c r="DS56">
        <v>0</v>
      </c>
      <c r="DT56" s="340">
        <v>0</v>
      </c>
      <c r="DU56" s="340">
        <v>0</v>
      </c>
      <c r="DV56" s="340">
        <v>0</v>
      </c>
      <c r="DW56" s="340">
        <v>0</v>
      </c>
      <c r="DX56" s="340">
        <v>1</v>
      </c>
      <c r="DY56" s="340">
        <v>0</v>
      </c>
      <c r="DZ56" s="340">
        <v>0</v>
      </c>
      <c r="EA56" s="340">
        <v>0</v>
      </c>
      <c r="EB56" s="340">
        <v>0</v>
      </c>
      <c r="EC56" s="340">
        <v>0</v>
      </c>
      <c r="ED56" s="340">
        <v>0</v>
      </c>
      <c r="EE56" s="340">
        <v>0</v>
      </c>
      <c r="EF56" s="340">
        <v>0</v>
      </c>
      <c r="EG56" s="340">
        <v>0</v>
      </c>
      <c r="EH56" s="340">
        <v>0</v>
      </c>
      <c r="EI56" s="340">
        <v>0</v>
      </c>
      <c r="EJ56" s="235">
        <v>0</v>
      </c>
      <c r="EK56" s="235">
        <v>1</v>
      </c>
      <c r="EL56" s="235">
        <v>0</v>
      </c>
      <c r="EM56" s="235">
        <v>0</v>
      </c>
      <c r="EN56" s="235">
        <v>0</v>
      </c>
      <c r="EO56" s="235">
        <v>0</v>
      </c>
      <c r="EP56" s="235">
        <v>0</v>
      </c>
      <c r="EQ56" s="235">
        <v>0</v>
      </c>
      <c r="ER56" s="235">
        <v>0</v>
      </c>
      <c r="ES56" s="235">
        <v>0</v>
      </c>
      <c r="ET56" s="235">
        <v>0</v>
      </c>
      <c r="EU56" s="235">
        <v>0</v>
      </c>
      <c r="EV56" s="235">
        <v>0</v>
      </c>
      <c r="EW56" s="235">
        <v>0</v>
      </c>
      <c r="EX56" s="235">
        <v>0</v>
      </c>
      <c r="EY56" s="235">
        <v>0</v>
      </c>
    </row>
    <row r="57" spans="1:155" x14ac:dyDescent="0.2">
      <c r="A57" t="s">
        <v>2383</v>
      </c>
      <c r="E57" s="277"/>
      <c r="F57" s="277"/>
      <c r="G57" s="277"/>
      <c r="H57" s="277"/>
      <c r="I57" s="277"/>
      <c r="J57" s="277"/>
      <c r="DT57" s="340" t="e">
        <v>#N/A</v>
      </c>
      <c r="DU57" s="340" t="e">
        <v>#N/A</v>
      </c>
      <c r="DV57" s="340" t="e">
        <v>#N/A</v>
      </c>
      <c r="DW57" s="340" t="e">
        <v>#N/A</v>
      </c>
      <c r="DX57" s="340" t="e">
        <v>#N/A</v>
      </c>
      <c r="DY57" s="340" t="e">
        <v>#N/A</v>
      </c>
      <c r="DZ57" s="340" t="e">
        <v>#N/A</v>
      </c>
      <c r="EA57" s="340" t="e">
        <v>#N/A</v>
      </c>
      <c r="EB57" s="340" t="e">
        <v>#N/A</v>
      </c>
      <c r="EC57" s="340" t="e">
        <v>#N/A</v>
      </c>
      <c r="ED57" s="340" t="e">
        <v>#N/A</v>
      </c>
      <c r="EE57" s="340" t="e">
        <v>#N/A</v>
      </c>
      <c r="EF57" s="340" t="e">
        <v>#N/A</v>
      </c>
      <c r="EG57" s="340" t="e">
        <v>#N/A</v>
      </c>
      <c r="EH57" s="340" t="e">
        <v>#N/A</v>
      </c>
      <c r="EI57" s="340" t="e">
        <v>#N/A</v>
      </c>
      <c r="EJ57" s="235" t="e">
        <v>#N/A</v>
      </c>
      <c r="EK57" s="235" t="e">
        <v>#N/A</v>
      </c>
      <c r="EL57" s="235" t="e">
        <v>#N/A</v>
      </c>
      <c r="EM57" s="235" t="e">
        <v>#N/A</v>
      </c>
      <c r="EN57" s="235" t="e">
        <v>#N/A</v>
      </c>
      <c r="EO57" s="235" t="e">
        <v>#N/A</v>
      </c>
      <c r="EP57" s="235" t="e">
        <v>#N/A</v>
      </c>
      <c r="EQ57" s="235" t="e">
        <v>#N/A</v>
      </c>
      <c r="ER57" s="235" t="e">
        <v>#N/A</v>
      </c>
      <c r="ES57" s="235" t="e">
        <v>#N/A</v>
      </c>
      <c r="ET57" s="235" t="e">
        <v>#N/A</v>
      </c>
      <c r="EU57" s="235" t="e">
        <v>#N/A</v>
      </c>
      <c r="EV57" s="235" t="e">
        <v>#N/A</v>
      </c>
      <c r="EW57" s="235" t="e">
        <v>#N/A</v>
      </c>
      <c r="EX57" s="235" t="e">
        <v>#N/A</v>
      </c>
      <c r="EY57" s="235" t="e">
        <v>#N/A</v>
      </c>
    </row>
    <row r="58" spans="1:155" x14ac:dyDescent="0.2">
      <c r="A58" t="s">
        <v>1939</v>
      </c>
      <c r="E58" s="277"/>
      <c r="F58" s="277"/>
      <c r="G58" s="277"/>
      <c r="H58" s="277"/>
      <c r="I58" s="277"/>
      <c r="J58" s="277"/>
      <c r="K58">
        <v>0</v>
      </c>
      <c r="L58">
        <v>2</v>
      </c>
      <c r="M58">
        <v>0</v>
      </c>
      <c r="N58">
        <v>0</v>
      </c>
      <c r="O58">
        <v>1</v>
      </c>
      <c r="P58">
        <v>0</v>
      </c>
      <c r="Q58">
        <v>0</v>
      </c>
      <c r="R58">
        <v>11</v>
      </c>
      <c r="S58">
        <v>10</v>
      </c>
      <c r="T58">
        <v>84</v>
      </c>
      <c r="U58">
        <v>27</v>
      </c>
      <c r="V58">
        <v>14</v>
      </c>
      <c r="W58">
        <v>0</v>
      </c>
      <c r="X58">
        <v>0</v>
      </c>
      <c r="Y58">
        <v>0</v>
      </c>
      <c r="Z58">
        <v>0</v>
      </c>
      <c r="AA58" t="s">
        <v>2201</v>
      </c>
      <c r="AB58">
        <v>0</v>
      </c>
      <c r="AC58">
        <v>0</v>
      </c>
      <c r="AD58">
        <v>0</v>
      </c>
      <c r="AE58">
        <v>0</v>
      </c>
      <c r="AF58">
        <v>0</v>
      </c>
      <c r="AG58">
        <v>0</v>
      </c>
      <c r="AH58">
        <v>0</v>
      </c>
      <c r="AI58">
        <v>4</v>
      </c>
      <c r="AJ58">
        <v>5</v>
      </c>
      <c r="AK58">
        <v>5</v>
      </c>
      <c r="AL58">
        <v>0</v>
      </c>
      <c r="AM58">
        <v>3</v>
      </c>
      <c r="AN58">
        <v>0</v>
      </c>
      <c r="AO58">
        <v>0</v>
      </c>
      <c r="AP58">
        <v>0</v>
      </c>
      <c r="AQ58">
        <v>0</v>
      </c>
      <c r="AR58">
        <v>0</v>
      </c>
      <c r="AS58">
        <v>0</v>
      </c>
      <c r="AT58">
        <v>0</v>
      </c>
      <c r="AU58">
        <v>0</v>
      </c>
      <c r="AV58">
        <v>0</v>
      </c>
      <c r="AW58">
        <v>0</v>
      </c>
      <c r="AX58">
        <v>0</v>
      </c>
      <c r="AY58">
        <v>0</v>
      </c>
      <c r="AZ58">
        <v>0</v>
      </c>
      <c r="BA58">
        <v>0</v>
      </c>
      <c r="BB58">
        <v>16</v>
      </c>
      <c r="BC58">
        <v>0</v>
      </c>
      <c r="BD58">
        <v>0</v>
      </c>
      <c r="BE58">
        <v>0</v>
      </c>
      <c r="BF58">
        <v>0</v>
      </c>
      <c r="BG58">
        <v>0</v>
      </c>
      <c r="BH58">
        <v>0</v>
      </c>
      <c r="BI58">
        <v>0</v>
      </c>
      <c r="BJ58">
        <v>0</v>
      </c>
      <c r="BK58">
        <v>0</v>
      </c>
      <c r="BL58">
        <v>1</v>
      </c>
      <c r="BM58">
        <v>0</v>
      </c>
      <c r="BN58">
        <v>0</v>
      </c>
      <c r="BO58">
        <v>2</v>
      </c>
      <c r="BP58">
        <v>2</v>
      </c>
      <c r="BQ58">
        <v>2</v>
      </c>
      <c r="BR58">
        <v>0</v>
      </c>
      <c r="BS58">
        <v>2</v>
      </c>
      <c r="BT58">
        <v>0</v>
      </c>
      <c r="BU58">
        <v>0</v>
      </c>
      <c r="BV58">
        <v>0</v>
      </c>
      <c r="BW58">
        <v>0</v>
      </c>
      <c r="BX58">
        <v>0</v>
      </c>
      <c r="BY58">
        <v>0</v>
      </c>
      <c r="BZ58">
        <v>0</v>
      </c>
      <c r="CA58">
        <v>0</v>
      </c>
      <c r="CB58">
        <v>1</v>
      </c>
      <c r="CC58">
        <v>0</v>
      </c>
      <c r="CD58">
        <v>0</v>
      </c>
      <c r="CE58">
        <v>1</v>
      </c>
      <c r="CF58">
        <v>0</v>
      </c>
      <c r="CG58">
        <v>0</v>
      </c>
      <c r="CH58">
        <v>11</v>
      </c>
      <c r="CI58">
        <v>0</v>
      </c>
      <c r="CJ58">
        <v>0</v>
      </c>
      <c r="CK58">
        <v>0</v>
      </c>
      <c r="CL58">
        <v>0</v>
      </c>
      <c r="CM58">
        <v>0</v>
      </c>
      <c r="CN58">
        <v>0</v>
      </c>
      <c r="CO58">
        <v>0</v>
      </c>
      <c r="CP58">
        <v>0</v>
      </c>
      <c r="CQ58">
        <v>0</v>
      </c>
      <c r="CR58">
        <v>0</v>
      </c>
      <c r="CS58">
        <v>0</v>
      </c>
      <c r="CT58">
        <v>0</v>
      </c>
      <c r="CU58">
        <v>3</v>
      </c>
      <c r="CV58">
        <v>0</v>
      </c>
      <c r="CW58">
        <v>7</v>
      </c>
      <c r="CX58">
        <v>1</v>
      </c>
      <c r="CY58">
        <v>4</v>
      </c>
      <c r="CZ58">
        <v>0</v>
      </c>
      <c r="DA58">
        <v>0</v>
      </c>
      <c r="DB58">
        <v>0</v>
      </c>
      <c r="DC58">
        <v>0</v>
      </c>
      <c r="DD58">
        <v>0</v>
      </c>
      <c r="DE58">
        <v>0</v>
      </c>
      <c r="DF58">
        <v>0</v>
      </c>
      <c r="DG58">
        <v>0</v>
      </c>
      <c r="DH58">
        <v>0</v>
      </c>
      <c r="DI58">
        <v>0</v>
      </c>
      <c r="DJ58">
        <v>0</v>
      </c>
      <c r="DK58">
        <v>0</v>
      </c>
      <c r="DL58">
        <v>0</v>
      </c>
      <c r="DM58">
        <v>0</v>
      </c>
      <c r="DN58">
        <v>9</v>
      </c>
      <c r="DO58">
        <v>1</v>
      </c>
      <c r="DP58">
        <v>0</v>
      </c>
      <c r="DQ58">
        <v>0</v>
      </c>
      <c r="DR58">
        <v>0</v>
      </c>
      <c r="DS58">
        <v>0</v>
      </c>
      <c r="DT58" s="340">
        <v>0</v>
      </c>
      <c r="DU58" s="340">
        <v>0</v>
      </c>
      <c r="DV58" s="340">
        <v>0</v>
      </c>
      <c r="DW58" s="340">
        <v>0</v>
      </c>
      <c r="DX58" s="340">
        <v>0</v>
      </c>
      <c r="DY58" s="340">
        <v>0</v>
      </c>
      <c r="DZ58" s="340">
        <v>0</v>
      </c>
      <c r="EA58" s="340">
        <v>0</v>
      </c>
      <c r="EB58" s="340">
        <v>3</v>
      </c>
      <c r="EC58" s="340">
        <v>6</v>
      </c>
      <c r="ED58" s="340">
        <v>0</v>
      </c>
      <c r="EE58" s="340">
        <v>5</v>
      </c>
      <c r="EF58" s="340">
        <v>0</v>
      </c>
      <c r="EG58" s="340">
        <v>0</v>
      </c>
      <c r="EH58" s="340">
        <v>0</v>
      </c>
      <c r="EI58" s="340">
        <v>0</v>
      </c>
      <c r="EJ58" s="235">
        <v>0</v>
      </c>
      <c r="EK58" s="235">
        <v>0</v>
      </c>
      <c r="EL58" s="235">
        <v>0</v>
      </c>
      <c r="EM58" s="235">
        <v>0</v>
      </c>
      <c r="EN58" s="235">
        <v>0</v>
      </c>
      <c r="EO58" s="235">
        <v>0</v>
      </c>
      <c r="EP58" s="235">
        <v>0</v>
      </c>
      <c r="EQ58" s="235">
        <v>0</v>
      </c>
      <c r="ER58" s="235">
        <v>0</v>
      </c>
      <c r="ES58" s="235">
        <v>0</v>
      </c>
      <c r="ET58" s="235">
        <v>14</v>
      </c>
      <c r="EU58" s="235">
        <v>0</v>
      </c>
      <c r="EV58" s="235">
        <v>0</v>
      </c>
      <c r="EW58" s="235">
        <v>0</v>
      </c>
      <c r="EX58" s="235">
        <v>0</v>
      </c>
      <c r="EY58" s="235">
        <v>0</v>
      </c>
    </row>
    <row r="59" spans="1:155" x14ac:dyDescent="0.2">
      <c r="A59" t="s">
        <v>2015</v>
      </c>
      <c r="E59" s="277"/>
      <c r="F59" s="277"/>
      <c r="G59" s="277"/>
      <c r="H59" s="277"/>
      <c r="I59" s="277"/>
      <c r="J59" s="277"/>
      <c r="K59">
        <v>0</v>
      </c>
      <c r="L59">
        <v>0</v>
      </c>
      <c r="M59">
        <v>0</v>
      </c>
      <c r="N59">
        <v>0</v>
      </c>
      <c r="O59">
        <v>0</v>
      </c>
      <c r="P59">
        <v>0</v>
      </c>
      <c r="Q59">
        <v>0</v>
      </c>
      <c r="R59">
        <v>1</v>
      </c>
      <c r="S59">
        <v>1</v>
      </c>
      <c r="T59">
        <v>21</v>
      </c>
      <c r="U59">
        <v>16</v>
      </c>
      <c r="V59">
        <v>1</v>
      </c>
      <c r="W59">
        <v>0</v>
      </c>
      <c r="X59">
        <v>0</v>
      </c>
      <c r="Y59">
        <v>0</v>
      </c>
      <c r="Z59">
        <v>0</v>
      </c>
      <c r="AA59" t="s">
        <v>2201</v>
      </c>
      <c r="AB59">
        <v>0</v>
      </c>
      <c r="AC59">
        <v>0</v>
      </c>
      <c r="AD59">
        <v>0</v>
      </c>
      <c r="AE59">
        <v>0</v>
      </c>
      <c r="AF59">
        <v>0</v>
      </c>
      <c r="AG59">
        <v>0</v>
      </c>
      <c r="AH59">
        <v>0</v>
      </c>
      <c r="AI59">
        <v>0</v>
      </c>
      <c r="AJ59">
        <v>0</v>
      </c>
      <c r="AK59">
        <v>5</v>
      </c>
      <c r="AL59">
        <v>5</v>
      </c>
      <c r="AM59">
        <v>1</v>
      </c>
      <c r="AN59">
        <v>0</v>
      </c>
      <c r="AO59">
        <v>0</v>
      </c>
      <c r="AP59">
        <v>0</v>
      </c>
      <c r="AQ59">
        <v>0</v>
      </c>
      <c r="AR59">
        <v>0</v>
      </c>
      <c r="AS59">
        <v>0</v>
      </c>
      <c r="AT59">
        <v>0</v>
      </c>
      <c r="AU59">
        <v>0</v>
      </c>
      <c r="AV59">
        <v>0</v>
      </c>
      <c r="AW59">
        <v>0</v>
      </c>
      <c r="AX59">
        <v>0</v>
      </c>
      <c r="AY59">
        <v>0</v>
      </c>
      <c r="AZ59">
        <v>0</v>
      </c>
      <c r="BA59">
        <v>4</v>
      </c>
      <c r="BB59">
        <v>5</v>
      </c>
      <c r="BC59">
        <v>0</v>
      </c>
      <c r="BD59">
        <v>0</v>
      </c>
      <c r="BE59">
        <v>0</v>
      </c>
      <c r="BF59">
        <v>0</v>
      </c>
      <c r="BG59">
        <v>0</v>
      </c>
      <c r="BH59">
        <v>0</v>
      </c>
      <c r="BI59">
        <v>0</v>
      </c>
      <c r="BJ59">
        <v>0</v>
      </c>
      <c r="BK59">
        <v>0</v>
      </c>
      <c r="BL59">
        <v>0</v>
      </c>
      <c r="BM59">
        <v>0</v>
      </c>
      <c r="BN59">
        <v>0</v>
      </c>
      <c r="BO59">
        <v>0</v>
      </c>
      <c r="BP59">
        <v>0</v>
      </c>
      <c r="BQ59">
        <v>4</v>
      </c>
      <c r="BR59">
        <v>1</v>
      </c>
      <c r="BS59">
        <v>0</v>
      </c>
      <c r="BT59">
        <v>0</v>
      </c>
      <c r="BU59">
        <v>0</v>
      </c>
      <c r="BV59">
        <v>0</v>
      </c>
      <c r="BW59">
        <v>0</v>
      </c>
      <c r="BX59">
        <v>0</v>
      </c>
      <c r="BY59">
        <v>0</v>
      </c>
      <c r="BZ59">
        <v>0</v>
      </c>
      <c r="CA59">
        <v>0</v>
      </c>
      <c r="CB59">
        <v>0</v>
      </c>
      <c r="CC59">
        <v>0</v>
      </c>
      <c r="CD59">
        <v>0</v>
      </c>
      <c r="CE59">
        <v>0</v>
      </c>
      <c r="CF59">
        <v>0</v>
      </c>
      <c r="CG59">
        <v>3</v>
      </c>
      <c r="CH59">
        <v>4</v>
      </c>
      <c r="CI59">
        <v>0</v>
      </c>
      <c r="CJ59">
        <v>0</v>
      </c>
      <c r="CK59">
        <v>0</v>
      </c>
      <c r="CL59">
        <v>0</v>
      </c>
      <c r="CM59">
        <v>0</v>
      </c>
      <c r="CN59">
        <v>0</v>
      </c>
      <c r="CO59">
        <v>0</v>
      </c>
      <c r="CP59">
        <v>0</v>
      </c>
      <c r="CQ59">
        <v>0</v>
      </c>
      <c r="CR59">
        <v>0</v>
      </c>
      <c r="CS59">
        <v>0</v>
      </c>
      <c r="CT59">
        <v>0</v>
      </c>
      <c r="CU59">
        <v>0</v>
      </c>
      <c r="CV59">
        <v>0</v>
      </c>
      <c r="CW59">
        <v>2</v>
      </c>
      <c r="CX59">
        <v>1</v>
      </c>
      <c r="CY59">
        <v>0</v>
      </c>
      <c r="CZ59">
        <v>0</v>
      </c>
      <c r="DA59">
        <v>0</v>
      </c>
      <c r="DB59">
        <v>0</v>
      </c>
      <c r="DC59">
        <v>0</v>
      </c>
      <c r="DD59">
        <v>0</v>
      </c>
      <c r="DE59">
        <v>0</v>
      </c>
      <c r="DF59">
        <v>0</v>
      </c>
      <c r="DG59">
        <v>0</v>
      </c>
      <c r="DH59">
        <v>0</v>
      </c>
      <c r="DI59">
        <v>0</v>
      </c>
      <c r="DJ59">
        <v>0</v>
      </c>
      <c r="DK59">
        <v>0</v>
      </c>
      <c r="DL59">
        <v>0</v>
      </c>
      <c r="DM59">
        <v>2</v>
      </c>
      <c r="DN59">
        <v>6</v>
      </c>
      <c r="DO59">
        <v>0</v>
      </c>
      <c r="DP59">
        <v>0</v>
      </c>
      <c r="DQ59">
        <v>0</v>
      </c>
      <c r="DR59">
        <v>0</v>
      </c>
      <c r="DS59">
        <v>0</v>
      </c>
      <c r="DT59" s="340">
        <v>0</v>
      </c>
      <c r="DU59" s="340">
        <v>0</v>
      </c>
      <c r="DV59" s="340">
        <v>0</v>
      </c>
      <c r="DW59" s="340">
        <v>0</v>
      </c>
      <c r="DX59" s="340">
        <v>0</v>
      </c>
      <c r="DY59" s="340">
        <v>0</v>
      </c>
      <c r="DZ59" s="340">
        <v>0</v>
      </c>
      <c r="EA59" s="340">
        <v>1</v>
      </c>
      <c r="EB59" s="340">
        <v>1</v>
      </c>
      <c r="EC59" s="340">
        <v>4</v>
      </c>
      <c r="ED59" s="340">
        <v>4</v>
      </c>
      <c r="EE59" s="340">
        <v>0</v>
      </c>
      <c r="EF59" s="340">
        <v>0</v>
      </c>
      <c r="EG59" s="340">
        <v>0</v>
      </c>
      <c r="EH59" s="340">
        <v>0</v>
      </c>
      <c r="EI59" s="340">
        <v>0</v>
      </c>
      <c r="EJ59" s="235">
        <v>0</v>
      </c>
      <c r="EK59" s="235">
        <v>0</v>
      </c>
      <c r="EL59" s="235">
        <v>0</v>
      </c>
      <c r="EM59" s="235">
        <v>0</v>
      </c>
      <c r="EN59" s="235">
        <v>0</v>
      </c>
      <c r="EO59" s="235">
        <v>0</v>
      </c>
      <c r="EP59" s="235">
        <v>0</v>
      </c>
      <c r="EQ59" s="235">
        <v>0</v>
      </c>
      <c r="ER59" s="235">
        <v>0</v>
      </c>
      <c r="ES59" s="235">
        <v>1</v>
      </c>
      <c r="ET59" s="235">
        <v>11</v>
      </c>
      <c r="EU59" s="235">
        <v>0</v>
      </c>
      <c r="EV59" s="235">
        <v>0</v>
      </c>
      <c r="EW59" s="235">
        <v>0</v>
      </c>
      <c r="EX59" s="235">
        <v>0</v>
      </c>
      <c r="EY59" s="235">
        <v>0</v>
      </c>
    </row>
    <row r="60" spans="1:155" x14ac:dyDescent="0.2">
      <c r="A60" t="s">
        <v>2016</v>
      </c>
      <c r="E60" s="277"/>
      <c r="F60" s="277"/>
      <c r="G60" s="277"/>
      <c r="H60" s="277"/>
      <c r="I60" s="277"/>
      <c r="J60" s="277"/>
      <c r="K60">
        <v>0</v>
      </c>
      <c r="L60">
        <v>1</v>
      </c>
      <c r="M60">
        <v>0</v>
      </c>
      <c r="N60">
        <v>0</v>
      </c>
      <c r="O60">
        <v>0</v>
      </c>
      <c r="P60">
        <v>0</v>
      </c>
      <c r="Q60">
        <v>0</v>
      </c>
      <c r="R60">
        <v>0</v>
      </c>
      <c r="S60">
        <v>4</v>
      </c>
      <c r="T60">
        <v>29</v>
      </c>
      <c r="U60">
        <v>33</v>
      </c>
      <c r="V60">
        <v>4</v>
      </c>
      <c r="W60">
        <v>0</v>
      </c>
      <c r="X60">
        <v>0</v>
      </c>
      <c r="Y60">
        <v>0</v>
      </c>
      <c r="Z60">
        <v>0</v>
      </c>
      <c r="AA60" t="s">
        <v>2201</v>
      </c>
      <c r="AB60">
        <v>0</v>
      </c>
      <c r="AC60">
        <v>1</v>
      </c>
      <c r="AD60">
        <v>0</v>
      </c>
      <c r="AE60">
        <v>0</v>
      </c>
      <c r="AF60">
        <v>0</v>
      </c>
      <c r="AG60">
        <v>0</v>
      </c>
      <c r="AH60">
        <v>0</v>
      </c>
      <c r="AI60">
        <v>0</v>
      </c>
      <c r="AJ60">
        <v>1</v>
      </c>
      <c r="AK60">
        <v>10</v>
      </c>
      <c r="AL60">
        <v>6</v>
      </c>
      <c r="AM60">
        <v>1</v>
      </c>
      <c r="AN60">
        <v>0</v>
      </c>
      <c r="AO60">
        <v>0</v>
      </c>
      <c r="AP60">
        <v>0</v>
      </c>
      <c r="AQ60">
        <v>0</v>
      </c>
      <c r="AR60">
        <v>0</v>
      </c>
      <c r="AS60">
        <v>0</v>
      </c>
      <c r="AT60">
        <v>0</v>
      </c>
      <c r="AU60">
        <v>0</v>
      </c>
      <c r="AV60">
        <v>0</v>
      </c>
      <c r="AW60">
        <v>0</v>
      </c>
      <c r="AX60">
        <v>0</v>
      </c>
      <c r="AY60">
        <v>0</v>
      </c>
      <c r="AZ60">
        <v>1</v>
      </c>
      <c r="BA60">
        <v>4</v>
      </c>
      <c r="BB60">
        <v>17</v>
      </c>
      <c r="BC60">
        <v>1</v>
      </c>
      <c r="BD60">
        <v>0</v>
      </c>
      <c r="BE60">
        <v>0</v>
      </c>
      <c r="BF60">
        <v>0</v>
      </c>
      <c r="BG60">
        <v>0</v>
      </c>
      <c r="BH60">
        <v>0</v>
      </c>
      <c r="BI60">
        <v>0</v>
      </c>
      <c r="BJ60">
        <v>0</v>
      </c>
      <c r="BK60">
        <v>0</v>
      </c>
      <c r="BL60">
        <v>0</v>
      </c>
      <c r="BM60">
        <v>0</v>
      </c>
      <c r="BN60">
        <v>0</v>
      </c>
      <c r="BO60">
        <v>0</v>
      </c>
      <c r="BP60">
        <v>1</v>
      </c>
      <c r="BQ60">
        <v>10</v>
      </c>
      <c r="BR60">
        <v>8</v>
      </c>
      <c r="BS60">
        <v>1</v>
      </c>
      <c r="BT60">
        <v>0</v>
      </c>
      <c r="BU60">
        <v>0</v>
      </c>
      <c r="BV60">
        <v>0</v>
      </c>
      <c r="BW60">
        <v>0</v>
      </c>
      <c r="BX60">
        <v>0</v>
      </c>
      <c r="BY60">
        <v>1</v>
      </c>
      <c r="BZ60">
        <v>0</v>
      </c>
      <c r="CA60">
        <v>0</v>
      </c>
      <c r="CB60">
        <v>0</v>
      </c>
      <c r="CC60">
        <v>0</v>
      </c>
      <c r="CD60">
        <v>0</v>
      </c>
      <c r="CE60">
        <v>0</v>
      </c>
      <c r="CF60">
        <v>0</v>
      </c>
      <c r="CG60">
        <v>1</v>
      </c>
      <c r="CH60">
        <v>8</v>
      </c>
      <c r="CI60">
        <v>0</v>
      </c>
      <c r="CJ60">
        <v>0</v>
      </c>
      <c r="CK60">
        <v>0</v>
      </c>
      <c r="CL60">
        <v>0</v>
      </c>
      <c r="CM60">
        <v>0</v>
      </c>
      <c r="CN60">
        <v>0</v>
      </c>
      <c r="CO60">
        <v>0</v>
      </c>
      <c r="CP60">
        <v>0</v>
      </c>
      <c r="CQ60">
        <v>0</v>
      </c>
      <c r="CR60">
        <v>0</v>
      </c>
      <c r="CS60">
        <v>0</v>
      </c>
      <c r="CT60">
        <v>0</v>
      </c>
      <c r="CU60">
        <v>0</v>
      </c>
      <c r="CV60">
        <v>1</v>
      </c>
      <c r="CW60">
        <v>6</v>
      </c>
      <c r="CX60">
        <v>7</v>
      </c>
      <c r="CY60">
        <v>0</v>
      </c>
      <c r="CZ60">
        <v>0</v>
      </c>
      <c r="DA60">
        <v>0</v>
      </c>
      <c r="DB60">
        <v>0</v>
      </c>
      <c r="DC60">
        <v>0</v>
      </c>
      <c r="DD60">
        <v>0</v>
      </c>
      <c r="DE60">
        <v>0</v>
      </c>
      <c r="DF60">
        <v>0</v>
      </c>
      <c r="DG60">
        <v>0</v>
      </c>
      <c r="DH60">
        <v>0</v>
      </c>
      <c r="DI60">
        <v>0</v>
      </c>
      <c r="DJ60">
        <v>0</v>
      </c>
      <c r="DK60">
        <v>0</v>
      </c>
      <c r="DL60">
        <v>0</v>
      </c>
      <c r="DM60">
        <v>4</v>
      </c>
      <c r="DN60">
        <v>8</v>
      </c>
      <c r="DO60">
        <v>0</v>
      </c>
      <c r="DP60">
        <v>0</v>
      </c>
      <c r="DQ60">
        <v>0</v>
      </c>
      <c r="DR60">
        <v>0</v>
      </c>
      <c r="DS60">
        <v>0</v>
      </c>
      <c r="DT60" s="340">
        <v>0</v>
      </c>
      <c r="DU60" s="340">
        <v>0</v>
      </c>
      <c r="DV60" s="340">
        <v>0</v>
      </c>
      <c r="DW60" s="340">
        <v>0</v>
      </c>
      <c r="DX60" s="340">
        <v>0</v>
      </c>
      <c r="DY60" s="340">
        <v>0</v>
      </c>
      <c r="DZ60" s="340">
        <v>0</v>
      </c>
      <c r="EA60" s="340">
        <v>0</v>
      </c>
      <c r="EB60" s="340">
        <v>2</v>
      </c>
      <c r="EC60" s="340">
        <v>4</v>
      </c>
      <c r="ED60" s="340">
        <v>5</v>
      </c>
      <c r="EE60" s="340">
        <v>2</v>
      </c>
      <c r="EF60" s="340">
        <v>0</v>
      </c>
      <c r="EG60" s="340">
        <v>0</v>
      </c>
      <c r="EH60" s="340">
        <v>0</v>
      </c>
      <c r="EI60" s="340">
        <v>0</v>
      </c>
      <c r="EJ60" s="235">
        <v>0</v>
      </c>
      <c r="EK60" s="235">
        <v>0</v>
      </c>
      <c r="EL60" s="235">
        <v>0</v>
      </c>
      <c r="EM60" s="235">
        <v>0</v>
      </c>
      <c r="EN60" s="235">
        <v>0</v>
      </c>
      <c r="EO60" s="235">
        <v>0</v>
      </c>
      <c r="EP60" s="235">
        <v>0</v>
      </c>
      <c r="EQ60" s="235">
        <v>0</v>
      </c>
      <c r="ER60" s="235">
        <v>1</v>
      </c>
      <c r="ES60" s="235">
        <v>2</v>
      </c>
      <c r="ET60" s="235">
        <v>8</v>
      </c>
      <c r="EU60" s="235">
        <v>0</v>
      </c>
      <c r="EV60" s="235">
        <v>0</v>
      </c>
      <c r="EW60" s="235">
        <v>0</v>
      </c>
      <c r="EX60" s="235">
        <v>0</v>
      </c>
      <c r="EY60" s="235">
        <v>0</v>
      </c>
    </row>
    <row r="61" spans="1:155" x14ac:dyDescent="0.2">
      <c r="A61" t="s">
        <v>2244</v>
      </c>
      <c r="E61" s="277"/>
      <c r="F61" s="277"/>
      <c r="G61" s="277"/>
      <c r="H61" s="277"/>
      <c r="I61" s="277"/>
      <c r="J61" s="277"/>
      <c r="K61">
        <v>0</v>
      </c>
      <c r="L61">
        <v>0</v>
      </c>
      <c r="M61">
        <v>0</v>
      </c>
      <c r="N61">
        <v>0</v>
      </c>
      <c r="O61">
        <v>0</v>
      </c>
      <c r="P61">
        <v>0</v>
      </c>
      <c r="Q61">
        <v>0</v>
      </c>
      <c r="R61">
        <v>1</v>
      </c>
      <c r="S61">
        <v>7</v>
      </c>
      <c r="T61">
        <v>33</v>
      </c>
      <c r="U61">
        <v>15</v>
      </c>
      <c r="V61">
        <v>11</v>
      </c>
      <c r="W61">
        <v>0</v>
      </c>
      <c r="X61">
        <v>0</v>
      </c>
      <c r="Y61">
        <v>0</v>
      </c>
      <c r="Z61">
        <v>2</v>
      </c>
      <c r="AA61" t="s">
        <v>2201</v>
      </c>
      <c r="AB61">
        <v>0</v>
      </c>
      <c r="AC61">
        <v>0</v>
      </c>
      <c r="AD61">
        <v>0</v>
      </c>
      <c r="AE61">
        <v>0</v>
      </c>
      <c r="AF61">
        <v>0</v>
      </c>
      <c r="AG61">
        <v>0</v>
      </c>
      <c r="AH61">
        <v>0</v>
      </c>
      <c r="AI61">
        <v>0</v>
      </c>
      <c r="AJ61">
        <v>3</v>
      </c>
      <c r="AK61">
        <v>0</v>
      </c>
      <c r="AL61">
        <v>0</v>
      </c>
      <c r="AM61">
        <v>7</v>
      </c>
      <c r="AN61">
        <v>0</v>
      </c>
      <c r="AO61">
        <v>0</v>
      </c>
      <c r="AP61">
        <v>0</v>
      </c>
      <c r="AQ61">
        <v>1</v>
      </c>
      <c r="AR61">
        <v>0</v>
      </c>
      <c r="AS61">
        <v>0</v>
      </c>
      <c r="AT61">
        <v>0</v>
      </c>
      <c r="AU61">
        <v>0</v>
      </c>
      <c r="AV61">
        <v>0</v>
      </c>
      <c r="AW61">
        <v>0</v>
      </c>
      <c r="AX61">
        <v>0</v>
      </c>
      <c r="AY61">
        <v>0</v>
      </c>
      <c r="AZ61">
        <v>0</v>
      </c>
      <c r="BA61">
        <v>1</v>
      </c>
      <c r="BB61">
        <v>7</v>
      </c>
      <c r="BC61">
        <v>0</v>
      </c>
      <c r="BD61">
        <v>0</v>
      </c>
      <c r="BE61">
        <v>0</v>
      </c>
      <c r="BF61">
        <v>0</v>
      </c>
      <c r="BG61">
        <v>0</v>
      </c>
      <c r="BH61">
        <v>0</v>
      </c>
      <c r="BI61">
        <v>0</v>
      </c>
      <c r="BJ61">
        <v>0</v>
      </c>
      <c r="BK61">
        <v>0</v>
      </c>
      <c r="BL61">
        <v>0</v>
      </c>
      <c r="BM61">
        <v>0</v>
      </c>
      <c r="BN61">
        <v>0</v>
      </c>
      <c r="BO61">
        <v>0</v>
      </c>
      <c r="BP61">
        <v>3</v>
      </c>
      <c r="BQ61">
        <v>1</v>
      </c>
      <c r="BR61">
        <v>0</v>
      </c>
      <c r="BS61">
        <v>1</v>
      </c>
      <c r="BT61">
        <v>0</v>
      </c>
      <c r="BU61">
        <v>0</v>
      </c>
      <c r="BV61">
        <v>0</v>
      </c>
      <c r="BW61">
        <v>0</v>
      </c>
      <c r="BX61">
        <v>0</v>
      </c>
      <c r="BY61">
        <v>0</v>
      </c>
      <c r="BZ61">
        <v>0</v>
      </c>
      <c r="CA61">
        <v>0</v>
      </c>
      <c r="CB61">
        <v>0</v>
      </c>
      <c r="CC61">
        <v>0</v>
      </c>
      <c r="CD61">
        <v>0</v>
      </c>
      <c r="CE61">
        <v>0</v>
      </c>
      <c r="CF61">
        <v>0</v>
      </c>
      <c r="CG61">
        <v>1</v>
      </c>
      <c r="CH61">
        <v>6</v>
      </c>
      <c r="CI61">
        <v>0</v>
      </c>
      <c r="CJ61">
        <v>0</v>
      </c>
      <c r="CK61">
        <v>0</v>
      </c>
      <c r="CL61">
        <v>0</v>
      </c>
      <c r="CM61">
        <v>0</v>
      </c>
      <c r="CN61">
        <v>0</v>
      </c>
      <c r="CO61">
        <v>0</v>
      </c>
      <c r="CP61">
        <v>0</v>
      </c>
      <c r="CQ61">
        <v>0</v>
      </c>
      <c r="CR61">
        <v>0</v>
      </c>
      <c r="CS61">
        <v>0</v>
      </c>
      <c r="CT61">
        <v>0</v>
      </c>
      <c r="CU61">
        <v>0</v>
      </c>
      <c r="CV61">
        <v>0</v>
      </c>
      <c r="CW61">
        <v>0</v>
      </c>
      <c r="CX61">
        <v>0</v>
      </c>
      <c r="CY61">
        <v>0</v>
      </c>
      <c r="CZ61">
        <v>0</v>
      </c>
      <c r="DA61">
        <v>0</v>
      </c>
      <c r="DB61">
        <v>0</v>
      </c>
      <c r="DC61">
        <v>0</v>
      </c>
      <c r="DD61">
        <v>0</v>
      </c>
      <c r="DE61">
        <v>1</v>
      </c>
      <c r="DF61">
        <v>0</v>
      </c>
      <c r="DG61">
        <v>0</v>
      </c>
      <c r="DH61">
        <v>0</v>
      </c>
      <c r="DI61">
        <v>0</v>
      </c>
      <c r="DJ61">
        <v>0</v>
      </c>
      <c r="DK61">
        <v>0</v>
      </c>
      <c r="DL61">
        <v>0</v>
      </c>
      <c r="DM61">
        <v>0</v>
      </c>
      <c r="DN61">
        <v>1</v>
      </c>
      <c r="DO61">
        <v>0</v>
      </c>
      <c r="DP61">
        <v>0</v>
      </c>
      <c r="DQ61">
        <v>0</v>
      </c>
      <c r="DR61">
        <v>0</v>
      </c>
      <c r="DS61">
        <v>0</v>
      </c>
      <c r="DT61" s="340">
        <v>0</v>
      </c>
      <c r="DU61" s="340">
        <v>0</v>
      </c>
      <c r="DV61" s="340">
        <v>0</v>
      </c>
      <c r="DW61" s="340">
        <v>0</v>
      </c>
      <c r="DX61" s="340">
        <v>0</v>
      </c>
      <c r="DY61" s="340">
        <v>0</v>
      </c>
      <c r="DZ61" s="340">
        <v>0</v>
      </c>
      <c r="EA61" s="340">
        <v>0</v>
      </c>
      <c r="EB61" s="340">
        <v>1</v>
      </c>
      <c r="EC61" s="340">
        <v>2</v>
      </c>
      <c r="ED61" s="340">
        <v>0</v>
      </c>
      <c r="EE61" s="340">
        <v>1</v>
      </c>
      <c r="EF61" s="340">
        <v>0</v>
      </c>
      <c r="EG61" s="340">
        <v>0</v>
      </c>
      <c r="EH61" s="340">
        <v>0</v>
      </c>
      <c r="EI61" s="340">
        <v>0</v>
      </c>
      <c r="EJ61" s="235">
        <v>0</v>
      </c>
      <c r="EK61" s="235">
        <v>0</v>
      </c>
      <c r="EL61" s="235">
        <v>0</v>
      </c>
      <c r="EM61" s="235">
        <v>0</v>
      </c>
      <c r="EN61" s="235">
        <v>0</v>
      </c>
      <c r="EO61" s="235">
        <v>0</v>
      </c>
      <c r="EP61" s="235">
        <v>0</v>
      </c>
      <c r="EQ61" s="235">
        <v>0</v>
      </c>
      <c r="ER61" s="235">
        <v>0</v>
      </c>
      <c r="ES61" s="235">
        <v>0</v>
      </c>
      <c r="ET61" s="235">
        <v>6</v>
      </c>
      <c r="EU61" s="235">
        <v>0</v>
      </c>
      <c r="EV61" s="235">
        <v>0</v>
      </c>
      <c r="EW61" s="235">
        <v>0</v>
      </c>
      <c r="EX61" s="235">
        <v>0</v>
      </c>
      <c r="EY61" s="235">
        <v>0</v>
      </c>
    </row>
    <row r="62" spans="1:155" x14ac:dyDescent="0.2">
      <c r="A62" t="s">
        <v>1889</v>
      </c>
      <c r="E62" s="277"/>
      <c r="F62" s="277"/>
      <c r="G62" s="277"/>
      <c r="H62" s="277"/>
      <c r="I62" s="277"/>
      <c r="J62" s="277"/>
      <c r="K62">
        <v>0</v>
      </c>
      <c r="L62">
        <v>0</v>
      </c>
      <c r="M62">
        <v>0</v>
      </c>
      <c r="N62">
        <v>0</v>
      </c>
      <c r="O62">
        <v>8</v>
      </c>
      <c r="P62">
        <v>0</v>
      </c>
      <c r="Q62">
        <v>1</v>
      </c>
      <c r="R62">
        <v>0</v>
      </c>
      <c r="S62">
        <v>6</v>
      </c>
      <c r="T62">
        <v>23</v>
      </c>
      <c r="U62">
        <v>19</v>
      </c>
      <c r="V62">
        <v>1</v>
      </c>
      <c r="W62">
        <v>0</v>
      </c>
      <c r="X62">
        <v>0</v>
      </c>
      <c r="Y62">
        <v>0</v>
      </c>
      <c r="Z62">
        <v>0</v>
      </c>
      <c r="AA62" t="s">
        <v>2201</v>
      </c>
      <c r="AB62">
        <v>0</v>
      </c>
      <c r="AC62">
        <v>0</v>
      </c>
      <c r="AD62">
        <v>0</v>
      </c>
      <c r="AE62">
        <v>0</v>
      </c>
      <c r="AF62">
        <v>0</v>
      </c>
      <c r="AG62">
        <v>0</v>
      </c>
      <c r="AH62">
        <v>0</v>
      </c>
      <c r="AI62">
        <v>0</v>
      </c>
      <c r="AJ62">
        <v>1</v>
      </c>
      <c r="AK62">
        <v>0</v>
      </c>
      <c r="AL62">
        <v>0</v>
      </c>
      <c r="AM62">
        <v>0</v>
      </c>
      <c r="AN62">
        <v>0</v>
      </c>
      <c r="AO62">
        <v>0</v>
      </c>
      <c r="AP62">
        <v>0</v>
      </c>
      <c r="AQ62">
        <v>0</v>
      </c>
      <c r="AR62">
        <v>0</v>
      </c>
      <c r="AS62">
        <v>0</v>
      </c>
      <c r="AT62">
        <v>0</v>
      </c>
      <c r="AU62">
        <v>0</v>
      </c>
      <c r="AV62">
        <v>0</v>
      </c>
      <c r="AW62">
        <v>0</v>
      </c>
      <c r="AX62">
        <v>0</v>
      </c>
      <c r="AY62">
        <v>0</v>
      </c>
      <c r="AZ62">
        <v>1</v>
      </c>
      <c r="BA62">
        <v>0</v>
      </c>
      <c r="BB62">
        <v>2</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BX62">
        <v>0</v>
      </c>
      <c r="BY62">
        <v>0</v>
      </c>
      <c r="BZ62">
        <v>0</v>
      </c>
      <c r="CA62">
        <v>0</v>
      </c>
      <c r="CB62">
        <v>2</v>
      </c>
      <c r="CC62">
        <v>0</v>
      </c>
      <c r="CD62">
        <v>0</v>
      </c>
      <c r="CE62">
        <v>0</v>
      </c>
      <c r="CF62">
        <v>0</v>
      </c>
      <c r="CG62">
        <v>0</v>
      </c>
      <c r="CH62">
        <v>6</v>
      </c>
      <c r="CI62">
        <v>0</v>
      </c>
      <c r="CJ62">
        <v>0</v>
      </c>
      <c r="CK62">
        <v>0</v>
      </c>
      <c r="CL62">
        <v>0</v>
      </c>
      <c r="CM62">
        <v>0</v>
      </c>
      <c r="CN62">
        <v>0</v>
      </c>
      <c r="CO62">
        <v>0</v>
      </c>
      <c r="CP62">
        <v>0</v>
      </c>
      <c r="CQ62">
        <v>0</v>
      </c>
      <c r="CR62">
        <v>1</v>
      </c>
      <c r="CS62">
        <v>0</v>
      </c>
      <c r="CT62">
        <v>0</v>
      </c>
      <c r="CU62">
        <v>0</v>
      </c>
      <c r="CV62">
        <v>1</v>
      </c>
      <c r="CW62">
        <v>0</v>
      </c>
      <c r="CX62">
        <v>0</v>
      </c>
      <c r="CY62">
        <v>0</v>
      </c>
      <c r="CZ62">
        <v>0</v>
      </c>
      <c r="DA62">
        <v>0</v>
      </c>
      <c r="DB62">
        <v>0</v>
      </c>
      <c r="DC62">
        <v>0</v>
      </c>
      <c r="DD62">
        <v>0</v>
      </c>
      <c r="DE62">
        <v>0</v>
      </c>
      <c r="DF62">
        <v>0</v>
      </c>
      <c r="DG62">
        <v>0</v>
      </c>
      <c r="DH62">
        <v>1</v>
      </c>
      <c r="DI62">
        <v>0</v>
      </c>
      <c r="DJ62">
        <v>0</v>
      </c>
      <c r="DK62">
        <v>0</v>
      </c>
      <c r="DL62">
        <v>0</v>
      </c>
      <c r="DM62">
        <v>0</v>
      </c>
      <c r="DN62">
        <v>1</v>
      </c>
      <c r="DO62">
        <v>0</v>
      </c>
      <c r="DP62">
        <v>0</v>
      </c>
      <c r="DQ62">
        <v>0</v>
      </c>
      <c r="DR62">
        <v>0</v>
      </c>
      <c r="DS62">
        <v>0</v>
      </c>
      <c r="DT62" s="340">
        <v>0</v>
      </c>
      <c r="DU62" s="340">
        <v>0</v>
      </c>
      <c r="DV62" s="340">
        <v>0</v>
      </c>
      <c r="DW62" s="340">
        <v>0</v>
      </c>
      <c r="DX62" s="340">
        <v>0</v>
      </c>
      <c r="DY62" s="340">
        <v>0</v>
      </c>
      <c r="DZ62" s="340">
        <v>0</v>
      </c>
      <c r="EA62" s="340">
        <v>0</v>
      </c>
      <c r="EB62" s="340">
        <v>1</v>
      </c>
      <c r="EC62" s="340">
        <v>1</v>
      </c>
      <c r="ED62" s="340">
        <v>0</v>
      </c>
      <c r="EE62" s="340">
        <v>0</v>
      </c>
      <c r="EF62" s="340">
        <v>0</v>
      </c>
      <c r="EG62" s="340">
        <v>0</v>
      </c>
      <c r="EH62" s="340">
        <v>0</v>
      </c>
      <c r="EI62" s="340">
        <v>0</v>
      </c>
      <c r="EJ62" s="235">
        <v>0</v>
      </c>
      <c r="EK62" s="235">
        <v>0</v>
      </c>
      <c r="EL62" s="235">
        <v>0</v>
      </c>
      <c r="EM62" s="235">
        <v>0</v>
      </c>
      <c r="EN62" s="235">
        <v>0</v>
      </c>
      <c r="EO62" s="235">
        <v>0</v>
      </c>
      <c r="EP62" s="235">
        <v>0</v>
      </c>
      <c r="EQ62" s="235">
        <v>0</v>
      </c>
      <c r="ER62" s="235">
        <v>0</v>
      </c>
      <c r="ES62" s="235">
        <v>1</v>
      </c>
      <c r="ET62" s="235">
        <v>3</v>
      </c>
      <c r="EU62" s="235">
        <v>0</v>
      </c>
      <c r="EV62" s="235">
        <v>0</v>
      </c>
      <c r="EW62" s="235">
        <v>0</v>
      </c>
      <c r="EX62" s="235">
        <v>0</v>
      </c>
      <c r="EY62" s="235">
        <v>0</v>
      </c>
    </row>
    <row r="63" spans="1:155" x14ac:dyDescent="0.2">
      <c r="A63" t="s">
        <v>2384</v>
      </c>
      <c r="E63" s="277"/>
      <c r="F63" s="277"/>
      <c r="G63" s="277"/>
      <c r="H63" s="277"/>
      <c r="I63" s="277"/>
      <c r="J63" s="277"/>
      <c r="DT63" s="340" t="e">
        <v>#N/A</v>
      </c>
      <c r="DU63" s="340" t="e">
        <v>#N/A</v>
      </c>
      <c r="DV63" s="340" t="e">
        <v>#N/A</v>
      </c>
      <c r="DW63" s="340" t="e">
        <v>#N/A</v>
      </c>
      <c r="DX63" s="340" t="e">
        <v>#N/A</v>
      </c>
      <c r="DY63" s="340" t="e">
        <v>#N/A</v>
      </c>
      <c r="DZ63" s="340" t="e">
        <v>#N/A</v>
      </c>
      <c r="EA63" s="340" t="e">
        <v>#N/A</v>
      </c>
      <c r="EB63" s="340" t="e">
        <v>#N/A</v>
      </c>
      <c r="EC63" s="340" t="e">
        <v>#N/A</v>
      </c>
      <c r="ED63" s="340" t="e">
        <v>#N/A</v>
      </c>
      <c r="EE63" s="340" t="e">
        <v>#N/A</v>
      </c>
      <c r="EF63" s="340" t="e">
        <v>#N/A</v>
      </c>
      <c r="EG63" s="340" t="e">
        <v>#N/A</v>
      </c>
      <c r="EH63" s="340" t="e">
        <v>#N/A</v>
      </c>
      <c r="EI63" s="340" t="e">
        <v>#N/A</v>
      </c>
      <c r="EJ63" s="235" t="e">
        <v>#N/A</v>
      </c>
      <c r="EK63" s="235" t="e">
        <v>#N/A</v>
      </c>
      <c r="EL63" s="235" t="e">
        <v>#N/A</v>
      </c>
      <c r="EM63" s="235" t="e">
        <v>#N/A</v>
      </c>
      <c r="EN63" s="235" t="e">
        <v>#N/A</v>
      </c>
      <c r="EO63" s="235" t="e">
        <v>#N/A</v>
      </c>
      <c r="EP63" s="235" t="e">
        <v>#N/A</v>
      </c>
      <c r="EQ63" s="235" t="e">
        <v>#N/A</v>
      </c>
      <c r="ER63" s="235" t="e">
        <v>#N/A</v>
      </c>
      <c r="ES63" s="235" t="e">
        <v>#N/A</v>
      </c>
      <c r="ET63" s="235" t="e">
        <v>#N/A</v>
      </c>
      <c r="EU63" s="235" t="e">
        <v>#N/A</v>
      </c>
      <c r="EV63" s="235" t="e">
        <v>#N/A</v>
      </c>
      <c r="EW63" s="235" t="e">
        <v>#N/A</v>
      </c>
      <c r="EX63" s="235" t="e">
        <v>#N/A</v>
      </c>
      <c r="EY63" s="235" t="e">
        <v>#N/A</v>
      </c>
    </row>
    <row r="64" spans="1:155" x14ac:dyDescent="0.2">
      <c r="A64" t="s">
        <v>2256</v>
      </c>
      <c r="E64" s="277"/>
      <c r="F64" s="277"/>
      <c r="G64" s="277"/>
      <c r="H64" s="277"/>
      <c r="I64" s="277"/>
      <c r="J64" s="277"/>
      <c r="K64">
        <v>0</v>
      </c>
      <c r="L64">
        <v>8</v>
      </c>
      <c r="M64">
        <v>0</v>
      </c>
      <c r="N64">
        <v>0</v>
      </c>
      <c r="O64">
        <v>25</v>
      </c>
      <c r="P64">
        <v>0</v>
      </c>
      <c r="Q64">
        <v>17</v>
      </c>
      <c r="R64">
        <v>0</v>
      </c>
      <c r="S64">
        <v>0</v>
      </c>
      <c r="T64">
        <v>0</v>
      </c>
      <c r="U64">
        <v>0</v>
      </c>
      <c r="V64">
        <v>0</v>
      </c>
      <c r="W64">
        <v>0</v>
      </c>
      <c r="X64">
        <v>0</v>
      </c>
      <c r="Y64">
        <v>0</v>
      </c>
      <c r="Z64">
        <v>0</v>
      </c>
      <c r="AA64" t="s">
        <v>2201</v>
      </c>
      <c r="AB64">
        <v>0</v>
      </c>
      <c r="AC64">
        <v>0</v>
      </c>
      <c r="AD64">
        <v>0</v>
      </c>
      <c r="AE64">
        <v>0</v>
      </c>
      <c r="AF64">
        <v>1</v>
      </c>
      <c r="AG64">
        <v>0</v>
      </c>
      <c r="AH64">
        <v>1</v>
      </c>
      <c r="AI64">
        <v>0</v>
      </c>
      <c r="AJ64">
        <v>0</v>
      </c>
      <c r="AK64">
        <v>0</v>
      </c>
      <c r="AL64">
        <v>0</v>
      </c>
      <c r="AM64">
        <v>0</v>
      </c>
      <c r="AN64">
        <v>0</v>
      </c>
      <c r="AO64">
        <v>0</v>
      </c>
      <c r="AP64">
        <v>0</v>
      </c>
      <c r="AQ64">
        <v>0</v>
      </c>
      <c r="AR64">
        <v>0</v>
      </c>
      <c r="AS64">
        <v>2</v>
      </c>
      <c r="AT64">
        <v>0</v>
      </c>
      <c r="AU64">
        <v>0</v>
      </c>
      <c r="AV64">
        <v>0</v>
      </c>
      <c r="AW64">
        <v>0</v>
      </c>
      <c r="AX64">
        <v>0</v>
      </c>
      <c r="AY64">
        <v>0</v>
      </c>
      <c r="AZ64">
        <v>0</v>
      </c>
      <c r="BA64">
        <v>0</v>
      </c>
      <c r="BB64">
        <v>0</v>
      </c>
      <c r="BC64">
        <v>0</v>
      </c>
      <c r="BD64">
        <v>0</v>
      </c>
      <c r="BE64">
        <v>0</v>
      </c>
      <c r="BF64">
        <v>0</v>
      </c>
      <c r="BG64">
        <v>0</v>
      </c>
      <c r="BH64">
        <v>0</v>
      </c>
      <c r="BI64">
        <v>0</v>
      </c>
      <c r="BJ64">
        <v>0</v>
      </c>
      <c r="BK64">
        <v>0</v>
      </c>
      <c r="BL64">
        <v>6</v>
      </c>
      <c r="BM64">
        <v>0</v>
      </c>
      <c r="BN64">
        <v>1</v>
      </c>
      <c r="BO64">
        <v>0</v>
      </c>
      <c r="BP64">
        <v>0</v>
      </c>
      <c r="BQ64">
        <v>0</v>
      </c>
      <c r="BR64">
        <v>0</v>
      </c>
      <c r="BS64">
        <v>0</v>
      </c>
      <c r="BT64">
        <v>0</v>
      </c>
      <c r="BU64">
        <v>0</v>
      </c>
      <c r="BV64">
        <v>0</v>
      </c>
      <c r="BW64">
        <v>0</v>
      </c>
      <c r="BX64">
        <v>0</v>
      </c>
      <c r="BY64">
        <v>6</v>
      </c>
      <c r="BZ64">
        <v>0</v>
      </c>
      <c r="CA64">
        <v>0</v>
      </c>
      <c r="CB64">
        <v>1</v>
      </c>
      <c r="CC64">
        <v>0</v>
      </c>
      <c r="CD64">
        <v>0</v>
      </c>
      <c r="CE64">
        <v>0</v>
      </c>
      <c r="CF64">
        <v>0</v>
      </c>
      <c r="CG64">
        <v>0</v>
      </c>
      <c r="CH64">
        <v>0</v>
      </c>
      <c r="CI64">
        <v>0</v>
      </c>
      <c r="CJ64">
        <v>0</v>
      </c>
      <c r="CK64">
        <v>0</v>
      </c>
      <c r="CL64">
        <v>0</v>
      </c>
      <c r="CM64">
        <v>0</v>
      </c>
      <c r="CN64">
        <v>0</v>
      </c>
      <c r="CO64">
        <v>0</v>
      </c>
      <c r="CP64">
        <v>0</v>
      </c>
      <c r="CQ64">
        <v>0</v>
      </c>
      <c r="CR64">
        <v>3</v>
      </c>
      <c r="CS64">
        <v>0</v>
      </c>
      <c r="CT64">
        <v>2</v>
      </c>
      <c r="CU64">
        <v>0</v>
      </c>
      <c r="CV64">
        <v>0</v>
      </c>
      <c r="CW64">
        <v>0</v>
      </c>
      <c r="CX64">
        <v>0</v>
      </c>
      <c r="CY64">
        <v>0</v>
      </c>
      <c r="CZ64">
        <v>0</v>
      </c>
      <c r="DA64">
        <v>0</v>
      </c>
      <c r="DB64">
        <v>0</v>
      </c>
      <c r="DC64">
        <v>0</v>
      </c>
      <c r="DD64">
        <v>0</v>
      </c>
      <c r="DE64">
        <v>3</v>
      </c>
      <c r="DF64">
        <v>0</v>
      </c>
      <c r="DG64">
        <v>0</v>
      </c>
      <c r="DH64">
        <v>1</v>
      </c>
      <c r="DI64">
        <v>0</v>
      </c>
      <c r="DJ64">
        <v>0</v>
      </c>
      <c r="DK64">
        <v>0</v>
      </c>
      <c r="DL64">
        <v>0</v>
      </c>
      <c r="DM64">
        <v>0</v>
      </c>
      <c r="DN64">
        <v>0</v>
      </c>
      <c r="DO64">
        <v>0</v>
      </c>
      <c r="DP64">
        <v>2</v>
      </c>
      <c r="DQ64">
        <v>0</v>
      </c>
      <c r="DR64">
        <v>0</v>
      </c>
      <c r="DS64">
        <v>0</v>
      </c>
      <c r="DT64" s="340">
        <v>0</v>
      </c>
      <c r="DU64" s="340"/>
      <c r="DV64" s="340">
        <v>0</v>
      </c>
      <c r="DW64" s="340">
        <v>0</v>
      </c>
      <c r="DX64" s="340">
        <v>4</v>
      </c>
      <c r="DY64" s="340">
        <v>0</v>
      </c>
      <c r="DZ64" s="340">
        <v>9</v>
      </c>
      <c r="EA64" s="340">
        <v>0</v>
      </c>
      <c r="EB64" s="340">
        <v>0</v>
      </c>
      <c r="EC64" s="340">
        <v>0</v>
      </c>
      <c r="ED64" s="340">
        <v>0</v>
      </c>
      <c r="EE64" s="340">
        <v>0</v>
      </c>
      <c r="EF64" s="340">
        <v>0</v>
      </c>
      <c r="EG64" s="340">
        <v>0</v>
      </c>
      <c r="EH64" s="340">
        <v>0</v>
      </c>
      <c r="EI64" s="340">
        <v>0</v>
      </c>
      <c r="EJ64" s="235">
        <v>0</v>
      </c>
      <c r="EK64" s="235">
        <v>13</v>
      </c>
      <c r="EL64" s="235">
        <v>0</v>
      </c>
      <c r="EM64" s="235">
        <v>0</v>
      </c>
      <c r="EN64" s="235"/>
      <c r="EO64" s="235">
        <v>0</v>
      </c>
      <c r="EP64" s="235">
        <v>0</v>
      </c>
      <c r="EQ64" s="235">
        <v>0</v>
      </c>
      <c r="ER64" s="235">
        <v>0</v>
      </c>
      <c r="ES64" s="235">
        <v>0</v>
      </c>
      <c r="ET64" s="235">
        <v>0</v>
      </c>
      <c r="EU64" s="235">
        <v>0</v>
      </c>
      <c r="EV64" s="235"/>
      <c r="EW64" s="235">
        <v>0</v>
      </c>
      <c r="EX64" s="235">
        <v>0</v>
      </c>
      <c r="EY64" s="235">
        <v>0</v>
      </c>
    </row>
    <row r="65" spans="1:155" x14ac:dyDescent="0.2">
      <c r="A65" t="s">
        <v>1768</v>
      </c>
      <c r="E65" s="277"/>
      <c r="F65" s="277"/>
      <c r="G65" s="277"/>
      <c r="H65" s="277"/>
      <c r="I65" s="277"/>
      <c r="J65" s="277"/>
      <c r="K65">
        <v>0</v>
      </c>
      <c r="L65">
        <v>18</v>
      </c>
      <c r="M65">
        <v>0</v>
      </c>
      <c r="N65">
        <v>0</v>
      </c>
      <c r="O65">
        <v>40</v>
      </c>
      <c r="P65">
        <v>0</v>
      </c>
      <c r="Q65">
        <v>0</v>
      </c>
      <c r="R65">
        <v>0</v>
      </c>
      <c r="S65">
        <v>0</v>
      </c>
      <c r="T65">
        <v>0</v>
      </c>
      <c r="U65">
        <v>0</v>
      </c>
      <c r="V65">
        <v>0</v>
      </c>
      <c r="W65">
        <v>0</v>
      </c>
      <c r="X65">
        <v>0</v>
      </c>
      <c r="Y65">
        <v>0</v>
      </c>
      <c r="Z65">
        <v>0</v>
      </c>
      <c r="AA65" t="s">
        <v>2201</v>
      </c>
      <c r="AB65">
        <v>0</v>
      </c>
      <c r="AC65">
        <v>0</v>
      </c>
      <c r="AD65">
        <v>0</v>
      </c>
      <c r="AE65">
        <v>0</v>
      </c>
      <c r="AF65">
        <v>9</v>
      </c>
      <c r="AG65">
        <v>0</v>
      </c>
      <c r="AH65">
        <v>0</v>
      </c>
      <c r="AI65">
        <v>0</v>
      </c>
      <c r="AJ65">
        <v>0</v>
      </c>
      <c r="AK65">
        <v>0</v>
      </c>
      <c r="AL65">
        <v>0</v>
      </c>
      <c r="AM65">
        <v>0</v>
      </c>
      <c r="AN65">
        <v>0</v>
      </c>
      <c r="AO65">
        <v>0</v>
      </c>
      <c r="AP65">
        <v>0</v>
      </c>
      <c r="AQ65">
        <v>0</v>
      </c>
      <c r="AR65">
        <v>0</v>
      </c>
      <c r="AS65">
        <v>8</v>
      </c>
      <c r="AT65">
        <v>0</v>
      </c>
      <c r="AU65">
        <v>0</v>
      </c>
      <c r="AV65">
        <v>0</v>
      </c>
      <c r="AW65">
        <v>0</v>
      </c>
      <c r="AX65">
        <v>2</v>
      </c>
      <c r="AY65">
        <v>0</v>
      </c>
      <c r="AZ65">
        <v>0</v>
      </c>
      <c r="BA65">
        <v>0</v>
      </c>
      <c r="BB65">
        <v>0</v>
      </c>
      <c r="BC65">
        <v>0</v>
      </c>
      <c r="BD65">
        <v>0</v>
      </c>
      <c r="BE65">
        <v>0</v>
      </c>
      <c r="BF65">
        <v>0</v>
      </c>
      <c r="BG65">
        <v>0</v>
      </c>
      <c r="BH65">
        <v>0</v>
      </c>
      <c r="BI65">
        <v>2</v>
      </c>
      <c r="BJ65">
        <v>0</v>
      </c>
      <c r="BK65">
        <v>0</v>
      </c>
      <c r="BL65">
        <v>5</v>
      </c>
      <c r="BM65">
        <v>0</v>
      </c>
      <c r="BN65">
        <v>2</v>
      </c>
      <c r="BO65">
        <v>0</v>
      </c>
      <c r="BP65">
        <v>0</v>
      </c>
      <c r="BQ65">
        <v>0</v>
      </c>
      <c r="BR65">
        <v>0</v>
      </c>
      <c r="BS65">
        <v>0</v>
      </c>
      <c r="BT65">
        <v>0</v>
      </c>
      <c r="BU65">
        <v>0</v>
      </c>
      <c r="BV65">
        <v>0</v>
      </c>
      <c r="BW65">
        <v>0</v>
      </c>
      <c r="BX65">
        <v>0</v>
      </c>
      <c r="BY65">
        <v>6</v>
      </c>
      <c r="BZ65">
        <v>0</v>
      </c>
      <c r="CA65">
        <v>0</v>
      </c>
      <c r="CB65">
        <v>2</v>
      </c>
      <c r="CC65">
        <v>0</v>
      </c>
      <c r="CD65">
        <v>0</v>
      </c>
      <c r="CE65">
        <v>0</v>
      </c>
      <c r="CF65">
        <v>0</v>
      </c>
      <c r="CG65">
        <v>0</v>
      </c>
      <c r="CH65">
        <v>0</v>
      </c>
      <c r="CI65">
        <v>0</v>
      </c>
      <c r="CJ65">
        <v>0</v>
      </c>
      <c r="CK65">
        <v>0</v>
      </c>
      <c r="CL65">
        <v>0</v>
      </c>
      <c r="CM65">
        <v>0</v>
      </c>
      <c r="CN65">
        <v>0</v>
      </c>
      <c r="CO65">
        <v>0</v>
      </c>
      <c r="CP65">
        <v>0</v>
      </c>
      <c r="CQ65">
        <v>0</v>
      </c>
      <c r="CR65">
        <v>10</v>
      </c>
      <c r="CS65">
        <v>0</v>
      </c>
      <c r="CT65">
        <v>0</v>
      </c>
      <c r="CU65">
        <v>0</v>
      </c>
      <c r="CV65">
        <v>0</v>
      </c>
      <c r="CW65">
        <v>0</v>
      </c>
      <c r="CX65">
        <v>0</v>
      </c>
      <c r="CY65">
        <v>0</v>
      </c>
      <c r="CZ65">
        <v>0</v>
      </c>
      <c r="DA65">
        <v>0</v>
      </c>
      <c r="DB65">
        <v>0</v>
      </c>
      <c r="DC65">
        <v>0</v>
      </c>
      <c r="DD65">
        <v>0</v>
      </c>
      <c r="DE65">
        <v>10</v>
      </c>
      <c r="DF65">
        <v>0</v>
      </c>
      <c r="DG65">
        <v>0</v>
      </c>
      <c r="DH65">
        <v>0</v>
      </c>
      <c r="DI65">
        <v>0</v>
      </c>
      <c r="DJ65">
        <v>0</v>
      </c>
      <c r="DK65">
        <v>0</v>
      </c>
      <c r="DL65">
        <v>0</v>
      </c>
      <c r="DM65">
        <v>0</v>
      </c>
      <c r="DN65">
        <v>0</v>
      </c>
      <c r="DO65">
        <v>0</v>
      </c>
      <c r="DP65">
        <v>0</v>
      </c>
      <c r="DQ65">
        <v>0</v>
      </c>
      <c r="DR65">
        <v>0</v>
      </c>
      <c r="DS65">
        <v>0</v>
      </c>
      <c r="DT65" s="340" t="e">
        <v>#N/A</v>
      </c>
      <c r="DU65" s="340" t="e">
        <v>#N/A</v>
      </c>
      <c r="DV65" s="340" t="e">
        <v>#N/A</v>
      </c>
      <c r="DW65" s="340" t="e">
        <v>#N/A</v>
      </c>
      <c r="DX65" s="340" t="e">
        <v>#N/A</v>
      </c>
      <c r="DY65" s="340" t="e">
        <v>#N/A</v>
      </c>
      <c r="DZ65" s="340" t="e">
        <v>#N/A</v>
      </c>
      <c r="EA65" s="340" t="e">
        <v>#N/A</v>
      </c>
      <c r="EB65" s="340" t="e">
        <v>#N/A</v>
      </c>
      <c r="EC65" s="340" t="e">
        <v>#N/A</v>
      </c>
      <c r="ED65" s="340" t="e">
        <v>#N/A</v>
      </c>
      <c r="EE65" s="340" t="e">
        <v>#N/A</v>
      </c>
      <c r="EF65" s="340" t="e">
        <v>#N/A</v>
      </c>
      <c r="EG65" s="340" t="e">
        <v>#N/A</v>
      </c>
      <c r="EH65" s="340" t="e">
        <v>#N/A</v>
      </c>
      <c r="EI65" s="340" t="e">
        <v>#N/A</v>
      </c>
      <c r="EJ65" s="235" t="e">
        <v>#N/A</v>
      </c>
      <c r="EK65" s="235" t="e">
        <v>#N/A</v>
      </c>
      <c r="EL65" s="235" t="e">
        <v>#N/A</v>
      </c>
      <c r="EM65" s="235" t="e">
        <v>#N/A</v>
      </c>
      <c r="EN65" s="235" t="e">
        <v>#N/A</v>
      </c>
      <c r="EO65" s="235" t="e">
        <v>#N/A</v>
      </c>
      <c r="EP65" s="235" t="e">
        <v>#N/A</v>
      </c>
      <c r="EQ65" s="235" t="e">
        <v>#N/A</v>
      </c>
      <c r="ER65" s="235" t="e">
        <v>#N/A</v>
      </c>
      <c r="ES65" s="235" t="e">
        <v>#N/A</v>
      </c>
      <c r="ET65" s="235" t="e">
        <v>#N/A</v>
      </c>
      <c r="EU65" s="235" t="e">
        <v>#N/A</v>
      </c>
      <c r="EV65" s="235" t="e">
        <v>#N/A</v>
      </c>
      <c r="EW65" s="235" t="e">
        <v>#N/A</v>
      </c>
      <c r="EX65" s="235" t="e">
        <v>#N/A</v>
      </c>
      <c r="EY65" s="235" t="e">
        <v>#N/A</v>
      </c>
    </row>
    <row r="66" spans="1:155" x14ac:dyDescent="0.2">
      <c r="A66" t="s">
        <v>1706</v>
      </c>
      <c r="E66" s="277"/>
      <c r="F66" s="277"/>
      <c r="G66" s="277"/>
      <c r="H66" s="277"/>
      <c r="I66" s="277"/>
      <c r="J66" s="277"/>
      <c r="K66">
        <v>0</v>
      </c>
      <c r="L66">
        <v>30</v>
      </c>
      <c r="M66">
        <v>0</v>
      </c>
      <c r="N66">
        <v>3</v>
      </c>
      <c r="O66">
        <v>52</v>
      </c>
      <c r="P66">
        <v>0</v>
      </c>
      <c r="Q66">
        <v>0</v>
      </c>
      <c r="R66">
        <v>0</v>
      </c>
      <c r="S66">
        <v>0</v>
      </c>
      <c r="T66">
        <v>0</v>
      </c>
      <c r="U66">
        <v>0</v>
      </c>
      <c r="V66">
        <v>0</v>
      </c>
      <c r="W66">
        <v>0</v>
      </c>
      <c r="X66">
        <v>0</v>
      </c>
      <c r="Y66">
        <v>0</v>
      </c>
      <c r="Z66">
        <v>0</v>
      </c>
      <c r="AA66" t="s">
        <v>2201</v>
      </c>
      <c r="AB66">
        <v>0</v>
      </c>
      <c r="AC66">
        <v>0</v>
      </c>
      <c r="AD66">
        <v>0</v>
      </c>
      <c r="AE66">
        <v>0</v>
      </c>
      <c r="AF66">
        <v>8</v>
      </c>
      <c r="AG66">
        <v>0</v>
      </c>
      <c r="AH66">
        <v>0</v>
      </c>
      <c r="AI66">
        <v>0</v>
      </c>
      <c r="AJ66">
        <v>0</v>
      </c>
      <c r="AK66">
        <v>0</v>
      </c>
      <c r="AL66">
        <v>0</v>
      </c>
      <c r="AM66">
        <v>0</v>
      </c>
      <c r="AN66">
        <v>0</v>
      </c>
      <c r="AO66">
        <v>0</v>
      </c>
      <c r="AP66">
        <v>0</v>
      </c>
      <c r="AQ66">
        <v>0</v>
      </c>
      <c r="AR66">
        <v>0</v>
      </c>
      <c r="AS66">
        <v>8</v>
      </c>
      <c r="AT66">
        <v>0</v>
      </c>
      <c r="AU66">
        <v>0</v>
      </c>
      <c r="AV66">
        <v>0</v>
      </c>
      <c r="AW66">
        <v>0</v>
      </c>
      <c r="AX66">
        <v>0</v>
      </c>
      <c r="AY66">
        <v>0</v>
      </c>
      <c r="AZ66">
        <v>0</v>
      </c>
      <c r="BA66">
        <v>0</v>
      </c>
      <c r="BB66">
        <v>0</v>
      </c>
      <c r="BC66">
        <v>0</v>
      </c>
      <c r="BD66">
        <v>0</v>
      </c>
      <c r="BE66">
        <v>0</v>
      </c>
      <c r="BF66">
        <v>0</v>
      </c>
      <c r="BG66">
        <v>0</v>
      </c>
      <c r="BH66">
        <v>0</v>
      </c>
      <c r="BI66">
        <v>0</v>
      </c>
      <c r="BJ66">
        <v>0</v>
      </c>
      <c r="BK66">
        <v>2</v>
      </c>
      <c r="BL66">
        <v>6</v>
      </c>
      <c r="BM66">
        <v>0</v>
      </c>
      <c r="BN66">
        <v>0</v>
      </c>
      <c r="BO66">
        <v>0</v>
      </c>
      <c r="BP66">
        <v>0</v>
      </c>
      <c r="BQ66">
        <v>0</v>
      </c>
      <c r="BR66">
        <v>0</v>
      </c>
      <c r="BS66">
        <v>0</v>
      </c>
      <c r="BT66">
        <v>0</v>
      </c>
      <c r="BU66">
        <v>0</v>
      </c>
      <c r="BV66">
        <v>0</v>
      </c>
      <c r="BW66">
        <v>0</v>
      </c>
      <c r="BX66">
        <v>0</v>
      </c>
      <c r="BY66">
        <v>6</v>
      </c>
      <c r="BZ66">
        <v>0</v>
      </c>
      <c r="CA66">
        <v>0</v>
      </c>
      <c r="CB66">
        <v>0</v>
      </c>
      <c r="CC66">
        <v>0</v>
      </c>
      <c r="CD66">
        <v>2</v>
      </c>
      <c r="CE66">
        <v>0</v>
      </c>
      <c r="CF66">
        <v>0</v>
      </c>
      <c r="CG66">
        <v>0</v>
      </c>
      <c r="CH66">
        <v>0</v>
      </c>
      <c r="CI66">
        <v>0</v>
      </c>
      <c r="CJ66">
        <v>0</v>
      </c>
      <c r="CK66">
        <v>0</v>
      </c>
      <c r="CL66">
        <v>0</v>
      </c>
      <c r="CM66">
        <v>0</v>
      </c>
      <c r="CN66">
        <v>0</v>
      </c>
      <c r="CO66">
        <v>1</v>
      </c>
      <c r="CP66">
        <v>0</v>
      </c>
      <c r="CQ66">
        <v>0</v>
      </c>
      <c r="CR66">
        <v>12</v>
      </c>
      <c r="CS66">
        <v>0</v>
      </c>
      <c r="CT66">
        <v>0</v>
      </c>
      <c r="CU66">
        <v>0</v>
      </c>
      <c r="CV66">
        <v>0</v>
      </c>
      <c r="CW66">
        <v>0</v>
      </c>
      <c r="CX66">
        <v>0</v>
      </c>
      <c r="CY66">
        <v>0</v>
      </c>
      <c r="CZ66">
        <v>0</v>
      </c>
      <c r="DA66">
        <v>0</v>
      </c>
      <c r="DB66">
        <v>0</v>
      </c>
      <c r="DC66">
        <v>0</v>
      </c>
      <c r="DD66">
        <v>0</v>
      </c>
      <c r="DE66">
        <v>13</v>
      </c>
      <c r="DF66">
        <v>0</v>
      </c>
      <c r="DG66">
        <v>0</v>
      </c>
      <c r="DH66">
        <v>0</v>
      </c>
      <c r="DI66">
        <v>0</v>
      </c>
      <c r="DJ66">
        <v>0</v>
      </c>
      <c r="DK66">
        <v>0</v>
      </c>
      <c r="DL66">
        <v>0</v>
      </c>
      <c r="DM66">
        <v>0</v>
      </c>
      <c r="DN66">
        <v>0</v>
      </c>
      <c r="DO66">
        <v>0</v>
      </c>
      <c r="DP66">
        <v>0</v>
      </c>
      <c r="DQ66">
        <v>0</v>
      </c>
      <c r="DR66">
        <v>0</v>
      </c>
      <c r="DS66">
        <v>0</v>
      </c>
      <c r="DT66" s="340" t="e">
        <v>#N/A</v>
      </c>
      <c r="DU66" s="340" t="e">
        <v>#N/A</v>
      </c>
      <c r="DV66" s="340" t="e">
        <v>#N/A</v>
      </c>
      <c r="DW66" s="340" t="e">
        <v>#N/A</v>
      </c>
      <c r="DX66" s="340" t="e">
        <v>#N/A</v>
      </c>
      <c r="DY66" s="340" t="e">
        <v>#N/A</v>
      </c>
      <c r="DZ66" s="340" t="e">
        <v>#N/A</v>
      </c>
      <c r="EA66" s="340" t="e">
        <v>#N/A</v>
      </c>
      <c r="EB66" s="340" t="e">
        <v>#N/A</v>
      </c>
      <c r="EC66" s="340" t="e">
        <v>#N/A</v>
      </c>
      <c r="ED66" s="340" t="e">
        <v>#N/A</v>
      </c>
      <c r="EE66" s="340" t="e">
        <v>#N/A</v>
      </c>
      <c r="EF66" s="340" t="e">
        <v>#N/A</v>
      </c>
      <c r="EG66" s="340" t="e">
        <v>#N/A</v>
      </c>
      <c r="EH66" s="340" t="e">
        <v>#N/A</v>
      </c>
      <c r="EI66" s="340" t="e">
        <v>#N/A</v>
      </c>
      <c r="EJ66" s="235" t="e">
        <v>#N/A</v>
      </c>
      <c r="EK66" s="235" t="e">
        <v>#N/A</v>
      </c>
      <c r="EL66" s="235" t="e">
        <v>#N/A</v>
      </c>
      <c r="EM66" s="235" t="e">
        <v>#N/A</v>
      </c>
      <c r="EN66" s="235" t="e">
        <v>#N/A</v>
      </c>
      <c r="EO66" s="235" t="e">
        <v>#N/A</v>
      </c>
      <c r="EP66" s="235" t="e">
        <v>#N/A</v>
      </c>
      <c r="EQ66" s="235" t="e">
        <v>#N/A</v>
      </c>
      <c r="ER66" s="235" t="e">
        <v>#N/A</v>
      </c>
      <c r="ES66" s="235" t="e">
        <v>#N/A</v>
      </c>
      <c r="ET66" s="235" t="e">
        <v>#N/A</v>
      </c>
      <c r="EU66" s="235" t="e">
        <v>#N/A</v>
      </c>
      <c r="EV66" s="235" t="e">
        <v>#N/A</v>
      </c>
      <c r="EW66" s="235" t="e">
        <v>#N/A</v>
      </c>
      <c r="EX66" s="235" t="e">
        <v>#N/A</v>
      </c>
      <c r="EY66" s="235" t="e">
        <v>#N/A</v>
      </c>
    </row>
    <row r="67" spans="1:155" x14ac:dyDescent="0.2">
      <c r="A67" t="s">
        <v>1896</v>
      </c>
      <c r="E67" s="277"/>
      <c r="F67" s="277"/>
      <c r="G67" s="277"/>
      <c r="H67" s="277"/>
      <c r="I67" s="277"/>
      <c r="J67" s="277"/>
      <c r="K67">
        <v>0</v>
      </c>
      <c r="L67">
        <v>26</v>
      </c>
      <c r="M67">
        <v>0</v>
      </c>
      <c r="N67">
        <v>7</v>
      </c>
      <c r="O67">
        <v>75</v>
      </c>
      <c r="P67">
        <v>0</v>
      </c>
      <c r="Q67">
        <v>7</v>
      </c>
      <c r="R67">
        <v>0</v>
      </c>
      <c r="S67">
        <v>2</v>
      </c>
      <c r="T67">
        <v>4</v>
      </c>
      <c r="U67">
        <v>2</v>
      </c>
      <c r="V67">
        <v>16</v>
      </c>
      <c r="W67">
        <v>0</v>
      </c>
      <c r="X67">
        <v>0</v>
      </c>
      <c r="Y67">
        <v>0</v>
      </c>
      <c r="Z67">
        <v>0</v>
      </c>
      <c r="AA67" t="s">
        <v>2201</v>
      </c>
      <c r="AB67">
        <v>0</v>
      </c>
      <c r="AC67">
        <v>0</v>
      </c>
      <c r="AD67">
        <v>0</v>
      </c>
      <c r="AE67">
        <v>1</v>
      </c>
      <c r="AF67">
        <v>5</v>
      </c>
      <c r="AG67">
        <v>0</v>
      </c>
      <c r="AH67">
        <v>3</v>
      </c>
      <c r="AI67">
        <v>0</v>
      </c>
      <c r="AJ67">
        <v>0</v>
      </c>
      <c r="AK67">
        <v>0</v>
      </c>
      <c r="AL67">
        <v>0</v>
      </c>
      <c r="AM67">
        <v>3</v>
      </c>
      <c r="AN67">
        <v>0</v>
      </c>
      <c r="AO67">
        <v>0</v>
      </c>
      <c r="AP67">
        <v>0</v>
      </c>
      <c r="AQ67">
        <v>0</v>
      </c>
      <c r="AR67">
        <v>0</v>
      </c>
      <c r="AS67">
        <v>8</v>
      </c>
      <c r="AT67">
        <v>0</v>
      </c>
      <c r="AU67">
        <v>2</v>
      </c>
      <c r="AV67">
        <v>0</v>
      </c>
      <c r="AW67">
        <v>0</v>
      </c>
      <c r="AX67">
        <v>0</v>
      </c>
      <c r="AY67">
        <v>0</v>
      </c>
      <c r="AZ67">
        <v>2</v>
      </c>
      <c r="BA67">
        <v>0</v>
      </c>
      <c r="BB67">
        <v>0</v>
      </c>
      <c r="BC67">
        <v>1</v>
      </c>
      <c r="BD67">
        <v>0</v>
      </c>
      <c r="BE67">
        <v>0</v>
      </c>
      <c r="BF67">
        <v>0</v>
      </c>
      <c r="BG67">
        <v>0</v>
      </c>
      <c r="BH67">
        <v>0</v>
      </c>
      <c r="BI67">
        <v>0</v>
      </c>
      <c r="BJ67">
        <v>0</v>
      </c>
      <c r="BK67">
        <v>1</v>
      </c>
      <c r="BL67">
        <v>10</v>
      </c>
      <c r="BM67">
        <v>0</v>
      </c>
      <c r="BN67">
        <v>0</v>
      </c>
      <c r="BO67">
        <v>0</v>
      </c>
      <c r="BP67">
        <v>0</v>
      </c>
      <c r="BQ67">
        <v>0</v>
      </c>
      <c r="BR67">
        <v>0</v>
      </c>
      <c r="BS67">
        <v>1</v>
      </c>
      <c r="BT67">
        <v>0</v>
      </c>
      <c r="BU67">
        <v>0</v>
      </c>
      <c r="BV67">
        <v>0</v>
      </c>
      <c r="BW67">
        <v>0</v>
      </c>
      <c r="BX67">
        <v>0</v>
      </c>
      <c r="BY67">
        <v>8</v>
      </c>
      <c r="BZ67">
        <v>0</v>
      </c>
      <c r="CA67">
        <v>1</v>
      </c>
      <c r="CB67">
        <v>2</v>
      </c>
      <c r="CC67">
        <v>0</v>
      </c>
      <c r="CD67">
        <v>0</v>
      </c>
      <c r="CE67">
        <v>0</v>
      </c>
      <c r="CF67">
        <v>2</v>
      </c>
      <c r="CG67">
        <v>2</v>
      </c>
      <c r="CH67">
        <v>2</v>
      </c>
      <c r="CI67">
        <v>0</v>
      </c>
      <c r="CJ67">
        <v>0</v>
      </c>
      <c r="CK67">
        <v>0</v>
      </c>
      <c r="CL67">
        <v>0</v>
      </c>
      <c r="CM67">
        <v>0</v>
      </c>
      <c r="CN67">
        <v>0</v>
      </c>
      <c r="CO67">
        <v>0</v>
      </c>
      <c r="CP67">
        <v>0</v>
      </c>
      <c r="CQ67">
        <v>0</v>
      </c>
      <c r="CR67">
        <v>18</v>
      </c>
      <c r="CS67">
        <v>0</v>
      </c>
      <c r="CT67">
        <v>0</v>
      </c>
      <c r="CU67">
        <v>0</v>
      </c>
      <c r="CV67">
        <v>0</v>
      </c>
      <c r="CW67">
        <v>0</v>
      </c>
      <c r="CX67">
        <v>0</v>
      </c>
      <c r="CY67">
        <v>4</v>
      </c>
      <c r="CZ67">
        <v>0</v>
      </c>
      <c r="DA67">
        <v>0</v>
      </c>
      <c r="DB67">
        <v>0</v>
      </c>
      <c r="DC67">
        <v>0</v>
      </c>
      <c r="DD67">
        <v>0</v>
      </c>
      <c r="DE67">
        <v>12</v>
      </c>
      <c r="DF67">
        <v>0</v>
      </c>
      <c r="DG67">
        <v>0</v>
      </c>
      <c r="DH67">
        <v>7</v>
      </c>
      <c r="DI67">
        <v>0</v>
      </c>
      <c r="DJ67">
        <v>0</v>
      </c>
      <c r="DK67">
        <v>0</v>
      </c>
      <c r="DL67">
        <v>0</v>
      </c>
      <c r="DM67">
        <v>1</v>
      </c>
      <c r="DN67">
        <v>0</v>
      </c>
      <c r="DO67">
        <v>1</v>
      </c>
      <c r="DP67">
        <v>0</v>
      </c>
      <c r="DQ67">
        <v>0</v>
      </c>
      <c r="DR67">
        <v>0</v>
      </c>
      <c r="DS67">
        <v>0</v>
      </c>
      <c r="DT67" s="340">
        <v>0</v>
      </c>
      <c r="DU67" s="340"/>
      <c r="DV67" s="340">
        <v>0</v>
      </c>
      <c r="DW67" s="340">
        <v>2</v>
      </c>
      <c r="DX67" s="340">
        <v>10</v>
      </c>
      <c r="DY67" s="340">
        <v>0</v>
      </c>
      <c r="DZ67" s="340"/>
      <c r="EA67" s="340">
        <v>0</v>
      </c>
      <c r="EB67" s="340">
        <v>1</v>
      </c>
      <c r="EC67" s="340">
        <v>1</v>
      </c>
      <c r="ED67" s="340">
        <v>0</v>
      </c>
      <c r="EE67" s="340">
        <v>5</v>
      </c>
      <c r="EF67" s="340">
        <v>0</v>
      </c>
      <c r="EG67" s="340">
        <v>0</v>
      </c>
      <c r="EH67" s="340">
        <v>0</v>
      </c>
      <c r="EI67" s="340">
        <v>0</v>
      </c>
      <c r="EJ67" s="235">
        <v>0</v>
      </c>
      <c r="EK67" s="235">
        <v>15</v>
      </c>
      <c r="EL67" s="235">
        <v>0</v>
      </c>
      <c r="EM67" s="235"/>
      <c r="EN67" s="235">
        <v>1</v>
      </c>
      <c r="EO67" s="235">
        <v>0</v>
      </c>
      <c r="EP67" s="235">
        <v>0</v>
      </c>
      <c r="EQ67" s="235">
        <v>0</v>
      </c>
      <c r="ER67" s="235">
        <v>3</v>
      </c>
      <c r="ES67" s="235">
        <v>1</v>
      </c>
      <c r="ET67" s="235">
        <v>1</v>
      </c>
      <c r="EU67" s="235">
        <v>1</v>
      </c>
      <c r="EV67" s="235">
        <v>0</v>
      </c>
      <c r="EW67" s="235">
        <v>0</v>
      </c>
      <c r="EX67" s="235">
        <v>0</v>
      </c>
      <c r="EY67" s="235">
        <v>0</v>
      </c>
    </row>
    <row r="68" spans="1:155" x14ac:dyDescent="0.2">
      <c r="A68" t="s">
        <v>1678</v>
      </c>
      <c r="E68" s="277"/>
      <c r="F68" s="277"/>
      <c r="G68" s="277"/>
      <c r="H68" s="277"/>
      <c r="I68" s="277"/>
      <c r="J68" s="277"/>
      <c r="K68">
        <v>0</v>
      </c>
      <c r="L68">
        <v>19</v>
      </c>
      <c r="M68">
        <v>0</v>
      </c>
      <c r="N68">
        <v>0</v>
      </c>
      <c r="O68">
        <v>60</v>
      </c>
      <c r="P68">
        <v>0</v>
      </c>
      <c r="Q68">
        <v>3</v>
      </c>
      <c r="R68">
        <v>0</v>
      </c>
      <c r="S68">
        <v>0</v>
      </c>
      <c r="T68">
        <v>0</v>
      </c>
      <c r="U68">
        <v>0</v>
      </c>
      <c r="V68">
        <v>0</v>
      </c>
      <c r="W68">
        <v>0</v>
      </c>
      <c r="X68">
        <v>0</v>
      </c>
      <c r="Y68">
        <v>0</v>
      </c>
      <c r="Z68">
        <v>0</v>
      </c>
      <c r="AA68" t="s">
        <v>2201</v>
      </c>
      <c r="AB68">
        <v>0</v>
      </c>
      <c r="AC68">
        <v>0</v>
      </c>
      <c r="AD68">
        <v>0</v>
      </c>
      <c r="AE68">
        <v>0</v>
      </c>
      <c r="AF68">
        <v>10</v>
      </c>
      <c r="AG68">
        <v>0</v>
      </c>
      <c r="AH68">
        <v>2</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2</v>
      </c>
      <c r="BJ68">
        <v>0</v>
      </c>
      <c r="BK68">
        <v>0</v>
      </c>
      <c r="BL68">
        <v>6</v>
      </c>
      <c r="BM68">
        <v>0</v>
      </c>
      <c r="BN68">
        <v>1</v>
      </c>
      <c r="BO68">
        <v>0</v>
      </c>
      <c r="BP68">
        <v>0</v>
      </c>
      <c r="BQ68">
        <v>0</v>
      </c>
      <c r="BR68">
        <v>0</v>
      </c>
      <c r="BS68">
        <v>0</v>
      </c>
      <c r="BT68">
        <v>0</v>
      </c>
      <c r="BU68">
        <v>0</v>
      </c>
      <c r="BV68">
        <v>0</v>
      </c>
      <c r="BW68">
        <v>0</v>
      </c>
      <c r="BX68">
        <v>0</v>
      </c>
      <c r="BY68">
        <v>18</v>
      </c>
      <c r="BZ68">
        <v>0</v>
      </c>
      <c r="CA68">
        <v>0</v>
      </c>
      <c r="CB68">
        <v>2</v>
      </c>
      <c r="CC68">
        <v>0</v>
      </c>
      <c r="CD68">
        <v>0</v>
      </c>
      <c r="CE68">
        <v>0</v>
      </c>
      <c r="CF68">
        <v>0</v>
      </c>
      <c r="CG68">
        <v>0</v>
      </c>
      <c r="CH68">
        <v>0</v>
      </c>
      <c r="CI68">
        <v>0</v>
      </c>
      <c r="CJ68">
        <v>0</v>
      </c>
      <c r="CK68">
        <v>0</v>
      </c>
      <c r="CL68">
        <v>0</v>
      </c>
      <c r="CM68">
        <v>0</v>
      </c>
      <c r="CN68">
        <v>0</v>
      </c>
      <c r="CO68">
        <v>0</v>
      </c>
      <c r="CP68">
        <v>0</v>
      </c>
      <c r="CQ68">
        <v>0</v>
      </c>
      <c r="CR68">
        <v>11</v>
      </c>
      <c r="CS68">
        <v>0</v>
      </c>
      <c r="CT68">
        <v>0</v>
      </c>
      <c r="CU68">
        <v>0</v>
      </c>
      <c r="CV68">
        <v>0</v>
      </c>
      <c r="CW68">
        <v>0</v>
      </c>
      <c r="CX68">
        <v>0</v>
      </c>
      <c r="CY68">
        <v>0</v>
      </c>
      <c r="CZ68">
        <v>0</v>
      </c>
      <c r="DA68">
        <v>0</v>
      </c>
      <c r="DB68">
        <v>0</v>
      </c>
      <c r="DC68">
        <v>0</v>
      </c>
      <c r="DD68">
        <v>0</v>
      </c>
      <c r="DE68">
        <v>11</v>
      </c>
      <c r="DF68">
        <v>0</v>
      </c>
      <c r="DG68">
        <v>0</v>
      </c>
      <c r="DH68">
        <v>0</v>
      </c>
      <c r="DI68">
        <v>0</v>
      </c>
      <c r="DJ68">
        <v>0</v>
      </c>
      <c r="DK68">
        <v>0</v>
      </c>
      <c r="DL68">
        <v>0</v>
      </c>
      <c r="DM68">
        <v>0</v>
      </c>
      <c r="DN68">
        <v>0</v>
      </c>
      <c r="DO68">
        <v>0</v>
      </c>
      <c r="DP68">
        <v>0</v>
      </c>
      <c r="DQ68">
        <v>0</v>
      </c>
      <c r="DR68">
        <v>0</v>
      </c>
      <c r="DS68">
        <v>0</v>
      </c>
      <c r="DT68" s="340">
        <v>0</v>
      </c>
      <c r="DU68" s="340">
        <v>2</v>
      </c>
      <c r="DV68" s="340">
        <v>0</v>
      </c>
      <c r="DW68" s="340">
        <v>0</v>
      </c>
      <c r="DX68" s="340">
        <v>9</v>
      </c>
      <c r="DY68" s="340">
        <v>0</v>
      </c>
      <c r="DZ68" s="340"/>
      <c r="EA68" s="340">
        <v>0</v>
      </c>
      <c r="EB68" s="340">
        <v>0</v>
      </c>
      <c r="EC68" s="340">
        <v>0</v>
      </c>
      <c r="ED68" s="340">
        <v>0</v>
      </c>
      <c r="EE68" s="340">
        <v>0</v>
      </c>
      <c r="EF68" s="340">
        <v>0</v>
      </c>
      <c r="EG68" s="340">
        <v>0</v>
      </c>
      <c r="EH68" s="340">
        <v>0</v>
      </c>
      <c r="EI68" s="340">
        <v>0</v>
      </c>
      <c r="EJ68" s="235">
        <v>0</v>
      </c>
      <c r="EK68" s="235">
        <v>12</v>
      </c>
      <c r="EL68" s="235">
        <v>0</v>
      </c>
      <c r="EM68" s="235">
        <v>0</v>
      </c>
      <c r="EN68" s="235">
        <v>2</v>
      </c>
      <c r="EO68" s="235">
        <v>0</v>
      </c>
      <c r="EP68" s="235">
        <v>0</v>
      </c>
      <c r="EQ68" s="235">
        <v>0</v>
      </c>
      <c r="ER68" s="235">
        <v>0</v>
      </c>
      <c r="ES68" s="235">
        <v>0</v>
      </c>
      <c r="ET68" s="235">
        <v>0</v>
      </c>
      <c r="EU68" s="235">
        <v>0</v>
      </c>
      <c r="EV68" s="235">
        <v>0</v>
      </c>
      <c r="EW68" s="235">
        <v>0</v>
      </c>
      <c r="EX68" s="235">
        <v>0</v>
      </c>
      <c r="EY68" s="235">
        <v>0</v>
      </c>
    </row>
    <row r="69" spans="1:155" x14ac:dyDescent="0.2">
      <c r="A69" t="s">
        <v>2218</v>
      </c>
      <c r="E69" s="277"/>
      <c r="F69" s="277"/>
      <c r="G69" s="277"/>
      <c r="H69" s="277"/>
      <c r="I69" s="277"/>
      <c r="J69" s="277"/>
      <c r="K69">
        <v>0</v>
      </c>
      <c r="L69">
        <v>13</v>
      </c>
      <c r="M69">
        <v>0</v>
      </c>
      <c r="N69">
        <v>0</v>
      </c>
      <c r="O69">
        <v>3</v>
      </c>
      <c r="P69">
        <v>0</v>
      </c>
      <c r="Q69">
        <v>1</v>
      </c>
      <c r="R69">
        <v>1</v>
      </c>
      <c r="S69">
        <v>13</v>
      </c>
      <c r="T69">
        <v>70</v>
      </c>
      <c r="U69">
        <v>43</v>
      </c>
      <c r="V69">
        <v>16</v>
      </c>
      <c r="W69">
        <v>0</v>
      </c>
      <c r="X69">
        <v>0</v>
      </c>
      <c r="Y69">
        <v>0</v>
      </c>
      <c r="Z69">
        <v>0</v>
      </c>
      <c r="AA69" t="s">
        <v>2201</v>
      </c>
      <c r="AB69">
        <v>0</v>
      </c>
      <c r="AC69">
        <v>5</v>
      </c>
      <c r="AD69">
        <v>0</v>
      </c>
      <c r="AE69">
        <v>0</v>
      </c>
      <c r="AF69">
        <v>0</v>
      </c>
      <c r="AG69">
        <v>0</v>
      </c>
      <c r="AH69">
        <v>0</v>
      </c>
      <c r="AI69">
        <v>0</v>
      </c>
      <c r="AJ69">
        <v>7</v>
      </c>
      <c r="AK69">
        <v>2</v>
      </c>
      <c r="AL69">
        <v>0</v>
      </c>
      <c r="AM69">
        <v>5</v>
      </c>
      <c r="AN69">
        <v>0</v>
      </c>
      <c r="AO69">
        <v>0</v>
      </c>
      <c r="AP69">
        <v>0</v>
      </c>
      <c r="AQ69">
        <v>0</v>
      </c>
      <c r="AR69">
        <v>0</v>
      </c>
      <c r="AS69">
        <v>1</v>
      </c>
      <c r="AT69">
        <v>0</v>
      </c>
      <c r="AU69">
        <v>0</v>
      </c>
      <c r="AV69">
        <v>0</v>
      </c>
      <c r="AW69">
        <v>0</v>
      </c>
      <c r="AX69">
        <v>0</v>
      </c>
      <c r="AY69">
        <v>0</v>
      </c>
      <c r="AZ69">
        <v>0</v>
      </c>
      <c r="BA69">
        <v>2</v>
      </c>
      <c r="BB69">
        <v>15</v>
      </c>
      <c r="BC69">
        <v>0</v>
      </c>
      <c r="BD69">
        <v>0</v>
      </c>
      <c r="BE69">
        <v>0</v>
      </c>
      <c r="BF69">
        <v>0</v>
      </c>
      <c r="BG69">
        <v>0</v>
      </c>
      <c r="BH69">
        <v>0</v>
      </c>
      <c r="BI69">
        <v>0</v>
      </c>
      <c r="BJ69">
        <v>0</v>
      </c>
      <c r="BK69">
        <v>0</v>
      </c>
      <c r="BL69">
        <v>0</v>
      </c>
      <c r="BM69">
        <v>0</v>
      </c>
      <c r="BN69">
        <v>0</v>
      </c>
      <c r="BO69">
        <v>0</v>
      </c>
      <c r="BP69">
        <v>0</v>
      </c>
      <c r="BQ69">
        <v>4</v>
      </c>
      <c r="BR69">
        <v>0</v>
      </c>
      <c r="BS69">
        <v>5</v>
      </c>
      <c r="BT69">
        <v>0</v>
      </c>
      <c r="BU69">
        <v>0</v>
      </c>
      <c r="BV69">
        <v>0</v>
      </c>
      <c r="BW69">
        <v>0</v>
      </c>
      <c r="BX69">
        <v>0</v>
      </c>
      <c r="BY69">
        <v>0</v>
      </c>
      <c r="BZ69">
        <v>0</v>
      </c>
      <c r="CA69">
        <v>0</v>
      </c>
      <c r="CB69">
        <v>0</v>
      </c>
      <c r="CC69">
        <v>0</v>
      </c>
      <c r="CD69">
        <v>0</v>
      </c>
      <c r="CE69">
        <v>0</v>
      </c>
      <c r="CF69">
        <v>0</v>
      </c>
      <c r="CG69">
        <v>0</v>
      </c>
      <c r="CH69">
        <v>8</v>
      </c>
      <c r="CI69">
        <v>0</v>
      </c>
      <c r="CJ69">
        <v>0</v>
      </c>
      <c r="CK69">
        <v>0</v>
      </c>
      <c r="CL69">
        <v>0</v>
      </c>
      <c r="CM69">
        <v>0</v>
      </c>
      <c r="CN69">
        <v>0</v>
      </c>
      <c r="CO69">
        <v>6</v>
      </c>
      <c r="CP69">
        <v>0</v>
      </c>
      <c r="CQ69">
        <v>0</v>
      </c>
      <c r="CR69">
        <v>1</v>
      </c>
      <c r="CS69">
        <v>0</v>
      </c>
      <c r="CT69">
        <v>1</v>
      </c>
      <c r="CU69">
        <v>0</v>
      </c>
      <c r="CV69">
        <v>3</v>
      </c>
      <c r="CW69">
        <v>3</v>
      </c>
      <c r="CX69">
        <v>0</v>
      </c>
      <c r="CY69">
        <v>3</v>
      </c>
      <c r="CZ69">
        <v>0</v>
      </c>
      <c r="DA69">
        <v>0</v>
      </c>
      <c r="DB69">
        <v>0</v>
      </c>
      <c r="DC69">
        <v>0</v>
      </c>
      <c r="DD69">
        <v>0</v>
      </c>
      <c r="DE69">
        <v>6</v>
      </c>
      <c r="DF69">
        <v>0</v>
      </c>
      <c r="DG69">
        <v>0</v>
      </c>
      <c r="DH69">
        <v>0</v>
      </c>
      <c r="DI69">
        <v>0</v>
      </c>
      <c r="DJ69">
        <v>1</v>
      </c>
      <c r="DK69">
        <v>0</v>
      </c>
      <c r="DL69">
        <v>0</v>
      </c>
      <c r="DM69">
        <v>0</v>
      </c>
      <c r="DN69">
        <v>14</v>
      </c>
      <c r="DO69">
        <v>0</v>
      </c>
      <c r="DP69">
        <v>0</v>
      </c>
      <c r="DQ69">
        <v>0</v>
      </c>
      <c r="DR69">
        <v>0</v>
      </c>
      <c r="DS69">
        <v>0</v>
      </c>
      <c r="DT69" s="340">
        <v>0</v>
      </c>
      <c r="DU69" s="340"/>
      <c r="DV69" s="340">
        <v>0</v>
      </c>
      <c r="DW69" s="340">
        <v>0</v>
      </c>
      <c r="DX69" s="340">
        <v>1</v>
      </c>
      <c r="DY69" s="340">
        <v>0</v>
      </c>
      <c r="DZ69" s="340"/>
      <c r="EA69" s="340">
        <v>0</v>
      </c>
      <c r="EB69" s="340">
        <v>1</v>
      </c>
      <c r="EC69" s="340">
        <v>2</v>
      </c>
      <c r="ED69" s="340">
        <v>4</v>
      </c>
      <c r="EE69" s="340">
        <v>3</v>
      </c>
      <c r="EF69" s="340">
        <v>0</v>
      </c>
      <c r="EG69" s="340">
        <v>0</v>
      </c>
      <c r="EH69" s="340">
        <v>0</v>
      </c>
      <c r="EI69" s="340">
        <v>0</v>
      </c>
      <c r="EJ69" s="235">
        <v>0</v>
      </c>
      <c r="EK69" s="235">
        <v>1</v>
      </c>
      <c r="EL69" s="235">
        <v>0</v>
      </c>
      <c r="EM69" s="235">
        <v>0</v>
      </c>
      <c r="EN69" s="235">
        <v>2</v>
      </c>
      <c r="EO69" s="235">
        <v>0</v>
      </c>
      <c r="EP69" s="235"/>
      <c r="EQ69" s="235">
        <v>0</v>
      </c>
      <c r="ER69" s="235">
        <v>0</v>
      </c>
      <c r="ES69" s="235"/>
      <c r="ET69" s="235">
        <v>3</v>
      </c>
      <c r="EU69" s="235">
        <v>0</v>
      </c>
      <c r="EV69" s="235">
        <v>2</v>
      </c>
      <c r="EW69" s="235">
        <v>0</v>
      </c>
      <c r="EX69" s="235">
        <v>0</v>
      </c>
      <c r="EY69" s="235">
        <v>0</v>
      </c>
    </row>
    <row r="70" spans="1:155" x14ac:dyDescent="0.2">
      <c r="A70" t="s">
        <v>1885</v>
      </c>
      <c r="E70" s="277"/>
      <c r="F70" s="277"/>
      <c r="G70" s="277"/>
      <c r="H70" s="277"/>
      <c r="I70" s="277"/>
      <c r="J70" s="277"/>
      <c r="K70">
        <v>0</v>
      </c>
      <c r="L70">
        <v>52</v>
      </c>
      <c r="M70">
        <v>0</v>
      </c>
      <c r="N70">
        <v>3</v>
      </c>
      <c r="O70">
        <v>32</v>
      </c>
      <c r="P70">
        <v>0</v>
      </c>
      <c r="Q70">
        <v>17</v>
      </c>
      <c r="R70">
        <v>0</v>
      </c>
      <c r="S70">
        <v>102</v>
      </c>
      <c r="T70">
        <v>272</v>
      </c>
      <c r="U70">
        <v>109</v>
      </c>
      <c r="V70">
        <v>59</v>
      </c>
      <c r="W70">
        <v>0</v>
      </c>
      <c r="X70">
        <v>0</v>
      </c>
      <c r="Y70">
        <v>0</v>
      </c>
      <c r="Z70">
        <v>3</v>
      </c>
      <c r="AA70" t="s">
        <v>2201</v>
      </c>
      <c r="AB70">
        <v>0</v>
      </c>
      <c r="AC70">
        <v>1</v>
      </c>
      <c r="AD70">
        <v>0</v>
      </c>
      <c r="AE70">
        <v>0</v>
      </c>
      <c r="AF70">
        <v>1</v>
      </c>
      <c r="AG70">
        <v>0</v>
      </c>
      <c r="AH70">
        <v>2</v>
      </c>
      <c r="AI70">
        <v>0</v>
      </c>
      <c r="AJ70">
        <v>18</v>
      </c>
      <c r="AK70">
        <v>13</v>
      </c>
      <c r="AL70">
        <v>0</v>
      </c>
      <c r="AM70">
        <v>15</v>
      </c>
      <c r="AN70">
        <v>0</v>
      </c>
      <c r="AO70">
        <v>0</v>
      </c>
      <c r="AP70">
        <v>0</v>
      </c>
      <c r="AQ70">
        <v>3</v>
      </c>
      <c r="AR70">
        <v>0</v>
      </c>
      <c r="AS70">
        <v>3</v>
      </c>
      <c r="AT70">
        <v>0</v>
      </c>
      <c r="AU70">
        <v>0</v>
      </c>
      <c r="AV70">
        <v>2</v>
      </c>
      <c r="AW70">
        <v>0</v>
      </c>
      <c r="AX70">
        <v>0</v>
      </c>
      <c r="AY70">
        <v>0</v>
      </c>
      <c r="AZ70">
        <v>1</v>
      </c>
      <c r="BA70">
        <v>10</v>
      </c>
      <c r="BB70">
        <v>2</v>
      </c>
      <c r="BC70">
        <v>5</v>
      </c>
      <c r="BD70">
        <v>0</v>
      </c>
      <c r="BE70">
        <v>0</v>
      </c>
      <c r="BF70">
        <v>0</v>
      </c>
      <c r="BG70">
        <v>0</v>
      </c>
      <c r="BH70">
        <v>0</v>
      </c>
      <c r="BI70">
        <v>1</v>
      </c>
      <c r="BJ70">
        <v>0</v>
      </c>
      <c r="BK70">
        <v>3</v>
      </c>
      <c r="BL70">
        <v>8</v>
      </c>
      <c r="BM70">
        <v>0</v>
      </c>
      <c r="BN70">
        <v>5</v>
      </c>
      <c r="BO70">
        <v>0</v>
      </c>
      <c r="BP70">
        <v>2</v>
      </c>
      <c r="BQ70">
        <v>4</v>
      </c>
      <c r="BR70">
        <v>0</v>
      </c>
      <c r="BS70">
        <v>9</v>
      </c>
      <c r="BT70">
        <v>0</v>
      </c>
      <c r="BU70">
        <v>0</v>
      </c>
      <c r="BV70">
        <v>0</v>
      </c>
      <c r="BW70">
        <v>0</v>
      </c>
      <c r="BX70">
        <v>0</v>
      </c>
      <c r="BY70">
        <v>0</v>
      </c>
      <c r="BZ70">
        <v>0</v>
      </c>
      <c r="CA70">
        <v>0</v>
      </c>
      <c r="CB70">
        <v>10</v>
      </c>
      <c r="CC70">
        <v>2</v>
      </c>
      <c r="CD70">
        <v>5</v>
      </c>
      <c r="CE70">
        <v>0</v>
      </c>
      <c r="CF70">
        <v>7</v>
      </c>
      <c r="CG70">
        <v>7</v>
      </c>
      <c r="CH70">
        <v>7</v>
      </c>
      <c r="CI70">
        <v>3</v>
      </c>
      <c r="CJ70">
        <v>0</v>
      </c>
      <c r="CK70">
        <v>0</v>
      </c>
      <c r="CL70">
        <v>0</v>
      </c>
      <c r="CM70">
        <v>0</v>
      </c>
      <c r="CN70">
        <v>0</v>
      </c>
      <c r="CO70">
        <v>8</v>
      </c>
      <c r="CP70">
        <v>0</v>
      </c>
      <c r="CQ70">
        <v>0</v>
      </c>
      <c r="CR70">
        <v>0</v>
      </c>
      <c r="CS70">
        <v>0</v>
      </c>
      <c r="CT70">
        <v>1</v>
      </c>
      <c r="CU70">
        <v>0</v>
      </c>
      <c r="CV70">
        <v>6</v>
      </c>
      <c r="CW70">
        <v>2</v>
      </c>
      <c r="CX70">
        <v>2</v>
      </c>
      <c r="CY70">
        <v>25</v>
      </c>
      <c r="CZ70">
        <v>0</v>
      </c>
      <c r="DA70">
        <v>0</v>
      </c>
      <c r="DB70">
        <v>0</v>
      </c>
      <c r="DC70">
        <v>0</v>
      </c>
      <c r="DD70">
        <v>0</v>
      </c>
      <c r="DE70">
        <v>0</v>
      </c>
      <c r="DF70">
        <v>0</v>
      </c>
      <c r="DG70">
        <v>0</v>
      </c>
      <c r="DH70">
        <v>0</v>
      </c>
      <c r="DI70">
        <v>0</v>
      </c>
      <c r="DJ70">
        <v>1</v>
      </c>
      <c r="DK70">
        <v>0</v>
      </c>
      <c r="DL70">
        <v>9</v>
      </c>
      <c r="DM70">
        <v>3</v>
      </c>
      <c r="DN70">
        <v>38</v>
      </c>
      <c r="DO70">
        <v>1</v>
      </c>
      <c r="DP70">
        <v>0</v>
      </c>
      <c r="DQ70">
        <v>0</v>
      </c>
      <c r="DR70">
        <v>0</v>
      </c>
      <c r="DS70">
        <v>0</v>
      </c>
      <c r="DT70" s="340">
        <v>0</v>
      </c>
      <c r="DU70" s="340">
        <v>7</v>
      </c>
      <c r="DV70" s="340">
        <v>0</v>
      </c>
      <c r="DW70" s="340">
        <v>0</v>
      </c>
      <c r="DX70" s="340">
        <v>27</v>
      </c>
      <c r="DY70" s="340">
        <v>2</v>
      </c>
      <c r="DZ70" s="340">
        <v>15</v>
      </c>
      <c r="EA70" s="340">
        <v>0</v>
      </c>
      <c r="EB70" s="340">
        <v>36</v>
      </c>
      <c r="EC70" s="340">
        <v>16</v>
      </c>
      <c r="ED70" s="340">
        <v>2</v>
      </c>
      <c r="EE70" s="340">
        <v>8</v>
      </c>
      <c r="EF70" s="340">
        <v>0</v>
      </c>
      <c r="EG70" s="340">
        <v>0</v>
      </c>
      <c r="EH70" s="340">
        <v>0</v>
      </c>
      <c r="EI70" s="340">
        <v>0</v>
      </c>
      <c r="EJ70" s="235">
        <v>0</v>
      </c>
      <c r="EK70" s="235">
        <v>3</v>
      </c>
      <c r="EL70" s="235">
        <v>0</v>
      </c>
      <c r="EM70" s="235">
        <v>0</v>
      </c>
      <c r="EN70" s="235">
        <v>0</v>
      </c>
      <c r="EO70" s="235">
        <v>1</v>
      </c>
      <c r="EP70" s="235">
        <v>0</v>
      </c>
      <c r="EQ70" s="235">
        <v>0</v>
      </c>
      <c r="ER70" s="235">
        <v>2</v>
      </c>
      <c r="ES70" s="235">
        <v>19</v>
      </c>
      <c r="ET70" s="235">
        <v>52</v>
      </c>
      <c r="EU70" s="235">
        <v>6</v>
      </c>
      <c r="EV70" s="235">
        <v>0</v>
      </c>
      <c r="EW70" s="235">
        <v>0</v>
      </c>
      <c r="EX70" s="235">
        <v>0</v>
      </c>
      <c r="EY70" s="235">
        <v>0</v>
      </c>
    </row>
    <row r="71" spans="1:155" x14ac:dyDescent="0.2">
      <c r="A71" t="s">
        <v>1851</v>
      </c>
      <c r="E71" s="277"/>
      <c r="F71" s="277"/>
      <c r="G71" s="277"/>
      <c r="H71" s="277"/>
      <c r="I71" s="277"/>
      <c r="J71" s="277"/>
      <c r="K71">
        <v>0</v>
      </c>
      <c r="L71">
        <v>0</v>
      </c>
      <c r="M71">
        <v>0</v>
      </c>
      <c r="N71">
        <v>0</v>
      </c>
      <c r="O71">
        <v>0</v>
      </c>
      <c r="P71">
        <v>0</v>
      </c>
      <c r="Q71">
        <v>0</v>
      </c>
      <c r="R71">
        <v>0</v>
      </c>
      <c r="S71">
        <v>6</v>
      </c>
      <c r="T71">
        <v>34</v>
      </c>
      <c r="U71">
        <v>9</v>
      </c>
      <c r="V71">
        <v>28</v>
      </c>
      <c r="W71">
        <v>0</v>
      </c>
      <c r="X71">
        <v>0</v>
      </c>
      <c r="Y71">
        <v>0</v>
      </c>
      <c r="Z71">
        <v>0</v>
      </c>
      <c r="AA71" t="s">
        <v>2201</v>
      </c>
      <c r="AB71">
        <v>0</v>
      </c>
      <c r="AC71">
        <v>0</v>
      </c>
      <c r="AD71">
        <v>0</v>
      </c>
      <c r="AE71">
        <v>0</v>
      </c>
      <c r="AF71">
        <v>0</v>
      </c>
      <c r="AG71">
        <v>0</v>
      </c>
      <c r="AH71">
        <v>0</v>
      </c>
      <c r="AI71">
        <v>0</v>
      </c>
      <c r="AJ71">
        <v>1</v>
      </c>
      <c r="AK71">
        <v>0</v>
      </c>
      <c r="AL71">
        <v>0</v>
      </c>
      <c r="AM71">
        <v>0</v>
      </c>
      <c r="AN71">
        <v>0</v>
      </c>
      <c r="AO71">
        <v>0</v>
      </c>
      <c r="AP71">
        <v>0</v>
      </c>
      <c r="AQ71">
        <v>0</v>
      </c>
      <c r="AR71">
        <v>0</v>
      </c>
      <c r="AS71">
        <v>0</v>
      </c>
      <c r="AT71">
        <v>0</v>
      </c>
      <c r="AU71">
        <v>0</v>
      </c>
      <c r="AV71">
        <v>0</v>
      </c>
      <c r="AW71">
        <v>0</v>
      </c>
      <c r="AX71">
        <v>0</v>
      </c>
      <c r="AY71">
        <v>0</v>
      </c>
      <c r="AZ71">
        <v>1</v>
      </c>
      <c r="BA71">
        <v>0</v>
      </c>
      <c r="BB71">
        <v>4</v>
      </c>
      <c r="BC71">
        <v>1</v>
      </c>
      <c r="BD71">
        <v>0</v>
      </c>
      <c r="BE71">
        <v>0</v>
      </c>
      <c r="BF71">
        <v>0</v>
      </c>
      <c r="BG71">
        <v>0</v>
      </c>
      <c r="BH71">
        <v>0</v>
      </c>
      <c r="BI71">
        <v>0</v>
      </c>
      <c r="BJ71">
        <v>0</v>
      </c>
      <c r="BK71">
        <v>0</v>
      </c>
      <c r="BL71">
        <v>0</v>
      </c>
      <c r="BM71">
        <v>0</v>
      </c>
      <c r="BN71">
        <v>0</v>
      </c>
      <c r="BO71">
        <v>0</v>
      </c>
      <c r="BP71">
        <v>1</v>
      </c>
      <c r="BQ71">
        <v>1</v>
      </c>
      <c r="BR71">
        <v>0</v>
      </c>
      <c r="BS71">
        <v>2</v>
      </c>
      <c r="BT71">
        <v>0</v>
      </c>
      <c r="BU71">
        <v>0</v>
      </c>
      <c r="BV71">
        <v>0</v>
      </c>
      <c r="BW71">
        <v>0</v>
      </c>
      <c r="BX71">
        <v>0</v>
      </c>
      <c r="BY71">
        <v>0</v>
      </c>
      <c r="BZ71">
        <v>0</v>
      </c>
      <c r="CA71">
        <v>0</v>
      </c>
      <c r="CB71">
        <v>0</v>
      </c>
      <c r="CC71">
        <v>0</v>
      </c>
      <c r="CD71">
        <v>0</v>
      </c>
      <c r="CE71">
        <v>0</v>
      </c>
      <c r="CF71">
        <v>0</v>
      </c>
      <c r="CG71">
        <v>0</v>
      </c>
      <c r="CH71">
        <v>4</v>
      </c>
      <c r="CI71">
        <v>0</v>
      </c>
      <c r="CJ71">
        <v>0</v>
      </c>
      <c r="CK71">
        <v>0</v>
      </c>
      <c r="CL71">
        <v>0</v>
      </c>
      <c r="CM71">
        <v>0</v>
      </c>
      <c r="CN71">
        <v>0</v>
      </c>
      <c r="CO71">
        <v>0</v>
      </c>
      <c r="CP71">
        <v>0</v>
      </c>
      <c r="CQ71">
        <v>0</v>
      </c>
      <c r="CR71">
        <v>0</v>
      </c>
      <c r="CS71">
        <v>0</v>
      </c>
      <c r="CT71">
        <v>0</v>
      </c>
      <c r="CU71">
        <v>0</v>
      </c>
      <c r="CV71">
        <v>0</v>
      </c>
      <c r="CW71">
        <v>1</v>
      </c>
      <c r="CX71">
        <v>0</v>
      </c>
      <c r="CY71">
        <v>4</v>
      </c>
      <c r="CZ71">
        <v>0</v>
      </c>
      <c r="DA71">
        <v>0</v>
      </c>
      <c r="DB71">
        <v>0</v>
      </c>
      <c r="DC71">
        <v>0</v>
      </c>
      <c r="DD71">
        <v>0</v>
      </c>
      <c r="DE71">
        <v>0</v>
      </c>
      <c r="DF71">
        <v>0</v>
      </c>
      <c r="DG71">
        <v>0</v>
      </c>
      <c r="DH71">
        <v>0</v>
      </c>
      <c r="DI71">
        <v>0</v>
      </c>
      <c r="DJ71">
        <v>0</v>
      </c>
      <c r="DK71">
        <v>0</v>
      </c>
      <c r="DL71">
        <v>1</v>
      </c>
      <c r="DM71">
        <v>0</v>
      </c>
      <c r="DN71">
        <v>5</v>
      </c>
      <c r="DO71">
        <v>2</v>
      </c>
      <c r="DP71">
        <v>0</v>
      </c>
      <c r="DQ71">
        <v>0</v>
      </c>
      <c r="DR71">
        <v>0</v>
      </c>
      <c r="DS71">
        <v>0</v>
      </c>
      <c r="DT71" s="340" t="e">
        <v>#N/A</v>
      </c>
      <c r="DU71" s="340" t="e">
        <v>#N/A</v>
      </c>
      <c r="DV71" s="340" t="e">
        <v>#N/A</v>
      </c>
      <c r="DW71" s="340" t="e">
        <v>#N/A</v>
      </c>
      <c r="DX71" s="340" t="e">
        <v>#N/A</v>
      </c>
      <c r="DY71" s="340" t="e">
        <v>#N/A</v>
      </c>
      <c r="DZ71" s="340" t="e">
        <v>#N/A</v>
      </c>
      <c r="EA71" s="340" t="e">
        <v>#N/A</v>
      </c>
      <c r="EB71" s="340" t="e">
        <v>#N/A</v>
      </c>
      <c r="EC71" s="340" t="e">
        <v>#N/A</v>
      </c>
      <c r="ED71" s="340" t="e">
        <v>#N/A</v>
      </c>
      <c r="EE71" s="340" t="e">
        <v>#N/A</v>
      </c>
      <c r="EF71" s="340" t="e">
        <v>#N/A</v>
      </c>
      <c r="EG71" s="340" t="e">
        <v>#N/A</v>
      </c>
      <c r="EH71" s="340" t="e">
        <v>#N/A</v>
      </c>
      <c r="EI71" s="340" t="e">
        <v>#N/A</v>
      </c>
      <c r="EJ71" s="235" t="e">
        <v>#N/A</v>
      </c>
      <c r="EK71" s="235" t="e">
        <v>#N/A</v>
      </c>
      <c r="EL71" s="235" t="e">
        <v>#N/A</v>
      </c>
      <c r="EM71" s="235" t="e">
        <v>#N/A</v>
      </c>
      <c r="EN71" s="235" t="e">
        <v>#N/A</v>
      </c>
      <c r="EO71" s="235" t="e">
        <v>#N/A</v>
      </c>
      <c r="EP71" s="235" t="e">
        <v>#N/A</v>
      </c>
      <c r="EQ71" s="235" t="e">
        <v>#N/A</v>
      </c>
      <c r="ER71" s="235" t="e">
        <v>#N/A</v>
      </c>
      <c r="ES71" s="235" t="e">
        <v>#N/A</v>
      </c>
      <c r="ET71" s="235" t="e">
        <v>#N/A</v>
      </c>
      <c r="EU71" s="235" t="e">
        <v>#N/A</v>
      </c>
      <c r="EV71" s="235" t="e">
        <v>#N/A</v>
      </c>
      <c r="EW71" s="235" t="e">
        <v>#N/A</v>
      </c>
      <c r="EX71" s="235" t="e">
        <v>#N/A</v>
      </c>
      <c r="EY71" s="235" t="e">
        <v>#N/A</v>
      </c>
    </row>
    <row r="72" spans="1:155" x14ac:dyDescent="0.2">
      <c r="A72" t="s">
        <v>2071</v>
      </c>
      <c r="E72" s="277"/>
      <c r="F72" s="277"/>
      <c r="G72" s="277"/>
      <c r="H72" s="277"/>
      <c r="I72" s="277"/>
      <c r="J72" s="277"/>
      <c r="K72">
        <v>0</v>
      </c>
      <c r="L72">
        <v>0</v>
      </c>
      <c r="M72">
        <v>0</v>
      </c>
      <c r="N72">
        <v>1</v>
      </c>
      <c r="O72">
        <v>3</v>
      </c>
      <c r="P72">
        <v>0</v>
      </c>
      <c r="Q72">
        <v>2</v>
      </c>
      <c r="R72">
        <v>2</v>
      </c>
      <c r="S72">
        <v>3</v>
      </c>
      <c r="T72">
        <v>11</v>
      </c>
      <c r="U72">
        <v>0</v>
      </c>
      <c r="V72">
        <v>21</v>
      </c>
      <c r="W72">
        <v>0</v>
      </c>
      <c r="X72">
        <v>0</v>
      </c>
      <c r="Y72">
        <v>0</v>
      </c>
      <c r="Z72">
        <v>3</v>
      </c>
      <c r="AA72" t="s">
        <v>2201</v>
      </c>
      <c r="AB72">
        <v>0</v>
      </c>
      <c r="AC72">
        <v>0</v>
      </c>
      <c r="AD72">
        <v>0</v>
      </c>
      <c r="AE72">
        <v>0</v>
      </c>
      <c r="AF72">
        <v>0</v>
      </c>
      <c r="AG72">
        <v>0</v>
      </c>
      <c r="AH72">
        <v>0</v>
      </c>
      <c r="AI72">
        <v>0</v>
      </c>
      <c r="AJ72">
        <v>0</v>
      </c>
      <c r="AK72">
        <v>0</v>
      </c>
      <c r="AL72">
        <v>0</v>
      </c>
      <c r="AM72">
        <v>2</v>
      </c>
      <c r="AN72">
        <v>0</v>
      </c>
      <c r="AO72">
        <v>0</v>
      </c>
      <c r="AP72">
        <v>0</v>
      </c>
      <c r="AQ72">
        <v>0</v>
      </c>
      <c r="AR72">
        <v>0</v>
      </c>
      <c r="AS72">
        <v>0</v>
      </c>
      <c r="AT72">
        <v>0</v>
      </c>
      <c r="AU72">
        <v>0</v>
      </c>
      <c r="AV72">
        <v>0</v>
      </c>
      <c r="AW72">
        <v>0</v>
      </c>
      <c r="AX72">
        <v>0</v>
      </c>
      <c r="AY72">
        <v>0</v>
      </c>
      <c r="AZ72">
        <v>0</v>
      </c>
      <c r="BA72">
        <v>2</v>
      </c>
      <c r="BB72">
        <v>2</v>
      </c>
      <c r="BC72">
        <v>0</v>
      </c>
      <c r="BD72">
        <v>0</v>
      </c>
      <c r="BE72">
        <v>0</v>
      </c>
      <c r="BF72">
        <v>0</v>
      </c>
      <c r="BG72">
        <v>0</v>
      </c>
      <c r="BH72">
        <v>0</v>
      </c>
      <c r="BI72">
        <v>0</v>
      </c>
      <c r="BJ72">
        <v>0</v>
      </c>
      <c r="BK72">
        <v>0</v>
      </c>
      <c r="BL72">
        <v>0</v>
      </c>
      <c r="BM72">
        <v>0</v>
      </c>
      <c r="BN72">
        <v>0</v>
      </c>
      <c r="BO72">
        <v>1</v>
      </c>
      <c r="BP72">
        <v>2</v>
      </c>
      <c r="BQ72">
        <v>0</v>
      </c>
      <c r="BR72">
        <v>0</v>
      </c>
      <c r="BS72">
        <v>1</v>
      </c>
      <c r="BT72">
        <v>0</v>
      </c>
      <c r="BU72">
        <v>0</v>
      </c>
      <c r="BV72">
        <v>0</v>
      </c>
      <c r="BW72">
        <v>0</v>
      </c>
      <c r="BX72">
        <v>0</v>
      </c>
      <c r="BY72">
        <v>0</v>
      </c>
      <c r="BZ72">
        <v>0</v>
      </c>
      <c r="CA72">
        <v>0</v>
      </c>
      <c r="CB72">
        <v>0</v>
      </c>
      <c r="CC72">
        <v>0</v>
      </c>
      <c r="CD72">
        <v>0</v>
      </c>
      <c r="CE72">
        <v>0</v>
      </c>
      <c r="CF72">
        <v>1</v>
      </c>
      <c r="CG72">
        <v>0</v>
      </c>
      <c r="CH72">
        <v>2</v>
      </c>
      <c r="CI72">
        <v>0</v>
      </c>
      <c r="CJ72">
        <v>0</v>
      </c>
      <c r="CK72">
        <v>0</v>
      </c>
      <c r="CL72">
        <v>0</v>
      </c>
      <c r="CM72">
        <v>0</v>
      </c>
      <c r="CN72">
        <v>0</v>
      </c>
      <c r="CO72">
        <v>0</v>
      </c>
      <c r="CP72">
        <v>0</v>
      </c>
      <c r="CQ72">
        <v>0</v>
      </c>
      <c r="CR72">
        <v>0</v>
      </c>
      <c r="CS72">
        <v>0</v>
      </c>
      <c r="CT72">
        <v>0</v>
      </c>
      <c r="CU72">
        <v>0</v>
      </c>
      <c r="CV72">
        <v>0</v>
      </c>
      <c r="CW72">
        <v>0</v>
      </c>
      <c r="CX72">
        <v>0</v>
      </c>
      <c r="CY72">
        <v>0</v>
      </c>
      <c r="CZ72">
        <v>0</v>
      </c>
      <c r="DA72">
        <v>0</v>
      </c>
      <c r="DB72">
        <v>0</v>
      </c>
      <c r="DC72">
        <v>0</v>
      </c>
      <c r="DD72">
        <v>0</v>
      </c>
      <c r="DE72">
        <v>0</v>
      </c>
      <c r="DF72">
        <v>0</v>
      </c>
      <c r="DG72">
        <v>0</v>
      </c>
      <c r="DH72">
        <v>1</v>
      </c>
      <c r="DI72">
        <v>0</v>
      </c>
      <c r="DJ72">
        <v>0</v>
      </c>
      <c r="DK72">
        <v>0</v>
      </c>
      <c r="DL72">
        <v>0</v>
      </c>
      <c r="DM72">
        <v>1</v>
      </c>
      <c r="DN72">
        <v>3</v>
      </c>
      <c r="DO72">
        <v>0</v>
      </c>
      <c r="DP72">
        <v>0</v>
      </c>
      <c r="DQ72">
        <v>0</v>
      </c>
      <c r="DR72">
        <v>0</v>
      </c>
      <c r="DS72">
        <v>0</v>
      </c>
      <c r="DT72" s="340">
        <v>0</v>
      </c>
      <c r="DU72" s="340">
        <v>0</v>
      </c>
      <c r="DV72" s="340">
        <v>0</v>
      </c>
      <c r="DW72" s="340">
        <v>0</v>
      </c>
      <c r="DX72" s="340">
        <v>0</v>
      </c>
      <c r="DY72" s="340">
        <v>0</v>
      </c>
      <c r="DZ72" s="340">
        <v>0</v>
      </c>
      <c r="EA72" s="340">
        <v>0</v>
      </c>
      <c r="EB72" s="340">
        <v>1</v>
      </c>
      <c r="EC72" s="340">
        <v>2</v>
      </c>
      <c r="ED72" s="340">
        <v>0</v>
      </c>
      <c r="EE72" s="340">
        <v>0</v>
      </c>
      <c r="EF72" s="340">
        <v>0</v>
      </c>
      <c r="EG72" s="340">
        <v>0</v>
      </c>
      <c r="EH72" s="340">
        <v>0</v>
      </c>
      <c r="EI72" s="340">
        <v>0</v>
      </c>
      <c r="EJ72" s="235">
        <v>0</v>
      </c>
      <c r="EK72" s="235">
        <v>0</v>
      </c>
      <c r="EL72" s="235">
        <v>0</v>
      </c>
      <c r="EM72" s="235">
        <v>0</v>
      </c>
      <c r="EN72" s="235">
        <v>0</v>
      </c>
      <c r="EO72" s="235">
        <v>0</v>
      </c>
      <c r="EP72" s="235">
        <v>0</v>
      </c>
      <c r="EQ72" s="235">
        <v>0</v>
      </c>
      <c r="ER72" s="235">
        <v>0</v>
      </c>
      <c r="ES72" s="235">
        <v>0</v>
      </c>
      <c r="ET72" s="235">
        <v>0</v>
      </c>
      <c r="EU72" s="235">
        <v>0</v>
      </c>
      <c r="EV72" s="235">
        <v>0</v>
      </c>
      <c r="EW72" s="235">
        <v>0</v>
      </c>
      <c r="EX72" s="235">
        <v>0</v>
      </c>
      <c r="EY72" s="235">
        <v>0</v>
      </c>
    </row>
    <row r="73" spans="1:155" x14ac:dyDescent="0.2">
      <c r="A73" t="s">
        <v>1687</v>
      </c>
      <c r="E73" s="277"/>
      <c r="F73" s="277"/>
      <c r="G73" s="277"/>
      <c r="H73" s="277"/>
      <c r="I73" s="277"/>
      <c r="J73" s="277"/>
      <c r="K73">
        <v>0</v>
      </c>
      <c r="L73">
        <v>0</v>
      </c>
      <c r="M73">
        <v>0</v>
      </c>
      <c r="N73">
        <v>0</v>
      </c>
      <c r="O73">
        <v>0</v>
      </c>
      <c r="P73">
        <v>0</v>
      </c>
      <c r="Q73">
        <v>0</v>
      </c>
      <c r="R73">
        <v>7</v>
      </c>
      <c r="S73">
        <v>10</v>
      </c>
      <c r="T73">
        <v>53</v>
      </c>
      <c r="U73">
        <v>27</v>
      </c>
      <c r="V73">
        <v>25</v>
      </c>
      <c r="W73">
        <v>0</v>
      </c>
      <c r="X73">
        <v>0</v>
      </c>
      <c r="Y73">
        <v>0</v>
      </c>
      <c r="Z73">
        <v>12</v>
      </c>
      <c r="AA73" t="s">
        <v>2201</v>
      </c>
      <c r="AB73">
        <v>0</v>
      </c>
      <c r="AC73">
        <v>0</v>
      </c>
      <c r="AD73">
        <v>0</v>
      </c>
      <c r="AE73">
        <v>0</v>
      </c>
      <c r="AF73">
        <v>0</v>
      </c>
      <c r="AG73">
        <v>0</v>
      </c>
      <c r="AH73">
        <v>0</v>
      </c>
      <c r="AI73">
        <v>1</v>
      </c>
      <c r="AJ73">
        <v>3</v>
      </c>
      <c r="AK73">
        <v>0</v>
      </c>
      <c r="AL73">
        <v>0</v>
      </c>
      <c r="AM73">
        <v>4</v>
      </c>
      <c r="AN73">
        <v>0</v>
      </c>
      <c r="AO73">
        <v>0</v>
      </c>
      <c r="AP73">
        <v>0</v>
      </c>
      <c r="AQ73">
        <v>4</v>
      </c>
      <c r="AR73">
        <v>0</v>
      </c>
      <c r="AS73">
        <v>0</v>
      </c>
      <c r="AT73">
        <v>0</v>
      </c>
      <c r="AU73">
        <v>0</v>
      </c>
      <c r="AV73">
        <v>0</v>
      </c>
      <c r="AW73">
        <v>0</v>
      </c>
      <c r="AX73">
        <v>0</v>
      </c>
      <c r="AY73">
        <v>0</v>
      </c>
      <c r="AZ73">
        <v>0</v>
      </c>
      <c r="BA73">
        <v>0</v>
      </c>
      <c r="BB73">
        <v>4</v>
      </c>
      <c r="BC73">
        <v>0</v>
      </c>
      <c r="BD73">
        <v>0</v>
      </c>
      <c r="BE73">
        <v>0</v>
      </c>
      <c r="BF73">
        <v>0</v>
      </c>
      <c r="BG73">
        <v>0</v>
      </c>
      <c r="BH73">
        <v>0</v>
      </c>
      <c r="BI73">
        <v>0</v>
      </c>
      <c r="BJ73">
        <v>0</v>
      </c>
      <c r="BK73">
        <v>0</v>
      </c>
      <c r="BL73">
        <v>0</v>
      </c>
      <c r="BM73">
        <v>0</v>
      </c>
      <c r="BN73">
        <v>0</v>
      </c>
      <c r="BO73">
        <v>3</v>
      </c>
      <c r="BP73">
        <v>2</v>
      </c>
      <c r="BQ73">
        <v>0</v>
      </c>
      <c r="BR73">
        <v>0</v>
      </c>
      <c r="BS73">
        <v>1</v>
      </c>
      <c r="BT73">
        <v>0</v>
      </c>
      <c r="BU73">
        <v>0</v>
      </c>
      <c r="BV73">
        <v>0</v>
      </c>
      <c r="BW73">
        <v>0</v>
      </c>
      <c r="BX73">
        <v>0</v>
      </c>
      <c r="BY73">
        <v>0</v>
      </c>
      <c r="BZ73">
        <v>0</v>
      </c>
      <c r="CA73">
        <v>0</v>
      </c>
      <c r="CB73">
        <v>0</v>
      </c>
      <c r="CC73">
        <v>0</v>
      </c>
      <c r="CD73">
        <v>0</v>
      </c>
      <c r="CE73">
        <v>0</v>
      </c>
      <c r="CF73">
        <v>0</v>
      </c>
      <c r="CG73">
        <v>0</v>
      </c>
      <c r="CH73">
        <v>5</v>
      </c>
      <c r="CI73">
        <v>0</v>
      </c>
      <c r="CJ73">
        <v>0</v>
      </c>
      <c r="CK73">
        <v>0</v>
      </c>
      <c r="CL73">
        <v>0</v>
      </c>
      <c r="CM73">
        <v>0</v>
      </c>
      <c r="CN73">
        <v>0</v>
      </c>
      <c r="CO73">
        <v>0</v>
      </c>
      <c r="CP73">
        <v>0</v>
      </c>
      <c r="CQ73">
        <v>0</v>
      </c>
      <c r="CR73">
        <v>0</v>
      </c>
      <c r="CS73">
        <v>0</v>
      </c>
      <c r="CT73">
        <v>0</v>
      </c>
      <c r="CU73">
        <v>0</v>
      </c>
      <c r="CV73">
        <v>2</v>
      </c>
      <c r="CW73">
        <v>2</v>
      </c>
      <c r="CX73">
        <v>0</v>
      </c>
      <c r="CY73">
        <v>1</v>
      </c>
      <c r="CZ73">
        <v>0</v>
      </c>
      <c r="DA73">
        <v>0</v>
      </c>
      <c r="DB73">
        <v>0</v>
      </c>
      <c r="DC73">
        <v>0</v>
      </c>
      <c r="DD73">
        <v>0</v>
      </c>
      <c r="DE73">
        <v>0</v>
      </c>
      <c r="DF73">
        <v>0</v>
      </c>
      <c r="DG73">
        <v>0</v>
      </c>
      <c r="DH73">
        <v>0</v>
      </c>
      <c r="DI73">
        <v>0</v>
      </c>
      <c r="DJ73">
        <v>0</v>
      </c>
      <c r="DK73">
        <v>0</v>
      </c>
      <c r="DL73">
        <v>0</v>
      </c>
      <c r="DM73">
        <v>0</v>
      </c>
      <c r="DN73">
        <v>5</v>
      </c>
      <c r="DO73">
        <v>0</v>
      </c>
      <c r="DP73">
        <v>0</v>
      </c>
      <c r="DQ73">
        <v>0</v>
      </c>
      <c r="DR73">
        <v>0</v>
      </c>
      <c r="DS73">
        <v>0</v>
      </c>
      <c r="DT73" s="340">
        <v>0</v>
      </c>
      <c r="DU73" s="340">
        <v>0</v>
      </c>
      <c r="DV73" s="340">
        <v>0</v>
      </c>
      <c r="DW73" s="340">
        <v>0</v>
      </c>
      <c r="DX73" s="340">
        <v>0</v>
      </c>
      <c r="DY73" s="340">
        <v>0</v>
      </c>
      <c r="DZ73" s="340">
        <v>0</v>
      </c>
      <c r="EA73" s="340">
        <v>1</v>
      </c>
      <c r="EB73" s="340">
        <v>1</v>
      </c>
      <c r="EC73" s="340">
        <v>4</v>
      </c>
      <c r="ED73" s="340">
        <v>0</v>
      </c>
      <c r="EE73" s="340">
        <v>8</v>
      </c>
      <c r="EF73" s="340">
        <v>0</v>
      </c>
      <c r="EG73" s="340">
        <v>0</v>
      </c>
      <c r="EH73" s="340">
        <v>0</v>
      </c>
      <c r="EI73" s="340">
        <v>5</v>
      </c>
      <c r="EJ73" s="235">
        <v>0</v>
      </c>
      <c r="EK73" s="235">
        <v>0</v>
      </c>
      <c r="EL73" s="235">
        <v>0</v>
      </c>
      <c r="EM73" s="235">
        <v>0</v>
      </c>
      <c r="EN73" s="235">
        <v>0</v>
      </c>
      <c r="EO73" s="235">
        <v>0</v>
      </c>
      <c r="EP73" s="235">
        <v>0</v>
      </c>
      <c r="EQ73" s="235">
        <v>0</v>
      </c>
      <c r="ER73" s="235">
        <v>0</v>
      </c>
      <c r="ES73" s="235">
        <v>0</v>
      </c>
      <c r="ET73" s="235">
        <v>9</v>
      </c>
      <c r="EU73" s="235">
        <v>0</v>
      </c>
      <c r="EV73" s="235">
        <v>0</v>
      </c>
      <c r="EW73" s="235">
        <v>0</v>
      </c>
      <c r="EX73" s="235">
        <v>0</v>
      </c>
      <c r="EY73" s="235">
        <v>0</v>
      </c>
    </row>
    <row r="74" spans="1:155" x14ac:dyDescent="0.2">
      <c r="A74" t="s">
        <v>1749</v>
      </c>
      <c r="E74" s="277"/>
      <c r="F74" s="277"/>
      <c r="G74" s="277"/>
      <c r="H74" s="277"/>
      <c r="I74" s="277"/>
      <c r="J74" s="277"/>
      <c r="K74">
        <v>0</v>
      </c>
      <c r="L74">
        <v>3</v>
      </c>
      <c r="M74">
        <v>0</v>
      </c>
      <c r="N74">
        <v>0</v>
      </c>
      <c r="O74">
        <v>1</v>
      </c>
      <c r="P74">
        <v>0</v>
      </c>
      <c r="Q74">
        <v>0</v>
      </c>
      <c r="R74">
        <v>0</v>
      </c>
      <c r="S74">
        <v>5</v>
      </c>
      <c r="T74">
        <v>34</v>
      </c>
      <c r="U74">
        <v>16</v>
      </c>
      <c r="V74">
        <v>3</v>
      </c>
      <c r="W74">
        <v>0</v>
      </c>
      <c r="X74">
        <v>0</v>
      </c>
      <c r="Y74">
        <v>0</v>
      </c>
      <c r="Z74">
        <v>0</v>
      </c>
      <c r="AA74" t="s">
        <v>2201</v>
      </c>
      <c r="AB74">
        <v>0</v>
      </c>
      <c r="AC74">
        <v>0</v>
      </c>
      <c r="AD74">
        <v>0</v>
      </c>
      <c r="AE74">
        <v>0</v>
      </c>
      <c r="AF74">
        <v>0</v>
      </c>
      <c r="AG74">
        <v>0</v>
      </c>
      <c r="AH74">
        <v>0</v>
      </c>
      <c r="AI74">
        <v>0</v>
      </c>
      <c r="AJ74">
        <v>0</v>
      </c>
      <c r="AK74">
        <v>1</v>
      </c>
      <c r="AL74">
        <v>0</v>
      </c>
      <c r="AM74">
        <v>0</v>
      </c>
      <c r="AN74">
        <v>0</v>
      </c>
      <c r="AO74">
        <v>0</v>
      </c>
      <c r="AP74">
        <v>0</v>
      </c>
      <c r="AQ74">
        <v>0</v>
      </c>
      <c r="AR74">
        <v>0</v>
      </c>
      <c r="AS74">
        <v>0</v>
      </c>
      <c r="AT74">
        <v>0</v>
      </c>
      <c r="AU74">
        <v>0</v>
      </c>
      <c r="AV74">
        <v>0</v>
      </c>
      <c r="AW74">
        <v>0</v>
      </c>
      <c r="AX74">
        <v>0</v>
      </c>
      <c r="AY74">
        <v>0</v>
      </c>
      <c r="AZ74">
        <v>0</v>
      </c>
      <c r="BA74">
        <v>0</v>
      </c>
      <c r="BB74">
        <v>2</v>
      </c>
      <c r="BC74">
        <v>0</v>
      </c>
      <c r="BD74">
        <v>0</v>
      </c>
      <c r="BE74">
        <v>0</v>
      </c>
      <c r="BF74">
        <v>0</v>
      </c>
      <c r="BG74">
        <v>0</v>
      </c>
      <c r="BH74">
        <v>0</v>
      </c>
      <c r="BI74">
        <v>0</v>
      </c>
      <c r="BJ74">
        <v>0</v>
      </c>
      <c r="BK74">
        <v>0</v>
      </c>
      <c r="BL74">
        <v>0</v>
      </c>
      <c r="BM74">
        <v>0</v>
      </c>
      <c r="BN74">
        <v>0</v>
      </c>
      <c r="BO74">
        <v>0</v>
      </c>
      <c r="BP74">
        <v>1</v>
      </c>
      <c r="BQ74">
        <v>1</v>
      </c>
      <c r="BR74">
        <v>0</v>
      </c>
      <c r="BS74">
        <v>0</v>
      </c>
      <c r="BT74">
        <v>0</v>
      </c>
      <c r="BU74">
        <v>0</v>
      </c>
      <c r="BV74">
        <v>0</v>
      </c>
      <c r="BW74">
        <v>0</v>
      </c>
      <c r="BX74">
        <v>0</v>
      </c>
      <c r="BY74">
        <v>0</v>
      </c>
      <c r="BZ74">
        <v>0</v>
      </c>
      <c r="CA74">
        <v>0</v>
      </c>
      <c r="CB74">
        <v>0</v>
      </c>
      <c r="CC74">
        <v>0</v>
      </c>
      <c r="CD74">
        <v>0</v>
      </c>
      <c r="CE74">
        <v>0</v>
      </c>
      <c r="CF74">
        <v>0</v>
      </c>
      <c r="CG74">
        <v>0</v>
      </c>
      <c r="CH74">
        <v>2</v>
      </c>
      <c r="CI74">
        <v>0</v>
      </c>
      <c r="CJ74">
        <v>0</v>
      </c>
      <c r="CK74">
        <v>0</v>
      </c>
      <c r="CL74">
        <v>0</v>
      </c>
      <c r="CM74">
        <v>0</v>
      </c>
      <c r="CN74">
        <v>0</v>
      </c>
      <c r="CO74">
        <v>0</v>
      </c>
      <c r="CP74">
        <v>0</v>
      </c>
      <c r="CQ74">
        <v>0</v>
      </c>
      <c r="CR74">
        <v>1</v>
      </c>
      <c r="CS74">
        <v>0</v>
      </c>
      <c r="CT74">
        <v>0</v>
      </c>
      <c r="CU74">
        <v>0</v>
      </c>
      <c r="CV74">
        <v>0</v>
      </c>
      <c r="CW74">
        <v>0</v>
      </c>
      <c r="CX74">
        <v>0</v>
      </c>
      <c r="CY74">
        <v>1</v>
      </c>
      <c r="CZ74">
        <v>0</v>
      </c>
      <c r="DA74">
        <v>0</v>
      </c>
      <c r="DB74">
        <v>0</v>
      </c>
      <c r="DC74">
        <v>0</v>
      </c>
      <c r="DD74">
        <v>0</v>
      </c>
      <c r="DE74">
        <v>1</v>
      </c>
      <c r="DF74">
        <v>0</v>
      </c>
      <c r="DG74">
        <v>0</v>
      </c>
      <c r="DH74">
        <v>0</v>
      </c>
      <c r="DI74">
        <v>0</v>
      </c>
      <c r="DJ74">
        <v>0</v>
      </c>
      <c r="DK74">
        <v>0</v>
      </c>
      <c r="DL74">
        <v>0</v>
      </c>
      <c r="DM74">
        <v>0</v>
      </c>
      <c r="DN74">
        <v>6</v>
      </c>
      <c r="DO74">
        <v>0</v>
      </c>
      <c r="DP74">
        <v>0</v>
      </c>
      <c r="DQ74">
        <v>0</v>
      </c>
      <c r="DR74">
        <v>0</v>
      </c>
      <c r="DS74">
        <v>0</v>
      </c>
      <c r="DT74" s="340">
        <v>0</v>
      </c>
      <c r="DU74" s="340">
        <v>0</v>
      </c>
      <c r="DV74" s="340">
        <v>0</v>
      </c>
      <c r="DW74" s="340">
        <v>0</v>
      </c>
      <c r="DX74" s="340">
        <v>0</v>
      </c>
      <c r="DY74" s="340">
        <v>0</v>
      </c>
      <c r="DZ74" s="340">
        <v>0</v>
      </c>
      <c r="EA74" s="340">
        <v>0</v>
      </c>
      <c r="EB74" s="340">
        <v>1</v>
      </c>
      <c r="EC74" s="340">
        <v>2</v>
      </c>
      <c r="ED74" s="340">
        <v>0</v>
      </c>
      <c r="EE74" s="340">
        <v>2</v>
      </c>
      <c r="EF74" s="340">
        <v>0</v>
      </c>
      <c r="EG74" s="340">
        <v>0</v>
      </c>
      <c r="EH74" s="340">
        <v>0</v>
      </c>
      <c r="EI74" s="340">
        <v>0</v>
      </c>
      <c r="EJ74" s="235">
        <v>0</v>
      </c>
      <c r="EK74" s="235">
        <v>0</v>
      </c>
      <c r="EL74" s="235">
        <v>0</v>
      </c>
      <c r="EM74" s="235">
        <v>0</v>
      </c>
      <c r="EN74" s="235">
        <v>0</v>
      </c>
      <c r="EO74" s="235">
        <v>0</v>
      </c>
      <c r="EP74" s="235">
        <v>0</v>
      </c>
      <c r="EQ74" s="235">
        <v>0</v>
      </c>
      <c r="ER74" s="235">
        <v>0</v>
      </c>
      <c r="ES74" s="235">
        <v>0</v>
      </c>
      <c r="ET74" s="235">
        <v>0</v>
      </c>
      <c r="EU74" s="235">
        <v>0</v>
      </c>
      <c r="EV74" s="235">
        <v>0</v>
      </c>
      <c r="EW74" s="235">
        <v>0</v>
      </c>
      <c r="EX74" s="235">
        <v>0</v>
      </c>
      <c r="EY74" s="235">
        <v>0</v>
      </c>
    </row>
    <row r="75" spans="1:155" x14ac:dyDescent="0.2">
      <c r="A75" t="s">
        <v>1771</v>
      </c>
      <c r="E75" s="277"/>
      <c r="F75" s="277"/>
      <c r="G75" s="277"/>
      <c r="H75" s="277"/>
      <c r="I75" s="277"/>
      <c r="J75" s="277"/>
      <c r="K75">
        <v>0</v>
      </c>
      <c r="L75">
        <v>0</v>
      </c>
      <c r="M75">
        <v>0</v>
      </c>
      <c r="N75">
        <v>0</v>
      </c>
      <c r="O75">
        <v>0</v>
      </c>
      <c r="P75">
        <v>0</v>
      </c>
      <c r="Q75">
        <v>0</v>
      </c>
      <c r="R75">
        <v>6</v>
      </c>
      <c r="S75">
        <v>4</v>
      </c>
      <c r="T75">
        <v>19</v>
      </c>
      <c r="U75">
        <v>12</v>
      </c>
      <c r="V75">
        <v>10</v>
      </c>
      <c r="W75">
        <v>0</v>
      </c>
      <c r="X75">
        <v>0</v>
      </c>
      <c r="Y75">
        <v>0</v>
      </c>
      <c r="Z75">
        <v>4</v>
      </c>
      <c r="AA75" t="s">
        <v>2201</v>
      </c>
      <c r="AB75">
        <v>0</v>
      </c>
      <c r="AC75">
        <v>0</v>
      </c>
      <c r="AD75">
        <v>0</v>
      </c>
      <c r="AE75">
        <v>0</v>
      </c>
      <c r="AF75">
        <v>0</v>
      </c>
      <c r="AG75">
        <v>0</v>
      </c>
      <c r="AH75">
        <v>0</v>
      </c>
      <c r="AI75">
        <v>1</v>
      </c>
      <c r="AJ75">
        <v>1</v>
      </c>
      <c r="AK75">
        <v>2</v>
      </c>
      <c r="AL75">
        <v>0</v>
      </c>
      <c r="AM75">
        <v>1</v>
      </c>
      <c r="AN75">
        <v>0</v>
      </c>
      <c r="AO75">
        <v>0</v>
      </c>
      <c r="AP75">
        <v>0</v>
      </c>
      <c r="AQ75">
        <v>0</v>
      </c>
      <c r="AR75">
        <v>0</v>
      </c>
      <c r="AS75">
        <v>0</v>
      </c>
      <c r="AT75">
        <v>0</v>
      </c>
      <c r="AU75">
        <v>0</v>
      </c>
      <c r="AV75">
        <v>0</v>
      </c>
      <c r="AW75">
        <v>0</v>
      </c>
      <c r="AX75">
        <v>0</v>
      </c>
      <c r="AY75">
        <v>0</v>
      </c>
      <c r="AZ75">
        <v>0</v>
      </c>
      <c r="BA75">
        <v>0</v>
      </c>
      <c r="BB75">
        <v>4</v>
      </c>
      <c r="BC75">
        <v>0</v>
      </c>
      <c r="BD75">
        <v>0</v>
      </c>
      <c r="BE75">
        <v>0</v>
      </c>
      <c r="BF75">
        <v>0</v>
      </c>
      <c r="BG75">
        <v>0</v>
      </c>
      <c r="BH75">
        <v>0</v>
      </c>
      <c r="BI75">
        <v>0</v>
      </c>
      <c r="BJ75">
        <v>0</v>
      </c>
      <c r="BK75">
        <v>0</v>
      </c>
      <c r="BL75">
        <v>0</v>
      </c>
      <c r="BM75">
        <v>0</v>
      </c>
      <c r="BN75">
        <v>0</v>
      </c>
      <c r="BO75">
        <v>1</v>
      </c>
      <c r="BP75">
        <v>0</v>
      </c>
      <c r="BQ75">
        <v>1</v>
      </c>
      <c r="BR75">
        <v>0</v>
      </c>
      <c r="BS75">
        <v>1</v>
      </c>
      <c r="BT75">
        <v>0</v>
      </c>
      <c r="BU75">
        <v>0</v>
      </c>
      <c r="BV75">
        <v>0</v>
      </c>
      <c r="BW75">
        <v>1</v>
      </c>
      <c r="BX75">
        <v>0</v>
      </c>
      <c r="BY75">
        <v>0</v>
      </c>
      <c r="BZ75">
        <v>0</v>
      </c>
      <c r="CA75">
        <v>0</v>
      </c>
      <c r="CB75">
        <v>0</v>
      </c>
      <c r="CC75">
        <v>0</v>
      </c>
      <c r="CD75">
        <v>0</v>
      </c>
      <c r="CE75">
        <v>0</v>
      </c>
      <c r="CF75">
        <v>0</v>
      </c>
      <c r="CG75">
        <v>1</v>
      </c>
      <c r="CH75">
        <v>2</v>
      </c>
      <c r="CI75">
        <v>0</v>
      </c>
      <c r="CJ75">
        <v>0</v>
      </c>
      <c r="CK75">
        <v>0</v>
      </c>
      <c r="CL75">
        <v>0</v>
      </c>
      <c r="CM75">
        <v>0</v>
      </c>
      <c r="CN75">
        <v>0</v>
      </c>
      <c r="CO75">
        <v>0</v>
      </c>
      <c r="CP75">
        <v>0</v>
      </c>
      <c r="CQ75">
        <v>0</v>
      </c>
      <c r="CR75">
        <v>0</v>
      </c>
      <c r="CS75">
        <v>0</v>
      </c>
      <c r="CT75">
        <v>0</v>
      </c>
      <c r="CU75">
        <v>0</v>
      </c>
      <c r="CV75">
        <v>0</v>
      </c>
      <c r="CW75">
        <v>1</v>
      </c>
      <c r="CX75">
        <v>1</v>
      </c>
      <c r="CY75">
        <v>2</v>
      </c>
      <c r="CZ75">
        <v>0</v>
      </c>
      <c r="DA75">
        <v>0</v>
      </c>
      <c r="DB75">
        <v>0</v>
      </c>
      <c r="DC75">
        <v>1</v>
      </c>
      <c r="DD75">
        <v>0</v>
      </c>
      <c r="DE75">
        <v>0</v>
      </c>
      <c r="DF75">
        <v>0</v>
      </c>
      <c r="DG75">
        <v>0</v>
      </c>
      <c r="DH75">
        <v>0</v>
      </c>
      <c r="DI75">
        <v>0</v>
      </c>
      <c r="DJ75">
        <v>0</v>
      </c>
      <c r="DK75">
        <v>0</v>
      </c>
      <c r="DL75">
        <v>0</v>
      </c>
      <c r="DM75">
        <v>0</v>
      </c>
      <c r="DN75">
        <v>1</v>
      </c>
      <c r="DO75">
        <v>0</v>
      </c>
      <c r="DP75">
        <v>0</v>
      </c>
      <c r="DQ75">
        <v>0</v>
      </c>
      <c r="DR75">
        <v>0</v>
      </c>
      <c r="DS75">
        <v>0</v>
      </c>
      <c r="DT75" s="340">
        <v>0</v>
      </c>
      <c r="DU75" s="340">
        <v>0</v>
      </c>
      <c r="DV75" s="340">
        <v>0</v>
      </c>
      <c r="DW75" s="340">
        <v>0</v>
      </c>
      <c r="DX75" s="340">
        <v>0</v>
      </c>
      <c r="DY75" s="340">
        <v>0</v>
      </c>
      <c r="DZ75" s="340">
        <v>0</v>
      </c>
      <c r="EA75" s="340">
        <v>1</v>
      </c>
      <c r="EB75" s="340">
        <v>1</v>
      </c>
      <c r="EC75" s="340">
        <v>1</v>
      </c>
      <c r="ED75" s="340">
        <v>1</v>
      </c>
      <c r="EE75" s="340">
        <v>0</v>
      </c>
      <c r="EF75" s="340">
        <v>0</v>
      </c>
      <c r="EG75" s="340">
        <v>0</v>
      </c>
      <c r="EH75" s="340">
        <v>0</v>
      </c>
      <c r="EI75" s="340">
        <v>0</v>
      </c>
      <c r="EJ75" s="235">
        <v>0</v>
      </c>
      <c r="EK75" s="235">
        <v>0</v>
      </c>
      <c r="EL75" s="235">
        <v>0</v>
      </c>
      <c r="EM75" s="235">
        <v>0</v>
      </c>
      <c r="EN75" s="235">
        <v>0</v>
      </c>
      <c r="EO75" s="235">
        <v>0</v>
      </c>
      <c r="EP75" s="235">
        <v>0</v>
      </c>
      <c r="EQ75" s="235">
        <v>0</v>
      </c>
      <c r="ER75" s="235">
        <v>0</v>
      </c>
      <c r="ES75" s="235">
        <v>0</v>
      </c>
      <c r="ET75" s="235">
        <v>2</v>
      </c>
      <c r="EU75" s="235">
        <v>1</v>
      </c>
      <c r="EV75" s="235">
        <v>0</v>
      </c>
      <c r="EW75" s="235">
        <v>0</v>
      </c>
      <c r="EX75" s="235">
        <v>0</v>
      </c>
      <c r="EY75" s="235">
        <v>0</v>
      </c>
    </row>
    <row r="76" spans="1:155" x14ac:dyDescent="0.2">
      <c r="A76" t="s">
        <v>2209</v>
      </c>
      <c r="E76" s="277"/>
      <c r="F76" s="277"/>
      <c r="G76" s="277"/>
      <c r="H76" s="277"/>
      <c r="I76" s="277"/>
      <c r="J76" s="277"/>
      <c r="K76">
        <v>0</v>
      </c>
      <c r="L76">
        <v>0</v>
      </c>
      <c r="M76">
        <v>0</v>
      </c>
      <c r="N76">
        <v>0</v>
      </c>
      <c r="O76">
        <v>0</v>
      </c>
      <c r="P76">
        <v>0</v>
      </c>
      <c r="Q76">
        <v>0</v>
      </c>
      <c r="R76">
        <v>11</v>
      </c>
      <c r="S76">
        <v>1</v>
      </c>
      <c r="T76">
        <v>24</v>
      </c>
      <c r="U76">
        <v>20</v>
      </c>
      <c r="V76">
        <v>1</v>
      </c>
      <c r="W76">
        <v>0</v>
      </c>
      <c r="X76">
        <v>0</v>
      </c>
      <c r="Y76">
        <v>0</v>
      </c>
      <c r="Z76">
        <v>0</v>
      </c>
      <c r="AA76" t="s">
        <v>2201</v>
      </c>
      <c r="AB76">
        <v>0</v>
      </c>
      <c r="AC76">
        <v>0</v>
      </c>
      <c r="AD76">
        <v>0</v>
      </c>
      <c r="AE76">
        <v>0</v>
      </c>
      <c r="AF76">
        <v>0</v>
      </c>
      <c r="AG76">
        <v>0</v>
      </c>
      <c r="AH76">
        <v>0</v>
      </c>
      <c r="AI76">
        <v>4</v>
      </c>
      <c r="AJ76">
        <v>0</v>
      </c>
      <c r="AK76">
        <v>0</v>
      </c>
      <c r="AL76">
        <v>0</v>
      </c>
      <c r="AM76">
        <v>0</v>
      </c>
      <c r="AN76">
        <v>0</v>
      </c>
      <c r="AO76">
        <v>0</v>
      </c>
      <c r="AP76">
        <v>0</v>
      </c>
      <c r="AQ76">
        <v>0</v>
      </c>
      <c r="AR76">
        <v>0</v>
      </c>
      <c r="AS76">
        <v>0</v>
      </c>
      <c r="AT76">
        <v>0</v>
      </c>
      <c r="AU76">
        <v>0</v>
      </c>
      <c r="AV76">
        <v>0</v>
      </c>
      <c r="AW76">
        <v>0</v>
      </c>
      <c r="AX76">
        <v>0</v>
      </c>
      <c r="AY76">
        <v>0</v>
      </c>
      <c r="AZ76">
        <v>0</v>
      </c>
      <c r="BA76">
        <v>0</v>
      </c>
      <c r="BB76">
        <v>4</v>
      </c>
      <c r="BC76">
        <v>0</v>
      </c>
      <c r="BD76">
        <v>0</v>
      </c>
      <c r="BE76">
        <v>0</v>
      </c>
      <c r="BF76">
        <v>0</v>
      </c>
      <c r="BG76">
        <v>0</v>
      </c>
      <c r="BH76">
        <v>0</v>
      </c>
      <c r="BI76">
        <v>0</v>
      </c>
      <c r="BJ76">
        <v>0</v>
      </c>
      <c r="BK76">
        <v>0</v>
      </c>
      <c r="BL76">
        <v>0</v>
      </c>
      <c r="BM76">
        <v>0</v>
      </c>
      <c r="BN76">
        <v>0</v>
      </c>
      <c r="BO76">
        <v>6</v>
      </c>
      <c r="BP76">
        <v>0</v>
      </c>
      <c r="BQ76">
        <v>0</v>
      </c>
      <c r="BR76">
        <v>0</v>
      </c>
      <c r="BS76">
        <v>1</v>
      </c>
      <c r="BT76">
        <v>0</v>
      </c>
      <c r="BU76">
        <v>0</v>
      </c>
      <c r="BV76">
        <v>0</v>
      </c>
      <c r="BW76">
        <v>0</v>
      </c>
      <c r="BX76">
        <v>0</v>
      </c>
      <c r="BY76">
        <v>0</v>
      </c>
      <c r="BZ76">
        <v>0</v>
      </c>
      <c r="CA76">
        <v>0</v>
      </c>
      <c r="CB76">
        <v>0</v>
      </c>
      <c r="CC76">
        <v>0</v>
      </c>
      <c r="CD76">
        <v>0</v>
      </c>
      <c r="CE76">
        <v>0</v>
      </c>
      <c r="CF76">
        <v>0</v>
      </c>
      <c r="CG76">
        <v>0</v>
      </c>
      <c r="CH76">
        <v>7</v>
      </c>
      <c r="CI76">
        <v>0</v>
      </c>
      <c r="CJ76">
        <v>0</v>
      </c>
      <c r="CK76">
        <v>0</v>
      </c>
      <c r="CL76">
        <v>0</v>
      </c>
      <c r="CM76">
        <v>0</v>
      </c>
      <c r="CN76">
        <v>0</v>
      </c>
      <c r="CO76">
        <v>0</v>
      </c>
      <c r="CP76">
        <v>0</v>
      </c>
      <c r="CQ76">
        <v>0</v>
      </c>
      <c r="CR76">
        <v>0</v>
      </c>
      <c r="CS76">
        <v>0</v>
      </c>
      <c r="CT76">
        <v>0</v>
      </c>
      <c r="CU76">
        <v>0</v>
      </c>
      <c r="CV76">
        <v>1</v>
      </c>
      <c r="CW76">
        <v>1</v>
      </c>
      <c r="CX76">
        <v>0</v>
      </c>
      <c r="CY76">
        <v>0</v>
      </c>
      <c r="CZ76">
        <v>0</v>
      </c>
      <c r="DA76">
        <v>0</v>
      </c>
      <c r="DB76">
        <v>0</v>
      </c>
      <c r="DC76">
        <v>0</v>
      </c>
      <c r="DD76">
        <v>0</v>
      </c>
      <c r="DE76">
        <v>0</v>
      </c>
      <c r="DF76">
        <v>0</v>
      </c>
      <c r="DG76">
        <v>0</v>
      </c>
      <c r="DH76">
        <v>0</v>
      </c>
      <c r="DI76">
        <v>0</v>
      </c>
      <c r="DJ76">
        <v>0</v>
      </c>
      <c r="DK76">
        <v>0</v>
      </c>
      <c r="DL76">
        <v>1</v>
      </c>
      <c r="DM76">
        <v>1</v>
      </c>
      <c r="DN76">
        <v>4</v>
      </c>
      <c r="DO76">
        <v>0</v>
      </c>
      <c r="DP76">
        <v>0</v>
      </c>
      <c r="DQ76">
        <v>0</v>
      </c>
      <c r="DR76">
        <v>0</v>
      </c>
      <c r="DS76">
        <v>0</v>
      </c>
      <c r="DT76" s="340">
        <v>0</v>
      </c>
      <c r="DU76" s="340">
        <v>0</v>
      </c>
      <c r="DV76" s="340">
        <v>0</v>
      </c>
      <c r="DW76" s="340">
        <v>0</v>
      </c>
      <c r="DX76" s="340">
        <v>0</v>
      </c>
      <c r="DY76" s="340">
        <v>0</v>
      </c>
      <c r="DZ76" s="340">
        <v>0</v>
      </c>
      <c r="EA76" s="340">
        <v>1</v>
      </c>
      <c r="EB76" s="340">
        <v>1</v>
      </c>
      <c r="EC76" s="340">
        <v>1</v>
      </c>
      <c r="ED76" s="340">
        <v>0</v>
      </c>
      <c r="EE76" s="340">
        <v>0</v>
      </c>
      <c r="EF76" s="340">
        <v>0</v>
      </c>
      <c r="EG76" s="340">
        <v>0</v>
      </c>
      <c r="EH76" s="340">
        <v>0</v>
      </c>
      <c r="EI76" s="340">
        <v>0</v>
      </c>
      <c r="EJ76" s="235">
        <v>0</v>
      </c>
      <c r="EK76" s="235">
        <v>0</v>
      </c>
      <c r="EL76" s="235">
        <v>0</v>
      </c>
      <c r="EM76" s="235">
        <v>0</v>
      </c>
      <c r="EN76" s="235">
        <v>0</v>
      </c>
      <c r="EO76" s="235">
        <v>0</v>
      </c>
      <c r="EP76" s="235">
        <v>0</v>
      </c>
      <c r="EQ76" s="235">
        <v>0</v>
      </c>
      <c r="ER76" s="235">
        <v>0</v>
      </c>
      <c r="ES76" s="235">
        <v>0</v>
      </c>
      <c r="ET76" s="235">
        <v>4</v>
      </c>
      <c r="EU76" s="235">
        <v>0</v>
      </c>
      <c r="EV76" s="235">
        <v>0</v>
      </c>
      <c r="EW76" s="235">
        <v>0</v>
      </c>
      <c r="EX76" s="235">
        <v>0</v>
      </c>
      <c r="EY76" s="235">
        <v>0</v>
      </c>
    </row>
    <row r="77" spans="1:155" x14ac:dyDescent="0.2">
      <c r="A77" t="s">
        <v>1996</v>
      </c>
      <c r="E77" s="277"/>
      <c r="F77" s="277"/>
      <c r="G77" s="277"/>
      <c r="H77" s="277"/>
      <c r="I77" s="277"/>
      <c r="J77" s="277"/>
      <c r="K77">
        <v>0</v>
      </c>
      <c r="L77">
        <v>0</v>
      </c>
      <c r="M77">
        <v>0</v>
      </c>
      <c r="N77">
        <v>0</v>
      </c>
      <c r="O77">
        <v>0</v>
      </c>
      <c r="P77">
        <v>0</v>
      </c>
      <c r="Q77">
        <v>1</v>
      </c>
      <c r="R77">
        <v>0</v>
      </c>
      <c r="S77">
        <v>11</v>
      </c>
      <c r="T77">
        <v>14</v>
      </c>
      <c r="U77">
        <v>2</v>
      </c>
      <c r="V77">
        <v>9</v>
      </c>
      <c r="W77">
        <v>0</v>
      </c>
      <c r="X77">
        <v>0</v>
      </c>
      <c r="Y77">
        <v>0</v>
      </c>
      <c r="Z77">
        <v>0</v>
      </c>
      <c r="AA77" t="s">
        <v>2201</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1</v>
      </c>
      <c r="BB77">
        <v>0</v>
      </c>
      <c r="BC77">
        <v>0</v>
      </c>
      <c r="BD77">
        <v>0</v>
      </c>
      <c r="BE77">
        <v>0</v>
      </c>
      <c r="BF77">
        <v>0</v>
      </c>
      <c r="BG77">
        <v>0</v>
      </c>
      <c r="BH77">
        <v>0</v>
      </c>
      <c r="BI77">
        <v>0</v>
      </c>
      <c r="BJ77">
        <v>0</v>
      </c>
      <c r="BK77">
        <v>0</v>
      </c>
      <c r="BL77">
        <v>0</v>
      </c>
      <c r="BM77">
        <v>0</v>
      </c>
      <c r="BN77">
        <v>0</v>
      </c>
      <c r="BO77">
        <v>0</v>
      </c>
      <c r="BP77">
        <v>1</v>
      </c>
      <c r="BQ77">
        <v>0</v>
      </c>
      <c r="BR77">
        <v>0</v>
      </c>
      <c r="BS77">
        <v>0</v>
      </c>
      <c r="BT77">
        <v>0</v>
      </c>
      <c r="BU77">
        <v>0</v>
      </c>
      <c r="BV77">
        <v>0</v>
      </c>
      <c r="BW77">
        <v>0</v>
      </c>
      <c r="BX77">
        <v>0</v>
      </c>
      <c r="BY77">
        <v>0</v>
      </c>
      <c r="BZ77">
        <v>0</v>
      </c>
      <c r="CA77">
        <v>0</v>
      </c>
      <c r="CB77">
        <v>0</v>
      </c>
      <c r="CC77">
        <v>0</v>
      </c>
      <c r="CD77">
        <v>0</v>
      </c>
      <c r="CE77">
        <v>0</v>
      </c>
      <c r="CF77">
        <v>0</v>
      </c>
      <c r="CG77">
        <v>0</v>
      </c>
      <c r="CH77">
        <v>4</v>
      </c>
      <c r="CI77">
        <v>0</v>
      </c>
      <c r="CJ77">
        <v>0</v>
      </c>
      <c r="CK77">
        <v>0</v>
      </c>
      <c r="CL77">
        <v>0</v>
      </c>
      <c r="CM77">
        <v>0</v>
      </c>
      <c r="DT77" s="340">
        <v>0</v>
      </c>
      <c r="DU77" s="340">
        <v>0</v>
      </c>
      <c r="DV77" s="340">
        <v>0</v>
      </c>
      <c r="DW77" s="340">
        <v>0</v>
      </c>
      <c r="DX77" s="340">
        <v>0</v>
      </c>
      <c r="DY77" s="340">
        <v>0</v>
      </c>
      <c r="DZ77" s="340">
        <v>0</v>
      </c>
      <c r="EA77" s="340">
        <v>0</v>
      </c>
      <c r="EB77" s="340">
        <v>0</v>
      </c>
      <c r="EC77" s="340">
        <v>1</v>
      </c>
      <c r="ED77" s="340">
        <v>0</v>
      </c>
      <c r="EE77" s="340">
        <v>1</v>
      </c>
      <c r="EF77" s="340">
        <v>0</v>
      </c>
      <c r="EG77" s="340">
        <v>0</v>
      </c>
      <c r="EH77" s="340">
        <v>0</v>
      </c>
      <c r="EI77" s="340">
        <v>0</v>
      </c>
      <c r="EJ77" s="235">
        <v>0</v>
      </c>
      <c r="EK77" s="235">
        <v>0</v>
      </c>
      <c r="EL77" s="235">
        <v>0</v>
      </c>
      <c r="EM77" s="235">
        <v>0</v>
      </c>
      <c r="EN77" s="235">
        <v>0</v>
      </c>
      <c r="EO77" s="235">
        <v>0</v>
      </c>
      <c r="EP77" s="235">
        <v>0</v>
      </c>
      <c r="EQ77" s="235">
        <v>0</v>
      </c>
      <c r="ER77" s="235">
        <v>0</v>
      </c>
      <c r="ES77" s="235">
        <v>0</v>
      </c>
      <c r="ET77" s="235">
        <v>2</v>
      </c>
      <c r="EU77" s="235">
        <v>0</v>
      </c>
      <c r="EV77" s="235">
        <v>0</v>
      </c>
      <c r="EW77" s="235">
        <v>0</v>
      </c>
      <c r="EX77" s="235">
        <v>0</v>
      </c>
      <c r="EY77" s="235">
        <v>0</v>
      </c>
    </row>
    <row r="78" spans="1:155" x14ac:dyDescent="0.2">
      <c r="A78" t="s">
        <v>1989</v>
      </c>
      <c r="E78" s="277"/>
      <c r="F78" s="277"/>
      <c r="G78" s="277"/>
      <c r="H78" s="277"/>
      <c r="I78" s="277"/>
      <c r="J78" s="277"/>
      <c r="K78">
        <v>0</v>
      </c>
      <c r="L78">
        <v>8</v>
      </c>
      <c r="M78">
        <v>1</v>
      </c>
      <c r="N78">
        <v>3</v>
      </c>
      <c r="O78">
        <v>17</v>
      </c>
      <c r="P78">
        <v>1</v>
      </c>
      <c r="Q78">
        <v>1</v>
      </c>
      <c r="R78">
        <v>0</v>
      </c>
      <c r="S78">
        <v>3</v>
      </c>
      <c r="T78">
        <v>17</v>
      </c>
      <c r="U78">
        <v>6</v>
      </c>
      <c r="V78">
        <v>1</v>
      </c>
      <c r="W78">
        <v>0</v>
      </c>
      <c r="X78">
        <v>0</v>
      </c>
      <c r="Y78">
        <v>0</v>
      </c>
      <c r="Z78">
        <v>0</v>
      </c>
      <c r="AA78" t="s">
        <v>2201</v>
      </c>
      <c r="AB78">
        <v>0</v>
      </c>
      <c r="AC78">
        <v>0</v>
      </c>
      <c r="AD78">
        <v>0</v>
      </c>
      <c r="AE78">
        <v>0</v>
      </c>
      <c r="AF78">
        <v>0</v>
      </c>
      <c r="AG78">
        <v>0</v>
      </c>
      <c r="AH78">
        <v>0</v>
      </c>
      <c r="AI78">
        <v>0</v>
      </c>
      <c r="AJ78">
        <v>0</v>
      </c>
      <c r="AK78">
        <v>0</v>
      </c>
      <c r="AL78">
        <v>0</v>
      </c>
      <c r="AM78">
        <v>0</v>
      </c>
      <c r="AN78">
        <v>0</v>
      </c>
      <c r="AO78">
        <v>0</v>
      </c>
      <c r="AP78">
        <v>0</v>
      </c>
      <c r="AQ78">
        <v>0</v>
      </c>
      <c r="AR78">
        <v>0</v>
      </c>
      <c r="AS78">
        <v>0</v>
      </c>
      <c r="AT78">
        <v>0</v>
      </c>
      <c r="AU78">
        <v>1</v>
      </c>
      <c r="AV78">
        <v>1</v>
      </c>
      <c r="AW78">
        <v>0</v>
      </c>
      <c r="AX78">
        <v>0</v>
      </c>
      <c r="AY78">
        <v>0</v>
      </c>
      <c r="AZ78">
        <v>0</v>
      </c>
      <c r="BA78">
        <v>0</v>
      </c>
      <c r="BB78">
        <v>2</v>
      </c>
      <c r="BC78">
        <v>0</v>
      </c>
      <c r="BD78">
        <v>0</v>
      </c>
      <c r="BE78">
        <v>0</v>
      </c>
      <c r="BF78">
        <v>0</v>
      </c>
      <c r="BG78">
        <v>0</v>
      </c>
      <c r="BH78">
        <v>0</v>
      </c>
      <c r="BI78">
        <v>0</v>
      </c>
      <c r="BJ78">
        <v>0</v>
      </c>
      <c r="BK78">
        <v>0</v>
      </c>
      <c r="BL78">
        <v>4</v>
      </c>
      <c r="BM78">
        <v>0</v>
      </c>
      <c r="BN78">
        <v>0</v>
      </c>
      <c r="BO78">
        <v>0</v>
      </c>
      <c r="BP78">
        <v>1</v>
      </c>
      <c r="BQ78">
        <v>0</v>
      </c>
      <c r="BR78">
        <v>0</v>
      </c>
      <c r="BS78">
        <v>1</v>
      </c>
      <c r="BT78">
        <v>0</v>
      </c>
      <c r="BU78">
        <v>0</v>
      </c>
      <c r="BV78">
        <v>0</v>
      </c>
      <c r="BW78">
        <v>0</v>
      </c>
      <c r="BX78">
        <v>0</v>
      </c>
      <c r="BY78">
        <v>0</v>
      </c>
      <c r="BZ78">
        <v>0</v>
      </c>
      <c r="CA78">
        <v>1</v>
      </c>
      <c r="CB78">
        <v>0</v>
      </c>
      <c r="CC78">
        <v>0</v>
      </c>
      <c r="CD78">
        <v>0</v>
      </c>
      <c r="CE78">
        <v>0</v>
      </c>
      <c r="CF78">
        <v>0</v>
      </c>
      <c r="CG78">
        <v>0</v>
      </c>
      <c r="CH78">
        <v>0</v>
      </c>
      <c r="CI78">
        <v>0</v>
      </c>
      <c r="CJ78">
        <v>0</v>
      </c>
      <c r="CK78">
        <v>0</v>
      </c>
      <c r="CL78">
        <v>0</v>
      </c>
      <c r="CM78">
        <v>0</v>
      </c>
      <c r="CN78">
        <v>0</v>
      </c>
      <c r="CO78">
        <v>0</v>
      </c>
      <c r="CP78">
        <v>0</v>
      </c>
      <c r="CQ78">
        <v>0</v>
      </c>
      <c r="CR78">
        <v>1</v>
      </c>
      <c r="CS78">
        <v>0</v>
      </c>
      <c r="CT78">
        <v>1</v>
      </c>
      <c r="CU78">
        <v>0</v>
      </c>
      <c r="CV78">
        <v>1</v>
      </c>
      <c r="CW78">
        <v>3</v>
      </c>
      <c r="CX78">
        <v>0</v>
      </c>
      <c r="CY78">
        <v>0</v>
      </c>
      <c r="CZ78">
        <v>0</v>
      </c>
      <c r="DA78">
        <v>0</v>
      </c>
      <c r="DB78">
        <v>0</v>
      </c>
      <c r="DC78">
        <v>0</v>
      </c>
      <c r="DD78">
        <v>0</v>
      </c>
      <c r="DE78">
        <v>2</v>
      </c>
      <c r="DF78">
        <v>0</v>
      </c>
      <c r="DG78">
        <v>0</v>
      </c>
      <c r="DH78">
        <v>0</v>
      </c>
      <c r="DI78">
        <v>0</v>
      </c>
      <c r="DJ78">
        <v>0</v>
      </c>
      <c r="DK78">
        <v>0</v>
      </c>
      <c r="DL78">
        <v>0</v>
      </c>
      <c r="DM78">
        <v>2</v>
      </c>
      <c r="DN78">
        <v>0</v>
      </c>
      <c r="DO78">
        <v>0</v>
      </c>
      <c r="DP78">
        <v>3</v>
      </c>
      <c r="DQ78">
        <v>0</v>
      </c>
      <c r="DR78">
        <v>0</v>
      </c>
      <c r="DS78">
        <v>0</v>
      </c>
      <c r="DT78" s="340">
        <v>0</v>
      </c>
      <c r="DU78" s="340">
        <v>1</v>
      </c>
      <c r="DV78" s="340">
        <v>0</v>
      </c>
      <c r="DW78" s="340">
        <v>1</v>
      </c>
      <c r="DX78" s="340">
        <v>3</v>
      </c>
      <c r="DY78" s="340">
        <v>0</v>
      </c>
      <c r="DZ78" s="340">
        <v>0</v>
      </c>
      <c r="EA78" s="340">
        <v>0</v>
      </c>
      <c r="EB78" s="340">
        <v>1</v>
      </c>
      <c r="EC78" s="340">
        <v>1</v>
      </c>
      <c r="ED78" s="340">
        <v>0</v>
      </c>
      <c r="EE78" s="340">
        <v>0</v>
      </c>
      <c r="EF78" s="340">
        <v>0</v>
      </c>
      <c r="EG78" s="340">
        <v>0</v>
      </c>
      <c r="EH78" s="340">
        <v>0</v>
      </c>
      <c r="EI78" s="340">
        <v>0</v>
      </c>
      <c r="EJ78" s="235">
        <v>0</v>
      </c>
      <c r="EK78" s="235">
        <v>1</v>
      </c>
      <c r="EL78" s="235">
        <v>0</v>
      </c>
      <c r="EM78" s="235">
        <v>2</v>
      </c>
      <c r="EN78" s="235">
        <v>4</v>
      </c>
      <c r="EO78" s="235">
        <v>0</v>
      </c>
      <c r="EP78" s="235">
        <v>0</v>
      </c>
      <c r="EQ78" s="235">
        <v>0</v>
      </c>
      <c r="ER78" s="235">
        <v>0</v>
      </c>
      <c r="ES78" s="235">
        <v>1</v>
      </c>
      <c r="ET78" s="235">
        <v>3</v>
      </c>
      <c r="EU78" s="235">
        <v>0</v>
      </c>
      <c r="EV78" s="235">
        <v>0</v>
      </c>
      <c r="EW78" s="235">
        <v>0</v>
      </c>
      <c r="EX78" s="235">
        <v>0</v>
      </c>
      <c r="EY78" s="235">
        <v>0</v>
      </c>
    </row>
    <row r="79" spans="1:155" x14ac:dyDescent="0.2">
      <c r="A79" t="s">
        <v>1722</v>
      </c>
      <c r="E79" s="277"/>
      <c r="F79" s="277"/>
      <c r="G79" s="277"/>
      <c r="H79" s="277"/>
      <c r="I79" s="277"/>
      <c r="J79" s="277"/>
      <c r="K79">
        <v>0</v>
      </c>
      <c r="L79">
        <v>0</v>
      </c>
      <c r="M79">
        <v>0</v>
      </c>
      <c r="N79">
        <v>0</v>
      </c>
      <c r="O79">
        <v>0</v>
      </c>
      <c r="P79">
        <v>0</v>
      </c>
      <c r="Q79">
        <v>0</v>
      </c>
      <c r="R79">
        <v>6</v>
      </c>
      <c r="S79">
        <v>16</v>
      </c>
      <c r="T79">
        <v>8</v>
      </c>
      <c r="U79">
        <v>10</v>
      </c>
      <c r="V79">
        <v>4</v>
      </c>
      <c r="W79">
        <v>0</v>
      </c>
      <c r="X79">
        <v>0</v>
      </c>
      <c r="Y79">
        <v>0</v>
      </c>
      <c r="Z79">
        <v>2</v>
      </c>
      <c r="AA79" t="s">
        <v>2201</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v>2</v>
      </c>
      <c r="BP79">
        <v>3</v>
      </c>
      <c r="BQ79">
        <v>1</v>
      </c>
      <c r="BR79">
        <v>0</v>
      </c>
      <c r="BS79">
        <v>0</v>
      </c>
      <c r="BT79">
        <v>0</v>
      </c>
      <c r="BU79">
        <v>0</v>
      </c>
      <c r="BV79">
        <v>0</v>
      </c>
      <c r="BW79">
        <v>0</v>
      </c>
      <c r="BX79">
        <v>0</v>
      </c>
      <c r="BY79">
        <v>0</v>
      </c>
      <c r="BZ79">
        <v>0</v>
      </c>
      <c r="CA79">
        <v>0</v>
      </c>
      <c r="CB79">
        <v>0</v>
      </c>
      <c r="CC79">
        <v>0</v>
      </c>
      <c r="CD79">
        <v>0</v>
      </c>
      <c r="CE79">
        <v>0</v>
      </c>
      <c r="CF79">
        <v>0</v>
      </c>
      <c r="CG79">
        <v>0</v>
      </c>
      <c r="CH79">
        <v>2</v>
      </c>
      <c r="CI79">
        <v>0</v>
      </c>
      <c r="CJ79">
        <v>0</v>
      </c>
      <c r="CK79">
        <v>0</v>
      </c>
      <c r="CL79">
        <v>0</v>
      </c>
      <c r="CM79">
        <v>0</v>
      </c>
      <c r="CN79">
        <v>0</v>
      </c>
      <c r="CO79">
        <v>0</v>
      </c>
      <c r="CP79">
        <v>0</v>
      </c>
      <c r="CQ79">
        <v>0</v>
      </c>
      <c r="CR79">
        <v>0</v>
      </c>
      <c r="CS79">
        <v>0</v>
      </c>
      <c r="CT79">
        <v>0</v>
      </c>
      <c r="CU79">
        <v>1</v>
      </c>
      <c r="CV79">
        <v>5</v>
      </c>
      <c r="CW79">
        <v>1</v>
      </c>
      <c r="CX79">
        <v>0</v>
      </c>
      <c r="CY79">
        <v>2</v>
      </c>
      <c r="CZ79">
        <v>0</v>
      </c>
      <c r="DA79">
        <v>0</v>
      </c>
      <c r="DB79">
        <v>0</v>
      </c>
      <c r="DC79">
        <v>0</v>
      </c>
      <c r="DD79">
        <v>0</v>
      </c>
      <c r="DE79">
        <v>0</v>
      </c>
      <c r="DF79">
        <v>0</v>
      </c>
      <c r="DG79">
        <v>0</v>
      </c>
      <c r="DH79">
        <v>0</v>
      </c>
      <c r="DI79">
        <v>0</v>
      </c>
      <c r="DJ79">
        <v>0</v>
      </c>
      <c r="DK79">
        <v>0</v>
      </c>
      <c r="DL79">
        <v>0</v>
      </c>
      <c r="DM79">
        <v>0</v>
      </c>
      <c r="DN79">
        <v>8</v>
      </c>
      <c r="DO79">
        <v>0</v>
      </c>
      <c r="DP79">
        <v>0</v>
      </c>
      <c r="DQ79">
        <v>0</v>
      </c>
      <c r="DR79">
        <v>0</v>
      </c>
      <c r="DS79">
        <v>0</v>
      </c>
      <c r="DT79" s="340">
        <v>0</v>
      </c>
      <c r="DU79" s="340">
        <v>0</v>
      </c>
      <c r="DV79" s="340">
        <v>0</v>
      </c>
      <c r="DW79" s="340">
        <v>0</v>
      </c>
      <c r="DX79" s="340">
        <v>0</v>
      </c>
      <c r="DY79" s="340">
        <v>0</v>
      </c>
      <c r="DZ79" s="340">
        <v>0</v>
      </c>
      <c r="EA79" s="340">
        <v>0</v>
      </c>
      <c r="EB79" s="340">
        <v>1</v>
      </c>
      <c r="EC79" s="340">
        <v>2</v>
      </c>
      <c r="ED79" s="340">
        <v>0</v>
      </c>
      <c r="EE79" s="340">
        <v>0</v>
      </c>
      <c r="EF79" s="340">
        <v>0</v>
      </c>
      <c r="EG79" s="340">
        <v>0</v>
      </c>
      <c r="EH79" s="340">
        <v>0</v>
      </c>
      <c r="EI79" s="340">
        <v>0</v>
      </c>
      <c r="EJ79" s="235">
        <v>0</v>
      </c>
      <c r="EK79" s="235">
        <v>0</v>
      </c>
      <c r="EL79" s="235">
        <v>0</v>
      </c>
      <c r="EM79" s="235">
        <v>0</v>
      </c>
      <c r="EN79" s="235">
        <v>0</v>
      </c>
      <c r="EO79" s="235">
        <v>0</v>
      </c>
      <c r="EP79" s="235">
        <v>0</v>
      </c>
      <c r="EQ79" s="235">
        <v>0</v>
      </c>
      <c r="ER79" s="235">
        <v>0</v>
      </c>
      <c r="ES79" s="235">
        <v>0</v>
      </c>
      <c r="ET79" s="235">
        <v>0</v>
      </c>
      <c r="EU79" s="235">
        <v>0</v>
      </c>
      <c r="EV79" s="235">
        <v>0</v>
      </c>
      <c r="EW79" s="235">
        <v>0</v>
      </c>
      <c r="EX79" s="235">
        <v>0</v>
      </c>
      <c r="EY79" s="235">
        <v>0</v>
      </c>
    </row>
    <row r="80" spans="1:155" x14ac:dyDescent="0.2">
      <c r="A80" t="s">
        <v>2385</v>
      </c>
      <c r="E80" s="277"/>
      <c r="F80" s="277"/>
      <c r="G80" s="277"/>
      <c r="H80" s="277"/>
      <c r="I80" s="277"/>
      <c r="J80" s="277"/>
      <c r="DT80" s="340" t="e">
        <v>#N/A</v>
      </c>
      <c r="DU80" s="340" t="e">
        <v>#N/A</v>
      </c>
      <c r="DV80" s="340" t="e">
        <v>#N/A</v>
      </c>
      <c r="DW80" s="340" t="e">
        <v>#N/A</v>
      </c>
      <c r="DX80" s="340" t="e">
        <v>#N/A</v>
      </c>
      <c r="DY80" s="340" t="e">
        <v>#N/A</v>
      </c>
      <c r="DZ80" s="340" t="e">
        <v>#N/A</v>
      </c>
      <c r="EA80" s="340" t="e">
        <v>#N/A</v>
      </c>
      <c r="EB80" s="340" t="e">
        <v>#N/A</v>
      </c>
      <c r="EC80" s="340" t="e">
        <v>#N/A</v>
      </c>
      <c r="ED80" s="340" t="e">
        <v>#N/A</v>
      </c>
      <c r="EE80" s="340" t="e">
        <v>#N/A</v>
      </c>
      <c r="EF80" s="340" t="e">
        <v>#N/A</v>
      </c>
      <c r="EG80" s="340" t="e">
        <v>#N/A</v>
      </c>
      <c r="EH80" s="340" t="e">
        <v>#N/A</v>
      </c>
      <c r="EI80" s="340" t="e">
        <v>#N/A</v>
      </c>
      <c r="EJ80" s="235" t="e">
        <v>#N/A</v>
      </c>
      <c r="EK80" s="235" t="e">
        <v>#N/A</v>
      </c>
      <c r="EL80" s="235" t="e">
        <v>#N/A</v>
      </c>
      <c r="EM80" s="235" t="e">
        <v>#N/A</v>
      </c>
      <c r="EN80" s="235" t="e">
        <v>#N/A</v>
      </c>
      <c r="EO80" s="235" t="e">
        <v>#N/A</v>
      </c>
      <c r="EP80" s="235" t="e">
        <v>#N/A</v>
      </c>
      <c r="EQ80" s="235" t="e">
        <v>#N/A</v>
      </c>
      <c r="ER80" s="235" t="e">
        <v>#N/A</v>
      </c>
      <c r="ES80" s="235" t="e">
        <v>#N/A</v>
      </c>
      <c r="ET80" s="235" t="e">
        <v>#N/A</v>
      </c>
      <c r="EU80" s="235" t="e">
        <v>#N/A</v>
      </c>
      <c r="EV80" s="235" t="e">
        <v>#N/A</v>
      </c>
      <c r="EW80" s="235" t="e">
        <v>#N/A</v>
      </c>
      <c r="EX80" s="235" t="e">
        <v>#N/A</v>
      </c>
      <c r="EY80" s="235" t="e">
        <v>#N/A</v>
      </c>
    </row>
    <row r="81" spans="1:155" x14ac:dyDescent="0.2">
      <c r="A81" t="s">
        <v>1936</v>
      </c>
      <c r="K81">
        <v>0</v>
      </c>
      <c r="L81">
        <v>0</v>
      </c>
      <c r="M81">
        <v>0</v>
      </c>
      <c r="N81">
        <v>5</v>
      </c>
      <c r="O81">
        <v>1</v>
      </c>
      <c r="P81">
        <v>0</v>
      </c>
      <c r="Q81">
        <v>1</v>
      </c>
      <c r="R81">
        <v>4</v>
      </c>
      <c r="S81">
        <v>38</v>
      </c>
      <c r="T81">
        <v>92</v>
      </c>
      <c r="U81">
        <v>37</v>
      </c>
      <c r="V81">
        <v>154</v>
      </c>
      <c r="W81">
        <v>0</v>
      </c>
      <c r="X81">
        <v>0</v>
      </c>
      <c r="Y81">
        <v>0</v>
      </c>
      <c r="Z81">
        <v>100</v>
      </c>
      <c r="AA81" t="s">
        <v>2201</v>
      </c>
      <c r="AB81">
        <v>0</v>
      </c>
      <c r="AC81">
        <v>0</v>
      </c>
      <c r="AD81">
        <v>0</v>
      </c>
      <c r="AE81">
        <v>0</v>
      </c>
      <c r="AF81">
        <v>0</v>
      </c>
      <c r="AG81">
        <v>0</v>
      </c>
      <c r="AH81">
        <v>0</v>
      </c>
      <c r="AI81">
        <v>0</v>
      </c>
      <c r="AJ81">
        <v>0</v>
      </c>
      <c r="AK81">
        <v>0</v>
      </c>
      <c r="AL81">
        <v>0</v>
      </c>
      <c r="AM81">
        <v>3</v>
      </c>
      <c r="AN81">
        <v>0</v>
      </c>
      <c r="AO81">
        <v>0</v>
      </c>
      <c r="AP81">
        <v>0</v>
      </c>
      <c r="AQ81">
        <v>2</v>
      </c>
      <c r="AR81">
        <v>0</v>
      </c>
      <c r="AS81">
        <v>0</v>
      </c>
      <c r="AT81">
        <v>0</v>
      </c>
      <c r="AU81">
        <v>0</v>
      </c>
      <c r="AV81">
        <v>0</v>
      </c>
      <c r="AW81">
        <v>0</v>
      </c>
      <c r="AX81">
        <v>0</v>
      </c>
      <c r="AY81">
        <v>0</v>
      </c>
      <c r="AZ81">
        <v>0</v>
      </c>
      <c r="BA81">
        <v>0</v>
      </c>
      <c r="BB81">
        <v>0</v>
      </c>
      <c r="BC81">
        <v>2</v>
      </c>
      <c r="BD81">
        <v>0</v>
      </c>
      <c r="BE81">
        <v>0</v>
      </c>
      <c r="BF81">
        <v>0</v>
      </c>
      <c r="BG81">
        <v>2</v>
      </c>
      <c r="BH81">
        <v>0</v>
      </c>
      <c r="BI81">
        <v>0</v>
      </c>
      <c r="BJ81">
        <v>0</v>
      </c>
      <c r="BK81">
        <v>0</v>
      </c>
      <c r="BL81">
        <v>0</v>
      </c>
      <c r="BM81">
        <v>0</v>
      </c>
      <c r="BN81">
        <v>0</v>
      </c>
      <c r="BO81">
        <v>0</v>
      </c>
      <c r="BP81">
        <v>0</v>
      </c>
      <c r="BQ81">
        <v>0</v>
      </c>
      <c r="BR81">
        <v>0</v>
      </c>
      <c r="BS81">
        <v>1</v>
      </c>
      <c r="BT81">
        <v>0</v>
      </c>
      <c r="BU81">
        <v>0</v>
      </c>
      <c r="BV81">
        <v>0</v>
      </c>
      <c r="BW81">
        <v>1</v>
      </c>
      <c r="BX81">
        <v>0</v>
      </c>
      <c r="BY81">
        <v>0</v>
      </c>
      <c r="BZ81">
        <v>0</v>
      </c>
      <c r="CA81">
        <v>0</v>
      </c>
      <c r="CB81">
        <v>0</v>
      </c>
      <c r="CC81">
        <v>0</v>
      </c>
      <c r="CD81">
        <v>0</v>
      </c>
      <c r="CE81">
        <v>0</v>
      </c>
      <c r="CF81">
        <v>0</v>
      </c>
      <c r="CG81">
        <v>0</v>
      </c>
      <c r="CH81">
        <v>0</v>
      </c>
      <c r="CI81">
        <v>0</v>
      </c>
      <c r="CJ81">
        <v>0</v>
      </c>
      <c r="CK81">
        <v>0</v>
      </c>
      <c r="CL81">
        <v>0</v>
      </c>
      <c r="CM81">
        <v>0</v>
      </c>
      <c r="CN81">
        <v>0</v>
      </c>
      <c r="CO81">
        <v>0</v>
      </c>
      <c r="CP81">
        <v>0</v>
      </c>
      <c r="CQ81">
        <v>0</v>
      </c>
      <c r="CR81">
        <v>0</v>
      </c>
      <c r="CS81">
        <v>0</v>
      </c>
      <c r="CT81">
        <v>0</v>
      </c>
      <c r="CU81">
        <v>0</v>
      </c>
      <c r="CV81">
        <v>3</v>
      </c>
      <c r="CW81">
        <v>0</v>
      </c>
      <c r="CX81">
        <v>1</v>
      </c>
      <c r="CY81">
        <v>17</v>
      </c>
      <c r="CZ81">
        <v>0</v>
      </c>
      <c r="DA81">
        <v>0</v>
      </c>
      <c r="DB81">
        <v>0</v>
      </c>
      <c r="DC81">
        <v>16</v>
      </c>
      <c r="DD81">
        <v>0</v>
      </c>
      <c r="DE81">
        <v>0</v>
      </c>
      <c r="DF81">
        <v>0</v>
      </c>
      <c r="DG81">
        <v>0</v>
      </c>
      <c r="DH81">
        <v>0</v>
      </c>
      <c r="DI81">
        <v>0</v>
      </c>
      <c r="DJ81">
        <v>1</v>
      </c>
      <c r="DK81">
        <v>0</v>
      </c>
      <c r="DL81">
        <v>0</v>
      </c>
      <c r="DM81">
        <v>0</v>
      </c>
      <c r="DN81">
        <v>15</v>
      </c>
      <c r="DO81">
        <v>0</v>
      </c>
      <c r="DP81">
        <v>0</v>
      </c>
      <c r="DQ81">
        <v>0</v>
      </c>
      <c r="DR81">
        <v>0</v>
      </c>
      <c r="DS81">
        <v>0</v>
      </c>
      <c r="DT81" s="340">
        <v>0</v>
      </c>
      <c r="DU81" s="340">
        <v>0</v>
      </c>
      <c r="DV81" s="340">
        <v>0</v>
      </c>
      <c r="DW81" s="340">
        <v>0</v>
      </c>
      <c r="DX81" s="340">
        <v>1</v>
      </c>
      <c r="DY81" s="340">
        <v>0</v>
      </c>
      <c r="DZ81" s="340">
        <v>0</v>
      </c>
      <c r="EA81" s="340">
        <v>0</v>
      </c>
      <c r="EB81" s="340">
        <v>0</v>
      </c>
      <c r="EC81" s="340">
        <v>2</v>
      </c>
      <c r="ED81" s="340">
        <v>0</v>
      </c>
      <c r="EE81" s="340">
        <v>15</v>
      </c>
      <c r="EF81" s="340">
        <v>0</v>
      </c>
      <c r="EG81" s="340">
        <v>0</v>
      </c>
      <c r="EH81" s="340">
        <v>0</v>
      </c>
      <c r="EI81" s="340">
        <v>14</v>
      </c>
      <c r="EJ81" s="235">
        <v>0</v>
      </c>
      <c r="EK81" s="235">
        <v>0</v>
      </c>
      <c r="EL81" s="235">
        <v>0</v>
      </c>
      <c r="EM81" s="235">
        <v>0</v>
      </c>
      <c r="EN81" s="235">
        <v>0</v>
      </c>
      <c r="EO81" s="235">
        <v>0</v>
      </c>
      <c r="EP81" s="235">
        <v>0</v>
      </c>
      <c r="EQ81" s="235">
        <v>0</v>
      </c>
      <c r="ER81" s="235">
        <v>0</v>
      </c>
      <c r="ES81" s="235">
        <v>0</v>
      </c>
      <c r="ET81" s="235">
        <v>15</v>
      </c>
      <c r="EU81" s="235">
        <v>0</v>
      </c>
      <c r="EV81" s="235">
        <v>0</v>
      </c>
      <c r="EW81" s="235">
        <v>0</v>
      </c>
      <c r="EX81" s="235">
        <v>0</v>
      </c>
      <c r="EY81" s="235">
        <v>0</v>
      </c>
    </row>
    <row r="82" spans="1:155" x14ac:dyDescent="0.2">
      <c r="A82" t="s">
        <v>2252</v>
      </c>
      <c r="E82" s="277"/>
      <c r="F82" s="277"/>
      <c r="G82" s="277"/>
      <c r="H82" s="277"/>
      <c r="I82" s="277"/>
      <c r="J82" s="277"/>
      <c r="K82">
        <v>0</v>
      </c>
      <c r="L82">
        <v>2</v>
      </c>
      <c r="M82">
        <v>0</v>
      </c>
      <c r="N82">
        <v>6</v>
      </c>
      <c r="O82">
        <v>0</v>
      </c>
      <c r="P82">
        <v>0</v>
      </c>
      <c r="Q82">
        <v>53</v>
      </c>
      <c r="R82">
        <v>0</v>
      </c>
      <c r="S82">
        <v>0</v>
      </c>
      <c r="T82">
        <v>0</v>
      </c>
      <c r="U82">
        <v>0</v>
      </c>
      <c r="V82">
        <v>0</v>
      </c>
      <c r="W82">
        <v>0</v>
      </c>
      <c r="X82">
        <v>0</v>
      </c>
      <c r="Y82">
        <v>0</v>
      </c>
      <c r="Z82">
        <v>0</v>
      </c>
      <c r="AA82" t="s">
        <v>2201</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BX82">
        <v>0</v>
      </c>
      <c r="BY82">
        <v>0</v>
      </c>
      <c r="BZ82">
        <v>0</v>
      </c>
      <c r="CA82">
        <v>0</v>
      </c>
      <c r="CB82">
        <v>0</v>
      </c>
      <c r="CC82">
        <v>0</v>
      </c>
      <c r="CD82">
        <v>0</v>
      </c>
      <c r="CE82">
        <v>0</v>
      </c>
      <c r="CF82">
        <v>0</v>
      </c>
      <c r="CG82">
        <v>0</v>
      </c>
      <c r="CH82">
        <v>0</v>
      </c>
      <c r="CI82">
        <v>0</v>
      </c>
      <c r="CJ82">
        <v>0</v>
      </c>
      <c r="CK82">
        <v>0</v>
      </c>
      <c r="CL82">
        <v>0</v>
      </c>
      <c r="CM82">
        <v>0</v>
      </c>
      <c r="CN82">
        <v>0</v>
      </c>
      <c r="CO82">
        <v>0</v>
      </c>
      <c r="CP82">
        <v>0</v>
      </c>
      <c r="CQ82">
        <v>6</v>
      </c>
      <c r="CR82">
        <v>1</v>
      </c>
      <c r="CS82">
        <v>0</v>
      </c>
      <c r="CT82">
        <v>36</v>
      </c>
      <c r="CU82">
        <v>0</v>
      </c>
      <c r="CV82">
        <v>0</v>
      </c>
      <c r="CW82">
        <v>0</v>
      </c>
      <c r="CX82">
        <v>0</v>
      </c>
      <c r="CY82">
        <v>0</v>
      </c>
      <c r="CZ82">
        <v>0</v>
      </c>
      <c r="DA82">
        <v>0</v>
      </c>
      <c r="DB82">
        <v>0</v>
      </c>
      <c r="DC82">
        <v>0</v>
      </c>
      <c r="DD82">
        <v>0</v>
      </c>
      <c r="DE82">
        <v>20</v>
      </c>
      <c r="DF82">
        <v>0</v>
      </c>
      <c r="DG82">
        <v>0</v>
      </c>
      <c r="DH82">
        <v>15</v>
      </c>
      <c r="DI82">
        <v>0</v>
      </c>
      <c r="DJ82">
        <v>0</v>
      </c>
      <c r="DK82">
        <v>0</v>
      </c>
      <c r="DL82">
        <v>0</v>
      </c>
      <c r="DM82">
        <v>0</v>
      </c>
      <c r="DN82">
        <v>0</v>
      </c>
      <c r="DO82">
        <v>0</v>
      </c>
      <c r="DP82">
        <v>0</v>
      </c>
      <c r="DQ82">
        <v>0</v>
      </c>
      <c r="DR82">
        <v>0</v>
      </c>
      <c r="DS82">
        <v>0</v>
      </c>
      <c r="DT82" s="340">
        <v>0</v>
      </c>
      <c r="DU82" s="340">
        <v>1</v>
      </c>
      <c r="DV82" s="340">
        <v>0</v>
      </c>
      <c r="DW82" s="340">
        <v>0</v>
      </c>
      <c r="DX82" s="340">
        <v>0</v>
      </c>
      <c r="DY82" s="340">
        <v>0</v>
      </c>
      <c r="DZ82" s="340">
        <v>11</v>
      </c>
      <c r="EA82" s="340">
        <v>0</v>
      </c>
      <c r="EB82" s="340">
        <v>0</v>
      </c>
      <c r="EC82" s="340">
        <v>0</v>
      </c>
      <c r="ED82" s="340">
        <v>0</v>
      </c>
      <c r="EE82" s="340">
        <v>0</v>
      </c>
      <c r="EF82" s="340">
        <v>0</v>
      </c>
      <c r="EG82" s="340">
        <v>0</v>
      </c>
      <c r="EH82" s="340">
        <v>0</v>
      </c>
      <c r="EI82" s="340">
        <v>0</v>
      </c>
      <c r="EJ82" s="235">
        <v>0</v>
      </c>
      <c r="EK82" s="235">
        <v>7</v>
      </c>
      <c r="EL82" s="235">
        <v>0</v>
      </c>
      <c r="EM82" s="235">
        <v>1</v>
      </c>
      <c r="EN82" s="235">
        <v>1</v>
      </c>
      <c r="EO82" s="235">
        <v>0</v>
      </c>
      <c r="EP82" s="235">
        <v>3</v>
      </c>
      <c r="EQ82" s="235">
        <v>0</v>
      </c>
      <c r="ER82" s="235">
        <v>0</v>
      </c>
      <c r="ES82" s="235">
        <v>0</v>
      </c>
      <c r="ET82" s="235">
        <v>0</v>
      </c>
      <c r="EU82" s="235">
        <v>0</v>
      </c>
      <c r="EV82" s="235">
        <v>0</v>
      </c>
      <c r="EW82" s="235">
        <v>0</v>
      </c>
      <c r="EX82" s="235">
        <v>0</v>
      </c>
      <c r="EY82" s="235">
        <v>0</v>
      </c>
    </row>
    <row r="83" spans="1:155" x14ac:dyDescent="0.2">
      <c r="A83" t="s">
        <v>1940</v>
      </c>
      <c r="E83" s="277"/>
      <c r="F83" s="277"/>
      <c r="G83" s="277"/>
      <c r="H83" s="277"/>
      <c r="I83" s="277"/>
      <c r="J83" s="277"/>
      <c r="K83">
        <v>34</v>
      </c>
      <c r="L83">
        <v>102</v>
      </c>
      <c r="M83">
        <v>0</v>
      </c>
      <c r="N83">
        <v>24</v>
      </c>
      <c r="O83">
        <v>0</v>
      </c>
      <c r="P83">
        <v>0</v>
      </c>
      <c r="Q83">
        <v>0</v>
      </c>
      <c r="R83">
        <v>15</v>
      </c>
      <c r="S83">
        <v>135</v>
      </c>
      <c r="T83">
        <v>508</v>
      </c>
      <c r="U83">
        <v>118</v>
      </c>
      <c r="V83">
        <v>40</v>
      </c>
      <c r="W83">
        <v>0</v>
      </c>
      <c r="X83">
        <v>0</v>
      </c>
      <c r="Y83">
        <v>0</v>
      </c>
      <c r="Z83">
        <v>4</v>
      </c>
      <c r="AA83" t="s">
        <v>2201</v>
      </c>
      <c r="AB83">
        <v>21</v>
      </c>
      <c r="AC83">
        <v>0</v>
      </c>
      <c r="AD83">
        <v>0</v>
      </c>
      <c r="AE83">
        <v>0</v>
      </c>
      <c r="AF83">
        <v>0</v>
      </c>
      <c r="AG83">
        <v>0</v>
      </c>
      <c r="AH83">
        <v>0</v>
      </c>
      <c r="AI83">
        <v>11</v>
      </c>
      <c r="AJ83">
        <v>12</v>
      </c>
      <c r="AK83">
        <v>34</v>
      </c>
      <c r="AL83">
        <v>0</v>
      </c>
      <c r="AM83">
        <v>29</v>
      </c>
      <c r="AN83">
        <v>0</v>
      </c>
      <c r="AO83">
        <v>0</v>
      </c>
      <c r="AP83">
        <v>0</v>
      </c>
      <c r="AQ83">
        <v>4</v>
      </c>
      <c r="AR83">
        <v>0</v>
      </c>
      <c r="AS83">
        <v>21</v>
      </c>
      <c r="AT83">
        <v>0</v>
      </c>
      <c r="AU83">
        <v>0</v>
      </c>
      <c r="AV83">
        <v>0</v>
      </c>
      <c r="AW83">
        <v>0</v>
      </c>
      <c r="AX83">
        <v>0</v>
      </c>
      <c r="AY83">
        <v>0</v>
      </c>
      <c r="AZ83">
        <v>0</v>
      </c>
      <c r="BA83">
        <v>27</v>
      </c>
      <c r="BB83">
        <v>57</v>
      </c>
      <c r="BC83">
        <v>0</v>
      </c>
      <c r="BD83">
        <v>0</v>
      </c>
      <c r="BE83">
        <v>0</v>
      </c>
      <c r="BF83">
        <v>0</v>
      </c>
      <c r="BG83">
        <v>0</v>
      </c>
      <c r="BH83">
        <v>0</v>
      </c>
      <c r="BI83">
        <v>1</v>
      </c>
      <c r="BJ83">
        <v>0</v>
      </c>
      <c r="BK83">
        <v>0</v>
      </c>
      <c r="BL83">
        <v>0</v>
      </c>
      <c r="BM83">
        <v>0</v>
      </c>
      <c r="BN83">
        <v>0</v>
      </c>
      <c r="BO83">
        <v>1</v>
      </c>
      <c r="BP83">
        <v>47</v>
      </c>
      <c r="BQ83">
        <v>29</v>
      </c>
      <c r="BR83">
        <v>0</v>
      </c>
      <c r="BS83">
        <v>8</v>
      </c>
      <c r="BT83">
        <v>0</v>
      </c>
      <c r="BU83">
        <v>0</v>
      </c>
      <c r="BV83">
        <v>0</v>
      </c>
      <c r="BW83">
        <v>0</v>
      </c>
      <c r="BX83">
        <v>0</v>
      </c>
      <c r="BY83">
        <v>1</v>
      </c>
      <c r="BZ83">
        <v>0</v>
      </c>
      <c r="CA83">
        <v>0</v>
      </c>
      <c r="CB83">
        <v>0</v>
      </c>
      <c r="CC83">
        <v>0</v>
      </c>
      <c r="CD83">
        <v>1</v>
      </c>
      <c r="CE83">
        <v>1</v>
      </c>
      <c r="CF83">
        <v>9</v>
      </c>
      <c r="CG83">
        <v>6</v>
      </c>
      <c r="CH83">
        <v>83</v>
      </c>
      <c r="CI83">
        <v>0</v>
      </c>
      <c r="CJ83">
        <v>0</v>
      </c>
      <c r="CK83">
        <v>0</v>
      </c>
      <c r="CL83">
        <v>0</v>
      </c>
      <c r="CM83">
        <v>0</v>
      </c>
      <c r="CN83">
        <v>0</v>
      </c>
      <c r="CO83">
        <v>1</v>
      </c>
      <c r="CP83">
        <v>0</v>
      </c>
      <c r="CQ83">
        <v>0</v>
      </c>
      <c r="CR83">
        <v>0</v>
      </c>
      <c r="CS83">
        <v>0</v>
      </c>
      <c r="CT83">
        <v>0</v>
      </c>
      <c r="CU83">
        <v>1</v>
      </c>
      <c r="CV83">
        <v>39</v>
      </c>
      <c r="CW83">
        <v>52</v>
      </c>
      <c r="CX83">
        <v>3</v>
      </c>
      <c r="CY83">
        <v>3</v>
      </c>
      <c r="CZ83">
        <v>0</v>
      </c>
      <c r="DA83">
        <v>0</v>
      </c>
      <c r="DB83">
        <v>0</v>
      </c>
      <c r="DC83">
        <v>0</v>
      </c>
      <c r="DD83">
        <v>0</v>
      </c>
      <c r="DE83">
        <v>0</v>
      </c>
      <c r="DF83">
        <v>0</v>
      </c>
      <c r="DG83">
        <v>0</v>
      </c>
      <c r="DH83">
        <v>0</v>
      </c>
      <c r="DI83">
        <v>0</v>
      </c>
      <c r="DJ83">
        <v>6</v>
      </c>
      <c r="DK83">
        <v>0</v>
      </c>
      <c r="DL83">
        <v>1</v>
      </c>
      <c r="DM83">
        <v>5</v>
      </c>
      <c r="DN83">
        <v>72</v>
      </c>
      <c r="DO83">
        <v>0</v>
      </c>
      <c r="DP83">
        <v>0</v>
      </c>
      <c r="DQ83">
        <v>0</v>
      </c>
      <c r="DR83">
        <v>0</v>
      </c>
      <c r="DS83">
        <v>0</v>
      </c>
      <c r="DT83" s="340">
        <v>1</v>
      </c>
      <c r="DU83" s="340">
        <v>1</v>
      </c>
      <c r="DV83" s="340">
        <v>0</v>
      </c>
      <c r="DW83" s="340">
        <v>0</v>
      </c>
      <c r="DX83" s="340">
        <v>0</v>
      </c>
      <c r="DY83" s="340">
        <v>0</v>
      </c>
      <c r="DZ83" s="340">
        <v>0</v>
      </c>
      <c r="EA83" s="340">
        <v>2</v>
      </c>
      <c r="EB83" s="340">
        <v>37</v>
      </c>
      <c r="EC83" s="340">
        <v>18</v>
      </c>
      <c r="ED83" s="340">
        <v>2</v>
      </c>
      <c r="EE83" s="340">
        <v>0</v>
      </c>
      <c r="EF83" s="340">
        <v>0</v>
      </c>
      <c r="EG83" s="340">
        <v>0</v>
      </c>
      <c r="EH83" s="340">
        <v>0</v>
      </c>
      <c r="EI83" s="340">
        <v>0</v>
      </c>
      <c r="EJ83" s="235">
        <v>2</v>
      </c>
      <c r="EK83" s="235">
        <v>1</v>
      </c>
      <c r="EL83" s="235">
        <v>0</v>
      </c>
      <c r="EM83" s="235">
        <v>0</v>
      </c>
      <c r="EN83" s="235">
        <v>0</v>
      </c>
      <c r="EO83" s="235">
        <v>0</v>
      </c>
      <c r="EP83" s="235">
        <v>0</v>
      </c>
      <c r="EQ83" s="235">
        <v>0</v>
      </c>
      <c r="ER83" s="235">
        <v>2</v>
      </c>
      <c r="ES83" s="235">
        <v>7</v>
      </c>
      <c r="ET83" s="235">
        <v>61</v>
      </c>
      <c r="EU83" s="235">
        <v>0</v>
      </c>
      <c r="EV83" s="235">
        <v>0</v>
      </c>
      <c r="EW83" s="235">
        <v>0</v>
      </c>
      <c r="EX83" s="235">
        <v>0</v>
      </c>
      <c r="EY83" s="235">
        <v>0</v>
      </c>
    </row>
    <row r="84" spans="1:155" x14ac:dyDescent="0.2">
      <c r="A84" t="s">
        <v>2011</v>
      </c>
      <c r="E84" s="277"/>
      <c r="F84" s="277"/>
      <c r="G84" s="277"/>
      <c r="H84" s="277"/>
      <c r="I84" s="277"/>
      <c r="J84" s="277"/>
      <c r="K84">
        <v>0</v>
      </c>
      <c r="L84">
        <v>1</v>
      </c>
      <c r="M84">
        <v>0</v>
      </c>
      <c r="N84">
        <v>0</v>
      </c>
      <c r="O84">
        <v>0</v>
      </c>
      <c r="P84">
        <v>0</v>
      </c>
      <c r="Q84">
        <v>0</v>
      </c>
      <c r="R84">
        <v>1</v>
      </c>
      <c r="S84">
        <v>1</v>
      </c>
      <c r="T84">
        <v>8</v>
      </c>
      <c r="U84">
        <v>5</v>
      </c>
      <c r="V84">
        <v>14</v>
      </c>
      <c r="W84">
        <v>0</v>
      </c>
      <c r="X84">
        <v>0</v>
      </c>
      <c r="Y84">
        <v>0</v>
      </c>
      <c r="Z84">
        <v>3</v>
      </c>
      <c r="AA84" t="s">
        <v>2201</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J84">
        <v>0</v>
      </c>
      <c r="BK84">
        <v>0</v>
      </c>
      <c r="BL84">
        <v>0</v>
      </c>
      <c r="BM84">
        <v>0</v>
      </c>
      <c r="BN84">
        <v>0</v>
      </c>
      <c r="BO84">
        <v>1</v>
      </c>
      <c r="BP84">
        <v>1</v>
      </c>
      <c r="BQ84">
        <v>0</v>
      </c>
      <c r="BR84">
        <v>0</v>
      </c>
      <c r="BS84">
        <v>2</v>
      </c>
      <c r="BT84">
        <v>0</v>
      </c>
      <c r="BU84">
        <v>0</v>
      </c>
      <c r="BV84">
        <v>0</v>
      </c>
      <c r="BW84">
        <v>1</v>
      </c>
      <c r="BX84">
        <v>0</v>
      </c>
      <c r="BY84">
        <v>0</v>
      </c>
      <c r="BZ84">
        <v>0</v>
      </c>
      <c r="CA84">
        <v>0</v>
      </c>
      <c r="CB84">
        <v>0</v>
      </c>
      <c r="CC84">
        <v>0</v>
      </c>
      <c r="CD84">
        <v>0</v>
      </c>
      <c r="CE84">
        <v>0</v>
      </c>
      <c r="CF84">
        <v>0</v>
      </c>
      <c r="CG84">
        <v>1</v>
      </c>
      <c r="CH84">
        <v>3</v>
      </c>
      <c r="CI84">
        <v>0</v>
      </c>
      <c r="CJ84">
        <v>0</v>
      </c>
      <c r="CK84">
        <v>0</v>
      </c>
      <c r="CL84">
        <v>0</v>
      </c>
      <c r="CM84">
        <v>0</v>
      </c>
      <c r="DT84" s="340" t="e">
        <v>#N/A</v>
      </c>
      <c r="DU84" s="340" t="e">
        <v>#N/A</v>
      </c>
      <c r="DV84" s="340" t="e">
        <v>#N/A</v>
      </c>
      <c r="DW84" s="340" t="e">
        <v>#N/A</v>
      </c>
      <c r="DX84" s="340" t="e">
        <v>#N/A</v>
      </c>
      <c r="DY84" s="340" t="e">
        <v>#N/A</v>
      </c>
      <c r="DZ84" s="340" t="e">
        <v>#N/A</v>
      </c>
      <c r="EA84" s="340" t="e">
        <v>#N/A</v>
      </c>
      <c r="EB84" s="340" t="e">
        <v>#N/A</v>
      </c>
      <c r="EC84" s="340" t="e">
        <v>#N/A</v>
      </c>
      <c r="ED84" s="340" t="e">
        <v>#N/A</v>
      </c>
      <c r="EE84" s="340" t="e">
        <v>#N/A</v>
      </c>
      <c r="EF84" s="340" t="e">
        <v>#N/A</v>
      </c>
      <c r="EG84" s="340" t="e">
        <v>#N/A</v>
      </c>
      <c r="EH84" s="340" t="e">
        <v>#N/A</v>
      </c>
      <c r="EI84" s="340" t="e">
        <v>#N/A</v>
      </c>
      <c r="EJ84" s="235" t="e">
        <v>#N/A</v>
      </c>
      <c r="EK84" s="235" t="e">
        <v>#N/A</v>
      </c>
      <c r="EL84" s="235" t="e">
        <v>#N/A</v>
      </c>
      <c r="EM84" s="235" t="e">
        <v>#N/A</v>
      </c>
      <c r="EN84" s="235" t="e">
        <v>#N/A</v>
      </c>
      <c r="EO84" s="235" t="e">
        <v>#N/A</v>
      </c>
      <c r="EP84" s="235" t="e">
        <v>#N/A</v>
      </c>
      <c r="EQ84" s="235" t="e">
        <v>#N/A</v>
      </c>
      <c r="ER84" s="235" t="e">
        <v>#N/A</v>
      </c>
      <c r="ES84" s="235" t="e">
        <v>#N/A</v>
      </c>
      <c r="ET84" s="235" t="e">
        <v>#N/A</v>
      </c>
      <c r="EU84" s="235" t="e">
        <v>#N/A</v>
      </c>
      <c r="EV84" s="235" t="e">
        <v>#N/A</v>
      </c>
      <c r="EW84" s="235" t="e">
        <v>#N/A</v>
      </c>
      <c r="EX84" s="235" t="e">
        <v>#N/A</v>
      </c>
      <c r="EY84" s="235" t="e">
        <v>#N/A</v>
      </c>
    </row>
    <row r="85" spans="1:155" x14ac:dyDescent="0.2">
      <c r="A85" t="s">
        <v>2253</v>
      </c>
      <c r="E85" s="277"/>
      <c r="F85" s="277"/>
      <c r="G85" s="277"/>
      <c r="H85" s="277"/>
      <c r="I85" s="277"/>
      <c r="J85" s="277"/>
      <c r="K85">
        <v>0</v>
      </c>
      <c r="L85">
        <v>0</v>
      </c>
      <c r="M85">
        <v>0</v>
      </c>
      <c r="N85">
        <v>0</v>
      </c>
      <c r="O85">
        <v>0</v>
      </c>
      <c r="P85">
        <v>0</v>
      </c>
      <c r="Q85">
        <v>0</v>
      </c>
      <c r="R85">
        <v>3</v>
      </c>
      <c r="S85">
        <v>10</v>
      </c>
      <c r="T85">
        <v>31</v>
      </c>
      <c r="U85">
        <v>6</v>
      </c>
      <c r="V85">
        <v>9</v>
      </c>
      <c r="W85">
        <v>0</v>
      </c>
      <c r="X85">
        <v>0</v>
      </c>
      <c r="Y85">
        <v>0</v>
      </c>
      <c r="Z85">
        <v>4</v>
      </c>
      <c r="AA85" t="s">
        <v>2201</v>
      </c>
      <c r="AB85">
        <v>0</v>
      </c>
      <c r="AC85">
        <v>0</v>
      </c>
      <c r="AD85">
        <v>0</v>
      </c>
      <c r="AE85">
        <v>0</v>
      </c>
      <c r="AF85">
        <v>0</v>
      </c>
      <c r="AG85">
        <v>0</v>
      </c>
      <c r="AH85">
        <v>0</v>
      </c>
      <c r="AI85">
        <v>0</v>
      </c>
      <c r="AJ85">
        <v>0</v>
      </c>
      <c r="AK85">
        <v>0</v>
      </c>
      <c r="AL85">
        <v>0</v>
      </c>
      <c r="AM85">
        <v>1</v>
      </c>
      <c r="AN85">
        <v>0</v>
      </c>
      <c r="AO85">
        <v>0</v>
      </c>
      <c r="AP85">
        <v>0</v>
      </c>
      <c r="AQ85">
        <v>1</v>
      </c>
      <c r="AR85">
        <v>0</v>
      </c>
      <c r="AS85">
        <v>0</v>
      </c>
      <c r="AT85">
        <v>0</v>
      </c>
      <c r="AU85">
        <v>0</v>
      </c>
      <c r="AV85">
        <v>0</v>
      </c>
      <c r="AW85">
        <v>0</v>
      </c>
      <c r="AX85">
        <v>0</v>
      </c>
      <c r="AY85">
        <v>0</v>
      </c>
      <c r="AZ85">
        <v>0</v>
      </c>
      <c r="BA85">
        <v>0</v>
      </c>
      <c r="BB85">
        <v>1</v>
      </c>
      <c r="BC85">
        <v>0</v>
      </c>
      <c r="BD85">
        <v>0</v>
      </c>
      <c r="BE85">
        <v>0</v>
      </c>
      <c r="BF85">
        <v>0</v>
      </c>
      <c r="BG85">
        <v>0</v>
      </c>
      <c r="BH85">
        <v>0</v>
      </c>
      <c r="BI85">
        <v>0</v>
      </c>
      <c r="BJ85">
        <v>0</v>
      </c>
      <c r="BK85">
        <v>0</v>
      </c>
      <c r="BL85">
        <v>0</v>
      </c>
      <c r="BM85">
        <v>0</v>
      </c>
      <c r="BN85">
        <v>0</v>
      </c>
      <c r="BO85">
        <v>1</v>
      </c>
      <c r="BP85">
        <v>2</v>
      </c>
      <c r="BQ85">
        <v>0</v>
      </c>
      <c r="BR85">
        <v>0</v>
      </c>
      <c r="BS85">
        <v>0</v>
      </c>
      <c r="BT85">
        <v>0</v>
      </c>
      <c r="BU85">
        <v>0</v>
      </c>
      <c r="BV85">
        <v>0</v>
      </c>
      <c r="BW85">
        <v>0</v>
      </c>
      <c r="BX85">
        <v>0</v>
      </c>
      <c r="BY85">
        <v>0</v>
      </c>
      <c r="BZ85">
        <v>0</v>
      </c>
      <c r="CA85">
        <v>0</v>
      </c>
      <c r="CB85">
        <v>0</v>
      </c>
      <c r="CC85">
        <v>0</v>
      </c>
      <c r="CD85">
        <v>0</v>
      </c>
      <c r="CE85">
        <v>0</v>
      </c>
      <c r="CF85">
        <v>0</v>
      </c>
      <c r="CG85">
        <v>0</v>
      </c>
      <c r="CH85">
        <v>3</v>
      </c>
      <c r="CI85">
        <v>0</v>
      </c>
      <c r="CJ85">
        <v>0</v>
      </c>
      <c r="CK85">
        <v>0</v>
      </c>
      <c r="CL85">
        <v>0</v>
      </c>
      <c r="CM85">
        <v>0</v>
      </c>
      <c r="CN85">
        <v>0</v>
      </c>
      <c r="CO85">
        <v>0</v>
      </c>
      <c r="CP85">
        <v>0</v>
      </c>
      <c r="CQ85">
        <v>0</v>
      </c>
      <c r="CR85">
        <v>0</v>
      </c>
      <c r="CS85">
        <v>0</v>
      </c>
      <c r="CT85">
        <v>0</v>
      </c>
      <c r="CU85">
        <v>0</v>
      </c>
      <c r="CV85">
        <v>1</v>
      </c>
      <c r="CW85">
        <v>0</v>
      </c>
      <c r="CX85">
        <v>0</v>
      </c>
      <c r="CY85">
        <v>1</v>
      </c>
      <c r="CZ85">
        <v>0</v>
      </c>
      <c r="DA85">
        <v>0</v>
      </c>
      <c r="DB85">
        <v>0</v>
      </c>
      <c r="DC85">
        <v>1</v>
      </c>
      <c r="DD85">
        <v>0</v>
      </c>
      <c r="DE85">
        <v>0</v>
      </c>
      <c r="DF85">
        <v>0</v>
      </c>
      <c r="DG85">
        <v>0</v>
      </c>
      <c r="DH85">
        <v>0</v>
      </c>
      <c r="DI85">
        <v>0</v>
      </c>
      <c r="DJ85">
        <v>0</v>
      </c>
      <c r="DK85">
        <v>0</v>
      </c>
      <c r="DL85">
        <v>0</v>
      </c>
      <c r="DM85">
        <v>0</v>
      </c>
      <c r="DN85">
        <v>0</v>
      </c>
      <c r="DO85">
        <v>0</v>
      </c>
      <c r="DP85">
        <v>0</v>
      </c>
      <c r="DQ85">
        <v>0</v>
      </c>
      <c r="DR85">
        <v>0</v>
      </c>
      <c r="DS85">
        <v>0</v>
      </c>
      <c r="DT85" s="340">
        <v>0</v>
      </c>
      <c r="DU85" s="340">
        <v>0</v>
      </c>
      <c r="DV85" s="340">
        <v>0</v>
      </c>
      <c r="DW85" s="340">
        <v>0</v>
      </c>
      <c r="DX85" s="340">
        <v>0</v>
      </c>
      <c r="DY85" s="340">
        <v>0</v>
      </c>
      <c r="DZ85" s="340">
        <v>0</v>
      </c>
      <c r="EA85" s="340">
        <v>0</v>
      </c>
      <c r="EB85" s="340">
        <v>1</v>
      </c>
      <c r="EC85" s="340">
        <v>0</v>
      </c>
      <c r="ED85" s="340">
        <v>0</v>
      </c>
      <c r="EE85" s="340">
        <v>0</v>
      </c>
      <c r="EF85" s="340">
        <v>0</v>
      </c>
      <c r="EG85" s="340">
        <v>0</v>
      </c>
      <c r="EH85" s="340">
        <v>0</v>
      </c>
      <c r="EI85" s="340">
        <v>0</v>
      </c>
      <c r="EJ85" s="235">
        <v>0</v>
      </c>
      <c r="EK85" s="235">
        <v>0</v>
      </c>
      <c r="EL85" s="235">
        <v>0</v>
      </c>
      <c r="EM85" s="235">
        <v>0</v>
      </c>
      <c r="EN85" s="235">
        <v>0</v>
      </c>
      <c r="EO85" s="235">
        <v>0</v>
      </c>
      <c r="EP85" s="235">
        <v>0</v>
      </c>
      <c r="EQ85" s="235">
        <v>0</v>
      </c>
      <c r="ER85" s="235">
        <v>0</v>
      </c>
      <c r="ES85" s="235">
        <v>0</v>
      </c>
      <c r="ET85" s="235">
        <v>1</v>
      </c>
      <c r="EU85" s="235">
        <v>0</v>
      </c>
      <c r="EV85" s="235">
        <v>0</v>
      </c>
      <c r="EW85" s="235">
        <v>0</v>
      </c>
      <c r="EX85" s="235">
        <v>0</v>
      </c>
      <c r="EY85" s="235">
        <v>0</v>
      </c>
    </row>
    <row r="86" spans="1:155" x14ac:dyDescent="0.2">
      <c r="A86" t="s">
        <v>2034</v>
      </c>
      <c r="E86" s="277"/>
      <c r="F86" s="277"/>
      <c r="G86" s="277"/>
      <c r="H86" s="277"/>
      <c r="I86" s="277"/>
      <c r="J86" s="277"/>
      <c r="K86">
        <v>0</v>
      </c>
      <c r="L86">
        <v>0</v>
      </c>
      <c r="M86">
        <v>0</v>
      </c>
      <c r="N86">
        <v>0</v>
      </c>
      <c r="O86">
        <v>2</v>
      </c>
      <c r="P86">
        <v>0</v>
      </c>
      <c r="Q86">
        <v>0</v>
      </c>
      <c r="R86">
        <v>1</v>
      </c>
      <c r="S86">
        <v>4</v>
      </c>
      <c r="T86">
        <v>12</v>
      </c>
      <c r="U86">
        <v>6</v>
      </c>
      <c r="V86">
        <v>8</v>
      </c>
      <c r="W86">
        <v>0</v>
      </c>
      <c r="X86">
        <v>0</v>
      </c>
      <c r="Y86">
        <v>0</v>
      </c>
      <c r="Z86">
        <v>0</v>
      </c>
      <c r="AA86" t="s">
        <v>2201</v>
      </c>
      <c r="AB86">
        <v>0</v>
      </c>
      <c r="AC86">
        <v>0</v>
      </c>
      <c r="AD86">
        <v>0</v>
      </c>
      <c r="AE86">
        <v>0</v>
      </c>
      <c r="AF86">
        <v>0</v>
      </c>
      <c r="AG86">
        <v>0</v>
      </c>
      <c r="AH86">
        <v>0</v>
      </c>
      <c r="AI86">
        <v>1</v>
      </c>
      <c r="AJ86">
        <v>1</v>
      </c>
      <c r="AK86">
        <v>1</v>
      </c>
      <c r="AL86">
        <v>0</v>
      </c>
      <c r="AM86">
        <v>1</v>
      </c>
      <c r="AN86">
        <v>0</v>
      </c>
      <c r="AO86">
        <v>0</v>
      </c>
      <c r="AP86">
        <v>0</v>
      </c>
      <c r="AQ86">
        <v>0</v>
      </c>
      <c r="AR86">
        <v>0</v>
      </c>
      <c r="AS86">
        <v>0</v>
      </c>
      <c r="AT86">
        <v>0</v>
      </c>
      <c r="AU86">
        <v>0</v>
      </c>
      <c r="AV86">
        <v>0</v>
      </c>
      <c r="AW86">
        <v>0</v>
      </c>
      <c r="AX86">
        <v>0</v>
      </c>
      <c r="AY86">
        <v>0</v>
      </c>
      <c r="AZ86">
        <v>0</v>
      </c>
      <c r="BA86">
        <v>1</v>
      </c>
      <c r="BB86">
        <v>4</v>
      </c>
      <c r="BC86">
        <v>0</v>
      </c>
      <c r="BD86">
        <v>0</v>
      </c>
      <c r="BE86">
        <v>0</v>
      </c>
      <c r="BF86">
        <v>0</v>
      </c>
      <c r="BG86">
        <v>0</v>
      </c>
      <c r="BH86">
        <v>0</v>
      </c>
      <c r="BI86">
        <v>0</v>
      </c>
      <c r="BJ86">
        <v>0</v>
      </c>
      <c r="BK86">
        <v>0</v>
      </c>
      <c r="BL86">
        <v>0</v>
      </c>
      <c r="BM86">
        <v>0</v>
      </c>
      <c r="BN86">
        <v>0</v>
      </c>
      <c r="BO86">
        <v>0</v>
      </c>
      <c r="BP86">
        <v>2</v>
      </c>
      <c r="BQ86">
        <v>1</v>
      </c>
      <c r="BR86">
        <v>0</v>
      </c>
      <c r="BS86">
        <v>2</v>
      </c>
      <c r="BT86">
        <v>0</v>
      </c>
      <c r="BU86">
        <v>0</v>
      </c>
      <c r="BV86">
        <v>0</v>
      </c>
      <c r="BW86">
        <v>0</v>
      </c>
      <c r="BX86">
        <v>0</v>
      </c>
      <c r="BY86">
        <v>0</v>
      </c>
      <c r="BZ86">
        <v>0</v>
      </c>
      <c r="CA86">
        <v>0</v>
      </c>
      <c r="CB86">
        <v>0</v>
      </c>
      <c r="CC86">
        <v>0</v>
      </c>
      <c r="CD86">
        <v>0</v>
      </c>
      <c r="CE86">
        <v>0</v>
      </c>
      <c r="CF86">
        <v>0</v>
      </c>
      <c r="CG86">
        <v>2</v>
      </c>
      <c r="CH86">
        <v>2</v>
      </c>
      <c r="CI86">
        <v>0</v>
      </c>
      <c r="CJ86">
        <v>0</v>
      </c>
      <c r="CK86">
        <v>0</v>
      </c>
      <c r="CL86">
        <v>0</v>
      </c>
      <c r="CM86">
        <v>0</v>
      </c>
      <c r="CN86">
        <v>0</v>
      </c>
      <c r="CO86">
        <v>0</v>
      </c>
      <c r="CP86">
        <v>0</v>
      </c>
      <c r="CQ86">
        <v>0</v>
      </c>
      <c r="CR86">
        <v>0</v>
      </c>
      <c r="CS86">
        <v>0</v>
      </c>
      <c r="CT86">
        <v>0</v>
      </c>
      <c r="CU86">
        <v>0</v>
      </c>
      <c r="CV86">
        <v>0</v>
      </c>
      <c r="CW86">
        <v>1</v>
      </c>
      <c r="CX86">
        <v>0</v>
      </c>
      <c r="CY86">
        <v>1</v>
      </c>
      <c r="CZ86">
        <v>0</v>
      </c>
      <c r="DA86">
        <v>0</v>
      </c>
      <c r="DB86">
        <v>0</v>
      </c>
      <c r="DC86">
        <v>0</v>
      </c>
      <c r="DD86">
        <v>0</v>
      </c>
      <c r="DE86">
        <v>0</v>
      </c>
      <c r="DF86">
        <v>0</v>
      </c>
      <c r="DG86">
        <v>0</v>
      </c>
      <c r="DH86">
        <v>0</v>
      </c>
      <c r="DI86">
        <v>0</v>
      </c>
      <c r="DJ86">
        <v>0</v>
      </c>
      <c r="DK86">
        <v>0</v>
      </c>
      <c r="DL86">
        <v>0</v>
      </c>
      <c r="DM86">
        <v>0</v>
      </c>
      <c r="DN86">
        <v>2</v>
      </c>
      <c r="DO86">
        <v>1</v>
      </c>
      <c r="DP86">
        <v>0</v>
      </c>
      <c r="DQ86">
        <v>0</v>
      </c>
      <c r="DR86">
        <v>0</v>
      </c>
      <c r="DS86">
        <v>0</v>
      </c>
      <c r="DT86" s="340">
        <v>0</v>
      </c>
      <c r="DU86" s="340">
        <v>0</v>
      </c>
      <c r="DV86" s="340">
        <v>0</v>
      </c>
      <c r="DW86" s="340">
        <v>0</v>
      </c>
      <c r="DX86" s="340">
        <v>0</v>
      </c>
      <c r="DY86" s="340">
        <v>0</v>
      </c>
      <c r="DZ86" s="340">
        <v>0</v>
      </c>
      <c r="EA86" s="340">
        <v>0</v>
      </c>
      <c r="EB86" s="340">
        <v>0</v>
      </c>
      <c r="EC86" s="340">
        <v>3</v>
      </c>
      <c r="ED86" s="340">
        <v>0</v>
      </c>
      <c r="EE86" s="340">
        <v>1</v>
      </c>
      <c r="EF86" s="340">
        <v>0</v>
      </c>
      <c r="EG86" s="340">
        <v>0</v>
      </c>
      <c r="EH86" s="340">
        <v>0</v>
      </c>
      <c r="EI86" s="340">
        <v>0</v>
      </c>
      <c r="EJ86" s="235">
        <v>0</v>
      </c>
      <c r="EK86" s="235">
        <v>0</v>
      </c>
      <c r="EL86" s="235">
        <v>0</v>
      </c>
      <c r="EM86" s="235">
        <v>0</v>
      </c>
      <c r="EN86" s="235">
        <v>0</v>
      </c>
      <c r="EO86" s="235">
        <v>0</v>
      </c>
      <c r="EP86" s="235">
        <v>0</v>
      </c>
      <c r="EQ86" s="235">
        <v>0</v>
      </c>
      <c r="ER86" s="235">
        <v>0</v>
      </c>
      <c r="ES86" s="235">
        <v>0</v>
      </c>
      <c r="ET86" s="235">
        <v>1</v>
      </c>
      <c r="EU86" s="235">
        <v>0</v>
      </c>
      <c r="EV86" s="235">
        <v>0</v>
      </c>
      <c r="EW86" s="235">
        <v>0</v>
      </c>
      <c r="EX86" s="235">
        <v>0</v>
      </c>
      <c r="EY86" s="235">
        <v>0</v>
      </c>
    </row>
    <row r="87" spans="1:155" x14ac:dyDescent="0.2">
      <c r="A87" t="s">
        <v>1733</v>
      </c>
      <c r="E87" s="277"/>
      <c r="F87" s="277"/>
      <c r="G87" s="277"/>
      <c r="H87" s="277"/>
      <c r="I87" s="277"/>
      <c r="J87" s="277"/>
      <c r="K87">
        <v>0</v>
      </c>
      <c r="L87">
        <v>2</v>
      </c>
      <c r="M87">
        <v>0</v>
      </c>
      <c r="N87">
        <v>0</v>
      </c>
      <c r="O87">
        <v>4</v>
      </c>
      <c r="P87">
        <v>0</v>
      </c>
      <c r="Q87">
        <v>1</v>
      </c>
      <c r="R87">
        <v>1</v>
      </c>
      <c r="S87">
        <v>6</v>
      </c>
      <c r="T87">
        <v>17</v>
      </c>
      <c r="U87">
        <v>17</v>
      </c>
      <c r="V87">
        <v>4</v>
      </c>
      <c r="W87">
        <v>0</v>
      </c>
      <c r="X87">
        <v>0</v>
      </c>
      <c r="Y87">
        <v>0</v>
      </c>
      <c r="Z87">
        <v>0</v>
      </c>
      <c r="AA87" t="s">
        <v>2201</v>
      </c>
      <c r="AB87">
        <v>0</v>
      </c>
      <c r="AC87">
        <v>0</v>
      </c>
      <c r="AD87">
        <v>0</v>
      </c>
      <c r="AE87">
        <v>0</v>
      </c>
      <c r="AF87">
        <v>0</v>
      </c>
      <c r="AG87">
        <v>0</v>
      </c>
      <c r="AH87">
        <v>0</v>
      </c>
      <c r="AI87">
        <v>1</v>
      </c>
      <c r="AJ87">
        <v>0</v>
      </c>
      <c r="AK87">
        <v>0</v>
      </c>
      <c r="AL87">
        <v>1</v>
      </c>
      <c r="AM87">
        <v>1</v>
      </c>
      <c r="AN87">
        <v>0</v>
      </c>
      <c r="AO87">
        <v>0</v>
      </c>
      <c r="AP87">
        <v>0</v>
      </c>
      <c r="AQ87">
        <v>0</v>
      </c>
      <c r="AR87">
        <v>0</v>
      </c>
      <c r="AS87">
        <v>0</v>
      </c>
      <c r="AT87">
        <v>0</v>
      </c>
      <c r="AU87">
        <v>0</v>
      </c>
      <c r="AV87">
        <v>0</v>
      </c>
      <c r="AW87">
        <v>0</v>
      </c>
      <c r="AX87">
        <v>0</v>
      </c>
      <c r="AY87">
        <v>0</v>
      </c>
      <c r="AZ87">
        <v>0</v>
      </c>
      <c r="BA87">
        <v>1</v>
      </c>
      <c r="BB87">
        <v>3</v>
      </c>
      <c r="BC87">
        <v>0</v>
      </c>
      <c r="BD87">
        <v>0</v>
      </c>
      <c r="BE87">
        <v>0</v>
      </c>
      <c r="BF87">
        <v>0</v>
      </c>
      <c r="BG87">
        <v>0</v>
      </c>
      <c r="BH87">
        <v>0</v>
      </c>
      <c r="BI87">
        <v>1</v>
      </c>
      <c r="BJ87">
        <v>0</v>
      </c>
      <c r="BK87">
        <v>0</v>
      </c>
      <c r="BL87">
        <v>1</v>
      </c>
      <c r="BM87">
        <v>0</v>
      </c>
      <c r="BN87">
        <v>0</v>
      </c>
      <c r="BO87">
        <v>0</v>
      </c>
      <c r="BP87">
        <v>3</v>
      </c>
      <c r="BQ87">
        <v>1</v>
      </c>
      <c r="BR87">
        <v>0</v>
      </c>
      <c r="BS87">
        <v>1</v>
      </c>
      <c r="BT87">
        <v>0</v>
      </c>
      <c r="BU87">
        <v>0</v>
      </c>
      <c r="BV87">
        <v>0</v>
      </c>
      <c r="BW87">
        <v>0</v>
      </c>
      <c r="BX87">
        <v>0</v>
      </c>
      <c r="BY87">
        <v>1</v>
      </c>
      <c r="BZ87">
        <v>0</v>
      </c>
      <c r="CA87">
        <v>0</v>
      </c>
      <c r="CB87">
        <v>0</v>
      </c>
      <c r="CC87">
        <v>0</v>
      </c>
      <c r="CD87">
        <v>0</v>
      </c>
      <c r="CE87">
        <v>0</v>
      </c>
      <c r="CF87">
        <v>0</v>
      </c>
      <c r="CG87">
        <v>0</v>
      </c>
      <c r="CH87">
        <v>2</v>
      </c>
      <c r="CI87">
        <v>0</v>
      </c>
      <c r="CJ87">
        <v>0</v>
      </c>
      <c r="CK87">
        <v>0</v>
      </c>
      <c r="CL87">
        <v>0</v>
      </c>
      <c r="CM87">
        <v>0</v>
      </c>
      <c r="CN87">
        <v>0</v>
      </c>
      <c r="CO87">
        <v>0</v>
      </c>
      <c r="CP87">
        <v>0</v>
      </c>
      <c r="CQ87">
        <v>0</v>
      </c>
      <c r="CR87">
        <v>1</v>
      </c>
      <c r="CS87">
        <v>0</v>
      </c>
      <c r="CT87">
        <v>0</v>
      </c>
      <c r="CU87">
        <v>0</v>
      </c>
      <c r="CV87">
        <v>1</v>
      </c>
      <c r="CW87">
        <v>1</v>
      </c>
      <c r="CX87">
        <v>0</v>
      </c>
      <c r="CY87">
        <v>0</v>
      </c>
      <c r="CZ87">
        <v>0</v>
      </c>
      <c r="DA87">
        <v>0</v>
      </c>
      <c r="DB87">
        <v>0</v>
      </c>
      <c r="DC87">
        <v>0</v>
      </c>
      <c r="DD87">
        <v>0</v>
      </c>
      <c r="DE87">
        <v>0</v>
      </c>
      <c r="DF87">
        <v>0</v>
      </c>
      <c r="DG87">
        <v>0</v>
      </c>
      <c r="DH87">
        <v>1</v>
      </c>
      <c r="DI87">
        <v>0</v>
      </c>
      <c r="DJ87">
        <v>0</v>
      </c>
      <c r="DK87">
        <v>0</v>
      </c>
      <c r="DL87">
        <v>0</v>
      </c>
      <c r="DM87">
        <v>0</v>
      </c>
      <c r="DN87">
        <v>0</v>
      </c>
      <c r="DO87">
        <v>0</v>
      </c>
      <c r="DP87">
        <v>0</v>
      </c>
      <c r="DQ87">
        <v>0</v>
      </c>
      <c r="DR87">
        <v>0</v>
      </c>
      <c r="DS87">
        <v>0</v>
      </c>
      <c r="DT87" s="340">
        <v>0</v>
      </c>
      <c r="DU87" s="340">
        <v>0</v>
      </c>
      <c r="DV87" s="340">
        <v>0</v>
      </c>
      <c r="DW87" s="340">
        <v>0</v>
      </c>
      <c r="DX87" s="340">
        <v>1</v>
      </c>
      <c r="DY87" s="340">
        <v>0</v>
      </c>
      <c r="DZ87" s="340">
        <v>0</v>
      </c>
      <c r="EA87" s="340">
        <v>0</v>
      </c>
      <c r="EB87" s="340">
        <v>0</v>
      </c>
      <c r="EC87" s="340">
        <v>4</v>
      </c>
      <c r="ED87" s="340">
        <v>0</v>
      </c>
      <c r="EE87" s="340">
        <v>1</v>
      </c>
      <c r="EF87" s="340">
        <v>0</v>
      </c>
      <c r="EG87" s="340">
        <v>0</v>
      </c>
      <c r="EH87" s="340">
        <v>0</v>
      </c>
      <c r="EI87" s="340">
        <v>0</v>
      </c>
      <c r="EJ87" s="235">
        <v>0</v>
      </c>
      <c r="EK87" s="235">
        <v>1</v>
      </c>
      <c r="EL87" s="235">
        <v>0</v>
      </c>
      <c r="EM87" s="235">
        <v>0</v>
      </c>
      <c r="EN87" s="235">
        <v>0</v>
      </c>
      <c r="EO87" s="235">
        <v>0</v>
      </c>
      <c r="EP87" s="235">
        <v>0</v>
      </c>
      <c r="EQ87" s="235">
        <v>0</v>
      </c>
      <c r="ER87" s="235">
        <v>0</v>
      </c>
      <c r="ES87" s="235">
        <v>0</v>
      </c>
      <c r="ET87" s="235">
        <v>4</v>
      </c>
      <c r="EU87" s="235">
        <v>0</v>
      </c>
      <c r="EV87" s="235">
        <v>0</v>
      </c>
      <c r="EW87" s="235">
        <v>0</v>
      </c>
      <c r="EX87" s="235">
        <v>0</v>
      </c>
      <c r="EY87" s="235">
        <v>0</v>
      </c>
    </row>
    <row r="88" spans="1:155" x14ac:dyDescent="0.2">
      <c r="A88" t="s">
        <v>2386</v>
      </c>
      <c r="E88" s="277"/>
      <c r="F88" s="277"/>
      <c r="G88" s="277"/>
      <c r="H88" s="277"/>
      <c r="I88" s="277"/>
      <c r="J88" s="277"/>
      <c r="DT88" s="340" t="e">
        <v>#N/A</v>
      </c>
      <c r="DU88" s="340" t="e">
        <v>#N/A</v>
      </c>
      <c r="DV88" s="340" t="e">
        <v>#N/A</v>
      </c>
      <c r="DW88" s="340" t="e">
        <v>#N/A</v>
      </c>
      <c r="DX88" s="340" t="e">
        <v>#N/A</v>
      </c>
      <c r="DY88" s="340" t="e">
        <v>#N/A</v>
      </c>
      <c r="DZ88" s="340" t="e">
        <v>#N/A</v>
      </c>
      <c r="EA88" s="340" t="e">
        <v>#N/A</v>
      </c>
      <c r="EB88" s="340" t="e">
        <v>#N/A</v>
      </c>
      <c r="EC88" s="340" t="e">
        <v>#N/A</v>
      </c>
      <c r="ED88" s="340" t="e">
        <v>#N/A</v>
      </c>
      <c r="EE88" s="340" t="e">
        <v>#N/A</v>
      </c>
      <c r="EF88" s="340" t="e">
        <v>#N/A</v>
      </c>
      <c r="EG88" s="340" t="e">
        <v>#N/A</v>
      </c>
      <c r="EH88" s="340" t="e">
        <v>#N/A</v>
      </c>
      <c r="EI88" s="340" t="e">
        <v>#N/A</v>
      </c>
      <c r="EJ88" s="235" t="e">
        <v>#N/A</v>
      </c>
      <c r="EK88" s="235" t="e">
        <v>#N/A</v>
      </c>
      <c r="EL88" s="235" t="e">
        <v>#N/A</v>
      </c>
      <c r="EM88" s="235" t="e">
        <v>#N/A</v>
      </c>
      <c r="EN88" s="235" t="e">
        <v>#N/A</v>
      </c>
      <c r="EO88" s="235" t="e">
        <v>#N/A</v>
      </c>
      <c r="EP88" s="235" t="e">
        <v>#N/A</v>
      </c>
      <c r="EQ88" s="235" t="e">
        <v>#N/A</v>
      </c>
      <c r="ER88" s="235" t="e">
        <v>#N/A</v>
      </c>
      <c r="ES88" s="235" t="e">
        <v>#N/A</v>
      </c>
      <c r="ET88" s="235" t="e">
        <v>#N/A</v>
      </c>
      <c r="EU88" s="235" t="e">
        <v>#N/A</v>
      </c>
      <c r="EV88" s="235" t="e">
        <v>#N/A</v>
      </c>
      <c r="EW88" s="235" t="e">
        <v>#N/A</v>
      </c>
      <c r="EX88" s="235" t="e">
        <v>#N/A</v>
      </c>
      <c r="EY88" s="235" t="e">
        <v>#N/A</v>
      </c>
    </row>
    <row r="89" spans="1:155" x14ac:dyDescent="0.2">
      <c r="A89" t="s">
        <v>2344</v>
      </c>
      <c r="E89" s="277"/>
      <c r="F89" s="277"/>
      <c r="G89" s="277"/>
      <c r="H89" s="277"/>
      <c r="I89" s="277"/>
      <c r="J89" s="277"/>
      <c r="K89">
        <v>0</v>
      </c>
      <c r="L89">
        <v>0</v>
      </c>
      <c r="M89">
        <v>0</v>
      </c>
      <c r="N89">
        <v>0</v>
      </c>
      <c r="O89">
        <v>0</v>
      </c>
      <c r="P89">
        <v>0</v>
      </c>
      <c r="Q89">
        <v>0</v>
      </c>
      <c r="R89">
        <v>0</v>
      </c>
      <c r="S89">
        <v>4</v>
      </c>
      <c r="T89">
        <v>19</v>
      </c>
      <c r="U89">
        <v>8</v>
      </c>
      <c r="V89">
        <v>1</v>
      </c>
      <c r="W89">
        <v>0</v>
      </c>
      <c r="X89">
        <v>0</v>
      </c>
      <c r="Y89">
        <v>0</v>
      </c>
      <c r="Z89">
        <v>0</v>
      </c>
      <c r="AA89" t="s">
        <v>2201</v>
      </c>
      <c r="AB89">
        <v>0</v>
      </c>
      <c r="AC89">
        <v>0</v>
      </c>
      <c r="AD89">
        <v>0</v>
      </c>
      <c r="AE89">
        <v>0</v>
      </c>
      <c r="AF89">
        <v>0</v>
      </c>
      <c r="AG89">
        <v>0</v>
      </c>
      <c r="AH89">
        <v>0</v>
      </c>
      <c r="AI89">
        <v>0</v>
      </c>
      <c r="AJ89">
        <v>2</v>
      </c>
      <c r="AK89">
        <v>1</v>
      </c>
      <c r="AL89">
        <v>0</v>
      </c>
      <c r="AM89">
        <v>1</v>
      </c>
      <c r="AN89">
        <v>0</v>
      </c>
      <c r="AO89">
        <v>0</v>
      </c>
      <c r="AP89">
        <v>0</v>
      </c>
      <c r="AQ89">
        <v>0</v>
      </c>
      <c r="AR89">
        <v>0</v>
      </c>
      <c r="AS89">
        <v>0</v>
      </c>
      <c r="AT89">
        <v>0</v>
      </c>
      <c r="AU89">
        <v>0</v>
      </c>
      <c r="AV89">
        <v>0</v>
      </c>
      <c r="AW89">
        <v>0</v>
      </c>
      <c r="AX89">
        <v>0</v>
      </c>
      <c r="AY89">
        <v>0</v>
      </c>
      <c r="AZ89">
        <v>0</v>
      </c>
      <c r="BA89">
        <v>1</v>
      </c>
      <c r="BB89">
        <v>1</v>
      </c>
      <c r="BC89">
        <v>0</v>
      </c>
      <c r="BD89">
        <v>0</v>
      </c>
      <c r="BE89">
        <v>0</v>
      </c>
      <c r="BF89">
        <v>0</v>
      </c>
      <c r="BG89">
        <v>0</v>
      </c>
      <c r="DT89" s="340" t="e">
        <v>#N/A</v>
      </c>
      <c r="DU89" s="340" t="e">
        <v>#N/A</v>
      </c>
      <c r="DV89" s="340" t="e">
        <v>#N/A</v>
      </c>
      <c r="DW89" s="340" t="e">
        <v>#N/A</v>
      </c>
      <c r="DX89" s="340" t="e">
        <v>#N/A</v>
      </c>
      <c r="DY89" s="340" t="e">
        <v>#N/A</v>
      </c>
      <c r="DZ89" s="340" t="e">
        <v>#N/A</v>
      </c>
      <c r="EA89" s="340" t="e">
        <v>#N/A</v>
      </c>
      <c r="EB89" s="340" t="e">
        <v>#N/A</v>
      </c>
      <c r="EC89" s="340" t="e">
        <v>#N/A</v>
      </c>
      <c r="ED89" s="340" t="e">
        <v>#N/A</v>
      </c>
      <c r="EE89" s="340" t="e">
        <v>#N/A</v>
      </c>
      <c r="EF89" s="340" t="e">
        <v>#N/A</v>
      </c>
      <c r="EG89" s="340" t="e">
        <v>#N/A</v>
      </c>
      <c r="EH89" s="340" t="e">
        <v>#N/A</v>
      </c>
      <c r="EI89" s="340" t="e">
        <v>#N/A</v>
      </c>
      <c r="EJ89" s="235" t="e">
        <v>#N/A</v>
      </c>
      <c r="EK89" s="235" t="e">
        <v>#N/A</v>
      </c>
      <c r="EL89" s="235" t="e">
        <v>#N/A</v>
      </c>
      <c r="EM89" s="235" t="e">
        <v>#N/A</v>
      </c>
      <c r="EN89" s="235" t="e">
        <v>#N/A</v>
      </c>
      <c r="EO89" s="235" t="e">
        <v>#N/A</v>
      </c>
      <c r="EP89" s="235" t="e">
        <v>#N/A</v>
      </c>
      <c r="EQ89" s="235" t="e">
        <v>#N/A</v>
      </c>
      <c r="ER89" s="235" t="e">
        <v>#N/A</v>
      </c>
      <c r="ES89" s="235" t="e">
        <v>#N/A</v>
      </c>
      <c r="ET89" s="235" t="e">
        <v>#N/A</v>
      </c>
      <c r="EU89" s="235" t="e">
        <v>#N/A</v>
      </c>
      <c r="EV89" s="235" t="e">
        <v>#N/A</v>
      </c>
      <c r="EW89" s="235" t="e">
        <v>#N/A</v>
      </c>
      <c r="EX89" s="235" t="e">
        <v>#N/A</v>
      </c>
      <c r="EY89" s="235" t="e">
        <v>#N/A</v>
      </c>
    </row>
    <row r="90" spans="1:155" x14ac:dyDescent="0.2">
      <c r="A90" t="s">
        <v>2345</v>
      </c>
      <c r="E90" s="277"/>
      <c r="F90" s="277"/>
      <c r="G90" s="277"/>
      <c r="H90" s="277"/>
      <c r="I90" s="277"/>
      <c r="J90" s="277"/>
      <c r="K90">
        <v>0</v>
      </c>
      <c r="L90">
        <v>0</v>
      </c>
      <c r="M90">
        <v>0</v>
      </c>
      <c r="N90">
        <v>0</v>
      </c>
      <c r="O90">
        <v>0</v>
      </c>
      <c r="P90">
        <v>0</v>
      </c>
      <c r="Q90">
        <v>0</v>
      </c>
      <c r="R90">
        <v>0</v>
      </c>
      <c r="S90">
        <v>5</v>
      </c>
      <c r="T90">
        <v>13</v>
      </c>
      <c r="U90">
        <v>13</v>
      </c>
      <c r="V90">
        <v>0</v>
      </c>
      <c r="W90">
        <v>0</v>
      </c>
      <c r="X90">
        <v>0</v>
      </c>
      <c r="Y90">
        <v>0</v>
      </c>
      <c r="Z90">
        <v>0</v>
      </c>
      <c r="AA90" t="s">
        <v>2201</v>
      </c>
      <c r="DT90" s="340" t="e">
        <v>#N/A</v>
      </c>
      <c r="DU90" s="340" t="e">
        <v>#N/A</v>
      </c>
      <c r="DV90" s="340" t="e">
        <v>#N/A</v>
      </c>
      <c r="DW90" s="340" t="e">
        <v>#N/A</v>
      </c>
      <c r="DX90" s="340" t="e">
        <v>#N/A</v>
      </c>
      <c r="DY90" s="340" t="e">
        <v>#N/A</v>
      </c>
      <c r="DZ90" s="340" t="e">
        <v>#N/A</v>
      </c>
      <c r="EA90" s="340" t="e">
        <v>#N/A</v>
      </c>
      <c r="EB90" s="340" t="e">
        <v>#N/A</v>
      </c>
      <c r="EC90" s="340" t="e">
        <v>#N/A</v>
      </c>
      <c r="ED90" s="340" t="e">
        <v>#N/A</v>
      </c>
      <c r="EE90" s="340" t="e">
        <v>#N/A</v>
      </c>
      <c r="EF90" s="340" t="e">
        <v>#N/A</v>
      </c>
      <c r="EG90" s="340" t="e">
        <v>#N/A</v>
      </c>
      <c r="EH90" s="340" t="e">
        <v>#N/A</v>
      </c>
      <c r="EI90" s="340" t="e">
        <v>#N/A</v>
      </c>
      <c r="EJ90" s="235" t="e">
        <v>#N/A</v>
      </c>
      <c r="EK90" s="235" t="e">
        <v>#N/A</v>
      </c>
      <c r="EL90" s="235" t="e">
        <v>#N/A</v>
      </c>
      <c r="EM90" s="235" t="e">
        <v>#N/A</v>
      </c>
      <c r="EN90" s="235" t="e">
        <v>#N/A</v>
      </c>
      <c r="EO90" s="235" t="e">
        <v>#N/A</v>
      </c>
      <c r="EP90" s="235" t="e">
        <v>#N/A</v>
      </c>
      <c r="EQ90" s="235" t="e">
        <v>#N/A</v>
      </c>
      <c r="ER90" s="235" t="e">
        <v>#N/A</v>
      </c>
      <c r="ES90" s="235" t="e">
        <v>#N/A</v>
      </c>
      <c r="ET90" s="235" t="e">
        <v>#N/A</v>
      </c>
      <c r="EU90" s="235" t="e">
        <v>#N/A</v>
      </c>
      <c r="EV90" s="235" t="e">
        <v>#N/A</v>
      </c>
      <c r="EW90" s="235" t="e">
        <v>#N/A</v>
      </c>
      <c r="EX90" s="235" t="e">
        <v>#N/A</v>
      </c>
      <c r="EY90" s="235" t="e">
        <v>#N/A</v>
      </c>
    </row>
    <row r="91" spans="1:155" x14ac:dyDescent="0.2">
      <c r="A91" t="s">
        <v>2387</v>
      </c>
      <c r="E91" s="277"/>
      <c r="F91" s="277"/>
      <c r="G91" s="277"/>
      <c r="H91" s="277"/>
      <c r="I91" s="277"/>
      <c r="J91" s="277"/>
      <c r="DT91" s="340" t="e">
        <v>#N/A</v>
      </c>
      <c r="DU91" s="340" t="e">
        <v>#N/A</v>
      </c>
      <c r="DV91" s="340" t="e">
        <v>#N/A</v>
      </c>
      <c r="DW91" s="340" t="e">
        <v>#N/A</v>
      </c>
      <c r="DX91" s="340" t="e">
        <v>#N/A</v>
      </c>
      <c r="DY91" s="340" t="e">
        <v>#N/A</v>
      </c>
      <c r="DZ91" s="340" t="e">
        <v>#N/A</v>
      </c>
      <c r="EA91" s="340" t="e">
        <v>#N/A</v>
      </c>
      <c r="EB91" s="340" t="e">
        <v>#N/A</v>
      </c>
      <c r="EC91" s="340" t="e">
        <v>#N/A</v>
      </c>
      <c r="ED91" s="340" t="e">
        <v>#N/A</v>
      </c>
      <c r="EE91" s="340" t="e">
        <v>#N/A</v>
      </c>
      <c r="EF91" s="340" t="e">
        <v>#N/A</v>
      </c>
      <c r="EG91" s="340" t="e">
        <v>#N/A</v>
      </c>
      <c r="EH91" s="340" t="e">
        <v>#N/A</v>
      </c>
      <c r="EI91" s="340" t="e">
        <v>#N/A</v>
      </c>
      <c r="EJ91" s="235" t="e">
        <v>#N/A</v>
      </c>
      <c r="EK91" s="235" t="e">
        <v>#N/A</v>
      </c>
      <c r="EL91" s="235" t="e">
        <v>#N/A</v>
      </c>
      <c r="EM91" s="235" t="e">
        <v>#N/A</v>
      </c>
      <c r="EN91" s="235" t="e">
        <v>#N/A</v>
      </c>
      <c r="EO91" s="235" t="e">
        <v>#N/A</v>
      </c>
      <c r="EP91" s="235" t="e">
        <v>#N/A</v>
      </c>
      <c r="EQ91" s="235" t="e">
        <v>#N/A</v>
      </c>
      <c r="ER91" s="235" t="e">
        <v>#N/A</v>
      </c>
      <c r="ES91" s="235" t="e">
        <v>#N/A</v>
      </c>
      <c r="ET91" s="235" t="e">
        <v>#N/A</v>
      </c>
      <c r="EU91" s="235" t="e">
        <v>#N/A</v>
      </c>
      <c r="EV91" s="235" t="e">
        <v>#N/A</v>
      </c>
      <c r="EW91" s="235" t="e">
        <v>#N/A</v>
      </c>
      <c r="EX91" s="235" t="e">
        <v>#N/A</v>
      </c>
      <c r="EY91" s="235" t="e">
        <v>#N/A</v>
      </c>
    </row>
    <row r="92" spans="1:155" x14ac:dyDescent="0.2">
      <c r="A92" t="s">
        <v>1839</v>
      </c>
      <c r="E92" s="277"/>
      <c r="F92" s="277"/>
      <c r="G92" s="277"/>
      <c r="H92" s="277"/>
      <c r="I92" s="277"/>
      <c r="J92" s="277"/>
      <c r="K92">
        <v>0</v>
      </c>
      <c r="L92">
        <v>3</v>
      </c>
      <c r="M92">
        <v>0</v>
      </c>
      <c r="N92">
        <v>0</v>
      </c>
      <c r="O92">
        <v>0</v>
      </c>
      <c r="P92">
        <v>0</v>
      </c>
      <c r="Q92">
        <v>3</v>
      </c>
      <c r="R92">
        <v>1</v>
      </c>
      <c r="S92">
        <v>11</v>
      </c>
      <c r="T92">
        <v>38</v>
      </c>
      <c r="U92">
        <v>8</v>
      </c>
      <c r="V92">
        <v>12</v>
      </c>
      <c r="W92">
        <v>0</v>
      </c>
      <c r="X92">
        <v>0</v>
      </c>
      <c r="Y92">
        <v>0</v>
      </c>
      <c r="Z92">
        <v>8</v>
      </c>
      <c r="AA92" t="s">
        <v>2201</v>
      </c>
      <c r="AB92">
        <v>0</v>
      </c>
      <c r="AC92">
        <v>0</v>
      </c>
      <c r="AD92">
        <v>0</v>
      </c>
      <c r="AE92">
        <v>0</v>
      </c>
      <c r="AF92">
        <v>0</v>
      </c>
      <c r="AG92">
        <v>0</v>
      </c>
      <c r="AH92">
        <v>1</v>
      </c>
      <c r="AI92">
        <v>0</v>
      </c>
      <c r="AJ92">
        <v>2</v>
      </c>
      <c r="AK92">
        <v>7</v>
      </c>
      <c r="AL92">
        <v>0</v>
      </c>
      <c r="AM92">
        <v>1</v>
      </c>
      <c r="AN92">
        <v>0</v>
      </c>
      <c r="AO92">
        <v>0</v>
      </c>
      <c r="AP92">
        <v>0</v>
      </c>
      <c r="AQ92">
        <v>1</v>
      </c>
      <c r="AR92">
        <v>0</v>
      </c>
      <c r="AS92">
        <v>0</v>
      </c>
      <c r="AT92">
        <v>0</v>
      </c>
      <c r="AU92">
        <v>0</v>
      </c>
      <c r="AV92">
        <v>0</v>
      </c>
      <c r="AW92">
        <v>0</v>
      </c>
      <c r="AX92">
        <v>1</v>
      </c>
      <c r="AY92">
        <v>0</v>
      </c>
      <c r="AZ92">
        <v>0</v>
      </c>
      <c r="BA92">
        <v>0</v>
      </c>
      <c r="BB92">
        <v>2</v>
      </c>
      <c r="BC92">
        <v>0</v>
      </c>
      <c r="BD92">
        <v>0</v>
      </c>
      <c r="BE92">
        <v>0</v>
      </c>
      <c r="BF92">
        <v>0</v>
      </c>
      <c r="BG92">
        <v>0</v>
      </c>
      <c r="BH92">
        <v>0</v>
      </c>
      <c r="BI92">
        <v>0</v>
      </c>
      <c r="BJ92">
        <v>0</v>
      </c>
      <c r="BK92">
        <v>0</v>
      </c>
      <c r="BL92">
        <v>0</v>
      </c>
      <c r="BM92">
        <v>0</v>
      </c>
      <c r="BN92">
        <v>1</v>
      </c>
      <c r="BO92">
        <v>0</v>
      </c>
      <c r="BP92">
        <v>0</v>
      </c>
      <c r="BQ92">
        <v>4</v>
      </c>
      <c r="BR92">
        <v>0</v>
      </c>
      <c r="BS92">
        <v>2</v>
      </c>
      <c r="BT92">
        <v>0</v>
      </c>
      <c r="BU92">
        <v>0</v>
      </c>
      <c r="BV92">
        <v>0</v>
      </c>
      <c r="BW92">
        <v>0</v>
      </c>
      <c r="BX92">
        <v>0</v>
      </c>
      <c r="BY92">
        <v>0</v>
      </c>
      <c r="BZ92">
        <v>0</v>
      </c>
      <c r="CA92">
        <v>0</v>
      </c>
      <c r="CB92">
        <v>0</v>
      </c>
      <c r="CC92">
        <v>0</v>
      </c>
      <c r="CD92">
        <v>0</v>
      </c>
      <c r="CE92">
        <v>0</v>
      </c>
      <c r="CF92">
        <v>0</v>
      </c>
      <c r="CG92">
        <v>0</v>
      </c>
      <c r="CH92">
        <v>5</v>
      </c>
      <c r="CI92">
        <v>0</v>
      </c>
      <c r="CJ92">
        <v>0</v>
      </c>
      <c r="CK92">
        <v>0</v>
      </c>
      <c r="CL92">
        <v>0</v>
      </c>
      <c r="CM92">
        <v>0</v>
      </c>
      <c r="CN92">
        <v>0</v>
      </c>
      <c r="CO92">
        <v>1</v>
      </c>
      <c r="CP92">
        <v>0</v>
      </c>
      <c r="CQ92">
        <v>0</v>
      </c>
      <c r="CR92">
        <v>0</v>
      </c>
      <c r="CS92">
        <v>0</v>
      </c>
      <c r="CT92">
        <v>0</v>
      </c>
      <c r="CU92">
        <v>0</v>
      </c>
      <c r="CV92">
        <v>0</v>
      </c>
      <c r="CW92">
        <v>3</v>
      </c>
      <c r="CX92">
        <v>0</v>
      </c>
      <c r="CY92">
        <v>2</v>
      </c>
      <c r="CZ92">
        <v>0</v>
      </c>
      <c r="DA92">
        <v>0</v>
      </c>
      <c r="DB92">
        <v>0</v>
      </c>
      <c r="DC92">
        <v>2</v>
      </c>
      <c r="DD92">
        <v>0</v>
      </c>
      <c r="DE92">
        <v>1</v>
      </c>
      <c r="DF92">
        <v>0</v>
      </c>
      <c r="DG92">
        <v>0</v>
      </c>
      <c r="DH92">
        <v>0</v>
      </c>
      <c r="DI92">
        <v>0</v>
      </c>
      <c r="DJ92">
        <v>0</v>
      </c>
      <c r="DK92">
        <v>0</v>
      </c>
      <c r="DL92">
        <v>0</v>
      </c>
      <c r="DM92">
        <v>0</v>
      </c>
      <c r="DN92">
        <v>0</v>
      </c>
      <c r="DO92">
        <v>0</v>
      </c>
      <c r="DP92">
        <v>0</v>
      </c>
      <c r="DQ92">
        <v>0</v>
      </c>
      <c r="DR92">
        <v>0</v>
      </c>
      <c r="DS92">
        <v>0</v>
      </c>
      <c r="DT92" s="340">
        <v>0</v>
      </c>
      <c r="DU92" s="340">
        <v>0</v>
      </c>
      <c r="DV92" s="340">
        <v>0</v>
      </c>
      <c r="DW92" s="340">
        <v>0</v>
      </c>
      <c r="DX92" s="340">
        <v>0</v>
      </c>
      <c r="DY92" s="340">
        <v>0</v>
      </c>
      <c r="DZ92" s="340">
        <v>1</v>
      </c>
      <c r="EA92" s="340">
        <v>0</v>
      </c>
      <c r="EB92" s="340">
        <v>0</v>
      </c>
      <c r="EC92" s="340">
        <v>2</v>
      </c>
      <c r="ED92" s="340">
        <v>0</v>
      </c>
      <c r="EE92" s="340">
        <v>0</v>
      </c>
      <c r="EF92" s="340">
        <v>0</v>
      </c>
      <c r="EG92" s="340">
        <v>0</v>
      </c>
      <c r="EH92" s="340">
        <v>0</v>
      </c>
      <c r="EI92" s="340">
        <v>0</v>
      </c>
      <c r="EJ92" s="235">
        <v>0</v>
      </c>
      <c r="EK92" s="235">
        <v>0</v>
      </c>
      <c r="EL92" s="235">
        <v>0</v>
      </c>
      <c r="EM92" s="235">
        <v>0</v>
      </c>
      <c r="EN92" s="235">
        <v>0</v>
      </c>
      <c r="EO92" s="235">
        <v>0</v>
      </c>
      <c r="EP92" s="235">
        <v>0</v>
      </c>
      <c r="EQ92" s="235">
        <v>0</v>
      </c>
      <c r="ER92" s="235">
        <v>0</v>
      </c>
      <c r="ES92" s="235">
        <v>0</v>
      </c>
      <c r="ET92" s="235">
        <v>6</v>
      </c>
      <c r="EU92" s="235">
        <v>0</v>
      </c>
      <c r="EV92" s="235">
        <v>0</v>
      </c>
      <c r="EW92" s="235">
        <v>0</v>
      </c>
      <c r="EX92" s="235">
        <v>0</v>
      </c>
      <c r="EY92" s="235">
        <v>0</v>
      </c>
    </row>
    <row r="93" spans="1:155" x14ac:dyDescent="0.2">
      <c r="A93" t="s">
        <v>1698</v>
      </c>
      <c r="E93" s="277"/>
      <c r="F93" s="277"/>
      <c r="G93" s="277"/>
      <c r="H93" s="277"/>
      <c r="I93" s="277"/>
      <c r="J93" s="277"/>
      <c r="K93">
        <v>0</v>
      </c>
      <c r="L93">
        <v>2</v>
      </c>
      <c r="M93">
        <v>0</v>
      </c>
      <c r="N93">
        <v>0</v>
      </c>
      <c r="O93">
        <v>1</v>
      </c>
      <c r="P93">
        <v>0</v>
      </c>
      <c r="Q93">
        <v>0</v>
      </c>
      <c r="R93">
        <v>4</v>
      </c>
      <c r="S93">
        <v>6</v>
      </c>
      <c r="T93">
        <v>33</v>
      </c>
      <c r="U93">
        <v>15</v>
      </c>
      <c r="V93">
        <v>0</v>
      </c>
      <c r="W93">
        <v>0</v>
      </c>
      <c r="X93">
        <v>0</v>
      </c>
      <c r="Y93">
        <v>0</v>
      </c>
      <c r="Z93">
        <v>0</v>
      </c>
      <c r="AA93" t="s">
        <v>2201</v>
      </c>
      <c r="AB93">
        <v>0</v>
      </c>
      <c r="AC93">
        <v>0</v>
      </c>
      <c r="AD93">
        <v>0</v>
      </c>
      <c r="AE93">
        <v>0</v>
      </c>
      <c r="AF93">
        <v>0</v>
      </c>
      <c r="AG93">
        <v>0</v>
      </c>
      <c r="AH93">
        <v>0</v>
      </c>
      <c r="AI93">
        <v>0</v>
      </c>
      <c r="AJ93">
        <v>2</v>
      </c>
      <c r="AK93">
        <v>0</v>
      </c>
      <c r="AL93">
        <v>0</v>
      </c>
      <c r="AM93">
        <v>0</v>
      </c>
      <c r="AN93">
        <v>0</v>
      </c>
      <c r="AO93">
        <v>0</v>
      </c>
      <c r="AP93">
        <v>0</v>
      </c>
      <c r="AQ93">
        <v>0</v>
      </c>
      <c r="AR93">
        <v>0</v>
      </c>
      <c r="AS93">
        <v>0</v>
      </c>
      <c r="AT93">
        <v>0</v>
      </c>
      <c r="AU93">
        <v>0</v>
      </c>
      <c r="AV93">
        <v>0</v>
      </c>
      <c r="AW93">
        <v>0</v>
      </c>
      <c r="AX93">
        <v>0</v>
      </c>
      <c r="AY93">
        <v>0</v>
      </c>
      <c r="AZ93">
        <v>0</v>
      </c>
      <c r="BA93">
        <v>0</v>
      </c>
      <c r="BB93">
        <v>2</v>
      </c>
      <c r="BC93">
        <v>0</v>
      </c>
      <c r="BD93">
        <v>0</v>
      </c>
      <c r="BE93">
        <v>0</v>
      </c>
      <c r="BF93">
        <v>0</v>
      </c>
      <c r="BG93">
        <v>0</v>
      </c>
      <c r="BH93">
        <v>0</v>
      </c>
      <c r="BI93">
        <v>0</v>
      </c>
      <c r="BJ93">
        <v>0</v>
      </c>
      <c r="BK93">
        <v>0</v>
      </c>
      <c r="BL93">
        <v>0</v>
      </c>
      <c r="BM93">
        <v>0</v>
      </c>
      <c r="BN93">
        <v>0</v>
      </c>
      <c r="BO93">
        <v>1</v>
      </c>
      <c r="BP93">
        <v>0</v>
      </c>
      <c r="BQ93">
        <v>1</v>
      </c>
      <c r="BS93">
        <v>0</v>
      </c>
      <c r="BT93">
        <v>0</v>
      </c>
      <c r="BU93">
        <v>0</v>
      </c>
      <c r="BV93">
        <v>0</v>
      </c>
      <c r="BW93">
        <v>0</v>
      </c>
      <c r="BX93">
        <v>0</v>
      </c>
      <c r="BY93">
        <v>0</v>
      </c>
      <c r="BZ93">
        <v>0</v>
      </c>
      <c r="CA93">
        <v>0</v>
      </c>
      <c r="CB93">
        <v>0</v>
      </c>
      <c r="CC93">
        <v>0</v>
      </c>
      <c r="CD93">
        <v>0</v>
      </c>
      <c r="CE93">
        <v>0</v>
      </c>
      <c r="CF93">
        <v>0</v>
      </c>
      <c r="CG93">
        <v>2</v>
      </c>
      <c r="CI93">
        <v>0</v>
      </c>
      <c r="CJ93">
        <v>0</v>
      </c>
      <c r="CK93">
        <v>0</v>
      </c>
      <c r="CL93">
        <v>0</v>
      </c>
      <c r="CM93">
        <v>0</v>
      </c>
      <c r="CN93">
        <v>0</v>
      </c>
      <c r="CO93">
        <v>0</v>
      </c>
      <c r="CP93">
        <v>0</v>
      </c>
      <c r="CQ93">
        <v>0</v>
      </c>
      <c r="CR93">
        <v>0</v>
      </c>
      <c r="CS93">
        <v>0</v>
      </c>
      <c r="CT93">
        <v>0</v>
      </c>
      <c r="CU93">
        <v>1</v>
      </c>
      <c r="CV93">
        <v>0</v>
      </c>
      <c r="CW93">
        <v>1</v>
      </c>
      <c r="CX93">
        <v>0</v>
      </c>
      <c r="CY93">
        <v>0</v>
      </c>
      <c r="CZ93">
        <v>0</v>
      </c>
      <c r="DA93">
        <v>0</v>
      </c>
      <c r="DB93">
        <v>0</v>
      </c>
      <c r="DC93">
        <v>0</v>
      </c>
      <c r="DD93">
        <v>0</v>
      </c>
      <c r="DE93">
        <v>0</v>
      </c>
      <c r="DF93">
        <v>0</v>
      </c>
      <c r="DG93">
        <v>0</v>
      </c>
      <c r="DH93">
        <v>0</v>
      </c>
      <c r="DI93">
        <v>0</v>
      </c>
      <c r="DJ93">
        <v>0</v>
      </c>
      <c r="DK93">
        <v>0</v>
      </c>
      <c r="DL93">
        <v>0</v>
      </c>
      <c r="DM93">
        <v>0</v>
      </c>
      <c r="DN93">
        <v>9</v>
      </c>
      <c r="DO93">
        <v>0</v>
      </c>
      <c r="DP93">
        <v>0</v>
      </c>
      <c r="DQ93">
        <v>0</v>
      </c>
      <c r="DR93">
        <v>0</v>
      </c>
      <c r="DS93">
        <v>0</v>
      </c>
      <c r="DT93" s="340">
        <v>0</v>
      </c>
      <c r="DU93" s="340">
        <v>0</v>
      </c>
      <c r="DV93" s="340">
        <v>0</v>
      </c>
      <c r="DW93" s="340">
        <v>0</v>
      </c>
      <c r="DX93" s="340">
        <v>0</v>
      </c>
      <c r="DY93" s="340">
        <v>0</v>
      </c>
      <c r="DZ93" s="340">
        <v>0</v>
      </c>
      <c r="EA93" s="340">
        <v>2</v>
      </c>
      <c r="EB93" s="340">
        <v>3</v>
      </c>
      <c r="EC93" s="340">
        <v>4</v>
      </c>
      <c r="ED93" s="340">
        <v>1</v>
      </c>
      <c r="EE93" s="340">
        <v>0</v>
      </c>
      <c r="EF93" s="340">
        <v>0</v>
      </c>
      <c r="EG93" s="340">
        <v>0</v>
      </c>
      <c r="EH93" s="340">
        <v>0</v>
      </c>
      <c r="EI93" s="340">
        <v>0</v>
      </c>
      <c r="EJ93" s="235">
        <v>0</v>
      </c>
      <c r="EK93" s="235">
        <v>0</v>
      </c>
      <c r="EL93" s="235">
        <v>0</v>
      </c>
      <c r="EM93" s="235">
        <v>0</v>
      </c>
      <c r="EN93" s="235">
        <v>0</v>
      </c>
      <c r="EO93" s="235">
        <v>0</v>
      </c>
      <c r="EP93" s="235">
        <v>0</v>
      </c>
      <c r="EQ93" s="235">
        <v>0</v>
      </c>
      <c r="ER93" s="235">
        <v>0</v>
      </c>
      <c r="ES93" s="235">
        <v>0</v>
      </c>
      <c r="ET93" s="235">
        <v>6</v>
      </c>
      <c r="EU93" s="235">
        <v>0</v>
      </c>
      <c r="EV93" s="235">
        <v>0</v>
      </c>
      <c r="EW93" s="235">
        <v>0</v>
      </c>
      <c r="EX93" s="235">
        <v>0</v>
      </c>
      <c r="EY93" s="235">
        <v>0</v>
      </c>
    </row>
    <row r="94" spans="1:155" x14ac:dyDescent="0.2">
      <c r="A94" t="s">
        <v>1877</v>
      </c>
      <c r="E94" s="277"/>
      <c r="F94" s="277"/>
      <c r="G94" s="277"/>
      <c r="H94" s="277"/>
      <c r="I94" s="277"/>
      <c r="J94" s="277"/>
      <c r="K94">
        <v>0</v>
      </c>
      <c r="L94">
        <v>0</v>
      </c>
      <c r="M94">
        <v>0</v>
      </c>
      <c r="N94">
        <v>0</v>
      </c>
      <c r="O94">
        <v>2</v>
      </c>
      <c r="P94">
        <v>0</v>
      </c>
      <c r="Q94">
        <v>0</v>
      </c>
      <c r="R94">
        <v>0</v>
      </c>
      <c r="S94">
        <v>4</v>
      </c>
      <c r="T94">
        <v>36</v>
      </c>
      <c r="U94">
        <v>2</v>
      </c>
      <c r="V94">
        <v>24</v>
      </c>
      <c r="W94">
        <v>0</v>
      </c>
      <c r="X94">
        <v>0</v>
      </c>
      <c r="Y94">
        <v>0</v>
      </c>
      <c r="Z94">
        <v>15</v>
      </c>
      <c r="AA94" t="s">
        <v>2201</v>
      </c>
      <c r="AB94">
        <v>0</v>
      </c>
      <c r="AC94">
        <v>0</v>
      </c>
      <c r="AD94">
        <v>0</v>
      </c>
      <c r="AE94">
        <v>0</v>
      </c>
      <c r="AF94">
        <v>1</v>
      </c>
      <c r="AG94">
        <v>0</v>
      </c>
      <c r="AH94">
        <v>0</v>
      </c>
      <c r="AI94">
        <v>0</v>
      </c>
      <c r="AJ94">
        <v>0</v>
      </c>
      <c r="AK94">
        <v>6</v>
      </c>
      <c r="AL94">
        <v>0</v>
      </c>
      <c r="AM94">
        <v>6</v>
      </c>
      <c r="AN94">
        <v>0</v>
      </c>
      <c r="AO94">
        <v>0</v>
      </c>
      <c r="AP94">
        <v>0</v>
      </c>
      <c r="AQ94">
        <v>4</v>
      </c>
      <c r="AR94">
        <v>0</v>
      </c>
      <c r="AS94">
        <v>0</v>
      </c>
      <c r="AT94">
        <v>0</v>
      </c>
      <c r="AU94">
        <v>0</v>
      </c>
      <c r="AV94">
        <v>0</v>
      </c>
      <c r="AW94">
        <v>0</v>
      </c>
      <c r="AX94">
        <v>0</v>
      </c>
      <c r="AY94">
        <v>0</v>
      </c>
      <c r="AZ94">
        <v>1</v>
      </c>
      <c r="BA94">
        <v>1</v>
      </c>
      <c r="BB94">
        <v>0</v>
      </c>
      <c r="BC94">
        <v>5</v>
      </c>
      <c r="BD94">
        <v>0</v>
      </c>
      <c r="BE94">
        <v>0</v>
      </c>
      <c r="BF94">
        <v>0</v>
      </c>
      <c r="BG94">
        <v>3</v>
      </c>
      <c r="BH94">
        <v>0</v>
      </c>
      <c r="BI94">
        <v>0</v>
      </c>
      <c r="BJ94">
        <v>0</v>
      </c>
      <c r="BK94">
        <v>0</v>
      </c>
      <c r="BL94">
        <v>0</v>
      </c>
      <c r="BM94">
        <v>0</v>
      </c>
      <c r="BN94">
        <v>0</v>
      </c>
      <c r="BO94">
        <v>0</v>
      </c>
      <c r="BP94">
        <v>1</v>
      </c>
      <c r="BQ94">
        <v>2</v>
      </c>
      <c r="BR94">
        <v>0</v>
      </c>
      <c r="BS94">
        <v>1</v>
      </c>
      <c r="BT94">
        <v>0</v>
      </c>
      <c r="BU94">
        <v>0</v>
      </c>
      <c r="BV94">
        <v>0</v>
      </c>
      <c r="BW94">
        <v>1</v>
      </c>
      <c r="BX94">
        <v>0</v>
      </c>
      <c r="BY94">
        <v>0</v>
      </c>
      <c r="BZ94">
        <v>0</v>
      </c>
      <c r="CA94">
        <v>0</v>
      </c>
      <c r="CB94">
        <v>0</v>
      </c>
      <c r="CC94">
        <v>0</v>
      </c>
      <c r="CD94">
        <v>0</v>
      </c>
      <c r="CE94">
        <v>0</v>
      </c>
      <c r="CF94">
        <v>0</v>
      </c>
      <c r="CG94">
        <v>1</v>
      </c>
      <c r="CH94">
        <v>1</v>
      </c>
      <c r="CI94">
        <v>2</v>
      </c>
      <c r="CJ94">
        <v>0</v>
      </c>
      <c r="CK94">
        <v>0</v>
      </c>
      <c r="CL94">
        <v>0</v>
      </c>
      <c r="CM94">
        <v>1</v>
      </c>
      <c r="CN94">
        <v>0</v>
      </c>
      <c r="CO94">
        <v>0</v>
      </c>
      <c r="CP94">
        <v>0</v>
      </c>
      <c r="CQ94">
        <v>0</v>
      </c>
      <c r="CR94">
        <v>0</v>
      </c>
      <c r="CS94">
        <v>0</v>
      </c>
      <c r="CT94">
        <v>0</v>
      </c>
      <c r="CU94">
        <v>0</v>
      </c>
      <c r="CV94">
        <v>2</v>
      </c>
      <c r="CW94">
        <v>6</v>
      </c>
      <c r="CX94">
        <v>0</v>
      </c>
      <c r="CY94">
        <v>5</v>
      </c>
      <c r="CZ94">
        <v>0</v>
      </c>
      <c r="DA94">
        <v>0</v>
      </c>
      <c r="DB94">
        <v>0</v>
      </c>
      <c r="DC94">
        <v>4</v>
      </c>
      <c r="DD94">
        <v>0</v>
      </c>
      <c r="DE94">
        <v>0</v>
      </c>
      <c r="DF94">
        <v>0</v>
      </c>
      <c r="DG94">
        <v>0</v>
      </c>
      <c r="DH94">
        <v>0</v>
      </c>
      <c r="DI94">
        <v>0</v>
      </c>
      <c r="DJ94">
        <v>0</v>
      </c>
      <c r="DK94">
        <v>0</v>
      </c>
      <c r="DL94">
        <v>0</v>
      </c>
      <c r="DM94">
        <v>2</v>
      </c>
      <c r="DN94">
        <v>1</v>
      </c>
      <c r="DO94">
        <v>4</v>
      </c>
      <c r="DP94">
        <v>0</v>
      </c>
      <c r="DQ94">
        <v>0</v>
      </c>
      <c r="DR94">
        <v>0</v>
      </c>
      <c r="DS94">
        <v>2</v>
      </c>
      <c r="DT94" s="340">
        <v>0</v>
      </c>
      <c r="DU94" s="340">
        <v>0</v>
      </c>
      <c r="DV94" s="340">
        <v>0</v>
      </c>
      <c r="DW94" s="340">
        <v>0</v>
      </c>
      <c r="DX94" s="340">
        <v>1</v>
      </c>
      <c r="DY94" s="340">
        <v>0</v>
      </c>
      <c r="DZ94" s="340">
        <v>0</v>
      </c>
      <c r="EA94" s="340">
        <v>0</v>
      </c>
      <c r="EB94" s="340">
        <v>0</v>
      </c>
      <c r="EC94" s="340">
        <v>1</v>
      </c>
      <c r="ED94" s="340">
        <v>0</v>
      </c>
      <c r="EE94" s="340">
        <v>9</v>
      </c>
      <c r="EF94" s="340">
        <v>0</v>
      </c>
      <c r="EG94" s="340">
        <v>0</v>
      </c>
      <c r="EH94" s="340">
        <v>0</v>
      </c>
      <c r="EI94" s="340">
        <v>5</v>
      </c>
      <c r="EJ94" s="235">
        <v>0</v>
      </c>
      <c r="EK94" s="235">
        <v>0</v>
      </c>
      <c r="EL94" s="235">
        <v>0</v>
      </c>
      <c r="EM94" s="235">
        <v>0</v>
      </c>
      <c r="EN94" s="235">
        <v>0</v>
      </c>
      <c r="EO94" s="235">
        <v>0</v>
      </c>
      <c r="EP94" s="235">
        <v>0</v>
      </c>
      <c r="EQ94" s="235">
        <v>0</v>
      </c>
      <c r="ER94" s="235">
        <v>1</v>
      </c>
      <c r="ES94" s="235">
        <v>2</v>
      </c>
      <c r="ET94" s="235">
        <v>1</v>
      </c>
      <c r="EU94" s="235">
        <v>3</v>
      </c>
      <c r="EV94" s="235">
        <v>0</v>
      </c>
      <c r="EW94" s="235">
        <v>0</v>
      </c>
      <c r="EX94" s="235">
        <v>0</v>
      </c>
      <c r="EY94" s="235">
        <v>0</v>
      </c>
    </row>
    <row r="95" spans="1:155" x14ac:dyDescent="0.2">
      <c r="A95" t="s">
        <v>1718</v>
      </c>
      <c r="E95" s="277"/>
      <c r="F95" s="277"/>
      <c r="G95" s="277"/>
      <c r="H95" s="277"/>
      <c r="I95" s="277"/>
      <c r="J95" s="277"/>
      <c r="K95">
        <v>0</v>
      </c>
      <c r="L95">
        <v>0</v>
      </c>
      <c r="M95">
        <v>0</v>
      </c>
      <c r="N95">
        <v>0</v>
      </c>
      <c r="O95">
        <v>2</v>
      </c>
      <c r="P95">
        <v>0</v>
      </c>
      <c r="Q95">
        <v>0</v>
      </c>
      <c r="R95">
        <v>7</v>
      </c>
      <c r="S95">
        <v>3</v>
      </c>
      <c r="T95">
        <v>17</v>
      </c>
      <c r="U95">
        <v>9</v>
      </c>
      <c r="V95">
        <v>11</v>
      </c>
      <c r="W95">
        <v>0</v>
      </c>
      <c r="X95">
        <v>0</v>
      </c>
      <c r="Y95">
        <v>0</v>
      </c>
      <c r="Z95">
        <v>0</v>
      </c>
      <c r="AA95" t="s">
        <v>2201</v>
      </c>
      <c r="AB95">
        <v>0</v>
      </c>
      <c r="AC95">
        <v>0</v>
      </c>
      <c r="AD95">
        <v>0</v>
      </c>
      <c r="AE95">
        <v>0</v>
      </c>
      <c r="AF95">
        <v>0</v>
      </c>
      <c r="AG95">
        <v>0</v>
      </c>
      <c r="AH95">
        <v>0</v>
      </c>
      <c r="AI95">
        <v>2</v>
      </c>
      <c r="AJ95">
        <v>0</v>
      </c>
      <c r="AK95">
        <v>1</v>
      </c>
      <c r="AL95">
        <v>0</v>
      </c>
      <c r="AM95">
        <v>3</v>
      </c>
      <c r="AN95">
        <v>0</v>
      </c>
      <c r="AO95">
        <v>0</v>
      </c>
      <c r="AP95">
        <v>0</v>
      </c>
      <c r="AQ95">
        <v>0</v>
      </c>
      <c r="AR95">
        <v>0</v>
      </c>
      <c r="AS95">
        <v>0</v>
      </c>
      <c r="AT95">
        <v>0</v>
      </c>
      <c r="AU95">
        <v>0</v>
      </c>
      <c r="AV95">
        <v>0</v>
      </c>
      <c r="AW95">
        <v>0</v>
      </c>
      <c r="AX95">
        <v>0</v>
      </c>
      <c r="AY95">
        <v>0</v>
      </c>
      <c r="AZ95">
        <v>0</v>
      </c>
      <c r="BA95">
        <v>0</v>
      </c>
      <c r="BB95">
        <v>3</v>
      </c>
      <c r="BC95">
        <v>0</v>
      </c>
      <c r="BD95">
        <v>0</v>
      </c>
      <c r="BE95">
        <v>0</v>
      </c>
      <c r="BF95">
        <v>0</v>
      </c>
      <c r="BG95">
        <v>0</v>
      </c>
      <c r="BH95">
        <v>0</v>
      </c>
      <c r="BI95">
        <v>0</v>
      </c>
      <c r="BJ95">
        <v>0</v>
      </c>
      <c r="BK95">
        <v>0</v>
      </c>
      <c r="BL95">
        <v>0</v>
      </c>
      <c r="BM95">
        <v>0</v>
      </c>
      <c r="BN95">
        <v>0</v>
      </c>
      <c r="BO95">
        <v>0</v>
      </c>
      <c r="BP95">
        <v>0</v>
      </c>
      <c r="BQ95">
        <v>0</v>
      </c>
      <c r="BR95">
        <v>0</v>
      </c>
      <c r="BS95">
        <v>1</v>
      </c>
      <c r="BT95">
        <v>0</v>
      </c>
      <c r="BU95">
        <v>0</v>
      </c>
      <c r="BV95">
        <v>0</v>
      </c>
      <c r="BW95">
        <v>0</v>
      </c>
      <c r="BX95">
        <v>0</v>
      </c>
      <c r="BY95">
        <v>0</v>
      </c>
      <c r="BZ95">
        <v>0</v>
      </c>
      <c r="CA95">
        <v>0</v>
      </c>
      <c r="CB95">
        <v>0</v>
      </c>
      <c r="CC95">
        <v>0</v>
      </c>
      <c r="CD95">
        <v>0</v>
      </c>
      <c r="CE95">
        <v>0</v>
      </c>
      <c r="CF95">
        <v>0</v>
      </c>
      <c r="CG95">
        <v>0</v>
      </c>
      <c r="CH95">
        <v>2</v>
      </c>
      <c r="CI95">
        <v>0</v>
      </c>
      <c r="CJ95">
        <v>0</v>
      </c>
      <c r="CK95">
        <v>0</v>
      </c>
      <c r="CL95">
        <v>0</v>
      </c>
      <c r="CM95">
        <v>0</v>
      </c>
      <c r="CN95">
        <v>0</v>
      </c>
      <c r="CO95">
        <v>0</v>
      </c>
      <c r="CP95">
        <v>0</v>
      </c>
      <c r="CQ95">
        <v>0</v>
      </c>
      <c r="CR95">
        <v>0</v>
      </c>
      <c r="CS95">
        <v>0</v>
      </c>
      <c r="CT95">
        <v>0</v>
      </c>
      <c r="CU95">
        <v>0</v>
      </c>
      <c r="CV95">
        <v>0</v>
      </c>
      <c r="CW95">
        <v>0</v>
      </c>
      <c r="CX95">
        <v>0</v>
      </c>
      <c r="CY95">
        <v>2</v>
      </c>
      <c r="CZ95">
        <v>0</v>
      </c>
      <c r="DA95">
        <v>0</v>
      </c>
      <c r="DB95">
        <v>0</v>
      </c>
      <c r="DC95">
        <v>0</v>
      </c>
      <c r="DD95">
        <v>0</v>
      </c>
      <c r="DE95">
        <v>0</v>
      </c>
      <c r="DF95">
        <v>0</v>
      </c>
      <c r="DG95">
        <v>0</v>
      </c>
      <c r="DH95">
        <v>0</v>
      </c>
      <c r="DI95">
        <v>0</v>
      </c>
      <c r="DJ95">
        <v>0</v>
      </c>
      <c r="DK95">
        <v>0</v>
      </c>
      <c r="DL95">
        <v>0</v>
      </c>
      <c r="DM95">
        <v>0</v>
      </c>
      <c r="DN95">
        <v>3</v>
      </c>
      <c r="DO95">
        <v>0</v>
      </c>
      <c r="DP95">
        <v>0</v>
      </c>
      <c r="DQ95">
        <v>0</v>
      </c>
      <c r="DR95">
        <v>0</v>
      </c>
      <c r="DS95">
        <v>0</v>
      </c>
      <c r="DT95" s="340">
        <v>0</v>
      </c>
      <c r="DU95" s="340">
        <v>0</v>
      </c>
      <c r="DV95" s="340">
        <v>0</v>
      </c>
      <c r="DW95" s="340">
        <v>0</v>
      </c>
      <c r="DX95" s="340">
        <v>0</v>
      </c>
      <c r="DY95" s="340">
        <v>0</v>
      </c>
      <c r="DZ95" s="340">
        <v>0</v>
      </c>
      <c r="EA95" s="340">
        <v>1</v>
      </c>
      <c r="EB95" s="340">
        <v>0</v>
      </c>
      <c r="EC95" s="340">
        <v>0</v>
      </c>
      <c r="ED95" s="340">
        <v>0</v>
      </c>
      <c r="EE95" s="340">
        <v>0</v>
      </c>
      <c r="EF95" s="340">
        <v>0</v>
      </c>
      <c r="EG95" s="340">
        <v>0</v>
      </c>
      <c r="EH95" s="340">
        <v>0</v>
      </c>
      <c r="EI95" s="340">
        <v>0</v>
      </c>
      <c r="EJ95" s="235">
        <v>0</v>
      </c>
      <c r="EK95" s="235">
        <v>0</v>
      </c>
      <c r="EL95" s="235">
        <v>0</v>
      </c>
      <c r="EM95" s="235">
        <v>0</v>
      </c>
      <c r="EN95" s="235">
        <v>0</v>
      </c>
      <c r="EO95" s="235">
        <v>0</v>
      </c>
      <c r="EP95" s="235">
        <v>0</v>
      </c>
      <c r="EQ95" s="235">
        <v>0</v>
      </c>
      <c r="ER95" s="235">
        <v>0</v>
      </c>
      <c r="ES95" s="235">
        <v>0</v>
      </c>
      <c r="ET95" s="235">
        <v>2</v>
      </c>
      <c r="EU95" s="235">
        <v>0</v>
      </c>
      <c r="EV95" s="235">
        <v>0</v>
      </c>
      <c r="EW95" s="235">
        <v>0</v>
      </c>
      <c r="EX95" s="235">
        <v>0</v>
      </c>
      <c r="EY95" s="235">
        <v>0</v>
      </c>
    </row>
    <row r="96" spans="1:155" x14ac:dyDescent="0.2">
      <c r="A96" t="s">
        <v>1728</v>
      </c>
      <c r="E96" s="277"/>
      <c r="F96" s="277"/>
      <c r="G96" s="277"/>
      <c r="H96" s="277"/>
      <c r="I96" s="277"/>
      <c r="J96" s="277"/>
      <c r="K96">
        <v>0</v>
      </c>
      <c r="L96">
        <v>5</v>
      </c>
      <c r="M96">
        <v>0</v>
      </c>
      <c r="N96">
        <v>9</v>
      </c>
      <c r="O96">
        <v>33</v>
      </c>
      <c r="P96">
        <v>0</v>
      </c>
      <c r="Q96">
        <v>5</v>
      </c>
      <c r="R96">
        <v>0</v>
      </c>
      <c r="S96">
        <v>8</v>
      </c>
      <c r="T96">
        <v>71</v>
      </c>
      <c r="U96">
        <v>19</v>
      </c>
      <c r="V96">
        <v>2</v>
      </c>
      <c r="W96">
        <v>0</v>
      </c>
      <c r="X96">
        <v>0</v>
      </c>
      <c r="Y96">
        <v>0</v>
      </c>
      <c r="Z96">
        <v>0</v>
      </c>
      <c r="AA96" t="s">
        <v>2201</v>
      </c>
      <c r="AB96">
        <v>0</v>
      </c>
      <c r="AC96">
        <v>0</v>
      </c>
      <c r="AD96">
        <v>0</v>
      </c>
      <c r="AE96">
        <v>0</v>
      </c>
      <c r="AF96">
        <v>0</v>
      </c>
      <c r="AG96">
        <v>0</v>
      </c>
      <c r="AH96">
        <v>0</v>
      </c>
      <c r="AI96">
        <v>0</v>
      </c>
      <c r="AJ96">
        <v>0</v>
      </c>
      <c r="AK96">
        <v>1</v>
      </c>
      <c r="AL96">
        <v>0</v>
      </c>
      <c r="AM96">
        <v>2</v>
      </c>
      <c r="AN96">
        <v>0</v>
      </c>
      <c r="AO96">
        <v>0</v>
      </c>
      <c r="AP96">
        <v>0</v>
      </c>
      <c r="AQ96">
        <v>0</v>
      </c>
      <c r="AR96">
        <v>0</v>
      </c>
      <c r="AS96">
        <v>1</v>
      </c>
      <c r="AT96">
        <v>0</v>
      </c>
      <c r="AU96">
        <v>0</v>
      </c>
      <c r="AV96">
        <v>2</v>
      </c>
      <c r="AW96">
        <v>0</v>
      </c>
      <c r="AX96">
        <v>0</v>
      </c>
      <c r="AY96">
        <v>0</v>
      </c>
      <c r="AZ96">
        <v>0</v>
      </c>
      <c r="BA96">
        <v>1</v>
      </c>
      <c r="BB96">
        <v>0</v>
      </c>
      <c r="BC96">
        <v>0</v>
      </c>
      <c r="BD96">
        <v>0</v>
      </c>
      <c r="BE96">
        <v>0</v>
      </c>
      <c r="BF96">
        <v>0</v>
      </c>
      <c r="BG96">
        <v>0</v>
      </c>
      <c r="BH96">
        <v>0</v>
      </c>
      <c r="BI96">
        <v>0</v>
      </c>
      <c r="BJ96">
        <v>0</v>
      </c>
      <c r="BK96">
        <v>1</v>
      </c>
      <c r="BL96">
        <v>1</v>
      </c>
      <c r="BM96">
        <v>0</v>
      </c>
      <c r="BN96">
        <v>0</v>
      </c>
      <c r="BO96">
        <v>0</v>
      </c>
      <c r="BP96">
        <v>8</v>
      </c>
      <c r="BQ96">
        <v>3</v>
      </c>
      <c r="BR96">
        <v>1</v>
      </c>
      <c r="BS96">
        <v>0</v>
      </c>
      <c r="BT96">
        <v>0</v>
      </c>
      <c r="BU96">
        <v>0</v>
      </c>
      <c r="BV96">
        <v>0</v>
      </c>
      <c r="BW96">
        <v>0</v>
      </c>
      <c r="BX96">
        <v>0</v>
      </c>
      <c r="BY96">
        <v>0</v>
      </c>
      <c r="BZ96">
        <v>0</v>
      </c>
      <c r="CA96">
        <v>0</v>
      </c>
      <c r="CB96">
        <v>3</v>
      </c>
      <c r="CC96">
        <v>0</v>
      </c>
      <c r="CD96">
        <v>0</v>
      </c>
      <c r="CE96">
        <v>0</v>
      </c>
      <c r="CF96">
        <v>0</v>
      </c>
      <c r="CG96">
        <v>0</v>
      </c>
      <c r="CH96">
        <v>9</v>
      </c>
      <c r="CI96">
        <v>0</v>
      </c>
      <c r="CJ96">
        <v>0</v>
      </c>
      <c r="CK96">
        <v>0</v>
      </c>
      <c r="CL96">
        <v>0</v>
      </c>
      <c r="CM96">
        <v>0</v>
      </c>
      <c r="CN96">
        <v>0</v>
      </c>
      <c r="CO96">
        <v>0</v>
      </c>
      <c r="CP96">
        <v>0</v>
      </c>
      <c r="CQ96">
        <v>1</v>
      </c>
      <c r="CR96">
        <v>2</v>
      </c>
      <c r="CS96">
        <v>0</v>
      </c>
      <c r="CT96">
        <v>1</v>
      </c>
      <c r="CU96">
        <v>0</v>
      </c>
      <c r="CV96">
        <v>0</v>
      </c>
      <c r="CW96">
        <v>6</v>
      </c>
      <c r="CX96">
        <v>0</v>
      </c>
      <c r="CY96">
        <v>0</v>
      </c>
      <c r="CZ96">
        <v>0</v>
      </c>
      <c r="DA96">
        <v>0</v>
      </c>
      <c r="DB96">
        <v>0</v>
      </c>
      <c r="DC96">
        <v>0</v>
      </c>
      <c r="DD96">
        <v>0</v>
      </c>
      <c r="DE96">
        <v>0</v>
      </c>
      <c r="DF96">
        <v>0</v>
      </c>
      <c r="DG96">
        <v>1</v>
      </c>
      <c r="DH96">
        <v>1</v>
      </c>
      <c r="DI96">
        <v>0</v>
      </c>
      <c r="DJ96">
        <v>0</v>
      </c>
      <c r="DK96">
        <v>0</v>
      </c>
      <c r="DL96">
        <v>0</v>
      </c>
      <c r="DM96">
        <v>5</v>
      </c>
      <c r="DN96">
        <v>1</v>
      </c>
      <c r="DO96">
        <v>0</v>
      </c>
      <c r="DP96">
        <v>0</v>
      </c>
      <c r="DQ96">
        <v>0</v>
      </c>
      <c r="DR96">
        <v>0</v>
      </c>
      <c r="DS96">
        <v>0</v>
      </c>
      <c r="DT96" s="340">
        <v>0</v>
      </c>
      <c r="DU96" s="340">
        <v>0</v>
      </c>
      <c r="DV96" s="340">
        <v>0</v>
      </c>
      <c r="DW96" s="340">
        <v>2</v>
      </c>
      <c r="DX96" s="340">
        <v>0</v>
      </c>
      <c r="DY96" s="340">
        <v>0</v>
      </c>
      <c r="DZ96" s="340">
        <v>1</v>
      </c>
      <c r="EA96" s="340">
        <v>0</v>
      </c>
      <c r="EB96" s="340">
        <v>0</v>
      </c>
      <c r="EC96" s="340">
        <v>10</v>
      </c>
      <c r="ED96" s="340">
        <v>0</v>
      </c>
      <c r="EE96" s="340">
        <v>0</v>
      </c>
      <c r="EF96" s="340">
        <v>0</v>
      </c>
      <c r="EG96" s="340">
        <v>0</v>
      </c>
      <c r="EH96" s="340">
        <v>0</v>
      </c>
      <c r="EI96" s="340">
        <v>0</v>
      </c>
      <c r="EJ96" s="235">
        <v>0</v>
      </c>
      <c r="EK96" s="235">
        <v>0</v>
      </c>
      <c r="EL96" s="235">
        <v>0</v>
      </c>
      <c r="EM96" s="235">
        <v>0</v>
      </c>
      <c r="EN96" s="235">
        <v>3</v>
      </c>
      <c r="EO96" s="235">
        <v>0</v>
      </c>
      <c r="EP96" s="235">
        <v>2</v>
      </c>
      <c r="EQ96" s="235">
        <v>0</v>
      </c>
      <c r="ER96" s="235">
        <v>0</v>
      </c>
      <c r="ES96" s="235">
        <v>0</v>
      </c>
      <c r="ET96" s="235">
        <v>20</v>
      </c>
      <c r="EU96" s="235">
        <v>0</v>
      </c>
      <c r="EV96" s="235">
        <v>0</v>
      </c>
      <c r="EW96" s="235">
        <v>0</v>
      </c>
      <c r="EX96" s="235">
        <v>0</v>
      </c>
      <c r="EY96" s="235">
        <v>0</v>
      </c>
    </row>
    <row r="97" spans="1:155" x14ac:dyDescent="0.2">
      <c r="A97" t="s">
        <v>1737</v>
      </c>
      <c r="E97" s="277"/>
      <c r="F97" s="277"/>
      <c r="G97" s="277"/>
      <c r="H97" s="277"/>
      <c r="I97" s="277"/>
      <c r="J97" s="277"/>
      <c r="K97">
        <v>0</v>
      </c>
      <c r="L97">
        <v>12</v>
      </c>
      <c r="M97">
        <v>0</v>
      </c>
      <c r="N97">
        <v>0</v>
      </c>
      <c r="O97">
        <v>29</v>
      </c>
      <c r="P97">
        <v>0</v>
      </c>
      <c r="Q97">
        <v>0</v>
      </c>
      <c r="R97">
        <v>0</v>
      </c>
      <c r="S97">
        <v>0</v>
      </c>
      <c r="T97">
        <v>0</v>
      </c>
      <c r="U97">
        <v>0</v>
      </c>
      <c r="V97">
        <v>0</v>
      </c>
      <c r="W97">
        <v>0</v>
      </c>
      <c r="X97">
        <v>0</v>
      </c>
      <c r="Y97">
        <v>0</v>
      </c>
      <c r="Z97">
        <v>0</v>
      </c>
      <c r="AA97" t="s">
        <v>2201</v>
      </c>
      <c r="AB97">
        <v>0</v>
      </c>
      <c r="AC97">
        <v>0</v>
      </c>
      <c r="AD97">
        <v>0</v>
      </c>
      <c r="AE97">
        <v>0</v>
      </c>
      <c r="AF97">
        <v>2</v>
      </c>
      <c r="AG97">
        <v>0</v>
      </c>
      <c r="AH97">
        <v>0</v>
      </c>
      <c r="AI97">
        <v>0</v>
      </c>
      <c r="AJ97">
        <v>0</v>
      </c>
      <c r="AK97">
        <v>0</v>
      </c>
      <c r="AL97">
        <v>0</v>
      </c>
      <c r="AM97">
        <v>0</v>
      </c>
      <c r="AN97">
        <v>0</v>
      </c>
      <c r="AO97">
        <v>0</v>
      </c>
      <c r="AP97">
        <v>0</v>
      </c>
      <c r="AQ97">
        <v>0</v>
      </c>
      <c r="AR97">
        <v>0</v>
      </c>
      <c r="AS97">
        <v>2</v>
      </c>
      <c r="AT97">
        <v>0</v>
      </c>
      <c r="AU97">
        <v>0</v>
      </c>
      <c r="AV97">
        <v>0</v>
      </c>
      <c r="AW97">
        <v>0</v>
      </c>
      <c r="AX97">
        <v>0</v>
      </c>
      <c r="AY97">
        <v>0</v>
      </c>
      <c r="AZ97">
        <v>0</v>
      </c>
      <c r="BA97">
        <v>0</v>
      </c>
      <c r="BB97">
        <v>0</v>
      </c>
      <c r="BC97">
        <v>0</v>
      </c>
      <c r="BD97">
        <v>0</v>
      </c>
      <c r="BE97">
        <v>0</v>
      </c>
      <c r="BF97">
        <v>0</v>
      </c>
      <c r="BG97">
        <v>0</v>
      </c>
      <c r="BH97">
        <v>0</v>
      </c>
      <c r="BI97">
        <v>0</v>
      </c>
      <c r="BJ97">
        <v>0</v>
      </c>
      <c r="BK97">
        <v>0</v>
      </c>
      <c r="BL97">
        <v>3</v>
      </c>
      <c r="BM97">
        <v>0</v>
      </c>
      <c r="BN97">
        <v>0</v>
      </c>
      <c r="BO97">
        <v>0</v>
      </c>
      <c r="BP97">
        <v>0</v>
      </c>
      <c r="BQ97">
        <v>0</v>
      </c>
      <c r="BR97">
        <v>0</v>
      </c>
      <c r="BS97">
        <v>0</v>
      </c>
      <c r="BT97">
        <v>0</v>
      </c>
      <c r="BU97">
        <v>0</v>
      </c>
      <c r="BV97">
        <v>0</v>
      </c>
      <c r="BW97">
        <v>0</v>
      </c>
      <c r="BX97">
        <v>0</v>
      </c>
      <c r="BY97">
        <v>5</v>
      </c>
      <c r="BZ97">
        <v>0</v>
      </c>
      <c r="CA97">
        <v>0</v>
      </c>
      <c r="CB97">
        <v>0</v>
      </c>
      <c r="CC97">
        <v>0</v>
      </c>
      <c r="CD97">
        <v>0</v>
      </c>
      <c r="CE97">
        <v>0</v>
      </c>
      <c r="CF97">
        <v>0</v>
      </c>
      <c r="CG97">
        <v>0</v>
      </c>
      <c r="CH97">
        <v>0</v>
      </c>
      <c r="CI97">
        <v>0</v>
      </c>
      <c r="CJ97">
        <v>0</v>
      </c>
      <c r="CK97">
        <v>0</v>
      </c>
      <c r="CL97">
        <v>0</v>
      </c>
      <c r="CM97">
        <v>0</v>
      </c>
      <c r="CN97">
        <v>0</v>
      </c>
      <c r="CO97">
        <v>0</v>
      </c>
      <c r="CP97">
        <v>0</v>
      </c>
      <c r="CQ97">
        <v>0</v>
      </c>
      <c r="CR97">
        <v>0</v>
      </c>
      <c r="CS97">
        <v>0</v>
      </c>
      <c r="CT97">
        <v>0</v>
      </c>
      <c r="CU97">
        <v>0</v>
      </c>
      <c r="CV97">
        <v>0</v>
      </c>
      <c r="CW97">
        <v>0</v>
      </c>
      <c r="CX97">
        <v>0</v>
      </c>
      <c r="CY97">
        <v>0</v>
      </c>
      <c r="CZ97">
        <v>0</v>
      </c>
      <c r="DA97">
        <v>0</v>
      </c>
      <c r="DB97">
        <v>0</v>
      </c>
      <c r="DC97">
        <v>0</v>
      </c>
      <c r="DD97">
        <v>0</v>
      </c>
      <c r="DE97">
        <v>2</v>
      </c>
      <c r="DF97">
        <v>0</v>
      </c>
      <c r="DG97">
        <v>0</v>
      </c>
      <c r="DH97">
        <v>19</v>
      </c>
      <c r="DI97">
        <v>0</v>
      </c>
      <c r="DJ97">
        <v>0</v>
      </c>
      <c r="DK97">
        <v>0</v>
      </c>
      <c r="DL97">
        <v>0</v>
      </c>
      <c r="DM97">
        <v>0</v>
      </c>
      <c r="DN97">
        <v>0</v>
      </c>
      <c r="DO97">
        <v>0</v>
      </c>
      <c r="DP97">
        <v>0</v>
      </c>
      <c r="DQ97">
        <v>0</v>
      </c>
      <c r="DR97">
        <v>0</v>
      </c>
      <c r="DS97">
        <v>0</v>
      </c>
      <c r="DT97" s="340">
        <v>0</v>
      </c>
      <c r="DU97" s="340">
        <v>2</v>
      </c>
      <c r="DV97" s="340">
        <v>0</v>
      </c>
      <c r="DW97" s="340">
        <v>0</v>
      </c>
      <c r="DX97" s="340">
        <v>1</v>
      </c>
      <c r="DY97" s="340">
        <v>0</v>
      </c>
      <c r="DZ97" s="340">
        <v>0</v>
      </c>
      <c r="EA97" s="340">
        <v>0</v>
      </c>
      <c r="EB97" s="340">
        <v>0</v>
      </c>
      <c r="EC97" s="340">
        <v>0</v>
      </c>
      <c r="ED97" s="340">
        <v>0</v>
      </c>
      <c r="EE97" s="340">
        <v>0</v>
      </c>
      <c r="EF97" s="340">
        <v>0</v>
      </c>
      <c r="EG97" s="340">
        <v>0</v>
      </c>
      <c r="EH97" s="340">
        <v>0</v>
      </c>
      <c r="EI97" s="340">
        <v>0</v>
      </c>
      <c r="EJ97" s="235">
        <v>0</v>
      </c>
      <c r="EK97" s="235">
        <v>5</v>
      </c>
      <c r="EL97" s="235">
        <v>0</v>
      </c>
      <c r="EM97" s="235">
        <v>0</v>
      </c>
      <c r="EN97" s="235">
        <v>0</v>
      </c>
      <c r="EO97" s="235">
        <v>0</v>
      </c>
      <c r="EP97" s="235">
        <v>0</v>
      </c>
      <c r="EQ97" s="235">
        <v>0</v>
      </c>
      <c r="ER97" s="235">
        <v>0</v>
      </c>
      <c r="ES97" s="235">
        <v>0</v>
      </c>
      <c r="ET97" s="235">
        <v>0</v>
      </c>
      <c r="EU97" s="235">
        <v>0</v>
      </c>
      <c r="EV97" s="235">
        <v>0</v>
      </c>
      <c r="EW97" s="235">
        <v>0</v>
      </c>
      <c r="EX97" s="235">
        <v>0</v>
      </c>
      <c r="EY97" s="235">
        <v>0</v>
      </c>
    </row>
    <row r="98" spans="1:155" x14ac:dyDescent="0.2">
      <c r="A98" t="s">
        <v>1811</v>
      </c>
      <c r="E98" s="277"/>
      <c r="F98" s="277"/>
      <c r="G98" s="277"/>
      <c r="H98" s="277"/>
      <c r="I98" s="277"/>
      <c r="J98" s="277"/>
      <c r="K98">
        <v>0</v>
      </c>
      <c r="L98">
        <v>1</v>
      </c>
      <c r="M98">
        <v>0</v>
      </c>
      <c r="N98">
        <v>0</v>
      </c>
      <c r="O98">
        <v>1</v>
      </c>
      <c r="P98">
        <v>0</v>
      </c>
      <c r="Q98">
        <v>0</v>
      </c>
      <c r="R98">
        <v>0</v>
      </c>
      <c r="S98">
        <v>7</v>
      </c>
      <c r="T98">
        <v>14</v>
      </c>
      <c r="U98">
        <v>12</v>
      </c>
      <c r="V98">
        <v>7</v>
      </c>
      <c r="W98">
        <v>0</v>
      </c>
      <c r="X98">
        <v>0</v>
      </c>
      <c r="Y98">
        <v>0</v>
      </c>
      <c r="Z98">
        <v>1</v>
      </c>
      <c r="AA98" t="s">
        <v>2201</v>
      </c>
      <c r="AB98">
        <v>0</v>
      </c>
      <c r="AC98">
        <v>0</v>
      </c>
      <c r="AD98">
        <v>0</v>
      </c>
      <c r="AE98">
        <v>0</v>
      </c>
      <c r="AF98">
        <v>0</v>
      </c>
      <c r="AG98">
        <v>0</v>
      </c>
      <c r="AH98">
        <v>0</v>
      </c>
      <c r="AI98">
        <v>0</v>
      </c>
      <c r="AJ98">
        <v>1</v>
      </c>
      <c r="AK98">
        <v>0</v>
      </c>
      <c r="AL98">
        <v>0</v>
      </c>
      <c r="AM98">
        <v>4</v>
      </c>
      <c r="AN98">
        <v>0</v>
      </c>
      <c r="AO98">
        <v>0</v>
      </c>
      <c r="AP98">
        <v>0</v>
      </c>
      <c r="AQ98">
        <v>0</v>
      </c>
      <c r="AR98">
        <v>0</v>
      </c>
      <c r="AS98">
        <v>0</v>
      </c>
      <c r="AT98">
        <v>0</v>
      </c>
      <c r="AU98">
        <v>0</v>
      </c>
      <c r="AV98">
        <v>0</v>
      </c>
      <c r="AW98">
        <v>0</v>
      </c>
      <c r="AX98">
        <v>0</v>
      </c>
      <c r="AY98">
        <v>0</v>
      </c>
      <c r="AZ98">
        <v>0</v>
      </c>
      <c r="BA98">
        <v>0</v>
      </c>
      <c r="BB98">
        <v>5</v>
      </c>
      <c r="BC98">
        <v>0</v>
      </c>
      <c r="BD98">
        <v>0</v>
      </c>
      <c r="BE98">
        <v>0</v>
      </c>
      <c r="BF98">
        <v>0</v>
      </c>
      <c r="BG98">
        <v>0</v>
      </c>
      <c r="BH98">
        <v>0</v>
      </c>
      <c r="BI98">
        <v>0</v>
      </c>
      <c r="BJ98">
        <v>0</v>
      </c>
      <c r="BK98">
        <v>0</v>
      </c>
      <c r="BL98">
        <v>0</v>
      </c>
      <c r="BM98">
        <v>0</v>
      </c>
      <c r="BN98">
        <v>0</v>
      </c>
      <c r="BO98">
        <v>0</v>
      </c>
      <c r="BP98">
        <v>2</v>
      </c>
      <c r="BQ98">
        <v>0</v>
      </c>
      <c r="BR98">
        <v>0</v>
      </c>
      <c r="BS98">
        <v>1</v>
      </c>
      <c r="BT98">
        <v>0</v>
      </c>
      <c r="BU98">
        <v>0</v>
      </c>
      <c r="BV98">
        <v>0</v>
      </c>
      <c r="BW98">
        <v>1</v>
      </c>
      <c r="BX98">
        <v>0</v>
      </c>
      <c r="BY98">
        <v>0</v>
      </c>
      <c r="BZ98">
        <v>0</v>
      </c>
      <c r="CA98">
        <v>0</v>
      </c>
      <c r="CB98">
        <v>0</v>
      </c>
      <c r="CC98">
        <v>0</v>
      </c>
      <c r="CD98">
        <v>0</v>
      </c>
      <c r="CE98">
        <v>0</v>
      </c>
      <c r="CF98">
        <v>0</v>
      </c>
      <c r="CG98">
        <v>0</v>
      </c>
      <c r="CH98">
        <v>1</v>
      </c>
      <c r="CI98">
        <v>0</v>
      </c>
      <c r="CJ98">
        <v>0</v>
      </c>
      <c r="CK98">
        <v>0</v>
      </c>
      <c r="CL98">
        <v>0</v>
      </c>
      <c r="CM98">
        <v>0</v>
      </c>
      <c r="CN98">
        <v>0</v>
      </c>
      <c r="CO98">
        <v>0</v>
      </c>
      <c r="CP98">
        <v>0</v>
      </c>
      <c r="CQ98">
        <v>0</v>
      </c>
      <c r="CR98">
        <v>0</v>
      </c>
      <c r="CS98">
        <v>0</v>
      </c>
      <c r="CT98">
        <v>0</v>
      </c>
      <c r="CU98">
        <v>0</v>
      </c>
      <c r="CV98">
        <v>2</v>
      </c>
      <c r="CW98">
        <v>0</v>
      </c>
      <c r="CX98">
        <v>0</v>
      </c>
      <c r="CY98">
        <v>0</v>
      </c>
      <c r="CZ98">
        <v>0</v>
      </c>
      <c r="DA98">
        <v>0</v>
      </c>
      <c r="DB98">
        <v>0</v>
      </c>
      <c r="DC98">
        <v>0</v>
      </c>
      <c r="DD98">
        <v>0</v>
      </c>
      <c r="DE98">
        <v>0</v>
      </c>
      <c r="DF98">
        <v>0</v>
      </c>
      <c r="DG98">
        <v>0</v>
      </c>
      <c r="DH98">
        <v>0</v>
      </c>
      <c r="DI98">
        <v>0</v>
      </c>
      <c r="DJ98">
        <v>0</v>
      </c>
      <c r="DK98">
        <v>0</v>
      </c>
      <c r="DL98">
        <v>0</v>
      </c>
      <c r="DM98">
        <v>0</v>
      </c>
      <c r="DN98">
        <v>1</v>
      </c>
      <c r="DO98">
        <v>0</v>
      </c>
      <c r="DP98">
        <v>0</v>
      </c>
      <c r="DQ98">
        <v>0</v>
      </c>
      <c r="DR98">
        <v>0</v>
      </c>
      <c r="DS98">
        <v>0</v>
      </c>
      <c r="DT98" s="340">
        <v>0</v>
      </c>
      <c r="DU98" s="340">
        <v>0</v>
      </c>
      <c r="DV98" s="340">
        <v>0</v>
      </c>
      <c r="DW98" s="340">
        <v>0</v>
      </c>
      <c r="DX98" s="340">
        <v>1</v>
      </c>
      <c r="DY98" s="340">
        <v>0</v>
      </c>
      <c r="DZ98" s="340">
        <v>0</v>
      </c>
      <c r="EA98" s="340">
        <v>0</v>
      </c>
      <c r="EB98" s="340">
        <v>2</v>
      </c>
      <c r="EC98" s="340">
        <v>2</v>
      </c>
      <c r="ED98" s="340">
        <v>0</v>
      </c>
      <c r="EE98" s="340">
        <v>0</v>
      </c>
      <c r="EF98" s="340">
        <v>0</v>
      </c>
      <c r="EG98" s="340">
        <v>0</v>
      </c>
      <c r="EH98" s="340">
        <v>0</v>
      </c>
      <c r="EI98" s="340">
        <v>0</v>
      </c>
      <c r="EJ98" s="235">
        <v>0</v>
      </c>
      <c r="EK98" s="235">
        <v>0</v>
      </c>
      <c r="EL98" s="235">
        <v>0</v>
      </c>
      <c r="EM98" s="235">
        <v>0</v>
      </c>
      <c r="EN98" s="235">
        <v>1</v>
      </c>
      <c r="EO98" s="235">
        <v>0</v>
      </c>
      <c r="EP98" s="235">
        <v>0</v>
      </c>
      <c r="EQ98" s="235">
        <v>0</v>
      </c>
      <c r="ER98" s="235">
        <v>0</v>
      </c>
      <c r="ES98" s="235">
        <v>0</v>
      </c>
      <c r="ET98" s="235">
        <v>1</v>
      </c>
      <c r="EU98" s="235">
        <v>0</v>
      </c>
      <c r="EV98" s="235">
        <v>0</v>
      </c>
      <c r="EW98" s="235">
        <v>0</v>
      </c>
      <c r="EX98" s="235">
        <v>0</v>
      </c>
      <c r="EY98" s="235">
        <v>0</v>
      </c>
    </row>
    <row r="99" spans="1:155" x14ac:dyDescent="0.2">
      <c r="A99" t="s">
        <v>1707</v>
      </c>
      <c r="E99" s="277"/>
      <c r="F99" s="277"/>
      <c r="G99" s="277"/>
      <c r="H99" s="277"/>
      <c r="I99" s="277"/>
      <c r="J99" s="277"/>
      <c r="K99">
        <v>0</v>
      </c>
      <c r="L99">
        <v>2</v>
      </c>
      <c r="M99">
        <v>0</v>
      </c>
      <c r="N99">
        <v>0</v>
      </c>
      <c r="O99">
        <v>4</v>
      </c>
      <c r="P99">
        <v>0</v>
      </c>
      <c r="Q99">
        <v>1</v>
      </c>
      <c r="R99">
        <v>3</v>
      </c>
      <c r="S99">
        <v>19</v>
      </c>
      <c r="T99">
        <v>32</v>
      </c>
      <c r="U99">
        <v>16</v>
      </c>
      <c r="V99">
        <v>13</v>
      </c>
      <c r="W99">
        <v>0</v>
      </c>
      <c r="X99">
        <v>0</v>
      </c>
      <c r="Y99">
        <v>0</v>
      </c>
      <c r="Z99">
        <v>2</v>
      </c>
      <c r="AA99" t="s">
        <v>2201</v>
      </c>
      <c r="AB99">
        <v>0</v>
      </c>
      <c r="AC99">
        <v>0</v>
      </c>
      <c r="AD99">
        <v>0</v>
      </c>
      <c r="AE99">
        <v>0</v>
      </c>
      <c r="AF99">
        <v>0</v>
      </c>
      <c r="AG99">
        <v>0</v>
      </c>
      <c r="AH99">
        <v>0</v>
      </c>
      <c r="AI99">
        <v>0</v>
      </c>
      <c r="AJ99">
        <v>2</v>
      </c>
      <c r="AK99">
        <v>1</v>
      </c>
      <c r="AL99">
        <v>0</v>
      </c>
      <c r="AM99">
        <v>3</v>
      </c>
      <c r="AN99">
        <v>0</v>
      </c>
      <c r="AO99">
        <v>0</v>
      </c>
      <c r="AP99">
        <v>0</v>
      </c>
      <c r="AQ99">
        <v>1</v>
      </c>
      <c r="AR99">
        <v>0</v>
      </c>
      <c r="AS99">
        <v>0</v>
      </c>
      <c r="AT99">
        <v>0</v>
      </c>
      <c r="AU99">
        <v>0</v>
      </c>
      <c r="AV99">
        <v>0</v>
      </c>
      <c r="AW99">
        <v>0</v>
      </c>
      <c r="AX99">
        <v>0</v>
      </c>
      <c r="AY99">
        <v>0</v>
      </c>
      <c r="AZ99">
        <v>0</v>
      </c>
      <c r="BA99">
        <v>0</v>
      </c>
      <c r="BB99">
        <v>5</v>
      </c>
      <c r="BC99">
        <v>0</v>
      </c>
      <c r="BD99">
        <v>0</v>
      </c>
      <c r="BE99">
        <v>0</v>
      </c>
      <c r="BF99">
        <v>0</v>
      </c>
      <c r="BG99">
        <v>0</v>
      </c>
      <c r="BH99">
        <v>0</v>
      </c>
      <c r="BI99">
        <v>0</v>
      </c>
      <c r="BJ99">
        <v>0</v>
      </c>
      <c r="BK99">
        <v>0</v>
      </c>
      <c r="BL99">
        <v>0</v>
      </c>
      <c r="BM99">
        <v>0</v>
      </c>
      <c r="BN99">
        <v>0</v>
      </c>
      <c r="BO99">
        <v>0</v>
      </c>
      <c r="BP99">
        <v>2</v>
      </c>
      <c r="BQ99">
        <v>0</v>
      </c>
      <c r="BR99">
        <v>0</v>
      </c>
      <c r="BS99">
        <v>0</v>
      </c>
      <c r="BT99">
        <v>0</v>
      </c>
      <c r="BU99">
        <v>0</v>
      </c>
      <c r="BV99">
        <v>0</v>
      </c>
      <c r="BW99">
        <v>0</v>
      </c>
      <c r="BX99">
        <v>0</v>
      </c>
      <c r="BY99">
        <v>0</v>
      </c>
      <c r="BZ99">
        <v>0</v>
      </c>
      <c r="CA99">
        <v>0</v>
      </c>
      <c r="CB99">
        <v>0</v>
      </c>
      <c r="CC99">
        <v>0</v>
      </c>
      <c r="CD99">
        <v>0</v>
      </c>
      <c r="CE99">
        <v>0</v>
      </c>
      <c r="CF99">
        <v>0</v>
      </c>
      <c r="CG99">
        <v>0</v>
      </c>
      <c r="CH99">
        <v>4</v>
      </c>
      <c r="CI99">
        <v>0</v>
      </c>
      <c r="CJ99">
        <v>0</v>
      </c>
      <c r="CK99">
        <v>0</v>
      </c>
      <c r="CL99">
        <v>0</v>
      </c>
      <c r="CM99">
        <v>0</v>
      </c>
      <c r="CN99">
        <v>0</v>
      </c>
      <c r="CO99">
        <v>0</v>
      </c>
      <c r="CP99">
        <v>0</v>
      </c>
      <c r="CQ99">
        <v>0</v>
      </c>
      <c r="CR99">
        <v>1</v>
      </c>
      <c r="CS99">
        <v>0</v>
      </c>
      <c r="CT99">
        <v>0</v>
      </c>
      <c r="CU99">
        <v>0</v>
      </c>
      <c r="CV99">
        <v>1</v>
      </c>
      <c r="CW99">
        <v>1</v>
      </c>
      <c r="CX99">
        <v>0</v>
      </c>
      <c r="CY99">
        <v>4</v>
      </c>
      <c r="CZ99">
        <v>0</v>
      </c>
      <c r="DA99">
        <v>0</v>
      </c>
      <c r="DB99">
        <v>0</v>
      </c>
      <c r="DC99">
        <v>1</v>
      </c>
      <c r="DD99">
        <v>0</v>
      </c>
      <c r="DE99">
        <v>0</v>
      </c>
      <c r="DF99">
        <v>0</v>
      </c>
      <c r="DG99">
        <v>0</v>
      </c>
      <c r="DH99">
        <v>0</v>
      </c>
      <c r="DI99">
        <v>0</v>
      </c>
      <c r="DJ99">
        <v>0</v>
      </c>
      <c r="DK99">
        <v>0</v>
      </c>
      <c r="DL99">
        <v>0</v>
      </c>
      <c r="DM99">
        <v>0</v>
      </c>
      <c r="DN99">
        <v>4</v>
      </c>
      <c r="DO99">
        <v>0</v>
      </c>
      <c r="DP99">
        <v>0</v>
      </c>
      <c r="DQ99">
        <v>0</v>
      </c>
      <c r="DR99">
        <v>0</v>
      </c>
      <c r="DS99">
        <v>0</v>
      </c>
      <c r="DT99" s="340">
        <v>0</v>
      </c>
      <c r="DU99" s="340">
        <v>1</v>
      </c>
      <c r="DV99" s="340">
        <v>0</v>
      </c>
      <c r="DW99" s="340">
        <v>0</v>
      </c>
      <c r="DX99" s="340">
        <v>0</v>
      </c>
      <c r="DY99" s="340">
        <v>0</v>
      </c>
      <c r="DZ99" s="340">
        <v>0</v>
      </c>
      <c r="EA99" s="340">
        <v>0</v>
      </c>
      <c r="EB99" s="340">
        <v>1</v>
      </c>
      <c r="EC99" s="340">
        <v>1</v>
      </c>
      <c r="ED99" s="340">
        <v>0</v>
      </c>
      <c r="EE99" s="340">
        <v>4</v>
      </c>
      <c r="EF99" s="340">
        <v>0</v>
      </c>
      <c r="EG99" s="340">
        <v>0</v>
      </c>
      <c r="EH99" s="340">
        <v>0</v>
      </c>
      <c r="EI99" s="340">
        <v>0</v>
      </c>
      <c r="EJ99" s="235">
        <v>0</v>
      </c>
      <c r="EK99" s="235">
        <v>1</v>
      </c>
      <c r="EL99" s="235">
        <v>0</v>
      </c>
      <c r="EM99" s="235">
        <v>0</v>
      </c>
      <c r="EN99" s="235">
        <v>0</v>
      </c>
      <c r="EO99" s="235">
        <v>0</v>
      </c>
      <c r="EP99" s="235">
        <v>0</v>
      </c>
      <c r="EQ99" s="235">
        <v>0</v>
      </c>
      <c r="ER99" s="235">
        <v>0</v>
      </c>
      <c r="ES99" s="235">
        <v>0</v>
      </c>
      <c r="ET99" s="235">
        <v>3</v>
      </c>
      <c r="EU99" s="235">
        <v>0</v>
      </c>
      <c r="EV99" s="235">
        <v>0</v>
      </c>
      <c r="EW99" s="235">
        <v>0</v>
      </c>
      <c r="EX99" s="235">
        <v>0</v>
      </c>
      <c r="EY99" s="235">
        <v>0</v>
      </c>
    </row>
    <row r="100" spans="1:155" x14ac:dyDescent="0.2">
      <c r="A100" t="s">
        <v>2388</v>
      </c>
      <c r="E100" s="277"/>
      <c r="F100" s="277"/>
      <c r="G100" s="277"/>
      <c r="H100" s="277"/>
      <c r="I100" s="277"/>
      <c r="J100" s="277"/>
      <c r="DT100" s="340" t="e">
        <v>#N/A</v>
      </c>
      <c r="DU100" s="340" t="e">
        <v>#N/A</v>
      </c>
      <c r="DV100" s="340" t="e">
        <v>#N/A</v>
      </c>
      <c r="DW100" s="340" t="e">
        <v>#N/A</v>
      </c>
      <c r="DX100" s="340" t="e">
        <v>#N/A</v>
      </c>
      <c r="DY100" s="340" t="e">
        <v>#N/A</v>
      </c>
      <c r="DZ100" s="340" t="e">
        <v>#N/A</v>
      </c>
      <c r="EA100" s="340" t="e">
        <v>#N/A</v>
      </c>
      <c r="EB100" s="340" t="e">
        <v>#N/A</v>
      </c>
      <c r="EC100" s="340" t="e">
        <v>#N/A</v>
      </c>
      <c r="ED100" s="340" t="e">
        <v>#N/A</v>
      </c>
      <c r="EE100" s="340" t="e">
        <v>#N/A</v>
      </c>
      <c r="EF100" s="340" t="e">
        <v>#N/A</v>
      </c>
      <c r="EG100" s="340" t="e">
        <v>#N/A</v>
      </c>
      <c r="EH100" s="340" t="e">
        <v>#N/A</v>
      </c>
      <c r="EI100" s="340" t="e">
        <v>#N/A</v>
      </c>
      <c r="EJ100" s="235" t="e">
        <v>#N/A</v>
      </c>
      <c r="EK100" s="235" t="e">
        <v>#N/A</v>
      </c>
      <c r="EL100" s="235" t="e">
        <v>#N/A</v>
      </c>
      <c r="EM100" s="235" t="e">
        <v>#N/A</v>
      </c>
      <c r="EN100" s="235" t="e">
        <v>#N/A</v>
      </c>
      <c r="EO100" s="235" t="e">
        <v>#N/A</v>
      </c>
      <c r="EP100" s="235" t="e">
        <v>#N/A</v>
      </c>
      <c r="EQ100" s="235" t="e">
        <v>#N/A</v>
      </c>
      <c r="ER100" s="235" t="e">
        <v>#N/A</v>
      </c>
      <c r="ES100" s="235" t="e">
        <v>#N/A</v>
      </c>
      <c r="ET100" s="235" t="e">
        <v>#N/A</v>
      </c>
      <c r="EU100" s="235" t="e">
        <v>#N/A</v>
      </c>
      <c r="EV100" s="235" t="e">
        <v>#N/A</v>
      </c>
      <c r="EW100" s="235" t="e">
        <v>#N/A</v>
      </c>
      <c r="EX100" s="235" t="e">
        <v>#N/A</v>
      </c>
      <c r="EY100" s="235" t="e">
        <v>#N/A</v>
      </c>
    </row>
    <row r="101" spans="1:155" x14ac:dyDescent="0.2">
      <c r="A101" t="s">
        <v>1995</v>
      </c>
      <c r="E101" s="277"/>
      <c r="F101" s="277"/>
      <c r="G101" s="277"/>
      <c r="H101" s="277"/>
      <c r="I101" s="277"/>
      <c r="J101" s="277"/>
      <c r="K101">
        <v>0</v>
      </c>
      <c r="L101">
        <v>9</v>
      </c>
      <c r="M101">
        <v>0</v>
      </c>
      <c r="N101">
        <v>0</v>
      </c>
      <c r="O101">
        <v>21</v>
      </c>
      <c r="P101">
        <v>0</v>
      </c>
      <c r="Q101">
        <v>11</v>
      </c>
      <c r="R101">
        <v>0</v>
      </c>
      <c r="S101">
        <v>0</v>
      </c>
      <c r="T101">
        <v>0</v>
      </c>
      <c r="U101">
        <v>0</v>
      </c>
      <c r="V101">
        <v>0</v>
      </c>
      <c r="W101">
        <v>0</v>
      </c>
      <c r="X101">
        <v>0</v>
      </c>
      <c r="Y101">
        <v>0</v>
      </c>
      <c r="Z101">
        <v>0</v>
      </c>
      <c r="AA101" t="s">
        <v>2201</v>
      </c>
      <c r="AB101">
        <v>0</v>
      </c>
      <c r="AC101">
        <v>0</v>
      </c>
      <c r="AD101">
        <v>0</v>
      </c>
      <c r="AE101">
        <v>0</v>
      </c>
      <c r="AF101">
        <v>1</v>
      </c>
      <c r="AG101">
        <v>0</v>
      </c>
      <c r="AH101">
        <v>4</v>
      </c>
      <c r="AI101">
        <v>0</v>
      </c>
      <c r="AJ101">
        <v>0</v>
      </c>
      <c r="AK101">
        <v>0</v>
      </c>
      <c r="AL101">
        <v>0</v>
      </c>
      <c r="AM101">
        <v>0</v>
      </c>
      <c r="AN101">
        <v>0</v>
      </c>
      <c r="AO101">
        <v>0</v>
      </c>
      <c r="AP101">
        <v>0</v>
      </c>
      <c r="AQ101">
        <v>0</v>
      </c>
      <c r="AR101">
        <v>0</v>
      </c>
      <c r="AS101">
        <v>3</v>
      </c>
      <c r="AT101">
        <v>0</v>
      </c>
      <c r="AU101">
        <v>0</v>
      </c>
      <c r="AV101">
        <v>2</v>
      </c>
      <c r="AW101">
        <v>0</v>
      </c>
      <c r="AX101">
        <v>0</v>
      </c>
      <c r="AY101">
        <v>0</v>
      </c>
      <c r="AZ101">
        <v>0</v>
      </c>
      <c r="BA101">
        <v>0</v>
      </c>
      <c r="BB101">
        <v>0</v>
      </c>
      <c r="BC101">
        <v>0</v>
      </c>
      <c r="BD101">
        <v>0</v>
      </c>
      <c r="BE101">
        <v>0</v>
      </c>
      <c r="BF101">
        <v>0</v>
      </c>
      <c r="BG101">
        <v>0</v>
      </c>
      <c r="BH101">
        <v>0</v>
      </c>
      <c r="BI101">
        <v>0</v>
      </c>
      <c r="BJ101">
        <v>0</v>
      </c>
      <c r="BK101">
        <v>0</v>
      </c>
      <c r="BL101">
        <v>1</v>
      </c>
      <c r="BM101">
        <v>0</v>
      </c>
      <c r="BN101">
        <v>3</v>
      </c>
      <c r="BO101">
        <v>0</v>
      </c>
      <c r="BP101">
        <v>0</v>
      </c>
      <c r="BQ101">
        <v>0</v>
      </c>
      <c r="BR101">
        <v>0</v>
      </c>
      <c r="BS101">
        <v>0</v>
      </c>
      <c r="BT101">
        <v>0</v>
      </c>
      <c r="BU101">
        <v>0</v>
      </c>
      <c r="BV101">
        <v>0</v>
      </c>
      <c r="BW101">
        <v>0</v>
      </c>
      <c r="BX101">
        <v>0</v>
      </c>
      <c r="BY101">
        <v>3</v>
      </c>
      <c r="BZ101">
        <v>0</v>
      </c>
      <c r="CA101">
        <v>0</v>
      </c>
      <c r="CB101">
        <v>1</v>
      </c>
      <c r="CC101">
        <v>0</v>
      </c>
      <c r="CD101">
        <v>0</v>
      </c>
      <c r="CE101">
        <v>0</v>
      </c>
      <c r="CF101">
        <v>0</v>
      </c>
      <c r="CG101">
        <v>0</v>
      </c>
      <c r="CH101">
        <v>0</v>
      </c>
      <c r="CI101">
        <v>0</v>
      </c>
      <c r="CJ101">
        <v>0</v>
      </c>
      <c r="CK101">
        <v>0</v>
      </c>
      <c r="CL101">
        <v>0</v>
      </c>
      <c r="CM101">
        <v>0</v>
      </c>
      <c r="CN101">
        <v>0</v>
      </c>
      <c r="CO101">
        <v>0</v>
      </c>
      <c r="CP101">
        <v>0</v>
      </c>
      <c r="CQ101">
        <v>0</v>
      </c>
      <c r="CR101">
        <v>2</v>
      </c>
      <c r="CS101">
        <v>0</v>
      </c>
      <c r="CT101">
        <v>3</v>
      </c>
      <c r="CU101">
        <v>0</v>
      </c>
      <c r="CV101">
        <v>0</v>
      </c>
      <c r="CW101">
        <v>0</v>
      </c>
      <c r="CX101">
        <v>0</v>
      </c>
      <c r="CY101">
        <v>0</v>
      </c>
      <c r="CZ101">
        <v>0</v>
      </c>
      <c r="DA101">
        <v>0</v>
      </c>
      <c r="DB101">
        <v>0</v>
      </c>
      <c r="DC101">
        <v>0</v>
      </c>
      <c r="DD101">
        <v>0</v>
      </c>
      <c r="DE101">
        <v>4</v>
      </c>
      <c r="DF101">
        <v>0</v>
      </c>
      <c r="DG101">
        <v>0</v>
      </c>
      <c r="DH101">
        <v>2</v>
      </c>
      <c r="DI101">
        <v>0</v>
      </c>
      <c r="DJ101">
        <v>0</v>
      </c>
      <c r="DK101">
        <v>0</v>
      </c>
      <c r="DL101">
        <v>0</v>
      </c>
      <c r="DM101">
        <v>0</v>
      </c>
      <c r="DN101">
        <v>0</v>
      </c>
      <c r="DO101">
        <v>0</v>
      </c>
      <c r="DP101">
        <v>0</v>
      </c>
      <c r="DQ101">
        <v>0</v>
      </c>
      <c r="DR101">
        <v>0</v>
      </c>
      <c r="DS101">
        <v>0</v>
      </c>
      <c r="DT101" s="340">
        <v>0</v>
      </c>
      <c r="DU101" s="340">
        <v>0</v>
      </c>
      <c r="DV101" s="340">
        <v>0</v>
      </c>
      <c r="DW101" s="340">
        <v>0</v>
      </c>
      <c r="DX101" s="340">
        <v>2</v>
      </c>
      <c r="DY101" s="340">
        <v>0</v>
      </c>
      <c r="DZ101" s="340">
        <v>0</v>
      </c>
      <c r="EA101" s="340">
        <v>0</v>
      </c>
      <c r="EB101" s="340">
        <v>0</v>
      </c>
      <c r="EC101" s="340">
        <v>0</v>
      </c>
      <c r="ED101" s="340">
        <v>0</v>
      </c>
      <c r="EE101" s="340">
        <v>0</v>
      </c>
      <c r="EF101" s="340">
        <v>0</v>
      </c>
      <c r="EG101" s="340">
        <v>0</v>
      </c>
      <c r="EH101" s="340">
        <v>0</v>
      </c>
      <c r="EI101" s="340">
        <v>0</v>
      </c>
      <c r="EJ101" s="235">
        <v>0</v>
      </c>
      <c r="EK101" s="235">
        <v>6</v>
      </c>
      <c r="EL101" s="235">
        <v>0</v>
      </c>
      <c r="EM101" s="235">
        <v>0</v>
      </c>
      <c r="EN101" s="235">
        <v>0</v>
      </c>
      <c r="EO101" s="235">
        <v>0</v>
      </c>
      <c r="EP101" s="235">
        <v>0</v>
      </c>
      <c r="EQ101" s="235">
        <v>0</v>
      </c>
      <c r="ER101" s="235">
        <v>0</v>
      </c>
      <c r="ES101" s="235">
        <v>0</v>
      </c>
      <c r="ET101" s="235">
        <v>0</v>
      </c>
      <c r="EU101" s="235">
        <v>0</v>
      </c>
      <c r="EV101" s="235">
        <v>0</v>
      </c>
      <c r="EW101" s="235">
        <v>0</v>
      </c>
      <c r="EX101" s="235">
        <v>0</v>
      </c>
      <c r="EY101" s="235">
        <v>0</v>
      </c>
    </row>
    <row r="102" spans="1:155" x14ac:dyDescent="0.2">
      <c r="A102" t="s">
        <v>1854</v>
      </c>
      <c r="E102" s="277"/>
      <c r="F102" s="277"/>
      <c r="G102" s="277"/>
      <c r="H102" s="277"/>
      <c r="I102" s="277"/>
      <c r="J102" s="277"/>
      <c r="K102">
        <v>0</v>
      </c>
      <c r="L102">
        <v>0</v>
      </c>
      <c r="M102">
        <v>0</v>
      </c>
      <c r="N102">
        <v>0</v>
      </c>
      <c r="O102">
        <v>0</v>
      </c>
      <c r="P102">
        <v>0</v>
      </c>
      <c r="Q102">
        <v>0</v>
      </c>
      <c r="R102">
        <v>1</v>
      </c>
      <c r="S102">
        <v>14</v>
      </c>
      <c r="T102">
        <v>124</v>
      </c>
      <c r="U102">
        <v>24</v>
      </c>
      <c r="V102">
        <v>1</v>
      </c>
      <c r="W102">
        <v>0</v>
      </c>
      <c r="X102">
        <v>0</v>
      </c>
      <c r="Y102">
        <v>0</v>
      </c>
      <c r="Z102">
        <v>0</v>
      </c>
      <c r="AA102" t="s">
        <v>2201</v>
      </c>
      <c r="AB102">
        <v>0</v>
      </c>
      <c r="AC102">
        <v>0</v>
      </c>
      <c r="AD102">
        <v>0</v>
      </c>
      <c r="AE102">
        <v>0</v>
      </c>
      <c r="AF102">
        <v>0</v>
      </c>
      <c r="AG102">
        <v>0</v>
      </c>
      <c r="AH102">
        <v>0</v>
      </c>
      <c r="AI102">
        <v>0</v>
      </c>
      <c r="AJ102">
        <v>2</v>
      </c>
      <c r="AK102">
        <v>20</v>
      </c>
      <c r="AL102">
        <v>0</v>
      </c>
      <c r="AM102">
        <v>0</v>
      </c>
      <c r="AN102">
        <v>0</v>
      </c>
      <c r="AO102">
        <v>0</v>
      </c>
      <c r="AP102">
        <v>0</v>
      </c>
      <c r="AQ102">
        <v>0</v>
      </c>
      <c r="AR102">
        <v>0</v>
      </c>
      <c r="AS102">
        <v>0</v>
      </c>
      <c r="AT102">
        <v>0</v>
      </c>
      <c r="AU102">
        <v>2</v>
      </c>
      <c r="AV102">
        <v>0</v>
      </c>
      <c r="AW102">
        <v>0</v>
      </c>
      <c r="AX102">
        <v>0</v>
      </c>
      <c r="AY102">
        <v>0</v>
      </c>
      <c r="AZ102">
        <v>0</v>
      </c>
      <c r="BA102">
        <v>4</v>
      </c>
      <c r="BB102">
        <v>6</v>
      </c>
      <c r="BC102">
        <v>0</v>
      </c>
      <c r="BD102">
        <v>0</v>
      </c>
      <c r="BE102">
        <v>0</v>
      </c>
      <c r="BF102">
        <v>0</v>
      </c>
      <c r="BG102">
        <v>0</v>
      </c>
      <c r="BH102">
        <v>0</v>
      </c>
      <c r="BI102">
        <v>0</v>
      </c>
      <c r="BJ102">
        <v>0</v>
      </c>
      <c r="BK102">
        <v>1</v>
      </c>
      <c r="BL102">
        <v>0</v>
      </c>
      <c r="BM102">
        <v>0</v>
      </c>
      <c r="BN102">
        <v>0</v>
      </c>
      <c r="BO102">
        <v>0</v>
      </c>
      <c r="BP102">
        <v>7</v>
      </c>
      <c r="BQ102">
        <v>8</v>
      </c>
      <c r="BR102">
        <v>2</v>
      </c>
      <c r="BS102">
        <v>0</v>
      </c>
      <c r="BT102">
        <v>0</v>
      </c>
      <c r="BU102">
        <v>0</v>
      </c>
      <c r="BV102">
        <v>0</v>
      </c>
      <c r="BW102">
        <v>0</v>
      </c>
      <c r="BX102">
        <v>0</v>
      </c>
      <c r="BY102">
        <v>0</v>
      </c>
      <c r="BZ102">
        <v>0</v>
      </c>
      <c r="CA102">
        <v>1</v>
      </c>
      <c r="CB102">
        <v>0</v>
      </c>
      <c r="CC102">
        <v>0</v>
      </c>
      <c r="CD102">
        <v>0</v>
      </c>
      <c r="CE102">
        <v>0</v>
      </c>
      <c r="CF102">
        <v>0</v>
      </c>
      <c r="CG102">
        <v>6</v>
      </c>
      <c r="CH102">
        <v>17</v>
      </c>
      <c r="CI102">
        <v>0</v>
      </c>
      <c r="CJ102">
        <v>0</v>
      </c>
      <c r="CK102">
        <v>0</v>
      </c>
      <c r="CL102">
        <v>0</v>
      </c>
      <c r="CM102">
        <v>0</v>
      </c>
      <c r="CN102">
        <v>0</v>
      </c>
      <c r="CO102">
        <v>0</v>
      </c>
      <c r="CP102">
        <v>0</v>
      </c>
      <c r="CQ102">
        <v>0</v>
      </c>
      <c r="CR102">
        <v>0</v>
      </c>
      <c r="CS102">
        <v>0</v>
      </c>
      <c r="CT102">
        <v>0</v>
      </c>
      <c r="CU102">
        <v>0</v>
      </c>
      <c r="CV102">
        <v>3</v>
      </c>
      <c r="CW102">
        <v>36</v>
      </c>
      <c r="CX102">
        <v>2</v>
      </c>
      <c r="CY102">
        <v>1</v>
      </c>
      <c r="CZ102">
        <v>0</v>
      </c>
      <c r="DA102">
        <v>0</v>
      </c>
      <c r="DB102">
        <v>0</v>
      </c>
      <c r="DC102">
        <v>0</v>
      </c>
      <c r="DD102">
        <v>0</v>
      </c>
      <c r="DE102">
        <v>0</v>
      </c>
      <c r="DF102">
        <v>0</v>
      </c>
      <c r="DG102">
        <v>0</v>
      </c>
      <c r="DH102">
        <v>0</v>
      </c>
      <c r="DI102">
        <v>0</v>
      </c>
      <c r="DJ102">
        <v>0</v>
      </c>
      <c r="DK102">
        <v>0</v>
      </c>
      <c r="DL102">
        <v>0</v>
      </c>
      <c r="DM102">
        <v>7</v>
      </c>
      <c r="DN102">
        <v>52</v>
      </c>
      <c r="DO102">
        <v>0</v>
      </c>
      <c r="DP102">
        <v>0</v>
      </c>
      <c r="DQ102">
        <v>0</v>
      </c>
      <c r="DR102">
        <v>0</v>
      </c>
      <c r="DS102">
        <v>0</v>
      </c>
      <c r="DT102" s="340">
        <v>0</v>
      </c>
      <c r="DU102" s="340">
        <v>0</v>
      </c>
      <c r="DV102" s="340">
        <v>0</v>
      </c>
      <c r="DW102" s="340">
        <v>1</v>
      </c>
      <c r="DX102" s="340">
        <v>0</v>
      </c>
      <c r="DY102" s="340">
        <v>0</v>
      </c>
      <c r="DZ102" s="340">
        <v>0</v>
      </c>
      <c r="EA102" s="340">
        <v>1</v>
      </c>
      <c r="EB102" s="340">
        <v>0</v>
      </c>
      <c r="EC102" s="340">
        <v>31</v>
      </c>
      <c r="ED102" s="340">
        <v>3</v>
      </c>
      <c r="EE102" s="340">
        <v>0</v>
      </c>
      <c r="EF102" s="340">
        <v>0</v>
      </c>
      <c r="EG102" s="340">
        <v>0</v>
      </c>
      <c r="EH102" s="340">
        <v>0</v>
      </c>
      <c r="EI102" s="340">
        <v>0</v>
      </c>
      <c r="EJ102" s="235">
        <v>0</v>
      </c>
      <c r="EK102" s="235">
        <v>0</v>
      </c>
      <c r="EL102" s="235">
        <v>0</v>
      </c>
      <c r="EM102" s="235">
        <v>1</v>
      </c>
      <c r="EN102" s="235">
        <v>0</v>
      </c>
      <c r="EO102" s="235">
        <v>0</v>
      </c>
      <c r="EP102" s="235">
        <v>0</v>
      </c>
      <c r="EQ102" s="235">
        <v>0</v>
      </c>
      <c r="ER102" s="235">
        <v>0</v>
      </c>
      <c r="ES102" s="235">
        <v>10</v>
      </c>
      <c r="ET102" s="235">
        <v>48</v>
      </c>
      <c r="EU102" s="235">
        <v>0</v>
      </c>
      <c r="EV102" s="235">
        <v>0</v>
      </c>
      <c r="EW102" s="235">
        <v>0</v>
      </c>
      <c r="EX102" s="235">
        <v>0</v>
      </c>
      <c r="EY102" s="235">
        <v>0</v>
      </c>
    </row>
    <row r="103" spans="1:155" x14ac:dyDescent="0.2">
      <c r="A103" t="s">
        <v>1869</v>
      </c>
      <c r="E103" s="277"/>
      <c r="F103" s="277"/>
      <c r="G103" s="277"/>
      <c r="H103" s="277"/>
      <c r="I103" s="277"/>
      <c r="J103" s="277"/>
      <c r="K103">
        <v>8</v>
      </c>
      <c r="L103">
        <v>0</v>
      </c>
      <c r="M103">
        <v>0</v>
      </c>
      <c r="N103">
        <v>0</v>
      </c>
      <c r="O103">
        <v>0</v>
      </c>
      <c r="P103">
        <v>0</v>
      </c>
      <c r="Q103">
        <v>0</v>
      </c>
      <c r="R103">
        <v>2</v>
      </c>
      <c r="S103">
        <v>26</v>
      </c>
      <c r="T103">
        <v>10</v>
      </c>
      <c r="U103">
        <v>5</v>
      </c>
      <c r="V103">
        <v>15</v>
      </c>
      <c r="W103">
        <v>0</v>
      </c>
      <c r="X103">
        <v>0</v>
      </c>
      <c r="Y103">
        <v>0</v>
      </c>
      <c r="Z103">
        <v>6</v>
      </c>
      <c r="AA103" t="s">
        <v>2201</v>
      </c>
      <c r="AB103">
        <v>0</v>
      </c>
      <c r="AC103">
        <v>0</v>
      </c>
      <c r="AD103">
        <v>0</v>
      </c>
      <c r="AE103">
        <v>0</v>
      </c>
      <c r="AF103">
        <v>0</v>
      </c>
      <c r="AG103">
        <v>0</v>
      </c>
      <c r="AH103">
        <v>0</v>
      </c>
      <c r="AI103">
        <v>0</v>
      </c>
      <c r="AJ103">
        <v>2</v>
      </c>
      <c r="AK103">
        <v>1</v>
      </c>
      <c r="AL103">
        <v>0</v>
      </c>
      <c r="AM103">
        <v>4</v>
      </c>
      <c r="AN103">
        <v>0</v>
      </c>
      <c r="AO103">
        <v>0</v>
      </c>
      <c r="AP103">
        <v>0</v>
      </c>
      <c r="AQ103">
        <v>2</v>
      </c>
      <c r="AR103">
        <v>0</v>
      </c>
      <c r="AS103">
        <v>0</v>
      </c>
      <c r="AT103">
        <v>0</v>
      </c>
      <c r="AU103">
        <v>0</v>
      </c>
      <c r="AV103">
        <v>0</v>
      </c>
      <c r="AW103">
        <v>0</v>
      </c>
      <c r="AX103">
        <v>0</v>
      </c>
      <c r="AY103">
        <v>0</v>
      </c>
      <c r="AZ103">
        <v>0</v>
      </c>
      <c r="BA103">
        <v>0</v>
      </c>
      <c r="BB103">
        <v>2</v>
      </c>
      <c r="BC103">
        <v>1</v>
      </c>
      <c r="BD103">
        <v>0</v>
      </c>
      <c r="BE103">
        <v>0</v>
      </c>
      <c r="BF103">
        <v>0</v>
      </c>
      <c r="BG103">
        <v>0</v>
      </c>
      <c r="BH103">
        <v>6</v>
      </c>
      <c r="BI103">
        <v>0</v>
      </c>
      <c r="BJ103">
        <v>0</v>
      </c>
      <c r="BK103">
        <v>0</v>
      </c>
      <c r="BL103">
        <v>0</v>
      </c>
      <c r="BM103">
        <v>0</v>
      </c>
      <c r="BN103">
        <v>0</v>
      </c>
      <c r="BO103">
        <v>1</v>
      </c>
      <c r="BP103">
        <v>3</v>
      </c>
      <c r="BQ103">
        <v>0</v>
      </c>
      <c r="BR103">
        <v>0</v>
      </c>
      <c r="BS103">
        <v>3</v>
      </c>
      <c r="BT103">
        <v>0</v>
      </c>
      <c r="BU103">
        <v>0</v>
      </c>
      <c r="BV103">
        <v>0</v>
      </c>
      <c r="BW103">
        <v>3</v>
      </c>
      <c r="BX103">
        <v>0</v>
      </c>
      <c r="BY103">
        <v>0</v>
      </c>
      <c r="BZ103">
        <v>0</v>
      </c>
      <c r="CA103">
        <v>0</v>
      </c>
      <c r="CB103">
        <v>0</v>
      </c>
      <c r="CC103">
        <v>0</v>
      </c>
      <c r="CD103">
        <v>0</v>
      </c>
      <c r="CE103">
        <v>0</v>
      </c>
      <c r="CF103">
        <v>0</v>
      </c>
      <c r="CG103">
        <v>0</v>
      </c>
      <c r="CH103">
        <v>6</v>
      </c>
      <c r="CI103">
        <v>0</v>
      </c>
      <c r="CJ103">
        <v>0</v>
      </c>
      <c r="CK103">
        <v>0</v>
      </c>
      <c r="CL103">
        <v>0</v>
      </c>
      <c r="CM103">
        <v>0</v>
      </c>
      <c r="CN103">
        <v>1</v>
      </c>
      <c r="CO103">
        <v>0</v>
      </c>
      <c r="CP103">
        <v>0</v>
      </c>
      <c r="CQ103">
        <v>0</v>
      </c>
      <c r="CR103">
        <v>0</v>
      </c>
      <c r="CS103">
        <v>0</v>
      </c>
      <c r="CT103">
        <v>0</v>
      </c>
      <c r="CU103">
        <v>0</v>
      </c>
      <c r="CV103">
        <v>0</v>
      </c>
      <c r="CW103">
        <v>1</v>
      </c>
      <c r="CX103">
        <v>0</v>
      </c>
      <c r="CY103">
        <v>0</v>
      </c>
      <c r="CZ103">
        <v>0</v>
      </c>
      <c r="DA103">
        <v>0</v>
      </c>
      <c r="DB103">
        <v>0</v>
      </c>
      <c r="DC103">
        <v>0</v>
      </c>
      <c r="DD103">
        <v>0</v>
      </c>
      <c r="DE103">
        <v>0</v>
      </c>
      <c r="DF103">
        <v>0</v>
      </c>
      <c r="DG103">
        <v>0</v>
      </c>
      <c r="DH103">
        <v>0</v>
      </c>
      <c r="DI103">
        <v>0</v>
      </c>
      <c r="DJ103">
        <v>0</v>
      </c>
      <c r="DK103">
        <v>0</v>
      </c>
      <c r="DL103">
        <v>0</v>
      </c>
      <c r="DM103">
        <v>0</v>
      </c>
      <c r="DN103">
        <v>9</v>
      </c>
      <c r="DO103">
        <v>0</v>
      </c>
      <c r="DP103">
        <v>0</v>
      </c>
      <c r="DQ103">
        <v>0</v>
      </c>
      <c r="DR103">
        <v>0</v>
      </c>
      <c r="DS103">
        <v>0</v>
      </c>
      <c r="DT103" s="340">
        <v>1</v>
      </c>
      <c r="DU103" s="340">
        <v>0</v>
      </c>
      <c r="DV103" s="340">
        <v>0</v>
      </c>
      <c r="DW103" s="340">
        <v>0</v>
      </c>
      <c r="DX103" s="340">
        <v>0</v>
      </c>
      <c r="DY103" s="340">
        <v>0</v>
      </c>
      <c r="DZ103" s="340">
        <v>0</v>
      </c>
      <c r="EA103" s="340">
        <v>1</v>
      </c>
      <c r="EB103" s="340">
        <v>6</v>
      </c>
      <c r="EC103" s="340">
        <v>0</v>
      </c>
      <c r="ED103" s="340">
        <v>0</v>
      </c>
      <c r="EE103" s="340">
        <v>6</v>
      </c>
      <c r="EF103" s="340">
        <v>0</v>
      </c>
      <c r="EG103" s="340">
        <v>0</v>
      </c>
      <c r="EH103" s="340">
        <v>0</v>
      </c>
      <c r="EI103" s="340">
        <v>1</v>
      </c>
      <c r="EJ103" s="235">
        <v>0</v>
      </c>
      <c r="EK103" s="235">
        <v>0</v>
      </c>
      <c r="EL103" s="235">
        <v>0</v>
      </c>
      <c r="EM103" s="235">
        <v>0</v>
      </c>
      <c r="EN103" s="235">
        <v>0</v>
      </c>
      <c r="EO103" s="235">
        <v>0</v>
      </c>
      <c r="EP103" s="235">
        <v>0</v>
      </c>
      <c r="EQ103" s="235">
        <v>1</v>
      </c>
      <c r="ER103" s="235">
        <v>5</v>
      </c>
      <c r="ES103" s="235">
        <v>1</v>
      </c>
      <c r="ET103" s="235">
        <v>0</v>
      </c>
      <c r="EU103" s="235">
        <v>0</v>
      </c>
      <c r="EV103" s="235">
        <v>0</v>
      </c>
      <c r="EW103" s="235">
        <v>0</v>
      </c>
      <c r="EX103" s="235">
        <v>0</v>
      </c>
      <c r="EY103" s="235">
        <v>0</v>
      </c>
    </row>
    <row r="104" spans="1:155" x14ac:dyDescent="0.2">
      <c r="A104" t="s">
        <v>1730</v>
      </c>
      <c r="E104" s="277"/>
      <c r="F104" s="277"/>
      <c r="G104" s="277"/>
      <c r="H104" s="277"/>
      <c r="I104" s="277"/>
      <c r="J104" s="277"/>
      <c r="K104">
        <v>0</v>
      </c>
      <c r="L104">
        <v>0</v>
      </c>
      <c r="M104">
        <v>0</v>
      </c>
      <c r="N104">
        <v>1</v>
      </c>
      <c r="O104">
        <v>0</v>
      </c>
      <c r="P104">
        <v>0</v>
      </c>
      <c r="Q104">
        <v>0</v>
      </c>
      <c r="R104">
        <v>4</v>
      </c>
      <c r="S104">
        <v>16</v>
      </c>
      <c r="T104">
        <v>11</v>
      </c>
      <c r="U104">
        <v>5</v>
      </c>
      <c r="V104">
        <v>9</v>
      </c>
      <c r="W104">
        <v>0</v>
      </c>
      <c r="X104">
        <v>0</v>
      </c>
      <c r="Y104">
        <v>0</v>
      </c>
      <c r="Z104">
        <v>4</v>
      </c>
      <c r="AA104" t="s">
        <v>2201</v>
      </c>
      <c r="AB104">
        <v>0</v>
      </c>
      <c r="AC104">
        <v>0</v>
      </c>
      <c r="AD104">
        <v>0</v>
      </c>
      <c r="AE104">
        <v>1</v>
      </c>
      <c r="AF104">
        <v>0</v>
      </c>
      <c r="AG104">
        <v>0</v>
      </c>
      <c r="AH104">
        <v>0</v>
      </c>
      <c r="AI104">
        <v>0</v>
      </c>
      <c r="AJ104">
        <v>1</v>
      </c>
      <c r="AK104">
        <v>0</v>
      </c>
      <c r="AL104">
        <v>0</v>
      </c>
      <c r="AM104">
        <v>3</v>
      </c>
      <c r="AN104">
        <v>0</v>
      </c>
      <c r="AO104">
        <v>0</v>
      </c>
      <c r="AP104">
        <v>0</v>
      </c>
      <c r="AQ104">
        <v>2</v>
      </c>
      <c r="AR104">
        <v>0</v>
      </c>
      <c r="AS104">
        <v>0</v>
      </c>
      <c r="AT104">
        <v>0</v>
      </c>
      <c r="AU104">
        <v>0</v>
      </c>
      <c r="AV104">
        <v>0</v>
      </c>
      <c r="AW104">
        <v>0</v>
      </c>
      <c r="AX104">
        <v>0</v>
      </c>
      <c r="AY104">
        <v>0</v>
      </c>
      <c r="AZ104">
        <v>0</v>
      </c>
      <c r="BA104">
        <v>0</v>
      </c>
      <c r="BB104">
        <v>1</v>
      </c>
      <c r="BC104">
        <v>0</v>
      </c>
      <c r="BD104">
        <v>0</v>
      </c>
      <c r="BE104">
        <v>0</v>
      </c>
      <c r="BF104">
        <v>0</v>
      </c>
      <c r="BG104">
        <v>0</v>
      </c>
      <c r="BH104">
        <v>0</v>
      </c>
      <c r="BI104">
        <v>0</v>
      </c>
      <c r="BJ104">
        <v>0</v>
      </c>
      <c r="BK104">
        <v>0</v>
      </c>
      <c r="BL104">
        <v>0</v>
      </c>
      <c r="BM104">
        <v>0</v>
      </c>
      <c r="BN104">
        <v>0</v>
      </c>
      <c r="BO104">
        <v>0</v>
      </c>
      <c r="BP104">
        <v>3</v>
      </c>
      <c r="BQ104">
        <v>1</v>
      </c>
      <c r="BR104">
        <v>0</v>
      </c>
      <c r="BS104">
        <v>0</v>
      </c>
      <c r="BT104">
        <v>0</v>
      </c>
      <c r="BU104">
        <v>0</v>
      </c>
      <c r="BV104">
        <v>0</v>
      </c>
      <c r="BW104">
        <v>0</v>
      </c>
      <c r="BX104">
        <v>0</v>
      </c>
      <c r="BY104">
        <v>0</v>
      </c>
      <c r="BZ104">
        <v>0</v>
      </c>
      <c r="CA104">
        <v>0</v>
      </c>
      <c r="CB104">
        <v>0</v>
      </c>
      <c r="CC104">
        <v>0</v>
      </c>
      <c r="CD104">
        <v>0</v>
      </c>
      <c r="CE104">
        <v>0</v>
      </c>
      <c r="CF104">
        <v>0</v>
      </c>
      <c r="CG104">
        <v>3</v>
      </c>
      <c r="CH104">
        <v>0</v>
      </c>
      <c r="CI104">
        <v>0</v>
      </c>
      <c r="CJ104">
        <v>0</v>
      </c>
      <c r="CK104">
        <v>0</v>
      </c>
      <c r="CL104">
        <v>0</v>
      </c>
      <c r="CM104">
        <v>0</v>
      </c>
      <c r="CN104">
        <v>0</v>
      </c>
      <c r="CO104">
        <v>0</v>
      </c>
      <c r="CP104">
        <v>0</v>
      </c>
      <c r="CQ104">
        <v>0</v>
      </c>
      <c r="CR104">
        <v>0</v>
      </c>
      <c r="CS104">
        <v>0</v>
      </c>
      <c r="CT104">
        <v>0</v>
      </c>
      <c r="CU104">
        <v>2</v>
      </c>
      <c r="CV104">
        <v>2</v>
      </c>
      <c r="CW104">
        <v>1</v>
      </c>
      <c r="CX104">
        <v>0</v>
      </c>
      <c r="CY104">
        <v>2</v>
      </c>
      <c r="CZ104">
        <v>0</v>
      </c>
      <c r="DA104">
        <v>0</v>
      </c>
      <c r="DB104">
        <v>0</v>
      </c>
      <c r="DC104">
        <v>0</v>
      </c>
      <c r="DD104">
        <v>0</v>
      </c>
      <c r="DE104">
        <v>0</v>
      </c>
      <c r="DF104">
        <v>0</v>
      </c>
      <c r="DG104">
        <v>0</v>
      </c>
      <c r="DH104">
        <v>0</v>
      </c>
      <c r="DI104">
        <v>0</v>
      </c>
      <c r="DJ104">
        <v>0</v>
      </c>
      <c r="DK104">
        <v>0</v>
      </c>
      <c r="DL104">
        <v>0</v>
      </c>
      <c r="DM104">
        <v>7</v>
      </c>
      <c r="DN104">
        <v>2</v>
      </c>
      <c r="DO104">
        <v>0</v>
      </c>
      <c r="DP104">
        <v>0</v>
      </c>
      <c r="DQ104">
        <v>0</v>
      </c>
      <c r="DR104">
        <v>0</v>
      </c>
      <c r="DS104">
        <v>0</v>
      </c>
      <c r="DT104" s="340">
        <v>0</v>
      </c>
      <c r="DU104" s="340">
        <v>0</v>
      </c>
      <c r="DV104" s="340">
        <v>0</v>
      </c>
      <c r="DW104" s="340">
        <v>0</v>
      </c>
      <c r="DX104" s="340">
        <v>0</v>
      </c>
      <c r="DY104" s="340">
        <v>0</v>
      </c>
      <c r="DZ104" s="340">
        <v>0</v>
      </c>
      <c r="EA104" s="340">
        <v>1</v>
      </c>
      <c r="EB104" s="340">
        <v>2</v>
      </c>
      <c r="EC104" s="340">
        <v>1</v>
      </c>
      <c r="ED104" s="340">
        <v>0</v>
      </c>
      <c r="EE104" s="340">
        <v>1</v>
      </c>
      <c r="EF104" s="340">
        <v>0</v>
      </c>
      <c r="EG104" s="340">
        <v>0</v>
      </c>
      <c r="EH104" s="340">
        <v>0</v>
      </c>
      <c r="EI104" s="340">
        <v>0</v>
      </c>
      <c r="EJ104" s="235">
        <v>0</v>
      </c>
      <c r="EK104" s="235">
        <v>0</v>
      </c>
      <c r="EL104" s="235">
        <v>0</v>
      </c>
      <c r="EM104" s="235">
        <v>0</v>
      </c>
      <c r="EN104" s="235">
        <v>0</v>
      </c>
      <c r="EO104" s="235">
        <v>0</v>
      </c>
      <c r="EP104" s="235">
        <v>0</v>
      </c>
      <c r="EQ104" s="235">
        <v>0</v>
      </c>
      <c r="ER104" s="235">
        <v>0</v>
      </c>
      <c r="ES104" s="235">
        <v>5</v>
      </c>
      <c r="ET104" s="235">
        <v>0</v>
      </c>
      <c r="EU104" s="235">
        <v>0</v>
      </c>
      <c r="EV104" s="235">
        <v>0</v>
      </c>
      <c r="EW104" s="235">
        <v>0</v>
      </c>
      <c r="EX104" s="235">
        <v>0</v>
      </c>
      <c r="EY104" s="235">
        <v>0</v>
      </c>
    </row>
    <row r="105" spans="1:155" x14ac:dyDescent="0.2">
      <c r="A105" t="s">
        <v>1820</v>
      </c>
      <c r="E105" s="277"/>
      <c r="F105" s="277"/>
      <c r="G105" s="277"/>
      <c r="H105" s="277"/>
      <c r="I105" s="277"/>
      <c r="J105" s="277"/>
      <c r="K105">
        <v>0</v>
      </c>
      <c r="L105">
        <v>0</v>
      </c>
      <c r="M105">
        <v>0</v>
      </c>
      <c r="N105">
        <v>0</v>
      </c>
      <c r="O105">
        <v>0</v>
      </c>
      <c r="P105">
        <v>0</v>
      </c>
      <c r="Q105">
        <v>0</v>
      </c>
      <c r="R105">
        <v>0</v>
      </c>
      <c r="S105">
        <v>1</v>
      </c>
      <c r="T105">
        <v>25</v>
      </c>
      <c r="U105">
        <v>10</v>
      </c>
      <c r="V105">
        <v>3</v>
      </c>
      <c r="W105">
        <v>0</v>
      </c>
      <c r="X105">
        <v>0</v>
      </c>
      <c r="Y105">
        <v>0</v>
      </c>
      <c r="Z105">
        <v>0</v>
      </c>
      <c r="AA105" t="s">
        <v>2201</v>
      </c>
      <c r="AB105">
        <v>0</v>
      </c>
      <c r="AC105">
        <v>0</v>
      </c>
      <c r="AD105">
        <v>0</v>
      </c>
      <c r="AE105">
        <v>0</v>
      </c>
      <c r="AF105">
        <v>0</v>
      </c>
      <c r="AG105">
        <v>0</v>
      </c>
      <c r="AH105">
        <v>0</v>
      </c>
      <c r="AI105">
        <v>0</v>
      </c>
      <c r="AJ105">
        <v>1</v>
      </c>
      <c r="AK105">
        <v>5</v>
      </c>
      <c r="AL105">
        <v>0</v>
      </c>
      <c r="AM105">
        <v>2</v>
      </c>
      <c r="AN105">
        <v>0</v>
      </c>
      <c r="AO105">
        <v>0</v>
      </c>
      <c r="AP105">
        <v>0</v>
      </c>
      <c r="AQ105">
        <v>0</v>
      </c>
      <c r="AR105">
        <v>0</v>
      </c>
      <c r="AS105">
        <v>0</v>
      </c>
      <c r="AT105">
        <v>0</v>
      </c>
      <c r="AU105">
        <v>0</v>
      </c>
      <c r="AV105">
        <v>0</v>
      </c>
      <c r="AW105">
        <v>0</v>
      </c>
      <c r="AX105">
        <v>0</v>
      </c>
      <c r="AY105">
        <v>0</v>
      </c>
      <c r="AZ105">
        <v>0</v>
      </c>
      <c r="BA105">
        <v>2</v>
      </c>
      <c r="BB105">
        <v>3</v>
      </c>
      <c r="BC105">
        <v>0</v>
      </c>
      <c r="BD105">
        <v>0</v>
      </c>
      <c r="BE105">
        <v>0</v>
      </c>
      <c r="BF105">
        <v>0</v>
      </c>
      <c r="BG105">
        <v>0</v>
      </c>
      <c r="BH105">
        <v>0</v>
      </c>
      <c r="BI105">
        <v>0</v>
      </c>
      <c r="BJ105">
        <v>0</v>
      </c>
      <c r="BK105">
        <v>0</v>
      </c>
      <c r="BL105">
        <v>0</v>
      </c>
      <c r="BM105">
        <v>0</v>
      </c>
      <c r="BN105">
        <v>0</v>
      </c>
      <c r="BO105">
        <v>0</v>
      </c>
      <c r="BP105">
        <v>0</v>
      </c>
      <c r="BQ105">
        <v>6</v>
      </c>
      <c r="BR105">
        <v>0</v>
      </c>
      <c r="BS105">
        <v>1</v>
      </c>
      <c r="BT105">
        <v>0</v>
      </c>
      <c r="BU105">
        <v>0</v>
      </c>
      <c r="BV105">
        <v>0</v>
      </c>
      <c r="BW105">
        <v>0</v>
      </c>
      <c r="BX105">
        <v>0</v>
      </c>
      <c r="BY105">
        <v>0</v>
      </c>
      <c r="BZ105">
        <v>0</v>
      </c>
      <c r="CA105">
        <v>0</v>
      </c>
      <c r="CB105">
        <v>0</v>
      </c>
      <c r="CC105">
        <v>0</v>
      </c>
      <c r="CD105">
        <v>0</v>
      </c>
      <c r="CE105">
        <v>0</v>
      </c>
      <c r="CF105">
        <v>0</v>
      </c>
      <c r="CG105">
        <v>1</v>
      </c>
      <c r="CH105">
        <v>2</v>
      </c>
      <c r="CI105">
        <v>0</v>
      </c>
      <c r="CJ105">
        <v>0</v>
      </c>
      <c r="CK105">
        <v>0</v>
      </c>
      <c r="CL105">
        <v>0</v>
      </c>
      <c r="CM105">
        <v>0</v>
      </c>
      <c r="DT105" s="340">
        <v>0</v>
      </c>
      <c r="DU105" s="340">
        <v>0</v>
      </c>
      <c r="DV105" s="340">
        <v>0</v>
      </c>
      <c r="DW105" s="340">
        <v>0</v>
      </c>
      <c r="DX105" s="340">
        <v>0</v>
      </c>
      <c r="DY105" s="340">
        <v>0</v>
      </c>
      <c r="DZ105" s="340">
        <v>0</v>
      </c>
      <c r="EA105" s="340">
        <v>0</v>
      </c>
      <c r="EB105" s="340">
        <v>0</v>
      </c>
      <c r="EC105" s="340">
        <v>14</v>
      </c>
      <c r="ED105" s="340">
        <v>3</v>
      </c>
      <c r="EE105" s="340">
        <v>0</v>
      </c>
      <c r="EF105" s="340">
        <v>0</v>
      </c>
      <c r="EG105" s="340">
        <v>0</v>
      </c>
      <c r="EH105" s="340">
        <v>0</v>
      </c>
      <c r="EI105" s="340">
        <v>0</v>
      </c>
      <c r="EJ105" s="235">
        <v>0</v>
      </c>
      <c r="EK105" s="235">
        <v>0</v>
      </c>
      <c r="EL105" s="235">
        <v>0</v>
      </c>
      <c r="EM105" s="235">
        <v>0</v>
      </c>
      <c r="EN105" s="235">
        <v>0</v>
      </c>
      <c r="EO105" s="235">
        <v>0</v>
      </c>
      <c r="EP105" s="235">
        <v>0</v>
      </c>
      <c r="EQ105" s="235">
        <v>0</v>
      </c>
      <c r="ER105" s="235">
        <v>0</v>
      </c>
      <c r="ES105" s="235">
        <v>2</v>
      </c>
      <c r="ET105" s="235">
        <v>13</v>
      </c>
      <c r="EU105" s="235">
        <v>0</v>
      </c>
      <c r="EV105" s="235">
        <v>0</v>
      </c>
      <c r="EW105" s="235">
        <v>0</v>
      </c>
      <c r="EX105" s="235">
        <v>0</v>
      </c>
      <c r="EY105" s="235">
        <v>0</v>
      </c>
    </row>
    <row r="106" spans="1:155" x14ac:dyDescent="0.2">
      <c r="A106" t="s">
        <v>2021</v>
      </c>
      <c r="E106" s="277"/>
      <c r="F106" s="277"/>
      <c r="G106" s="277"/>
      <c r="H106" s="277"/>
      <c r="I106" s="277"/>
      <c r="J106" s="277"/>
      <c r="K106">
        <v>0</v>
      </c>
      <c r="L106">
        <v>23</v>
      </c>
      <c r="M106">
        <v>0</v>
      </c>
      <c r="N106">
        <v>18</v>
      </c>
      <c r="O106">
        <v>20</v>
      </c>
      <c r="P106">
        <v>0</v>
      </c>
      <c r="Q106">
        <v>2</v>
      </c>
      <c r="R106">
        <v>3</v>
      </c>
      <c r="S106">
        <v>62</v>
      </c>
      <c r="T106">
        <v>311</v>
      </c>
      <c r="U106">
        <v>118</v>
      </c>
      <c r="V106">
        <v>16</v>
      </c>
      <c r="W106">
        <v>0</v>
      </c>
      <c r="X106">
        <v>0</v>
      </c>
      <c r="Y106">
        <v>0</v>
      </c>
      <c r="Z106">
        <v>0</v>
      </c>
      <c r="AA106" t="s">
        <v>2201</v>
      </c>
      <c r="AB106">
        <v>0</v>
      </c>
      <c r="AC106">
        <v>6</v>
      </c>
      <c r="AD106">
        <v>0</v>
      </c>
      <c r="AE106">
        <v>6</v>
      </c>
      <c r="AF106">
        <v>1</v>
      </c>
      <c r="AG106">
        <v>0</v>
      </c>
      <c r="AH106">
        <v>0</v>
      </c>
      <c r="AI106">
        <v>3</v>
      </c>
      <c r="AJ106">
        <v>14</v>
      </c>
      <c r="AK106">
        <v>11</v>
      </c>
      <c r="AL106">
        <v>2</v>
      </c>
      <c r="AM106">
        <v>11</v>
      </c>
      <c r="AN106">
        <v>0</v>
      </c>
      <c r="AO106">
        <v>0</v>
      </c>
      <c r="AP106">
        <v>0</v>
      </c>
      <c r="AQ106">
        <v>0</v>
      </c>
      <c r="AR106">
        <v>0</v>
      </c>
      <c r="AS106">
        <v>2</v>
      </c>
      <c r="AT106">
        <v>0</v>
      </c>
      <c r="AU106">
        <v>1</v>
      </c>
      <c r="AV106">
        <v>1</v>
      </c>
      <c r="AW106">
        <v>0</v>
      </c>
      <c r="AX106">
        <v>1</v>
      </c>
      <c r="AY106">
        <v>1</v>
      </c>
      <c r="AZ106">
        <v>0</v>
      </c>
      <c r="BA106">
        <v>6</v>
      </c>
      <c r="BB106">
        <v>41</v>
      </c>
      <c r="BC106">
        <v>0</v>
      </c>
      <c r="BD106">
        <v>0</v>
      </c>
      <c r="BE106">
        <v>0</v>
      </c>
      <c r="BF106">
        <v>0</v>
      </c>
      <c r="BG106">
        <v>0</v>
      </c>
      <c r="BH106">
        <v>0</v>
      </c>
      <c r="BI106">
        <v>4</v>
      </c>
      <c r="BJ106">
        <v>0</v>
      </c>
      <c r="BK106">
        <v>2</v>
      </c>
      <c r="BL106">
        <v>1</v>
      </c>
      <c r="BM106">
        <v>0</v>
      </c>
      <c r="BN106">
        <v>0</v>
      </c>
      <c r="BO106">
        <v>1</v>
      </c>
      <c r="BP106">
        <v>7</v>
      </c>
      <c r="BQ106">
        <v>2</v>
      </c>
      <c r="BR106">
        <v>0</v>
      </c>
      <c r="BS106">
        <v>2</v>
      </c>
      <c r="BT106">
        <v>0</v>
      </c>
      <c r="BU106">
        <v>0</v>
      </c>
      <c r="BV106">
        <v>0</v>
      </c>
      <c r="BW106">
        <v>0</v>
      </c>
      <c r="BX106">
        <v>0</v>
      </c>
      <c r="BY106">
        <v>0</v>
      </c>
      <c r="BZ106">
        <v>0</v>
      </c>
      <c r="CA106">
        <v>1</v>
      </c>
      <c r="CB106">
        <v>3</v>
      </c>
      <c r="CC106">
        <v>0</v>
      </c>
      <c r="CD106">
        <v>0</v>
      </c>
      <c r="CE106">
        <v>0</v>
      </c>
      <c r="CF106">
        <v>1</v>
      </c>
      <c r="CG106">
        <v>5</v>
      </c>
      <c r="CH106">
        <v>12</v>
      </c>
      <c r="CI106">
        <v>0</v>
      </c>
      <c r="CJ106">
        <v>2</v>
      </c>
      <c r="CK106">
        <v>0</v>
      </c>
      <c r="CL106">
        <v>0</v>
      </c>
      <c r="CM106">
        <v>0</v>
      </c>
      <c r="CN106">
        <v>0</v>
      </c>
      <c r="CO106">
        <v>5</v>
      </c>
      <c r="CP106">
        <v>0</v>
      </c>
      <c r="CQ106">
        <v>3</v>
      </c>
      <c r="CR106">
        <v>0</v>
      </c>
      <c r="CS106">
        <v>0</v>
      </c>
      <c r="CT106">
        <v>2</v>
      </c>
      <c r="CU106">
        <v>0</v>
      </c>
      <c r="CV106">
        <v>3</v>
      </c>
      <c r="CW106">
        <v>15</v>
      </c>
      <c r="CX106">
        <v>3</v>
      </c>
      <c r="CY106">
        <v>1</v>
      </c>
      <c r="CZ106">
        <v>0</v>
      </c>
      <c r="DA106">
        <v>0</v>
      </c>
      <c r="DB106">
        <v>0</v>
      </c>
      <c r="DC106">
        <v>0</v>
      </c>
      <c r="DD106">
        <v>0</v>
      </c>
      <c r="DE106">
        <v>0</v>
      </c>
      <c r="DF106">
        <v>0</v>
      </c>
      <c r="DG106">
        <v>3</v>
      </c>
      <c r="DH106">
        <v>0</v>
      </c>
      <c r="DI106">
        <v>0</v>
      </c>
      <c r="DJ106">
        <v>0</v>
      </c>
      <c r="DK106">
        <v>0</v>
      </c>
      <c r="DL106">
        <v>1</v>
      </c>
      <c r="DM106">
        <v>17</v>
      </c>
      <c r="DN106">
        <v>18</v>
      </c>
      <c r="DO106">
        <v>0</v>
      </c>
      <c r="DP106">
        <v>1</v>
      </c>
      <c r="DQ106">
        <v>0</v>
      </c>
      <c r="DR106">
        <v>0</v>
      </c>
      <c r="DS106">
        <v>0</v>
      </c>
      <c r="DT106" s="340">
        <v>0</v>
      </c>
      <c r="DU106" s="340">
        <v>2</v>
      </c>
      <c r="DV106" s="340">
        <v>0</v>
      </c>
      <c r="DW106" s="340">
        <v>0</v>
      </c>
      <c r="DX106" s="340">
        <v>5</v>
      </c>
      <c r="DY106" s="340">
        <v>0</v>
      </c>
      <c r="DZ106" s="340">
        <v>0</v>
      </c>
      <c r="EA106" s="340">
        <v>0</v>
      </c>
      <c r="EB106" s="340">
        <v>26</v>
      </c>
      <c r="EC106" s="340">
        <v>12</v>
      </c>
      <c r="ED106" s="340">
        <v>1</v>
      </c>
      <c r="EE106" s="340">
        <v>1</v>
      </c>
      <c r="EF106" s="340">
        <v>0</v>
      </c>
      <c r="EG106" s="340">
        <v>0</v>
      </c>
      <c r="EH106" s="340">
        <v>0</v>
      </c>
      <c r="EI106" s="340">
        <v>0</v>
      </c>
      <c r="EJ106" s="235">
        <v>0</v>
      </c>
      <c r="EK106" s="235">
        <v>1</v>
      </c>
      <c r="EL106" s="235">
        <v>0</v>
      </c>
      <c r="EM106" s="235">
        <v>1</v>
      </c>
      <c r="EN106" s="235">
        <v>7</v>
      </c>
      <c r="EO106" s="235">
        <v>0</v>
      </c>
      <c r="EP106" s="235">
        <v>0</v>
      </c>
      <c r="EQ106" s="235">
        <v>0</v>
      </c>
      <c r="ER106" s="235">
        <v>1</v>
      </c>
      <c r="ES106" s="235">
        <v>13</v>
      </c>
      <c r="ET106" s="235">
        <v>27</v>
      </c>
      <c r="EU106" s="235">
        <v>0</v>
      </c>
      <c r="EV106" s="235">
        <v>0</v>
      </c>
      <c r="EW106" s="235">
        <v>0</v>
      </c>
      <c r="EX106" s="235">
        <v>0</v>
      </c>
      <c r="EY106" s="235">
        <v>0</v>
      </c>
    </row>
    <row r="107" spans="1:155" x14ac:dyDescent="0.2">
      <c r="A107" t="s">
        <v>1688</v>
      </c>
      <c r="E107" s="277"/>
      <c r="F107" s="277"/>
      <c r="G107" s="277"/>
      <c r="H107" s="277"/>
      <c r="I107" s="277"/>
      <c r="J107" s="277"/>
      <c r="K107">
        <v>1</v>
      </c>
      <c r="L107">
        <v>1</v>
      </c>
      <c r="M107">
        <v>0</v>
      </c>
      <c r="N107">
        <v>2</v>
      </c>
      <c r="O107">
        <v>8</v>
      </c>
      <c r="P107">
        <v>0</v>
      </c>
      <c r="Q107">
        <v>0</v>
      </c>
      <c r="R107">
        <v>4</v>
      </c>
      <c r="S107">
        <v>2</v>
      </c>
      <c r="T107">
        <v>29</v>
      </c>
      <c r="U107">
        <v>7</v>
      </c>
      <c r="V107">
        <v>8</v>
      </c>
      <c r="W107">
        <v>0</v>
      </c>
      <c r="X107">
        <v>0</v>
      </c>
      <c r="Y107">
        <v>0</v>
      </c>
      <c r="Z107">
        <v>1</v>
      </c>
      <c r="AA107" t="s">
        <v>2201</v>
      </c>
      <c r="AB107">
        <v>1</v>
      </c>
      <c r="AC107">
        <v>0</v>
      </c>
      <c r="AD107">
        <v>0</v>
      </c>
      <c r="AE107">
        <v>0</v>
      </c>
      <c r="AF107">
        <v>0</v>
      </c>
      <c r="AG107">
        <v>0</v>
      </c>
      <c r="AH107">
        <v>0</v>
      </c>
      <c r="AI107">
        <v>0</v>
      </c>
      <c r="AJ107">
        <v>0</v>
      </c>
      <c r="AK107">
        <v>3</v>
      </c>
      <c r="AL107">
        <v>0</v>
      </c>
      <c r="AM107">
        <v>4</v>
      </c>
      <c r="AN107">
        <v>0</v>
      </c>
      <c r="AO107">
        <v>0</v>
      </c>
      <c r="AP107">
        <v>0</v>
      </c>
      <c r="AQ107">
        <v>0</v>
      </c>
      <c r="AR107">
        <v>0</v>
      </c>
      <c r="AS107">
        <v>0</v>
      </c>
      <c r="AT107">
        <v>0</v>
      </c>
      <c r="AU107">
        <v>0</v>
      </c>
      <c r="AV107">
        <v>0</v>
      </c>
      <c r="AW107">
        <v>0</v>
      </c>
      <c r="AX107">
        <v>0</v>
      </c>
      <c r="AY107">
        <v>0</v>
      </c>
      <c r="AZ107">
        <v>2</v>
      </c>
      <c r="BA107">
        <v>1</v>
      </c>
      <c r="BB107">
        <v>2</v>
      </c>
      <c r="BC107">
        <v>1</v>
      </c>
      <c r="BD107">
        <v>0</v>
      </c>
      <c r="BE107">
        <v>0</v>
      </c>
      <c r="BF107">
        <v>0</v>
      </c>
      <c r="BG107">
        <v>0</v>
      </c>
      <c r="BH107">
        <v>0</v>
      </c>
      <c r="BI107">
        <v>0</v>
      </c>
      <c r="BJ107">
        <v>0</v>
      </c>
      <c r="BK107">
        <v>2</v>
      </c>
      <c r="BL107">
        <v>0</v>
      </c>
      <c r="BM107">
        <v>0</v>
      </c>
      <c r="BN107">
        <v>0</v>
      </c>
      <c r="BO107">
        <v>2</v>
      </c>
      <c r="BP107">
        <v>3</v>
      </c>
      <c r="BQ107">
        <v>3</v>
      </c>
      <c r="BR107">
        <v>0</v>
      </c>
      <c r="BS107">
        <v>3</v>
      </c>
      <c r="BT107">
        <v>0</v>
      </c>
      <c r="BU107">
        <v>0</v>
      </c>
      <c r="BV107">
        <v>0</v>
      </c>
      <c r="BW107">
        <v>1</v>
      </c>
      <c r="BX107">
        <v>0</v>
      </c>
      <c r="BY107">
        <v>1</v>
      </c>
      <c r="BZ107">
        <v>0</v>
      </c>
      <c r="CA107">
        <v>0</v>
      </c>
      <c r="CB107">
        <v>0</v>
      </c>
      <c r="CC107">
        <v>0</v>
      </c>
      <c r="CD107">
        <v>0</v>
      </c>
      <c r="CE107">
        <v>0</v>
      </c>
      <c r="CF107">
        <v>0</v>
      </c>
      <c r="CG107">
        <v>2</v>
      </c>
      <c r="CH107">
        <v>4</v>
      </c>
      <c r="CI107">
        <v>0</v>
      </c>
      <c r="CJ107">
        <v>0</v>
      </c>
      <c r="CK107">
        <v>0</v>
      </c>
      <c r="CL107">
        <v>0</v>
      </c>
      <c r="CM107">
        <v>0</v>
      </c>
      <c r="CN107">
        <v>0</v>
      </c>
      <c r="CO107">
        <v>0</v>
      </c>
      <c r="CP107">
        <v>0</v>
      </c>
      <c r="CQ107">
        <v>0</v>
      </c>
      <c r="CR107">
        <v>1</v>
      </c>
      <c r="CS107">
        <v>0</v>
      </c>
      <c r="CT107">
        <v>0</v>
      </c>
      <c r="CU107">
        <v>0</v>
      </c>
      <c r="CV107">
        <v>1</v>
      </c>
      <c r="CW107">
        <v>1</v>
      </c>
      <c r="CX107">
        <v>0</v>
      </c>
      <c r="CY107">
        <v>1</v>
      </c>
      <c r="CZ107">
        <v>0</v>
      </c>
      <c r="DA107">
        <v>0</v>
      </c>
      <c r="DB107">
        <v>0</v>
      </c>
      <c r="DC107">
        <v>0</v>
      </c>
      <c r="DD107">
        <v>0</v>
      </c>
      <c r="DE107">
        <v>0</v>
      </c>
      <c r="DF107">
        <v>0</v>
      </c>
      <c r="DG107">
        <v>0</v>
      </c>
      <c r="DH107">
        <v>0</v>
      </c>
      <c r="DI107">
        <v>0</v>
      </c>
      <c r="DJ107">
        <v>0</v>
      </c>
      <c r="DK107">
        <v>0</v>
      </c>
      <c r="DL107">
        <v>0</v>
      </c>
      <c r="DM107">
        <v>2</v>
      </c>
      <c r="DN107">
        <v>2</v>
      </c>
      <c r="DO107">
        <v>1</v>
      </c>
      <c r="DP107">
        <v>0</v>
      </c>
      <c r="DQ107">
        <v>0</v>
      </c>
      <c r="DR107">
        <v>0</v>
      </c>
      <c r="DS107">
        <v>0</v>
      </c>
      <c r="DT107" s="340">
        <v>0</v>
      </c>
      <c r="DU107" s="340">
        <v>0</v>
      </c>
      <c r="DV107" s="340">
        <v>0</v>
      </c>
      <c r="DW107" s="340">
        <v>0</v>
      </c>
      <c r="DX107" s="340">
        <v>2</v>
      </c>
      <c r="DY107" s="340">
        <v>0</v>
      </c>
      <c r="DZ107" s="340">
        <v>0</v>
      </c>
      <c r="EA107" s="340">
        <v>1</v>
      </c>
      <c r="EB107" s="340">
        <v>0</v>
      </c>
      <c r="EC107" s="340">
        <v>4</v>
      </c>
      <c r="ED107" s="340">
        <v>2</v>
      </c>
      <c r="EE107" s="340">
        <v>2</v>
      </c>
      <c r="EF107" s="340">
        <v>0</v>
      </c>
      <c r="EG107" s="340">
        <v>0</v>
      </c>
      <c r="EH107" s="340">
        <v>0</v>
      </c>
      <c r="EI107" s="340">
        <v>0</v>
      </c>
      <c r="EJ107" s="235">
        <v>0</v>
      </c>
      <c r="EK107" s="235">
        <v>1</v>
      </c>
      <c r="EL107" s="235">
        <v>0</v>
      </c>
      <c r="EM107" s="235">
        <v>0</v>
      </c>
      <c r="EN107" s="235">
        <v>0</v>
      </c>
      <c r="EO107" s="235">
        <v>0</v>
      </c>
      <c r="EP107" s="235">
        <v>0</v>
      </c>
      <c r="EQ107" s="235">
        <v>0</v>
      </c>
      <c r="ER107" s="235">
        <v>0</v>
      </c>
      <c r="ES107" s="235">
        <v>2</v>
      </c>
      <c r="ET107" s="235">
        <v>4</v>
      </c>
      <c r="EU107" s="235">
        <v>1</v>
      </c>
      <c r="EV107" s="235">
        <v>0</v>
      </c>
      <c r="EW107" s="235">
        <v>0</v>
      </c>
      <c r="EX107" s="235">
        <v>0</v>
      </c>
      <c r="EY107" s="235">
        <v>0</v>
      </c>
    </row>
    <row r="108" spans="1:155" x14ac:dyDescent="0.2">
      <c r="A108" t="s">
        <v>1702</v>
      </c>
      <c r="E108" s="277"/>
      <c r="F108" s="277"/>
      <c r="G108" s="277"/>
      <c r="H108" s="277"/>
      <c r="I108" s="277"/>
      <c r="J108" s="277"/>
      <c r="K108">
        <v>0</v>
      </c>
      <c r="L108">
        <v>0</v>
      </c>
      <c r="M108">
        <v>0</v>
      </c>
      <c r="N108">
        <v>0</v>
      </c>
      <c r="O108">
        <v>0</v>
      </c>
      <c r="P108">
        <v>0</v>
      </c>
      <c r="Q108">
        <v>0</v>
      </c>
      <c r="R108">
        <v>8</v>
      </c>
      <c r="S108">
        <v>2</v>
      </c>
      <c r="T108">
        <v>21</v>
      </c>
      <c r="U108">
        <v>4</v>
      </c>
      <c r="V108">
        <v>5</v>
      </c>
      <c r="W108">
        <v>0</v>
      </c>
      <c r="X108">
        <v>0</v>
      </c>
      <c r="Y108">
        <v>0</v>
      </c>
      <c r="Z108">
        <v>1</v>
      </c>
      <c r="AA108" t="s">
        <v>2201</v>
      </c>
      <c r="AB108">
        <v>0</v>
      </c>
      <c r="AC108">
        <v>0</v>
      </c>
      <c r="AD108">
        <v>0</v>
      </c>
      <c r="AE108">
        <v>0</v>
      </c>
      <c r="AF108">
        <v>0</v>
      </c>
      <c r="AG108">
        <v>0</v>
      </c>
      <c r="AH108">
        <v>0</v>
      </c>
      <c r="AI108">
        <v>3</v>
      </c>
      <c r="AJ108">
        <v>1</v>
      </c>
      <c r="AK108">
        <v>1</v>
      </c>
      <c r="AL108">
        <v>0</v>
      </c>
      <c r="AM108">
        <v>0</v>
      </c>
      <c r="AN108">
        <v>0</v>
      </c>
      <c r="AO108">
        <v>0</v>
      </c>
      <c r="AP108">
        <v>0</v>
      </c>
      <c r="AQ108">
        <v>0</v>
      </c>
      <c r="AR108">
        <v>0</v>
      </c>
      <c r="AS108">
        <v>0</v>
      </c>
      <c r="AT108">
        <v>0</v>
      </c>
      <c r="AU108">
        <v>0</v>
      </c>
      <c r="AV108">
        <v>0</v>
      </c>
      <c r="AW108">
        <v>0</v>
      </c>
      <c r="AX108">
        <v>0</v>
      </c>
      <c r="AY108">
        <v>0</v>
      </c>
      <c r="AZ108">
        <v>0</v>
      </c>
      <c r="BA108">
        <v>0</v>
      </c>
      <c r="BB108">
        <v>5</v>
      </c>
      <c r="BC108">
        <v>0</v>
      </c>
      <c r="BD108">
        <v>0</v>
      </c>
      <c r="BE108">
        <v>0</v>
      </c>
      <c r="BF108">
        <v>0</v>
      </c>
      <c r="BG108">
        <v>0</v>
      </c>
      <c r="BH108">
        <v>0</v>
      </c>
      <c r="BI108">
        <v>0</v>
      </c>
      <c r="BJ108">
        <v>0</v>
      </c>
      <c r="BK108">
        <v>0</v>
      </c>
      <c r="BL108">
        <v>0</v>
      </c>
      <c r="BM108">
        <v>0</v>
      </c>
      <c r="BN108">
        <v>0</v>
      </c>
      <c r="BO108">
        <v>2</v>
      </c>
      <c r="BP108">
        <v>0</v>
      </c>
      <c r="BQ108">
        <v>0</v>
      </c>
      <c r="BR108">
        <v>0</v>
      </c>
      <c r="BS108">
        <v>2</v>
      </c>
      <c r="BT108">
        <v>0</v>
      </c>
      <c r="BU108">
        <v>0</v>
      </c>
      <c r="BV108">
        <v>0</v>
      </c>
      <c r="BW108">
        <v>1</v>
      </c>
      <c r="BX108">
        <v>0</v>
      </c>
      <c r="BY108">
        <v>0</v>
      </c>
      <c r="BZ108">
        <v>0</v>
      </c>
      <c r="CA108">
        <v>0</v>
      </c>
      <c r="CB108">
        <v>0</v>
      </c>
      <c r="CC108">
        <v>0</v>
      </c>
      <c r="CD108">
        <v>0</v>
      </c>
      <c r="CE108">
        <v>0</v>
      </c>
      <c r="CF108">
        <v>0</v>
      </c>
      <c r="CG108">
        <v>0</v>
      </c>
      <c r="CH108">
        <v>2</v>
      </c>
      <c r="CI108">
        <v>0</v>
      </c>
      <c r="CJ108">
        <v>0</v>
      </c>
      <c r="CK108">
        <v>0</v>
      </c>
      <c r="CL108">
        <v>0</v>
      </c>
      <c r="CM108">
        <v>0</v>
      </c>
      <c r="CN108">
        <v>0</v>
      </c>
      <c r="CO108">
        <v>0</v>
      </c>
      <c r="CP108">
        <v>0</v>
      </c>
      <c r="CQ108">
        <v>0</v>
      </c>
      <c r="CR108">
        <v>0</v>
      </c>
      <c r="CS108">
        <v>0</v>
      </c>
      <c r="CT108">
        <v>0</v>
      </c>
      <c r="CU108">
        <v>1</v>
      </c>
      <c r="CV108">
        <v>0</v>
      </c>
      <c r="CW108">
        <v>0</v>
      </c>
      <c r="CX108">
        <v>0</v>
      </c>
      <c r="CY108">
        <v>2</v>
      </c>
      <c r="CZ108">
        <v>0</v>
      </c>
      <c r="DA108">
        <v>0</v>
      </c>
      <c r="DB108">
        <v>0</v>
      </c>
      <c r="DC108">
        <v>0</v>
      </c>
      <c r="DD108">
        <v>0</v>
      </c>
      <c r="DE108">
        <v>0</v>
      </c>
      <c r="DF108">
        <v>0</v>
      </c>
      <c r="DG108">
        <v>0</v>
      </c>
      <c r="DH108">
        <v>0</v>
      </c>
      <c r="DI108">
        <v>0</v>
      </c>
      <c r="DJ108">
        <v>0</v>
      </c>
      <c r="DK108">
        <v>0</v>
      </c>
      <c r="DL108">
        <v>0</v>
      </c>
      <c r="DM108">
        <v>0</v>
      </c>
      <c r="DN108">
        <v>1</v>
      </c>
      <c r="DO108">
        <v>0</v>
      </c>
      <c r="DP108">
        <v>0</v>
      </c>
      <c r="DQ108">
        <v>0</v>
      </c>
      <c r="DR108">
        <v>0</v>
      </c>
      <c r="DS108">
        <v>0</v>
      </c>
      <c r="DT108" s="340">
        <v>0</v>
      </c>
      <c r="DU108" s="340">
        <v>0</v>
      </c>
      <c r="DV108" s="340">
        <v>0</v>
      </c>
      <c r="DW108" s="340">
        <v>0</v>
      </c>
      <c r="DX108" s="340">
        <v>0</v>
      </c>
      <c r="DY108" s="340">
        <v>0</v>
      </c>
      <c r="DZ108" s="340">
        <v>0</v>
      </c>
      <c r="EA108" s="340">
        <v>1</v>
      </c>
      <c r="EB108" s="340">
        <v>0</v>
      </c>
      <c r="EC108" s="340">
        <v>0</v>
      </c>
      <c r="ED108" s="340">
        <v>0</v>
      </c>
      <c r="EE108" s="340">
        <v>0</v>
      </c>
      <c r="EF108" s="340">
        <v>0</v>
      </c>
      <c r="EG108" s="340">
        <v>0</v>
      </c>
      <c r="EH108" s="340">
        <v>0</v>
      </c>
      <c r="EI108" s="340">
        <v>0</v>
      </c>
      <c r="EJ108" s="235">
        <v>0</v>
      </c>
      <c r="EK108" s="235">
        <v>0</v>
      </c>
      <c r="EL108" s="235">
        <v>0</v>
      </c>
      <c r="EM108" s="235">
        <v>0</v>
      </c>
      <c r="EN108" s="235">
        <v>0</v>
      </c>
      <c r="EO108" s="235">
        <v>0</v>
      </c>
      <c r="EP108" s="235">
        <v>0</v>
      </c>
      <c r="EQ108" s="235">
        <v>0</v>
      </c>
      <c r="ER108" s="235">
        <v>0</v>
      </c>
      <c r="ES108" s="235">
        <v>1</v>
      </c>
      <c r="ET108" s="235">
        <v>3</v>
      </c>
      <c r="EU108" s="235">
        <v>0</v>
      </c>
      <c r="EV108" s="235">
        <v>0</v>
      </c>
      <c r="EW108" s="235">
        <v>0</v>
      </c>
      <c r="EX108" s="235">
        <v>0</v>
      </c>
      <c r="EY108" s="235">
        <v>0</v>
      </c>
    </row>
    <row r="109" spans="1:155" x14ac:dyDescent="0.2">
      <c r="A109" t="s">
        <v>1890</v>
      </c>
      <c r="E109" s="277"/>
      <c r="F109" s="277"/>
      <c r="G109" s="277"/>
      <c r="H109" s="277"/>
      <c r="I109" s="277"/>
      <c r="J109" s="277"/>
      <c r="K109">
        <v>0</v>
      </c>
      <c r="L109">
        <v>0</v>
      </c>
      <c r="M109">
        <v>0</v>
      </c>
      <c r="N109">
        <v>0</v>
      </c>
      <c r="O109">
        <v>0</v>
      </c>
      <c r="P109">
        <v>0</v>
      </c>
      <c r="Q109">
        <v>0</v>
      </c>
      <c r="R109">
        <v>0</v>
      </c>
      <c r="S109">
        <v>13</v>
      </c>
      <c r="T109">
        <v>23</v>
      </c>
      <c r="U109">
        <v>11</v>
      </c>
      <c r="V109">
        <v>9</v>
      </c>
      <c r="W109">
        <v>0</v>
      </c>
      <c r="X109">
        <v>0</v>
      </c>
      <c r="Y109">
        <v>0</v>
      </c>
      <c r="Z109">
        <v>0</v>
      </c>
      <c r="AA109" t="s">
        <v>2201</v>
      </c>
      <c r="AB109">
        <v>0</v>
      </c>
      <c r="AC109">
        <v>0</v>
      </c>
      <c r="AD109">
        <v>0</v>
      </c>
      <c r="AE109">
        <v>0</v>
      </c>
      <c r="AF109">
        <v>0</v>
      </c>
      <c r="AG109">
        <v>0</v>
      </c>
      <c r="AH109">
        <v>0</v>
      </c>
      <c r="AI109">
        <v>0</v>
      </c>
      <c r="AJ109">
        <v>5</v>
      </c>
      <c r="AK109">
        <v>2</v>
      </c>
      <c r="AL109">
        <v>0</v>
      </c>
      <c r="AM109">
        <v>5</v>
      </c>
      <c r="AN109">
        <v>0</v>
      </c>
      <c r="AO109">
        <v>0</v>
      </c>
      <c r="AP109">
        <v>0</v>
      </c>
      <c r="AQ109">
        <v>0</v>
      </c>
      <c r="AR109">
        <v>0</v>
      </c>
      <c r="AS109">
        <v>0</v>
      </c>
      <c r="AT109">
        <v>0</v>
      </c>
      <c r="AU109">
        <v>0</v>
      </c>
      <c r="AV109">
        <v>0</v>
      </c>
      <c r="AW109">
        <v>0</v>
      </c>
      <c r="AX109">
        <v>0</v>
      </c>
      <c r="AY109">
        <v>0</v>
      </c>
      <c r="AZ109">
        <v>0</v>
      </c>
      <c r="BA109">
        <v>0</v>
      </c>
      <c r="BB109">
        <v>4</v>
      </c>
      <c r="BC109">
        <v>1</v>
      </c>
      <c r="BD109">
        <v>0</v>
      </c>
      <c r="BE109">
        <v>0</v>
      </c>
      <c r="BF109">
        <v>0</v>
      </c>
      <c r="BG109">
        <v>0</v>
      </c>
      <c r="BH109">
        <v>0</v>
      </c>
      <c r="BI109">
        <v>0</v>
      </c>
      <c r="BJ109">
        <v>0</v>
      </c>
      <c r="BK109">
        <v>0</v>
      </c>
      <c r="BL109">
        <v>0</v>
      </c>
      <c r="BM109">
        <v>0</v>
      </c>
      <c r="BN109">
        <v>0</v>
      </c>
      <c r="BO109">
        <v>0</v>
      </c>
      <c r="BP109">
        <v>2</v>
      </c>
      <c r="BQ109">
        <v>1</v>
      </c>
      <c r="BR109">
        <v>0</v>
      </c>
      <c r="BS109">
        <v>4</v>
      </c>
      <c r="BT109">
        <v>0</v>
      </c>
      <c r="BU109">
        <v>0</v>
      </c>
      <c r="BV109">
        <v>0</v>
      </c>
      <c r="BW109">
        <v>0</v>
      </c>
      <c r="BX109">
        <v>0</v>
      </c>
      <c r="BY109">
        <v>0</v>
      </c>
      <c r="BZ109">
        <v>0</v>
      </c>
      <c r="CA109">
        <v>0</v>
      </c>
      <c r="CB109">
        <v>0</v>
      </c>
      <c r="CC109">
        <v>0</v>
      </c>
      <c r="CD109">
        <v>0</v>
      </c>
      <c r="CE109">
        <v>0</v>
      </c>
      <c r="CF109">
        <v>0</v>
      </c>
      <c r="CG109">
        <v>0</v>
      </c>
      <c r="CH109">
        <v>3</v>
      </c>
      <c r="CI109">
        <v>0</v>
      </c>
      <c r="CJ109">
        <v>0</v>
      </c>
      <c r="CK109">
        <v>0</v>
      </c>
      <c r="CL109">
        <v>0</v>
      </c>
      <c r="CM109">
        <v>0</v>
      </c>
      <c r="CN109">
        <v>0</v>
      </c>
      <c r="CO109">
        <v>0</v>
      </c>
      <c r="CP109">
        <v>0</v>
      </c>
      <c r="CQ109">
        <v>0</v>
      </c>
      <c r="CR109">
        <v>0</v>
      </c>
      <c r="CS109">
        <v>0</v>
      </c>
      <c r="CT109">
        <v>0</v>
      </c>
      <c r="CU109">
        <v>0</v>
      </c>
      <c r="CV109">
        <v>2</v>
      </c>
      <c r="CW109">
        <v>1</v>
      </c>
      <c r="CX109">
        <v>0</v>
      </c>
      <c r="CY109">
        <v>0</v>
      </c>
      <c r="CZ109">
        <v>0</v>
      </c>
      <c r="DA109">
        <v>0</v>
      </c>
      <c r="DB109">
        <v>0</v>
      </c>
      <c r="DC109">
        <v>0</v>
      </c>
      <c r="DD109">
        <v>0</v>
      </c>
      <c r="DE109">
        <v>0</v>
      </c>
      <c r="DF109">
        <v>0</v>
      </c>
      <c r="DG109">
        <v>0</v>
      </c>
      <c r="DH109">
        <v>0</v>
      </c>
      <c r="DI109">
        <v>0</v>
      </c>
      <c r="DJ109">
        <v>0</v>
      </c>
      <c r="DK109">
        <v>0</v>
      </c>
      <c r="DL109">
        <v>0</v>
      </c>
      <c r="DM109">
        <v>0</v>
      </c>
      <c r="DN109">
        <v>1</v>
      </c>
      <c r="DO109">
        <v>0</v>
      </c>
      <c r="DP109">
        <v>0</v>
      </c>
      <c r="DQ109">
        <v>0</v>
      </c>
      <c r="DR109">
        <v>0</v>
      </c>
      <c r="DS109">
        <v>0</v>
      </c>
      <c r="DT109" s="340">
        <v>0</v>
      </c>
      <c r="DU109" s="340">
        <v>0</v>
      </c>
      <c r="DV109" s="340">
        <v>0</v>
      </c>
      <c r="DW109" s="340">
        <v>0</v>
      </c>
      <c r="DX109" s="340">
        <v>0</v>
      </c>
      <c r="DY109" s="340">
        <v>0</v>
      </c>
      <c r="DZ109" s="340">
        <v>0</v>
      </c>
      <c r="EA109" s="340">
        <v>0</v>
      </c>
      <c r="EB109" s="340">
        <v>1</v>
      </c>
      <c r="EC109" s="340">
        <v>1</v>
      </c>
      <c r="ED109" s="340">
        <v>3</v>
      </c>
      <c r="EE109" s="340">
        <v>0</v>
      </c>
      <c r="EF109" s="340">
        <v>0</v>
      </c>
      <c r="EG109" s="340">
        <v>0</v>
      </c>
      <c r="EH109" s="340">
        <v>0</v>
      </c>
      <c r="EI109" s="340">
        <v>0</v>
      </c>
      <c r="EJ109" s="235">
        <v>0</v>
      </c>
      <c r="EK109" s="235">
        <v>0</v>
      </c>
      <c r="EL109" s="235">
        <v>0</v>
      </c>
      <c r="EM109" s="235">
        <v>0</v>
      </c>
      <c r="EN109" s="235">
        <v>0</v>
      </c>
      <c r="EO109" s="235">
        <v>0</v>
      </c>
      <c r="EP109" s="235">
        <v>0</v>
      </c>
      <c r="EQ109" s="235">
        <v>0</v>
      </c>
      <c r="ER109" s="235">
        <v>0</v>
      </c>
      <c r="ES109" s="235">
        <v>1</v>
      </c>
      <c r="ET109" s="235">
        <v>2</v>
      </c>
      <c r="EU109" s="235">
        <v>0</v>
      </c>
      <c r="EV109" s="235">
        <v>0</v>
      </c>
      <c r="EW109" s="235">
        <v>0</v>
      </c>
      <c r="EX109" s="235">
        <v>0</v>
      </c>
      <c r="EY109" s="235">
        <v>0</v>
      </c>
    </row>
    <row r="110" spans="1:155" x14ac:dyDescent="0.2">
      <c r="A110" t="s">
        <v>1942</v>
      </c>
      <c r="E110" s="277"/>
      <c r="F110" s="277"/>
      <c r="G110" s="277"/>
      <c r="H110" s="277"/>
      <c r="I110" s="277"/>
      <c r="J110" s="277"/>
      <c r="K110">
        <v>0</v>
      </c>
      <c r="L110">
        <v>6</v>
      </c>
      <c r="M110">
        <v>0</v>
      </c>
      <c r="N110">
        <v>0</v>
      </c>
      <c r="O110">
        <v>5</v>
      </c>
      <c r="P110">
        <v>0</v>
      </c>
      <c r="Q110">
        <v>0</v>
      </c>
      <c r="R110">
        <v>0</v>
      </c>
      <c r="S110">
        <v>6</v>
      </c>
      <c r="T110">
        <v>15</v>
      </c>
      <c r="U110">
        <v>2</v>
      </c>
      <c r="V110">
        <v>0</v>
      </c>
      <c r="W110">
        <v>0</v>
      </c>
      <c r="X110">
        <v>0</v>
      </c>
      <c r="Y110">
        <v>0</v>
      </c>
      <c r="Z110">
        <v>0</v>
      </c>
      <c r="AA110" t="s">
        <v>2201</v>
      </c>
      <c r="AB110">
        <v>0</v>
      </c>
      <c r="AC110">
        <v>0</v>
      </c>
      <c r="AD110">
        <v>0</v>
      </c>
      <c r="AE110">
        <v>0</v>
      </c>
      <c r="AF110">
        <v>0</v>
      </c>
      <c r="AG110">
        <v>0</v>
      </c>
      <c r="AH110">
        <v>0</v>
      </c>
      <c r="AI110">
        <v>0</v>
      </c>
      <c r="AJ110">
        <v>3</v>
      </c>
      <c r="AK110">
        <v>1</v>
      </c>
      <c r="AL110">
        <v>0</v>
      </c>
      <c r="AM110">
        <v>0</v>
      </c>
      <c r="AN110">
        <v>0</v>
      </c>
      <c r="AO110">
        <v>0</v>
      </c>
      <c r="AP110">
        <v>0</v>
      </c>
      <c r="AQ110">
        <v>0</v>
      </c>
      <c r="AR110">
        <v>0</v>
      </c>
      <c r="AS110">
        <v>0</v>
      </c>
      <c r="AT110">
        <v>0</v>
      </c>
      <c r="AU110">
        <v>0</v>
      </c>
      <c r="AV110">
        <v>0</v>
      </c>
      <c r="AW110">
        <v>0</v>
      </c>
      <c r="AX110">
        <v>0</v>
      </c>
      <c r="AY110">
        <v>0</v>
      </c>
      <c r="AZ110">
        <v>0</v>
      </c>
      <c r="BA110">
        <v>0</v>
      </c>
      <c r="BB110">
        <v>2</v>
      </c>
      <c r="BC110">
        <v>0</v>
      </c>
      <c r="BD110">
        <v>0</v>
      </c>
      <c r="BE110">
        <v>0</v>
      </c>
      <c r="BF110">
        <v>0</v>
      </c>
      <c r="BG110">
        <v>0</v>
      </c>
      <c r="BH110">
        <v>0</v>
      </c>
      <c r="BI110">
        <v>2</v>
      </c>
      <c r="BJ110">
        <v>0</v>
      </c>
      <c r="BK110">
        <v>0</v>
      </c>
      <c r="BL110">
        <v>0</v>
      </c>
      <c r="BM110">
        <v>0</v>
      </c>
      <c r="BN110">
        <v>0</v>
      </c>
      <c r="BO110">
        <v>0</v>
      </c>
      <c r="BP110">
        <v>1</v>
      </c>
      <c r="BQ110">
        <v>0</v>
      </c>
      <c r="BR110">
        <v>0</v>
      </c>
      <c r="BS110">
        <v>0</v>
      </c>
      <c r="BT110">
        <v>0</v>
      </c>
      <c r="BU110">
        <v>0</v>
      </c>
      <c r="BV110">
        <v>0</v>
      </c>
      <c r="BW110">
        <v>0</v>
      </c>
      <c r="BX110">
        <v>0</v>
      </c>
      <c r="BY110">
        <v>0</v>
      </c>
      <c r="BZ110">
        <v>0</v>
      </c>
      <c r="CA110">
        <v>0</v>
      </c>
      <c r="CB110">
        <v>0</v>
      </c>
      <c r="CC110">
        <v>0</v>
      </c>
      <c r="CD110">
        <v>0</v>
      </c>
      <c r="CE110">
        <v>0</v>
      </c>
      <c r="CF110">
        <v>0</v>
      </c>
      <c r="CG110">
        <v>0</v>
      </c>
      <c r="CH110">
        <v>1</v>
      </c>
      <c r="CI110">
        <v>0</v>
      </c>
      <c r="CJ110">
        <v>0</v>
      </c>
      <c r="CK110">
        <v>0</v>
      </c>
      <c r="CL110">
        <v>0</v>
      </c>
      <c r="CM110">
        <v>0</v>
      </c>
      <c r="DT110" s="340" t="e">
        <v>#N/A</v>
      </c>
      <c r="DU110" s="340" t="e">
        <v>#N/A</v>
      </c>
      <c r="DV110" s="340" t="e">
        <v>#N/A</v>
      </c>
      <c r="DW110" s="340" t="e">
        <v>#N/A</v>
      </c>
      <c r="DX110" s="340" t="e">
        <v>#N/A</v>
      </c>
      <c r="DY110" s="340" t="e">
        <v>#N/A</v>
      </c>
      <c r="DZ110" s="340" t="e">
        <v>#N/A</v>
      </c>
      <c r="EA110" s="340" t="e">
        <v>#N/A</v>
      </c>
      <c r="EB110" s="340" t="e">
        <v>#N/A</v>
      </c>
      <c r="EC110" s="340" t="e">
        <v>#N/A</v>
      </c>
      <c r="ED110" s="340" t="e">
        <v>#N/A</v>
      </c>
      <c r="EE110" s="340" t="e">
        <v>#N/A</v>
      </c>
      <c r="EF110" s="340" t="e">
        <v>#N/A</v>
      </c>
      <c r="EG110" s="340" t="e">
        <v>#N/A</v>
      </c>
      <c r="EH110" s="340" t="e">
        <v>#N/A</v>
      </c>
      <c r="EI110" s="340" t="e">
        <v>#N/A</v>
      </c>
      <c r="EJ110" s="235" t="e">
        <v>#N/A</v>
      </c>
      <c r="EK110" s="235" t="e">
        <v>#N/A</v>
      </c>
      <c r="EL110" s="235" t="e">
        <v>#N/A</v>
      </c>
      <c r="EM110" s="235" t="e">
        <v>#N/A</v>
      </c>
      <c r="EN110" s="235" t="e">
        <v>#N/A</v>
      </c>
      <c r="EO110" s="235" t="e">
        <v>#N/A</v>
      </c>
      <c r="EP110" s="235" t="e">
        <v>#N/A</v>
      </c>
      <c r="EQ110" s="235" t="e">
        <v>#N/A</v>
      </c>
      <c r="ER110" s="235" t="e">
        <v>#N/A</v>
      </c>
      <c r="ES110" s="235" t="e">
        <v>#N/A</v>
      </c>
      <c r="ET110" s="235" t="e">
        <v>#N/A</v>
      </c>
      <c r="EU110" s="235" t="e">
        <v>#N/A</v>
      </c>
      <c r="EV110" s="235" t="e">
        <v>#N/A</v>
      </c>
      <c r="EW110" s="235" t="e">
        <v>#N/A</v>
      </c>
      <c r="EX110" s="235" t="e">
        <v>#N/A</v>
      </c>
      <c r="EY110" s="235" t="e">
        <v>#N/A</v>
      </c>
    </row>
    <row r="111" spans="1:155" x14ac:dyDescent="0.2">
      <c r="A111" t="s">
        <v>1676</v>
      </c>
      <c r="E111" s="277"/>
      <c r="F111" s="277"/>
      <c r="G111" s="277"/>
      <c r="H111" s="277"/>
      <c r="I111" s="277"/>
      <c r="J111" s="277"/>
      <c r="K111">
        <v>0</v>
      </c>
      <c r="L111">
        <v>2</v>
      </c>
      <c r="M111">
        <v>0</v>
      </c>
      <c r="N111">
        <v>0</v>
      </c>
      <c r="O111">
        <v>1</v>
      </c>
      <c r="P111">
        <v>0</v>
      </c>
      <c r="Q111">
        <v>1</v>
      </c>
      <c r="R111">
        <v>6</v>
      </c>
      <c r="S111">
        <v>6</v>
      </c>
      <c r="T111">
        <v>19</v>
      </c>
      <c r="U111">
        <v>16</v>
      </c>
      <c r="V111">
        <v>14</v>
      </c>
      <c r="W111">
        <v>0</v>
      </c>
      <c r="X111">
        <v>0</v>
      </c>
      <c r="Y111">
        <v>0</v>
      </c>
      <c r="Z111">
        <v>4</v>
      </c>
      <c r="AA111" t="s">
        <v>2201</v>
      </c>
      <c r="AB111">
        <v>0</v>
      </c>
      <c r="AC111">
        <v>0</v>
      </c>
      <c r="AD111">
        <v>0</v>
      </c>
      <c r="AE111">
        <v>0</v>
      </c>
      <c r="AF111">
        <v>0</v>
      </c>
      <c r="AG111">
        <v>0</v>
      </c>
      <c r="AH111">
        <v>0</v>
      </c>
      <c r="AI111">
        <v>1</v>
      </c>
      <c r="AJ111">
        <v>0</v>
      </c>
      <c r="AK111">
        <v>0</v>
      </c>
      <c r="AL111">
        <v>1</v>
      </c>
      <c r="AM111">
        <v>2</v>
      </c>
      <c r="AN111">
        <v>0</v>
      </c>
      <c r="AO111">
        <v>0</v>
      </c>
      <c r="AP111">
        <v>0</v>
      </c>
      <c r="AQ111">
        <v>0</v>
      </c>
      <c r="AR111">
        <v>0</v>
      </c>
      <c r="AS111">
        <v>0</v>
      </c>
      <c r="AT111">
        <v>0</v>
      </c>
      <c r="AU111">
        <v>0</v>
      </c>
      <c r="AV111">
        <v>0</v>
      </c>
      <c r="AW111">
        <v>0</v>
      </c>
      <c r="AX111">
        <v>0</v>
      </c>
      <c r="AY111">
        <v>0</v>
      </c>
      <c r="AZ111">
        <v>0</v>
      </c>
      <c r="BA111">
        <v>0</v>
      </c>
      <c r="BB111">
        <v>8</v>
      </c>
      <c r="BC111">
        <v>0</v>
      </c>
      <c r="BD111">
        <v>0</v>
      </c>
      <c r="BE111">
        <v>0</v>
      </c>
      <c r="BF111">
        <v>0</v>
      </c>
      <c r="BG111">
        <v>0</v>
      </c>
      <c r="BH111">
        <v>0</v>
      </c>
      <c r="BI111">
        <v>0</v>
      </c>
      <c r="BJ111">
        <v>0</v>
      </c>
      <c r="BK111">
        <v>0</v>
      </c>
      <c r="BL111">
        <v>0</v>
      </c>
      <c r="BM111">
        <v>0</v>
      </c>
      <c r="BN111">
        <v>0</v>
      </c>
      <c r="BO111">
        <v>1</v>
      </c>
      <c r="BP111">
        <v>1</v>
      </c>
      <c r="BQ111">
        <v>0</v>
      </c>
      <c r="BR111">
        <v>0</v>
      </c>
      <c r="BS111">
        <v>1</v>
      </c>
      <c r="BT111">
        <v>0</v>
      </c>
      <c r="BU111">
        <v>0</v>
      </c>
      <c r="BV111">
        <v>0</v>
      </c>
      <c r="BW111">
        <v>0</v>
      </c>
      <c r="BX111">
        <v>0</v>
      </c>
      <c r="BY111">
        <v>0</v>
      </c>
      <c r="BZ111">
        <v>0</v>
      </c>
      <c r="CA111">
        <v>0</v>
      </c>
      <c r="CB111">
        <v>0</v>
      </c>
      <c r="CC111">
        <v>0</v>
      </c>
      <c r="CD111">
        <v>0</v>
      </c>
      <c r="CE111">
        <v>0</v>
      </c>
      <c r="CF111">
        <v>0</v>
      </c>
      <c r="CG111">
        <v>0</v>
      </c>
      <c r="CH111">
        <v>3</v>
      </c>
      <c r="CI111">
        <v>0</v>
      </c>
      <c r="CJ111">
        <v>0</v>
      </c>
      <c r="CK111">
        <v>0</v>
      </c>
      <c r="CL111">
        <v>0</v>
      </c>
      <c r="CM111">
        <v>0</v>
      </c>
      <c r="CN111">
        <v>0</v>
      </c>
      <c r="CO111">
        <v>0</v>
      </c>
      <c r="CP111">
        <v>0</v>
      </c>
      <c r="CQ111">
        <v>0</v>
      </c>
      <c r="CR111">
        <v>0</v>
      </c>
      <c r="CS111">
        <v>0</v>
      </c>
      <c r="CT111">
        <v>0</v>
      </c>
      <c r="CU111">
        <v>0</v>
      </c>
      <c r="CV111">
        <v>0</v>
      </c>
      <c r="CW111">
        <v>0</v>
      </c>
      <c r="CX111">
        <v>0</v>
      </c>
      <c r="CY111">
        <v>4</v>
      </c>
      <c r="CZ111">
        <v>0</v>
      </c>
      <c r="DA111">
        <v>0</v>
      </c>
      <c r="DB111">
        <v>0</v>
      </c>
      <c r="DC111">
        <v>1</v>
      </c>
      <c r="DD111">
        <v>0</v>
      </c>
      <c r="DE111">
        <v>0</v>
      </c>
      <c r="DF111">
        <v>0</v>
      </c>
      <c r="DG111">
        <v>0</v>
      </c>
      <c r="DH111">
        <v>0</v>
      </c>
      <c r="DI111">
        <v>0</v>
      </c>
      <c r="DJ111">
        <v>0</v>
      </c>
      <c r="DK111">
        <v>0</v>
      </c>
      <c r="DL111">
        <v>0</v>
      </c>
      <c r="DM111">
        <v>0</v>
      </c>
      <c r="DN111">
        <v>2</v>
      </c>
      <c r="DO111">
        <v>0</v>
      </c>
      <c r="DP111">
        <v>0</v>
      </c>
      <c r="DQ111">
        <v>0</v>
      </c>
      <c r="DR111">
        <v>0</v>
      </c>
      <c r="DS111">
        <v>0</v>
      </c>
      <c r="DT111" s="340">
        <v>0</v>
      </c>
      <c r="DU111" s="340">
        <v>1</v>
      </c>
      <c r="DV111" s="340">
        <v>0</v>
      </c>
      <c r="DW111" s="340">
        <v>0</v>
      </c>
      <c r="DX111" s="340">
        <v>1</v>
      </c>
      <c r="DY111" s="340">
        <v>0</v>
      </c>
      <c r="DZ111" s="340">
        <v>0</v>
      </c>
      <c r="EA111" s="340">
        <v>0</v>
      </c>
      <c r="EB111" s="340">
        <v>2</v>
      </c>
      <c r="EC111" s="340">
        <v>0</v>
      </c>
      <c r="ED111" s="340">
        <v>0</v>
      </c>
      <c r="EE111" s="340">
        <v>3</v>
      </c>
      <c r="EF111" s="340">
        <v>0</v>
      </c>
      <c r="EG111" s="340">
        <v>0</v>
      </c>
      <c r="EH111" s="340">
        <v>0</v>
      </c>
      <c r="EI111" s="340">
        <v>2</v>
      </c>
      <c r="EJ111" s="235">
        <v>0</v>
      </c>
      <c r="EK111" s="235">
        <v>0</v>
      </c>
      <c r="EL111" s="235">
        <v>0</v>
      </c>
      <c r="EM111" s="235">
        <v>0</v>
      </c>
      <c r="EN111" s="235">
        <v>1</v>
      </c>
      <c r="EO111" s="235">
        <v>0</v>
      </c>
      <c r="EP111" s="235">
        <v>0</v>
      </c>
      <c r="EQ111" s="235">
        <v>0</v>
      </c>
      <c r="ER111" s="235">
        <v>0</v>
      </c>
      <c r="ES111" s="235">
        <v>0</v>
      </c>
      <c r="ET111" s="235">
        <v>6</v>
      </c>
      <c r="EU111" s="235">
        <v>0</v>
      </c>
      <c r="EV111" s="235">
        <v>0</v>
      </c>
      <c r="EW111" s="235">
        <v>0</v>
      </c>
      <c r="EX111" s="235">
        <v>0</v>
      </c>
      <c r="EY111" s="235">
        <v>0</v>
      </c>
    </row>
    <row r="112" spans="1:155" x14ac:dyDescent="0.2">
      <c r="A112" t="s">
        <v>1852</v>
      </c>
      <c r="E112" s="277"/>
      <c r="F112" s="277"/>
      <c r="G112" s="277"/>
      <c r="H112" s="277"/>
      <c r="I112" s="277"/>
      <c r="J112" s="277"/>
      <c r="K112">
        <v>0</v>
      </c>
      <c r="L112">
        <v>0</v>
      </c>
      <c r="M112">
        <v>0</v>
      </c>
      <c r="N112">
        <v>0</v>
      </c>
      <c r="O112">
        <v>0</v>
      </c>
      <c r="P112">
        <v>0</v>
      </c>
      <c r="Q112">
        <v>0</v>
      </c>
      <c r="R112">
        <v>6</v>
      </c>
      <c r="S112">
        <v>10</v>
      </c>
      <c r="T112">
        <v>27</v>
      </c>
      <c r="U112">
        <v>17</v>
      </c>
      <c r="V112">
        <v>22</v>
      </c>
      <c r="W112">
        <v>0</v>
      </c>
      <c r="X112">
        <v>0</v>
      </c>
      <c r="Y112">
        <v>0</v>
      </c>
      <c r="Z112">
        <v>3</v>
      </c>
      <c r="AA112" t="s">
        <v>2201</v>
      </c>
      <c r="AB112">
        <v>0</v>
      </c>
      <c r="AC112">
        <v>0</v>
      </c>
      <c r="AD112">
        <v>0</v>
      </c>
      <c r="AE112">
        <v>0</v>
      </c>
      <c r="AF112">
        <v>0</v>
      </c>
      <c r="AG112">
        <v>0</v>
      </c>
      <c r="AH112">
        <v>0</v>
      </c>
      <c r="AI112">
        <v>1</v>
      </c>
      <c r="AJ112">
        <v>1</v>
      </c>
      <c r="AK112">
        <v>1</v>
      </c>
      <c r="AL112">
        <v>0</v>
      </c>
      <c r="AM112">
        <v>7</v>
      </c>
      <c r="AN112">
        <v>0</v>
      </c>
      <c r="AO112">
        <v>0</v>
      </c>
      <c r="AP112">
        <v>0</v>
      </c>
      <c r="AQ112">
        <v>0</v>
      </c>
      <c r="AR112">
        <v>0</v>
      </c>
      <c r="AS112">
        <v>0</v>
      </c>
      <c r="AT112">
        <v>0</v>
      </c>
      <c r="AU112">
        <v>0</v>
      </c>
      <c r="AV112">
        <v>0</v>
      </c>
      <c r="AW112">
        <v>0</v>
      </c>
      <c r="AX112">
        <v>0</v>
      </c>
      <c r="AY112">
        <v>1</v>
      </c>
      <c r="AZ112">
        <v>0</v>
      </c>
      <c r="BA112">
        <v>1</v>
      </c>
      <c r="BB112">
        <v>8</v>
      </c>
      <c r="BC112">
        <v>3</v>
      </c>
      <c r="BD112">
        <v>0</v>
      </c>
      <c r="BE112">
        <v>0</v>
      </c>
      <c r="BF112">
        <v>0</v>
      </c>
      <c r="BG112">
        <v>0</v>
      </c>
      <c r="BH112">
        <v>0</v>
      </c>
      <c r="BI112">
        <v>0</v>
      </c>
      <c r="BJ112">
        <v>0</v>
      </c>
      <c r="BK112">
        <v>0</v>
      </c>
      <c r="BL112">
        <v>0</v>
      </c>
      <c r="BM112">
        <v>0</v>
      </c>
      <c r="BN112">
        <v>0</v>
      </c>
      <c r="BO112">
        <v>1</v>
      </c>
      <c r="BP112">
        <v>3</v>
      </c>
      <c r="BQ112">
        <v>1</v>
      </c>
      <c r="BR112">
        <v>0</v>
      </c>
      <c r="BS112">
        <v>6</v>
      </c>
      <c r="BT112">
        <v>0</v>
      </c>
      <c r="BU112">
        <v>0</v>
      </c>
      <c r="BV112">
        <v>0</v>
      </c>
      <c r="BW112">
        <v>1</v>
      </c>
      <c r="BX112">
        <v>0</v>
      </c>
      <c r="BY112">
        <v>0</v>
      </c>
      <c r="BZ112">
        <v>0</v>
      </c>
      <c r="CA112">
        <v>0</v>
      </c>
      <c r="CB112">
        <v>0</v>
      </c>
      <c r="CC112">
        <v>0</v>
      </c>
      <c r="CD112">
        <v>0</v>
      </c>
      <c r="CE112">
        <v>0</v>
      </c>
      <c r="CF112">
        <v>1</v>
      </c>
      <c r="CG112">
        <v>0</v>
      </c>
      <c r="CH112">
        <v>0</v>
      </c>
      <c r="CI112">
        <v>0</v>
      </c>
      <c r="CJ112">
        <v>0</v>
      </c>
      <c r="CK112">
        <v>0</v>
      </c>
      <c r="CL112">
        <v>0</v>
      </c>
      <c r="CM112">
        <v>0</v>
      </c>
      <c r="CN112">
        <v>0</v>
      </c>
      <c r="CO112">
        <v>0</v>
      </c>
      <c r="CP112">
        <v>0</v>
      </c>
      <c r="CQ112">
        <v>0</v>
      </c>
      <c r="CR112">
        <v>0</v>
      </c>
      <c r="CS112">
        <v>0</v>
      </c>
      <c r="CT112">
        <v>0</v>
      </c>
      <c r="CU112">
        <v>3</v>
      </c>
      <c r="CV112">
        <v>0</v>
      </c>
      <c r="CW112">
        <v>2</v>
      </c>
      <c r="CX112">
        <v>0</v>
      </c>
      <c r="CY112">
        <v>3</v>
      </c>
      <c r="CZ112">
        <v>0</v>
      </c>
      <c r="DA112">
        <v>0</v>
      </c>
      <c r="DB112">
        <v>0</v>
      </c>
      <c r="DC112">
        <v>1</v>
      </c>
      <c r="DD112">
        <v>0</v>
      </c>
      <c r="DE112">
        <v>0</v>
      </c>
      <c r="DF112">
        <v>0</v>
      </c>
      <c r="DG112">
        <v>0</v>
      </c>
      <c r="DH112">
        <v>0</v>
      </c>
      <c r="DI112">
        <v>0</v>
      </c>
      <c r="DJ112">
        <v>0</v>
      </c>
      <c r="DK112">
        <v>0</v>
      </c>
      <c r="DL112">
        <v>2</v>
      </c>
      <c r="DM112">
        <v>3</v>
      </c>
      <c r="DN112">
        <v>11</v>
      </c>
      <c r="DO112">
        <v>0</v>
      </c>
      <c r="DP112">
        <v>0</v>
      </c>
      <c r="DQ112">
        <v>0</v>
      </c>
      <c r="DR112">
        <v>0</v>
      </c>
      <c r="DS112">
        <v>0</v>
      </c>
      <c r="DT112" s="340">
        <v>0</v>
      </c>
      <c r="DU112" s="340">
        <v>0</v>
      </c>
      <c r="DV112" s="340">
        <v>0</v>
      </c>
      <c r="DW112" s="340">
        <v>0</v>
      </c>
      <c r="DX112" s="340">
        <v>0</v>
      </c>
      <c r="DY112" s="340">
        <v>0</v>
      </c>
      <c r="DZ112" s="340">
        <v>0</v>
      </c>
      <c r="EA112" s="340">
        <v>1</v>
      </c>
      <c r="EB112" s="340">
        <v>4</v>
      </c>
      <c r="EC112" s="340">
        <v>3</v>
      </c>
      <c r="ED112" s="340">
        <v>1</v>
      </c>
      <c r="EE112" s="340">
        <v>0</v>
      </c>
      <c r="EF112" s="340">
        <v>0</v>
      </c>
      <c r="EG112" s="340">
        <v>0</v>
      </c>
      <c r="EH112" s="340">
        <v>0</v>
      </c>
      <c r="EI112" s="340">
        <v>0</v>
      </c>
      <c r="EJ112" s="235">
        <v>0</v>
      </c>
      <c r="EK112" s="235">
        <v>0</v>
      </c>
      <c r="EL112" s="235">
        <v>0</v>
      </c>
      <c r="EM112" s="235">
        <v>0</v>
      </c>
      <c r="EN112" s="235">
        <v>0</v>
      </c>
      <c r="EO112" s="235">
        <v>0</v>
      </c>
      <c r="EP112" s="235">
        <v>0</v>
      </c>
      <c r="EQ112" s="235">
        <v>0</v>
      </c>
      <c r="ER112" s="235">
        <v>0</v>
      </c>
      <c r="ES112" s="235">
        <v>0</v>
      </c>
      <c r="ET112" s="235">
        <v>14</v>
      </c>
      <c r="EU112" s="235">
        <v>0</v>
      </c>
      <c r="EV112" s="235">
        <v>0</v>
      </c>
      <c r="EW112" s="235">
        <v>0</v>
      </c>
      <c r="EX112" s="235">
        <v>0</v>
      </c>
      <c r="EY112" s="235">
        <v>0</v>
      </c>
    </row>
    <row r="113" spans="1:155" x14ac:dyDescent="0.2">
      <c r="A113" t="s">
        <v>1764</v>
      </c>
      <c r="E113" s="277"/>
      <c r="F113" s="277"/>
      <c r="G113" s="277"/>
      <c r="H113" s="277"/>
      <c r="I113" s="277"/>
      <c r="J113" s="277"/>
      <c r="K113">
        <v>0</v>
      </c>
      <c r="L113">
        <v>1</v>
      </c>
      <c r="M113">
        <v>0</v>
      </c>
      <c r="N113">
        <v>0</v>
      </c>
      <c r="O113">
        <v>0</v>
      </c>
      <c r="P113">
        <v>0</v>
      </c>
      <c r="Q113">
        <v>0</v>
      </c>
      <c r="R113">
        <v>2</v>
      </c>
      <c r="S113">
        <v>11</v>
      </c>
      <c r="T113">
        <v>22</v>
      </c>
      <c r="U113">
        <v>6</v>
      </c>
      <c r="V113">
        <v>7</v>
      </c>
      <c r="W113">
        <v>0</v>
      </c>
      <c r="X113">
        <v>0</v>
      </c>
      <c r="Y113">
        <v>0</v>
      </c>
      <c r="Z113">
        <v>0</v>
      </c>
      <c r="AA113" t="s">
        <v>2201</v>
      </c>
      <c r="AB113">
        <v>0</v>
      </c>
      <c r="AC113">
        <v>0</v>
      </c>
      <c r="AD113">
        <v>0</v>
      </c>
      <c r="AE113">
        <v>0</v>
      </c>
      <c r="AF113">
        <v>0</v>
      </c>
      <c r="AG113">
        <v>0</v>
      </c>
      <c r="AH113">
        <v>0</v>
      </c>
      <c r="AI113">
        <v>0</v>
      </c>
      <c r="AJ113">
        <v>1</v>
      </c>
      <c r="AK113">
        <v>1</v>
      </c>
      <c r="AL113">
        <v>0</v>
      </c>
      <c r="AM113">
        <v>1</v>
      </c>
      <c r="AN113">
        <v>0</v>
      </c>
      <c r="AO113">
        <v>0</v>
      </c>
      <c r="AP113">
        <v>0</v>
      </c>
      <c r="AQ113">
        <v>0</v>
      </c>
      <c r="AR113">
        <v>0</v>
      </c>
      <c r="AS113">
        <v>0</v>
      </c>
      <c r="AT113">
        <v>0</v>
      </c>
      <c r="AU113">
        <v>0</v>
      </c>
      <c r="AV113">
        <v>0</v>
      </c>
      <c r="AW113">
        <v>0</v>
      </c>
      <c r="AX113">
        <v>0</v>
      </c>
      <c r="AY113">
        <v>0</v>
      </c>
      <c r="AZ113">
        <v>0</v>
      </c>
      <c r="BA113">
        <v>1</v>
      </c>
      <c r="BB113">
        <v>4</v>
      </c>
      <c r="BC113">
        <v>0</v>
      </c>
      <c r="BD113">
        <v>0</v>
      </c>
      <c r="BE113">
        <v>0</v>
      </c>
      <c r="BF113">
        <v>0</v>
      </c>
      <c r="BG113">
        <v>0</v>
      </c>
      <c r="BH113">
        <v>0</v>
      </c>
      <c r="BI113">
        <v>0</v>
      </c>
      <c r="BJ113">
        <v>0</v>
      </c>
      <c r="BK113">
        <v>0</v>
      </c>
      <c r="BL113">
        <v>0</v>
      </c>
      <c r="BM113">
        <v>0</v>
      </c>
      <c r="BN113">
        <v>0</v>
      </c>
      <c r="BO113">
        <v>0</v>
      </c>
      <c r="BP113">
        <v>1</v>
      </c>
      <c r="BQ113">
        <v>2</v>
      </c>
      <c r="BR113">
        <v>0</v>
      </c>
      <c r="BS113">
        <v>0</v>
      </c>
      <c r="BT113">
        <v>0</v>
      </c>
      <c r="BU113">
        <v>0</v>
      </c>
      <c r="BV113">
        <v>0</v>
      </c>
      <c r="BW113">
        <v>0</v>
      </c>
      <c r="BX113">
        <v>0</v>
      </c>
      <c r="BY113">
        <v>0</v>
      </c>
      <c r="BZ113">
        <v>0</v>
      </c>
      <c r="CA113">
        <v>0</v>
      </c>
      <c r="CB113">
        <v>0</v>
      </c>
      <c r="CC113">
        <v>0</v>
      </c>
      <c r="CD113">
        <v>0</v>
      </c>
      <c r="CE113">
        <v>0</v>
      </c>
      <c r="CF113">
        <v>0</v>
      </c>
      <c r="CG113">
        <v>1</v>
      </c>
      <c r="CH113">
        <v>2</v>
      </c>
      <c r="CI113">
        <v>0</v>
      </c>
      <c r="CJ113">
        <v>0</v>
      </c>
      <c r="CK113">
        <v>0</v>
      </c>
      <c r="CL113">
        <v>0</v>
      </c>
      <c r="CM113">
        <v>0</v>
      </c>
      <c r="CN113">
        <v>0</v>
      </c>
      <c r="CO113">
        <v>0</v>
      </c>
      <c r="CP113">
        <v>0</v>
      </c>
      <c r="CQ113">
        <v>0</v>
      </c>
      <c r="CR113">
        <v>0</v>
      </c>
      <c r="CS113">
        <v>0</v>
      </c>
      <c r="CT113">
        <v>0</v>
      </c>
      <c r="CU113">
        <v>0</v>
      </c>
      <c r="CV113">
        <v>2</v>
      </c>
      <c r="CW113">
        <v>3</v>
      </c>
      <c r="CX113">
        <v>0</v>
      </c>
      <c r="CY113">
        <v>0</v>
      </c>
      <c r="CZ113">
        <v>0</v>
      </c>
      <c r="DA113">
        <v>0</v>
      </c>
      <c r="DB113">
        <v>0</v>
      </c>
      <c r="DC113">
        <v>0</v>
      </c>
      <c r="DD113">
        <v>0</v>
      </c>
      <c r="DE113">
        <v>0</v>
      </c>
      <c r="DF113">
        <v>0</v>
      </c>
      <c r="DG113">
        <v>0</v>
      </c>
      <c r="DH113">
        <v>0</v>
      </c>
      <c r="DI113">
        <v>0</v>
      </c>
      <c r="DJ113">
        <v>0</v>
      </c>
      <c r="DK113">
        <v>0</v>
      </c>
      <c r="DL113">
        <v>0</v>
      </c>
      <c r="DM113">
        <v>2</v>
      </c>
      <c r="DN113">
        <v>5</v>
      </c>
      <c r="DO113">
        <v>0</v>
      </c>
      <c r="DP113">
        <v>0</v>
      </c>
      <c r="DQ113">
        <v>0</v>
      </c>
      <c r="DR113">
        <v>0</v>
      </c>
      <c r="DS113">
        <v>0</v>
      </c>
      <c r="DT113" s="340">
        <v>0</v>
      </c>
      <c r="DU113" s="340">
        <v>1</v>
      </c>
      <c r="DV113" s="340">
        <v>0</v>
      </c>
      <c r="DW113" s="340">
        <v>0</v>
      </c>
      <c r="DX113" s="340">
        <v>0</v>
      </c>
      <c r="DY113" s="340">
        <v>0</v>
      </c>
      <c r="DZ113" s="340">
        <v>0</v>
      </c>
      <c r="EA113" s="340">
        <v>0</v>
      </c>
      <c r="EB113" s="340">
        <v>1</v>
      </c>
      <c r="EC113" s="340">
        <v>0</v>
      </c>
      <c r="ED113" s="340">
        <v>0</v>
      </c>
      <c r="EE113" s="340">
        <v>1</v>
      </c>
      <c r="EF113" s="340">
        <v>0</v>
      </c>
      <c r="EG113" s="340">
        <v>0</v>
      </c>
      <c r="EH113" s="340">
        <v>0</v>
      </c>
      <c r="EI113" s="340">
        <v>0</v>
      </c>
      <c r="EJ113" s="235">
        <v>0</v>
      </c>
      <c r="EK113" s="235">
        <v>0</v>
      </c>
      <c r="EL113" s="235">
        <v>0</v>
      </c>
      <c r="EM113" s="235">
        <v>0</v>
      </c>
      <c r="EN113" s="235">
        <v>0</v>
      </c>
      <c r="EO113" s="235">
        <v>0</v>
      </c>
      <c r="EP113" s="235">
        <v>0</v>
      </c>
      <c r="EQ113" s="235">
        <v>0</v>
      </c>
      <c r="ER113" s="235">
        <v>0</v>
      </c>
      <c r="ES113" s="235">
        <v>1</v>
      </c>
      <c r="ET113" s="235">
        <v>3</v>
      </c>
      <c r="EU113" s="235">
        <v>0</v>
      </c>
      <c r="EV113" s="235">
        <v>0</v>
      </c>
      <c r="EW113" s="235">
        <v>0</v>
      </c>
      <c r="EX113" s="235">
        <v>0</v>
      </c>
      <c r="EY113" s="235">
        <v>0</v>
      </c>
    </row>
    <row r="114" spans="1:155" x14ac:dyDescent="0.2">
      <c r="A114" t="s">
        <v>1735</v>
      </c>
      <c r="E114" s="277"/>
      <c r="F114" s="277"/>
      <c r="G114" s="277"/>
      <c r="H114" s="277"/>
      <c r="I114" s="277"/>
      <c r="J114" s="277"/>
      <c r="K114">
        <v>0</v>
      </c>
      <c r="L114">
        <v>0</v>
      </c>
      <c r="M114">
        <v>0</v>
      </c>
      <c r="N114">
        <v>0</v>
      </c>
      <c r="O114">
        <v>0</v>
      </c>
      <c r="P114">
        <v>0</v>
      </c>
      <c r="Q114">
        <v>0</v>
      </c>
      <c r="R114">
        <v>0</v>
      </c>
      <c r="S114">
        <v>0</v>
      </c>
      <c r="T114">
        <v>60</v>
      </c>
      <c r="U114">
        <v>7</v>
      </c>
      <c r="V114">
        <v>0</v>
      </c>
      <c r="W114">
        <v>0</v>
      </c>
      <c r="X114">
        <v>0</v>
      </c>
      <c r="Y114">
        <v>0</v>
      </c>
      <c r="Z114">
        <v>0</v>
      </c>
      <c r="AA114" t="s">
        <v>2201</v>
      </c>
      <c r="AB114">
        <v>0</v>
      </c>
      <c r="AC114">
        <v>0</v>
      </c>
      <c r="AD114">
        <v>0</v>
      </c>
      <c r="AE114">
        <v>0</v>
      </c>
      <c r="AF114">
        <v>0</v>
      </c>
      <c r="AG114">
        <v>0</v>
      </c>
      <c r="AH114">
        <v>0</v>
      </c>
      <c r="AI114">
        <v>0</v>
      </c>
      <c r="AJ114">
        <v>0</v>
      </c>
      <c r="AK114">
        <v>3</v>
      </c>
      <c r="AL114">
        <v>0</v>
      </c>
      <c r="AM114">
        <v>0</v>
      </c>
      <c r="AN114">
        <v>0</v>
      </c>
      <c r="AO114">
        <v>0</v>
      </c>
      <c r="AP114">
        <v>0</v>
      </c>
      <c r="AQ114">
        <v>0</v>
      </c>
      <c r="AR114">
        <v>0</v>
      </c>
      <c r="AS114">
        <v>0</v>
      </c>
      <c r="AT114">
        <v>0</v>
      </c>
      <c r="AU114">
        <v>0</v>
      </c>
      <c r="AV114">
        <v>0</v>
      </c>
      <c r="AW114">
        <v>0</v>
      </c>
      <c r="AX114">
        <v>0</v>
      </c>
      <c r="AY114">
        <v>0</v>
      </c>
      <c r="AZ114">
        <v>0</v>
      </c>
      <c r="BA114">
        <v>0</v>
      </c>
      <c r="BB114">
        <v>3</v>
      </c>
      <c r="BC114">
        <v>0</v>
      </c>
      <c r="BD114">
        <v>0</v>
      </c>
      <c r="BE114">
        <v>0</v>
      </c>
      <c r="BF114">
        <v>0</v>
      </c>
      <c r="BG114">
        <v>0</v>
      </c>
      <c r="BH114">
        <v>0</v>
      </c>
      <c r="BI114">
        <v>0</v>
      </c>
      <c r="BJ114">
        <v>0</v>
      </c>
      <c r="BK114">
        <v>0</v>
      </c>
      <c r="BL114">
        <v>0</v>
      </c>
      <c r="BM114">
        <v>0</v>
      </c>
      <c r="BN114">
        <v>0</v>
      </c>
      <c r="BO114">
        <v>0</v>
      </c>
      <c r="BP114">
        <v>0</v>
      </c>
      <c r="BQ114">
        <v>4</v>
      </c>
      <c r="BR114">
        <v>0</v>
      </c>
      <c r="BS114">
        <v>0</v>
      </c>
      <c r="BT114">
        <v>0</v>
      </c>
      <c r="BU114">
        <v>0</v>
      </c>
      <c r="BV114">
        <v>0</v>
      </c>
      <c r="BW114">
        <v>0</v>
      </c>
      <c r="BX114">
        <v>0</v>
      </c>
      <c r="BY114">
        <v>0</v>
      </c>
      <c r="BZ114">
        <v>0</v>
      </c>
      <c r="CA114">
        <v>0</v>
      </c>
      <c r="CB114">
        <v>0</v>
      </c>
      <c r="CC114">
        <v>0</v>
      </c>
      <c r="CD114">
        <v>0</v>
      </c>
      <c r="CE114">
        <v>0</v>
      </c>
      <c r="CF114">
        <v>0</v>
      </c>
      <c r="CG114">
        <v>0</v>
      </c>
      <c r="CH114">
        <v>9</v>
      </c>
      <c r="CI114">
        <v>0</v>
      </c>
      <c r="CJ114">
        <v>0</v>
      </c>
      <c r="CK114">
        <v>0</v>
      </c>
      <c r="CL114">
        <v>0</v>
      </c>
      <c r="CM114">
        <v>0</v>
      </c>
      <c r="CN114">
        <v>0</v>
      </c>
      <c r="CO114">
        <v>0</v>
      </c>
      <c r="CP114">
        <v>0</v>
      </c>
      <c r="CQ114">
        <v>0</v>
      </c>
      <c r="CR114">
        <v>0</v>
      </c>
      <c r="CS114">
        <v>0</v>
      </c>
      <c r="CT114">
        <v>0</v>
      </c>
      <c r="CU114">
        <v>0</v>
      </c>
      <c r="CV114">
        <v>0</v>
      </c>
      <c r="CW114">
        <v>5</v>
      </c>
      <c r="CX114">
        <v>0</v>
      </c>
      <c r="CY114">
        <v>0</v>
      </c>
      <c r="CZ114">
        <v>0</v>
      </c>
      <c r="DA114">
        <v>0</v>
      </c>
      <c r="DB114">
        <v>0</v>
      </c>
      <c r="DC114">
        <v>0</v>
      </c>
      <c r="DD114">
        <v>0</v>
      </c>
      <c r="DE114">
        <v>0</v>
      </c>
      <c r="DF114">
        <v>0</v>
      </c>
      <c r="DG114">
        <v>0</v>
      </c>
      <c r="DH114">
        <v>0</v>
      </c>
      <c r="DI114">
        <v>0</v>
      </c>
      <c r="DJ114">
        <v>0</v>
      </c>
      <c r="DK114">
        <v>0</v>
      </c>
      <c r="DL114">
        <v>0</v>
      </c>
      <c r="DM114">
        <v>1</v>
      </c>
      <c r="DN114">
        <v>6</v>
      </c>
      <c r="DO114">
        <v>0</v>
      </c>
      <c r="DP114">
        <v>0</v>
      </c>
      <c r="DQ114">
        <v>0</v>
      </c>
      <c r="DR114">
        <v>0</v>
      </c>
      <c r="DS114">
        <v>0</v>
      </c>
      <c r="DT114" s="340">
        <v>0</v>
      </c>
      <c r="DU114" s="340">
        <v>0</v>
      </c>
      <c r="DV114" s="340">
        <v>0</v>
      </c>
      <c r="DW114" s="340">
        <v>0</v>
      </c>
      <c r="DX114" s="340">
        <v>0</v>
      </c>
      <c r="DY114" s="340">
        <v>0</v>
      </c>
      <c r="DZ114" s="340">
        <v>0</v>
      </c>
      <c r="EA114" s="340">
        <v>0</v>
      </c>
      <c r="EB114" s="340">
        <v>0</v>
      </c>
      <c r="EC114" s="340">
        <v>5</v>
      </c>
      <c r="ED114" s="340">
        <v>0</v>
      </c>
      <c r="EE114" s="340">
        <v>0</v>
      </c>
      <c r="EF114" s="340">
        <v>0</v>
      </c>
      <c r="EG114" s="340">
        <v>0</v>
      </c>
      <c r="EH114" s="340">
        <v>0</v>
      </c>
      <c r="EI114" s="340">
        <v>0</v>
      </c>
      <c r="EJ114" s="235">
        <v>0</v>
      </c>
      <c r="EK114" s="235">
        <v>0</v>
      </c>
      <c r="EL114" s="235">
        <v>0</v>
      </c>
      <c r="EM114" s="235">
        <v>0</v>
      </c>
      <c r="EN114" s="235">
        <v>0</v>
      </c>
      <c r="EO114" s="235">
        <v>0</v>
      </c>
      <c r="EP114" s="235">
        <v>0</v>
      </c>
      <c r="EQ114" s="235">
        <v>0</v>
      </c>
      <c r="ER114" s="235">
        <v>0</v>
      </c>
      <c r="ES114" s="235">
        <v>0</v>
      </c>
      <c r="ET114" s="235">
        <v>2</v>
      </c>
      <c r="EU114" s="235">
        <v>0</v>
      </c>
      <c r="EV114" s="235">
        <v>0</v>
      </c>
      <c r="EW114" s="235">
        <v>0</v>
      </c>
      <c r="EX114" s="235">
        <v>0</v>
      </c>
      <c r="EY114" s="235">
        <v>0</v>
      </c>
    </row>
    <row r="115" spans="1:155" x14ac:dyDescent="0.2">
      <c r="A115" t="s">
        <v>2389</v>
      </c>
      <c r="E115" s="277"/>
      <c r="F115" s="277"/>
      <c r="G115" s="277"/>
      <c r="H115" s="277"/>
      <c r="I115" s="277"/>
      <c r="J115" s="277"/>
      <c r="DT115" s="340" t="e">
        <v>#N/A</v>
      </c>
      <c r="DU115" s="340" t="e">
        <v>#N/A</v>
      </c>
      <c r="DV115" s="340" t="e">
        <v>#N/A</v>
      </c>
      <c r="DW115" s="340" t="e">
        <v>#N/A</v>
      </c>
      <c r="DX115" s="340" t="e">
        <v>#N/A</v>
      </c>
      <c r="DY115" s="340" t="e">
        <v>#N/A</v>
      </c>
      <c r="DZ115" s="340" t="e">
        <v>#N/A</v>
      </c>
      <c r="EA115" s="340" t="e">
        <v>#N/A</v>
      </c>
      <c r="EB115" s="340" t="e">
        <v>#N/A</v>
      </c>
      <c r="EC115" s="340" t="e">
        <v>#N/A</v>
      </c>
      <c r="ED115" s="340" t="e">
        <v>#N/A</v>
      </c>
      <c r="EE115" s="340" t="e">
        <v>#N/A</v>
      </c>
      <c r="EF115" s="340" t="e">
        <v>#N/A</v>
      </c>
      <c r="EG115" s="340" t="e">
        <v>#N/A</v>
      </c>
      <c r="EH115" s="340" t="e">
        <v>#N/A</v>
      </c>
      <c r="EI115" s="340" t="e">
        <v>#N/A</v>
      </c>
      <c r="EJ115" s="235" t="e">
        <v>#N/A</v>
      </c>
      <c r="EK115" s="235" t="e">
        <v>#N/A</v>
      </c>
      <c r="EL115" s="235" t="e">
        <v>#N/A</v>
      </c>
      <c r="EM115" s="235" t="e">
        <v>#N/A</v>
      </c>
      <c r="EN115" s="235" t="e">
        <v>#N/A</v>
      </c>
      <c r="EO115" s="235" t="e">
        <v>#N/A</v>
      </c>
      <c r="EP115" s="235" t="e">
        <v>#N/A</v>
      </c>
      <c r="EQ115" s="235" t="e">
        <v>#N/A</v>
      </c>
      <c r="ER115" s="235" t="e">
        <v>#N/A</v>
      </c>
      <c r="ES115" s="235" t="e">
        <v>#N/A</v>
      </c>
      <c r="ET115" s="235" t="e">
        <v>#N/A</v>
      </c>
      <c r="EU115" s="235" t="e">
        <v>#N/A</v>
      </c>
      <c r="EV115" s="235" t="e">
        <v>#N/A</v>
      </c>
      <c r="EW115" s="235" t="e">
        <v>#N/A</v>
      </c>
      <c r="EX115" s="235" t="e">
        <v>#N/A</v>
      </c>
      <c r="EY115" s="235" t="e">
        <v>#N/A</v>
      </c>
    </row>
    <row r="116" spans="1:155" x14ac:dyDescent="0.2">
      <c r="A116" t="s">
        <v>2390</v>
      </c>
      <c r="E116" s="277"/>
      <c r="F116" s="277"/>
      <c r="G116" s="277"/>
      <c r="H116" s="277"/>
      <c r="I116" s="277"/>
      <c r="J116" s="277"/>
      <c r="DT116" s="340" t="e">
        <v>#N/A</v>
      </c>
      <c r="DU116" s="340" t="e">
        <v>#N/A</v>
      </c>
      <c r="DV116" s="340" t="e">
        <v>#N/A</v>
      </c>
      <c r="DW116" s="340" t="e">
        <v>#N/A</v>
      </c>
      <c r="DX116" s="340" t="e">
        <v>#N/A</v>
      </c>
      <c r="DY116" s="340" t="e">
        <v>#N/A</v>
      </c>
      <c r="DZ116" s="340" t="e">
        <v>#N/A</v>
      </c>
      <c r="EA116" s="340" t="e">
        <v>#N/A</v>
      </c>
      <c r="EB116" s="340" t="e">
        <v>#N/A</v>
      </c>
      <c r="EC116" s="340" t="e">
        <v>#N/A</v>
      </c>
      <c r="ED116" s="340" t="e">
        <v>#N/A</v>
      </c>
      <c r="EE116" s="340" t="e">
        <v>#N/A</v>
      </c>
      <c r="EF116" s="340" t="e">
        <v>#N/A</v>
      </c>
      <c r="EG116" s="340" t="e">
        <v>#N/A</v>
      </c>
      <c r="EH116" s="340" t="e">
        <v>#N/A</v>
      </c>
      <c r="EI116" s="340" t="e">
        <v>#N/A</v>
      </c>
      <c r="EJ116" s="235" t="e">
        <v>#N/A</v>
      </c>
      <c r="EK116" s="235" t="e">
        <v>#N/A</v>
      </c>
      <c r="EL116" s="235" t="e">
        <v>#N/A</v>
      </c>
      <c r="EM116" s="235" t="e">
        <v>#N/A</v>
      </c>
      <c r="EN116" s="235" t="e">
        <v>#N/A</v>
      </c>
      <c r="EO116" s="235" t="e">
        <v>#N/A</v>
      </c>
      <c r="EP116" s="235" t="e">
        <v>#N/A</v>
      </c>
      <c r="EQ116" s="235" t="e">
        <v>#N/A</v>
      </c>
      <c r="ER116" s="235" t="e">
        <v>#N/A</v>
      </c>
      <c r="ES116" s="235" t="e">
        <v>#N/A</v>
      </c>
      <c r="ET116" s="235" t="e">
        <v>#N/A</v>
      </c>
      <c r="EU116" s="235" t="e">
        <v>#N/A</v>
      </c>
      <c r="EV116" s="235" t="e">
        <v>#N/A</v>
      </c>
      <c r="EW116" s="235" t="e">
        <v>#N/A</v>
      </c>
      <c r="EX116" s="235" t="e">
        <v>#N/A</v>
      </c>
      <c r="EY116" s="235" t="e">
        <v>#N/A</v>
      </c>
    </row>
    <row r="117" spans="1:155" x14ac:dyDescent="0.2">
      <c r="A117" t="s">
        <v>2037</v>
      </c>
      <c r="E117" s="277"/>
      <c r="F117" s="277"/>
      <c r="G117" s="277"/>
      <c r="H117" s="277"/>
      <c r="I117" s="277"/>
      <c r="J117" s="277"/>
      <c r="K117">
        <v>0</v>
      </c>
      <c r="L117">
        <v>0</v>
      </c>
      <c r="M117">
        <v>0</v>
      </c>
      <c r="N117">
        <v>0</v>
      </c>
      <c r="O117">
        <v>0</v>
      </c>
      <c r="P117">
        <v>0</v>
      </c>
      <c r="Q117">
        <v>0</v>
      </c>
      <c r="R117">
        <v>0</v>
      </c>
      <c r="S117">
        <v>3</v>
      </c>
      <c r="T117">
        <v>28</v>
      </c>
      <c r="U117">
        <v>7</v>
      </c>
      <c r="V117">
        <v>0</v>
      </c>
      <c r="W117">
        <v>0</v>
      </c>
      <c r="X117">
        <v>0</v>
      </c>
      <c r="Y117">
        <v>0</v>
      </c>
      <c r="Z117">
        <v>0</v>
      </c>
      <c r="AA117" t="s">
        <v>2201</v>
      </c>
      <c r="AB117">
        <v>0</v>
      </c>
      <c r="AC117">
        <v>0</v>
      </c>
      <c r="AD117">
        <v>0</v>
      </c>
      <c r="AE117">
        <v>0</v>
      </c>
      <c r="AF117">
        <v>0</v>
      </c>
      <c r="AG117">
        <v>0</v>
      </c>
      <c r="AH117">
        <v>0</v>
      </c>
      <c r="AI117">
        <v>0</v>
      </c>
      <c r="AJ117">
        <v>0</v>
      </c>
      <c r="AK117">
        <v>1</v>
      </c>
      <c r="AL117">
        <v>0</v>
      </c>
      <c r="AM117">
        <v>0</v>
      </c>
      <c r="AN117">
        <v>0</v>
      </c>
      <c r="AO117">
        <v>0</v>
      </c>
      <c r="AP117">
        <v>0</v>
      </c>
      <c r="AQ117">
        <v>0</v>
      </c>
      <c r="AR117">
        <v>0</v>
      </c>
      <c r="AS117">
        <v>0</v>
      </c>
      <c r="AT117">
        <v>0</v>
      </c>
      <c r="AU117">
        <v>0</v>
      </c>
      <c r="AV117">
        <v>0</v>
      </c>
      <c r="AW117">
        <v>0</v>
      </c>
      <c r="AX117">
        <v>0</v>
      </c>
      <c r="AY117">
        <v>0</v>
      </c>
      <c r="AZ117">
        <v>0</v>
      </c>
      <c r="BA117">
        <v>0</v>
      </c>
      <c r="BB117">
        <v>3</v>
      </c>
      <c r="BC117">
        <v>0</v>
      </c>
      <c r="BD117">
        <v>0</v>
      </c>
      <c r="BE117">
        <v>0</v>
      </c>
      <c r="BF117">
        <v>0</v>
      </c>
      <c r="BG117">
        <v>0</v>
      </c>
      <c r="BH117">
        <v>0</v>
      </c>
      <c r="BI117">
        <v>0</v>
      </c>
      <c r="BJ117">
        <v>0</v>
      </c>
      <c r="BK117">
        <v>0</v>
      </c>
      <c r="BL117">
        <v>0</v>
      </c>
      <c r="BM117">
        <v>0</v>
      </c>
      <c r="BN117">
        <v>0</v>
      </c>
      <c r="BO117">
        <v>0</v>
      </c>
      <c r="BP117">
        <v>1</v>
      </c>
      <c r="BQ117">
        <v>2</v>
      </c>
      <c r="BR117">
        <v>0</v>
      </c>
      <c r="BS117">
        <v>0</v>
      </c>
      <c r="BT117">
        <v>0</v>
      </c>
      <c r="BU117">
        <v>0</v>
      </c>
      <c r="BV117">
        <v>0</v>
      </c>
      <c r="BW117">
        <v>0</v>
      </c>
      <c r="BX117">
        <v>0</v>
      </c>
      <c r="BY117">
        <v>0</v>
      </c>
      <c r="BZ117">
        <v>0</v>
      </c>
      <c r="CA117">
        <v>0</v>
      </c>
      <c r="CB117">
        <v>0</v>
      </c>
      <c r="CC117">
        <v>0</v>
      </c>
      <c r="CD117">
        <v>0</v>
      </c>
      <c r="CE117">
        <v>0</v>
      </c>
      <c r="CF117">
        <v>0</v>
      </c>
      <c r="CG117">
        <v>0</v>
      </c>
      <c r="CH117">
        <v>3</v>
      </c>
      <c r="CI117">
        <v>0</v>
      </c>
      <c r="CJ117">
        <v>0</v>
      </c>
      <c r="CK117">
        <v>0</v>
      </c>
      <c r="CL117">
        <v>0</v>
      </c>
      <c r="CM117">
        <v>0</v>
      </c>
      <c r="CN117">
        <v>0</v>
      </c>
      <c r="CO117">
        <v>0</v>
      </c>
      <c r="CP117">
        <v>0</v>
      </c>
      <c r="CQ117">
        <v>0</v>
      </c>
      <c r="CR117">
        <v>0</v>
      </c>
      <c r="CS117">
        <v>0</v>
      </c>
      <c r="CT117">
        <v>0</v>
      </c>
      <c r="CU117">
        <v>0</v>
      </c>
      <c r="CV117">
        <v>1</v>
      </c>
      <c r="CW117">
        <v>4</v>
      </c>
      <c r="CX117">
        <v>0</v>
      </c>
      <c r="CY117">
        <v>0</v>
      </c>
      <c r="CZ117">
        <v>0</v>
      </c>
      <c r="DA117">
        <v>0</v>
      </c>
      <c r="DB117">
        <v>0</v>
      </c>
      <c r="DC117">
        <v>0</v>
      </c>
      <c r="DD117">
        <v>0</v>
      </c>
      <c r="DE117">
        <v>0</v>
      </c>
      <c r="DF117">
        <v>0</v>
      </c>
      <c r="DG117">
        <v>0</v>
      </c>
      <c r="DH117">
        <v>0</v>
      </c>
      <c r="DI117">
        <v>0</v>
      </c>
      <c r="DJ117">
        <v>0</v>
      </c>
      <c r="DK117">
        <v>0</v>
      </c>
      <c r="DL117">
        <v>0</v>
      </c>
      <c r="DM117">
        <v>9</v>
      </c>
      <c r="DN117">
        <v>7</v>
      </c>
      <c r="DO117">
        <v>0</v>
      </c>
      <c r="DP117">
        <v>0</v>
      </c>
      <c r="DQ117">
        <v>0</v>
      </c>
      <c r="DR117">
        <v>0</v>
      </c>
      <c r="DS117">
        <v>0</v>
      </c>
      <c r="DT117" s="340">
        <v>0</v>
      </c>
      <c r="DU117" s="340">
        <v>0</v>
      </c>
      <c r="DV117" s="340">
        <v>0</v>
      </c>
      <c r="DW117" s="340">
        <v>0</v>
      </c>
      <c r="DX117" s="340">
        <v>0</v>
      </c>
      <c r="DY117" s="340">
        <v>0</v>
      </c>
      <c r="DZ117" s="340">
        <v>0</v>
      </c>
      <c r="EA117" s="340">
        <v>0</v>
      </c>
      <c r="EB117" s="340">
        <v>1</v>
      </c>
      <c r="EC117" s="340">
        <v>3</v>
      </c>
      <c r="ED117" s="340">
        <v>0</v>
      </c>
      <c r="EE117" s="340">
        <v>0</v>
      </c>
      <c r="EF117" s="340">
        <v>0</v>
      </c>
      <c r="EG117" s="340">
        <v>0</v>
      </c>
      <c r="EH117" s="340">
        <v>0</v>
      </c>
      <c r="EI117" s="340">
        <v>0</v>
      </c>
      <c r="EJ117" s="235">
        <v>0</v>
      </c>
      <c r="EK117" s="235">
        <v>1</v>
      </c>
      <c r="EL117" s="235">
        <v>0</v>
      </c>
      <c r="EM117" s="235">
        <v>0</v>
      </c>
      <c r="EN117" s="235">
        <v>0</v>
      </c>
      <c r="EO117" s="235">
        <v>0</v>
      </c>
      <c r="EP117" s="235">
        <v>0</v>
      </c>
      <c r="EQ117" s="235">
        <v>0</v>
      </c>
      <c r="ER117" s="235">
        <v>0</v>
      </c>
      <c r="ES117" s="235">
        <v>0</v>
      </c>
      <c r="ET117" s="235">
        <v>0</v>
      </c>
      <c r="EU117" s="235">
        <v>0</v>
      </c>
      <c r="EV117" s="235">
        <v>0</v>
      </c>
      <c r="EW117" s="235">
        <v>0</v>
      </c>
      <c r="EX117" s="235">
        <v>0</v>
      </c>
      <c r="EY117" s="235">
        <v>0</v>
      </c>
    </row>
    <row r="118" spans="1:155" x14ac:dyDescent="0.2">
      <c r="A118" t="s">
        <v>1927</v>
      </c>
      <c r="E118" s="277"/>
      <c r="F118" s="277"/>
      <c r="G118" s="277"/>
      <c r="H118" s="277"/>
      <c r="I118" s="277"/>
      <c r="J118" s="277"/>
      <c r="K118">
        <v>0</v>
      </c>
      <c r="L118">
        <v>0</v>
      </c>
      <c r="M118">
        <v>0</v>
      </c>
      <c r="N118">
        <v>0</v>
      </c>
      <c r="O118">
        <v>0</v>
      </c>
      <c r="P118">
        <v>0</v>
      </c>
      <c r="Q118">
        <v>0</v>
      </c>
      <c r="R118">
        <v>1</v>
      </c>
      <c r="S118">
        <v>4</v>
      </c>
      <c r="T118">
        <v>51</v>
      </c>
      <c r="U118">
        <v>42</v>
      </c>
      <c r="V118">
        <v>0</v>
      </c>
      <c r="W118">
        <v>0</v>
      </c>
      <c r="X118">
        <v>0</v>
      </c>
      <c r="Y118">
        <v>0</v>
      </c>
      <c r="Z118">
        <v>0</v>
      </c>
      <c r="AA118" t="s">
        <v>2201</v>
      </c>
      <c r="AB118">
        <v>0</v>
      </c>
      <c r="AC118">
        <v>0</v>
      </c>
      <c r="AD118">
        <v>0</v>
      </c>
      <c r="AE118">
        <v>0</v>
      </c>
      <c r="AF118">
        <v>0</v>
      </c>
      <c r="AG118">
        <v>0</v>
      </c>
      <c r="AH118">
        <v>0</v>
      </c>
      <c r="AI118">
        <v>1</v>
      </c>
      <c r="AJ118">
        <v>2</v>
      </c>
      <c r="AK118">
        <v>26</v>
      </c>
      <c r="AL118">
        <v>0</v>
      </c>
      <c r="AM118">
        <v>0</v>
      </c>
      <c r="AN118">
        <v>0</v>
      </c>
      <c r="AO118">
        <v>0</v>
      </c>
      <c r="AP118">
        <v>0</v>
      </c>
      <c r="AQ118">
        <v>0</v>
      </c>
      <c r="AR118">
        <v>0</v>
      </c>
      <c r="AS118">
        <v>0</v>
      </c>
      <c r="AT118">
        <v>0</v>
      </c>
      <c r="AU118">
        <v>0</v>
      </c>
      <c r="AV118">
        <v>0</v>
      </c>
      <c r="AW118">
        <v>0</v>
      </c>
      <c r="AX118">
        <v>0</v>
      </c>
      <c r="AY118">
        <v>0</v>
      </c>
      <c r="AZ118">
        <v>0</v>
      </c>
      <c r="BA118">
        <v>2</v>
      </c>
      <c r="BB118">
        <v>13</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BX118">
        <v>0</v>
      </c>
      <c r="BY118">
        <v>0</v>
      </c>
      <c r="BZ118">
        <v>0</v>
      </c>
      <c r="CA118">
        <v>0</v>
      </c>
      <c r="CB118">
        <v>0</v>
      </c>
      <c r="CC118">
        <v>0</v>
      </c>
      <c r="CD118">
        <v>0</v>
      </c>
      <c r="CE118">
        <v>0</v>
      </c>
      <c r="CF118">
        <v>0</v>
      </c>
      <c r="CG118">
        <v>2</v>
      </c>
      <c r="CH118">
        <v>7</v>
      </c>
      <c r="CI118">
        <v>0</v>
      </c>
      <c r="CJ118">
        <v>0</v>
      </c>
      <c r="CK118">
        <v>0</v>
      </c>
      <c r="CL118">
        <v>0</v>
      </c>
      <c r="CM118">
        <v>0</v>
      </c>
      <c r="CN118">
        <v>0</v>
      </c>
      <c r="CO118">
        <v>0</v>
      </c>
      <c r="CP118">
        <v>0</v>
      </c>
      <c r="CQ118">
        <v>0</v>
      </c>
      <c r="CR118">
        <v>0</v>
      </c>
      <c r="CS118">
        <v>0</v>
      </c>
      <c r="CT118">
        <v>0</v>
      </c>
      <c r="CU118">
        <v>0</v>
      </c>
      <c r="CV118">
        <v>2</v>
      </c>
      <c r="CW118">
        <v>10</v>
      </c>
      <c r="CX118">
        <v>0</v>
      </c>
      <c r="CY118">
        <v>0</v>
      </c>
      <c r="CZ118">
        <v>0</v>
      </c>
      <c r="DA118">
        <v>0</v>
      </c>
      <c r="DB118">
        <v>0</v>
      </c>
      <c r="DC118">
        <v>0</v>
      </c>
      <c r="DD118">
        <v>0</v>
      </c>
      <c r="DE118">
        <v>0</v>
      </c>
      <c r="DF118">
        <v>0</v>
      </c>
      <c r="DG118">
        <v>0</v>
      </c>
      <c r="DH118">
        <v>0</v>
      </c>
      <c r="DI118">
        <v>0</v>
      </c>
      <c r="DJ118">
        <v>0</v>
      </c>
      <c r="DK118">
        <v>0</v>
      </c>
      <c r="DL118">
        <v>0</v>
      </c>
      <c r="DM118">
        <v>3</v>
      </c>
      <c r="DN118">
        <v>10</v>
      </c>
      <c r="DO118">
        <v>0</v>
      </c>
      <c r="DP118">
        <v>0</v>
      </c>
      <c r="DQ118">
        <v>0</v>
      </c>
      <c r="DR118">
        <v>0</v>
      </c>
      <c r="DS118">
        <v>0</v>
      </c>
      <c r="DT118" s="340">
        <v>0</v>
      </c>
      <c r="DU118" s="340">
        <v>0</v>
      </c>
      <c r="DV118" s="340">
        <v>0</v>
      </c>
      <c r="DW118" s="340">
        <v>0</v>
      </c>
      <c r="DX118" s="340">
        <v>0</v>
      </c>
      <c r="DY118" s="340">
        <v>0</v>
      </c>
      <c r="DZ118" s="340">
        <v>0</v>
      </c>
      <c r="EA118" s="340">
        <v>0</v>
      </c>
      <c r="EB118" s="340">
        <v>0</v>
      </c>
      <c r="EC118" s="340">
        <v>15</v>
      </c>
      <c r="ED118" s="340">
        <v>6</v>
      </c>
      <c r="EE118" s="340">
        <v>0</v>
      </c>
      <c r="EF118" s="340">
        <v>0</v>
      </c>
      <c r="EG118" s="340">
        <v>0</v>
      </c>
      <c r="EH118" s="340">
        <v>0</v>
      </c>
      <c r="EI118" s="340">
        <v>0</v>
      </c>
      <c r="EJ118" s="235">
        <v>0</v>
      </c>
      <c r="EK118" s="235">
        <v>0</v>
      </c>
      <c r="EL118" s="235">
        <v>0</v>
      </c>
      <c r="EM118" s="235">
        <v>0</v>
      </c>
      <c r="EN118" s="235">
        <v>0</v>
      </c>
      <c r="EO118" s="235">
        <v>0</v>
      </c>
      <c r="EP118" s="235">
        <v>0</v>
      </c>
      <c r="EQ118" s="235">
        <v>0</v>
      </c>
      <c r="ER118" s="235">
        <v>0</v>
      </c>
      <c r="ES118" s="235">
        <v>1</v>
      </c>
      <c r="ET118" s="235">
        <v>15</v>
      </c>
      <c r="EU118" s="235">
        <v>0</v>
      </c>
      <c r="EV118" s="235">
        <v>0</v>
      </c>
      <c r="EW118" s="235">
        <v>0</v>
      </c>
      <c r="EX118" s="235">
        <v>0</v>
      </c>
      <c r="EY118" s="235">
        <v>0</v>
      </c>
    </row>
    <row r="119" spans="1:155" x14ac:dyDescent="0.2">
      <c r="A119" t="s">
        <v>2036</v>
      </c>
      <c r="E119" s="277"/>
      <c r="F119" s="277"/>
      <c r="G119" s="277"/>
      <c r="H119" s="277"/>
      <c r="I119" s="277"/>
      <c r="J119" s="277"/>
      <c r="K119">
        <v>0</v>
      </c>
      <c r="L119">
        <v>0</v>
      </c>
      <c r="M119">
        <v>0</v>
      </c>
      <c r="N119">
        <v>1</v>
      </c>
      <c r="O119">
        <v>1</v>
      </c>
      <c r="P119">
        <v>0</v>
      </c>
      <c r="Q119">
        <v>0</v>
      </c>
      <c r="R119">
        <v>1</v>
      </c>
      <c r="S119">
        <v>10</v>
      </c>
      <c r="T119">
        <v>20</v>
      </c>
      <c r="U119">
        <v>20</v>
      </c>
      <c r="V119">
        <v>7</v>
      </c>
      <c r="W119">
        <v>0</v>
      </c>
      <c r="X119">
        <v>0</v>
      </c>
      <c r="Y119">
        <v>0</v>
      </c>
      <c r="Z119">
        <v>0</v>
      </c>
      <c r="AA119" t="s">
        <v>2201</v>
      </c>
      <c r="AB119">
        <v>0</v>
      </c>
      <c r="AC119">
        <v>0</v>
      </c>
      <c r="AD119">
        <v>0</v>
      </c>
      <c r="AE119">
        <v>0</v>
      </c>
      <c r="AF119">
        <v>0</v>
      </c>
      <c r="AG119">
        <v>0</v>
      </c>
      <c r="AH119">
        <v>0</v>
      </c>
      <c r="AI119">
        <v>0</v>
      </c>
      <c r="AJ119">
        <v>0</v>
      </c>
      <c r="AK119">
        <v>0</v>
      </c>
      <c r="AL119">
        <v>0</v>
      </c>
      <c r="AM119">
        <v>1</v>
      </c>
      <c r="AN119">
        <v>0</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v>0</v>
      </c>
      <c r="BP119">
        <v>1</v>
      </c>
      <c r="BQ119">
        <v>0</v>
      </c>
      <c r="BR119">
        <v>1</v>
      </c>
      <c r="BS119">
        <v>0</v>
      </c>
      <c r="BT119">
        <v>0</v>
      </c>
      <c r="BU119">
        <v>0</v>
      </c>
      <c r="BV119">
        <v>0</v>
      </c>
      <c r="BW119">
        <v>0</v>
      </c>
      <c r="BX119">
        <v>0</v>
      </c>
      <c r="BY119">
        <v>0</v>
      </c>
      <c r="BZ119">
        <v>0</v>
      </c>
      <c r="CA119">
        <v>0</v>
      </c>
      <c r="CB119">
        <v>0</v>
      </c>
      <c r="CC119">
        <v>0</v>
      </c>
      <c r="CD119">
        <v>0</v>
      </c>
      <c r="CE119">
        <v>0</v>
      </c>
      <c r="CF119">
        <v>1</v>
      </c>
      <c r="CG119">
        <v>0</v>
      </c>
      <c r="CH119">
        <v>1</v>
      </c>
      <c r="CI119">
        <v>0</v>
      </c>
      <c r="CJ119">
        <v>0</v>
      </c>
      <c r="CK119">
        <v>0</v>
      </c>
      <c r="CL119">
        <v>0</v>
      </c>
      <c r="CM119">
        <v>0</v>
      </c>
      <c r="CN119">
        <v>0</v>
      </c>
      <c r="CO119">
        <v>0</v>
      </c>
      <c r="CP119">
        <v>0</v>
      </c>
      <c r="CQ119">
        <v>0</v>
      </c>
      <c r="CR119">
        <v>0</v>
      </c>
      <c r="CS119">
        <v>0</v>
      </c>
      <c r="CT119">
        <v>0</v>
      </c>
      <c r="CU119">
        <v>1</v>
      </c>
      <c r="CV119">
        <v>1</v>
      </c>
      <c r="CW119">
        <v>0</v>
      </c>
      <c r="CX119">
        <v>0</v>
      </c>
      <c r="CY119">
        <v>2</v>
      </c>
      <c r="CZ119">
        <v>0</v>
      </c>
      <c r="DA119">
        <v>0</v>
      </c>
      <c r="DB119">
        <v>0</v>
      </c>
      <c r="DC119">
        <v>0</v>
      </c>
      <c r="DD119">
        <v>0</v>
      </c>
      <c r="DE119">
        <v>0</v>
      </c>
      <c r="DF119">
        <v>0</v>
      </c>
      <c r="DG119">
        <v>0</v>
      </c>
      <c r="DH119">
        <v>0</v>
      </c>
      <c r="DI119">
        <v>0</v>
      </c>
      <c r="DJ119">
        <v>0</v>
      </c>
      <c r="DK119">
        <v>0</v>
      </c>
      <c r="DL119">
        <v>0</v>
      </c>
      <c r="DM119">
        <v>0</v>
      </c>
      <c r="DN119">
        <v>4</v>
      </c>
      <c r="DO119">
        <v>1</v>
      </c>
      <c r="DP119">
        <v>0</v>
      </c>
      <c r="DQ119">
        <v>0</v>
      </c>
      <c r="DR119">
        <v>0</v>
      </c>
      <c r="DS119">
        <v>0</v>
      </c>
      <c r="DT119" s="340">
        <v>0</v>
      </c>
      <c r="DU119" s="340">
        <v>0</v>
      </c>
      <c r="DV119" s="340">
        <v>0</v>
      </c>
      <c r="DW119" s="340">
        <v>0</v>
      </c>
      <c r="DX119" s="340">
        <v>0</v>
      </c>
      <c r="DY119" s="340">
        <v>0</v>
      </c>
      <c r="DZ119" s="340">
        <v>0</v>
      </c>
      <c r="EA119" s="340">
        <v>0</v>
      </c>
      <c r="EB119" s="340">
        <v>5</v>
      </c>
      <c r="EC119" s="340">
        <v>0</v>
      </c>
      <c r="ED119" s="340">
        <v>2</v>
      </c>
      <c r="EE119" s="340">
        <v>2</v>
      </c>
      <c r="EF119" s="340">
        <v>0</v>
      </c>
      <c r="EG119" s="340">
        <v>0</v>
      </c>
      <c r="EH119" s="340">
        <v>0</v>
      </c>
      <c r="EI119" s="340">
        <v>0</v>
      </c>
      <c r="EJ119" s="235">
        <v>0</v>
      </c>
      <c r="EK119" s="235">
        <v>0</v>
      </c>
      <c r="EL119" s="235">
        <v>0</v>
      </c>
      <c r="EM119" s="235">
        <v>0</v>
      </c>
      <c r="EN119" s="235">
        <v>0</v>
      </c>
      <c r="EO119" s="235">
        <v>0</v>
      </c>
      <c r="EP119" s="235">
        <v>0</v>
      </c>
      <c r="EQ119" s="235">
        <v>0</v>
      </c>
      <c r="ER119" s="235">
        <v>0</v>
      </c>
      <c r="ES119" s="235">
        <v>0</v>
      </c>
      <c r="ET119" s="235">
        <v>2</v>
      </c>
      <c r="EU119" s="235">
        <v>0</v>
      </c>
      <c r="EV119" s="235">
        <v>0</v>
      </c>
      <c r="EW119" s="235">
        <v>0</v>
      </c>
      <c r="EX119" s="235">
        <v>0</v>
      </c>
      <c r="EY119" s="235">
        <v>0</v>
      </c>
    </row>
    <row r="120" spans="1:155" x14ac:dyDescent="0.2">
      <c r="A120" t="s">
        <v>1759</v>
      </c>
      <c r="E120" s="277"/>
      <c r="F120" s="277"/>
      <c r="G120" s="277"/>
      <c r="H120" s="277"/>
      <c r="I120" s="277"/>
      <c r="J120" s="277"/>
      <c r="K120">
        <v>0</v>
      </c>
      <c r="L120">
        <v>0</v>
      </c>
      <c r="M120">
        <v>0</v>
      </c>
      <c r="N120">
        <v>0</v>
      </c>
      <c r="O120">
        <v>0</v>
      </c>
      <c r="P120">
        <v>0</v>
      </c>
      <c r="Q120">
        <v>0</v>
      </c>
      <c r="R120">
        <v>2</v>
      </c>
      <c r="S120">
        <v>7</v>
      </c>
      <c r="T120">
        <v>31</v>
      </c>
      <c r="U120">
        <v>20</v>
      </c>
      <c r="V120">
        <v>2</v>
      </c>
      <c r="W120">
        <v>0</v>
      </c>
      <c r="X120">
        <v>0</v>
      </c>
      <c r="Y120">
        <v>0</v>
      </c>
      <c r="Z120">
        <v>2</v>
      </c>
      <c r="AA120" t="s">
        <v>2201</v>
      </c>
      <c r="AB120">
        <v>0</v>
      </c>
      <c r="AC120">
        <v>0</v>
      </c>
      <c r="AD120">
        <v>0</v>
      </c>
      <c r="AE120">
        <v>0</v>
      </c>
      <c r="AF120">
        <v>0</v>
      </c>
      <c r="AG120">
        <v>0</v>
      </c>
      <c r="AH120">
        <v>0</v>
      </c>
      <c r="AI120">
        <v>1</v>
      </c>
      <c r="AJ120">
        <v>3</v>
      </c>
      <c r="AK120">
        <v>3</v>
      </c>
      <c r="AL120">
        <v>0</v>
      </c>
      <c r="AM120">
        <v>2</v>
      </c>
      <c r="AN120">
        <v>0</v>
      </c>
      <c r="AO120">
        <v>0</v>
      </c>
      <c r="AP120">
        <v>0</v>
      </c>
      <c r="AQ120">
        <v>2</v>
      </c>
      <c r="AR120">
        <v>0</v>
      </c>
      <c r="AS120">
        <v>0</v>
      </c>
      <c r="AT120">
        <v>0</v>
      </c>
      <c r="AU120">
        <v>0</v>
      </c>
      <c r="AV120">
        <v>0</v>
      </c>
      <c r="AW120">
        <v>0</v>
      </c>
      <c r="AX120">
        <v>0</v>
      </c>
      <c r="AY120">
        <v>0</v>
      </c>
      <c r="AZ120">
        <v>0</v>
      </c>
      <c r="BA120">
        <v>1</v>
      </c>
      <c r="BB120">
        <v>11</v>
      </c>
      <c r="BC120">
        <v>0</v>
      </c>
      <c r="BD120">
        <v>0</v>
      </c>
      <c r="BE120">
        <v>0</v>
      </c>
      <c r="BF120">
        <v>0</v>
      </c>
      <c r="BG120">
        <v>0</v>
      </c>
      <c r="BH120">
        <v>0</v>
      </c>
      <c r="BI120">
        <v>0</v>
      </c>
      <c r="BJ120">
        <v>0</v>
      </c>
      <c r="BK120">
        <v>0</v>
      </c>
      <c r="BL120">
        <v>0</v>
      </c>
      <c r="BM120">
        <v>0</v>
      </c>
      <c r="BN120">
        <v>0</v>
      </c>
      <c r="BO120">
        <v>0</v>
      </c>
      <c r="BP120">
        <v>2</v>
      </c>
      <c r="BQ120">
        <v>0</v>
      </c>
      <c r="BR120">
        <v>3</v>
      </c>
      <c r="BS120">
        <v>0</v>
      </c>
      <c r="BT120">
        <v>0</v>
      </c>
      <c r="BU120">
        <v>0</v>
      </c>
      <c r="BV120">
        <v>0</v>
      </c>
      <c r="BW120">
        <v>0</v>
      </c>
      <c r="BX120">
        <v>0</v>
      </c>
      <c r="BY120">
        <v>0</v>
      </c>
      <c r="BZ120">
        <v>0</v>
      </c>
      <c r="CA120">
        <v>0</v>
      </c>
      <c r="CB120">
        <v>0</v>
      </c>
      <c r="CC120">
        <v>0</v>
      </c>
      <c r="CD120">
        <v>0</v>
      </c>
      <c r="CE120">
        <v>0</v>
      </c>
      <c r="CF120">
        <v>0</v>
      </c>
      <c r="CG120">
        <v>0</v>
      </c>
      <c r="CH120">
        <v>0</v>
      </c>
      <c r="CI120">
        <v>0</v>
      </c>
      <c r="CJ120">
        <v>0</v>
      </c>
      <c r="CK120">
        <v>0</v>
      </c>
      <c r="CL120">
        <v>0</v>
      </c>
      <c r="CM120">
        <v>0</v>
      </c>
      <c r="DT120" s="340" t="e">
        <v>#N/A</v>
      </c>
      <c r="DU120" s="340" t="e">
        <v>#N/A</v>
      </c>
      <c r="DV120" s="340" t="e">
        <v>#N/A</v>
      </c>
      <c r="DW120" s="340" t="e">
        <v>#N/A</v>
      </c>
      <c r="DX120" s="340" t="e">
        <v>#N/A</v>
      </c>
      <c r="DY120" s="340" t="e">
        <v>#N/A</v>
      </c>
      <c r="DZ120" s="340" t="e">
        <v>#N/A</v>
      </c>
      <c r="EA120" s="340" t="e">
        <v>#N/A</v>
      </c>
      <c r="EB120" s="340" t="e">
        <v>#N/A</v>
      </c>
      <c r="EC120" s="340" t="e">
        <v>#N/A</v>
      </c>
      <c r="ED120" s="340" t="e">
        <v>#N/A</v>
      </c>
      <c r="EE120" s="340" t="e">
        <v>#N/A</v>
      </c>
      <c r="EF120" s="340" t="e">
        <v>#N/A</v>
      </c>
      <c r="EG120" s="340" t="e">
        <v>#N/A</v>
      </c>
      <c r="EH120" s="340" t="e">
        <v>#N/A</v>
      </c>
      <c r="EI120" s="340" t="e">
        <v>#N/A</v>
      </c>
      <c r="EJ120" s="235" t="e">
        <v>#N/A</v>
      </c>
      <c r="EK120" s="235" t="e">
        <v>#N/A</v>
      </c>
      <c r="EL120" s="235" t="e">
        <v>#N/A</v>
      </c>
      <c r="EM120" s="235" t="e">
        <v>#N/A</v>
      </c>
      <c r="EN120" s="235" t="e">
        <v>#N/A</v>
      </c>
      <c r="EO120" s="235" t="e">
        <v>#N/A</v>
      </c>
      <c r="EP120" s="235" t="e">
        <v>#N/A</v>
      </c>
      <c r="EQ120" s="235" t="e">
        <v>#N/A</v>
      </c>
      <c r="ER120" s="235" t="e">
        <v>#N/A</v>
      </c>
      <c r="ES120" s="235" t="e">
        <v>#N/A</v>
      </c>
      <c r="ET120" s="235" t="e">
        <v>#N/A</v>
      </c>
      <c r="EU120" s="235" t="e">
        <v>#N/A</v>
      </c>
      <c r="EV120" s="235" t="e">
        <v>#N/A</v>
      </c>
      <c r="EW120" s="235" t="e">
        <v>#N/A</v>
      </c>
      <c r="EX120" s="235" t="e">
        <v>#N/A</v>
      </c>
      <c r="EY120" s="235" t="e">
        <v>#N/A</v>
      </c>
    </row>
    <row r="121" spans="1:155" x14ac:dyDescent="0.2">
      <c r="A121" t="s">
        <v>1680</v>
      </c>
      <c r="E121" s="277"/>
      <c r="F121" s="277"/>
      <c r="G121" s="277"/>
      <c r="H121" s="277"/>
      <c r="I121" s="277"/>
      <c r="J121" s="277"/>
      <c r="K121">
        <v>0</v>
      </c>
      <c r="L121">
        <v>10</v>
      </c>
      <c r="M121">
        <v>0</v>
      </c>
      <c r="N121">
        <v>0</v>
      </c>
      <c r="O121">
        <v>34</v>
      </c>
      <c r="P121">
        <v>0</v>
      </c>
      <c r="Q121">
        <v>0</v>
      </c>
      <c r="R121">
        <v>0</v>
      </c>
      <c r="S121">
        <v>0</v>
      </c>
      <c r="T121">
        <v>0</v>
      </c>
      <c r="U121">
        <v>0</v>
      </c>
      <c r="V121">
        <v>0</v>
      </c>
      <c r="W121">
        <v>0</v>
      </c>
      <c r="X121">
        <v>0</v>
      </c>
      <c r="Y121">
        <v>0</v>
      </c>
      <c r="Z121">
        <v>0</v>
      </c>
      <c r="AA121" t="s">
        <v>2201</v>
      </c>
      <c r="AB121">
        <v>0</v>
      </c>
      <c r="AC121">
        <v>0</v>
      </c>
      <c r="AD121">
        <v>0</v>
      </c>
      <c r="AE121">
        <v>0</v>
      </c>
      <c r="AF121">
        <v>3</v>
      </c>
      <c r="AG121">
        <v>0</v>
      </c>
      <c r="AH121">
        <v>0</v>
      </c>
      <c r="AI121">
        <v>0</v>
      </c>
      <c r="AJ121">
        <v>0</v>
      </c>
      <c r="AK121">
        <v>0</v>
      </c>
      <c r="AL121">
        <v>0</v>
      </c>
      <c r="AM121">
        <v>0</v>
      </c>
      <c r="AN121">
        <v>0</v>
      </c>
      <c r="AO121">
        <v>0</v>
      </c>
      <c r="AP121">
        <v>0</v>
      </c>
      <c r="AQ121">
        <v>0</v>
      </c>
      <c r="AR121">
        <v>0</v>
      </c>
      <c r="AS121">
        <v>3</v>
      </c>
      <c r="AT121">
        <v>0</v>
      </c>
      <c r="AU121">
        <v>0</v>
      </c>
      <c r="AV121">
        <v>0</v>
      </c>
      <c r="AW121">
        <v>0</v>
      </c>
      <c r="AX121">
        <v>0</v>
      </c>
      <c r="AY121">
        <v>0</v>
      </c>
      <c r="AZ121">
        <v>0</v>
      </c>
      <c r="BA121">
        <v>0</v>
      </c>
      <c r="BB121">
        <v>0</v>
      </c>
      <c r="BC121">
        <v>0</v>
      </c>
      <c r="BD121">
        <v>0</v>
      </c>
      <c r="BE121">
        <v>0</v>
      </c>
      <c r="BF121">
        <v>0</v>
      </c>
      <c r="BG121">
        <v>0</v>
      </c>
      <c r="BH121">
        <v>0</v>
      </c>
      <c r="BI121">
        <v>0</v>
      </c>
      <c r="BJ121">
        <v>0</v>
      </c>
      <c r="BK121">
        <v>0</v>
      </c>
      <c r="BL121">
        <v>2</v>
      </c>
      <c r="BM121">
        <v>0</v>
      </c>
      <c r="BN121">
        <v>0</v>
      </c>
      <c r="BO121">
        <v>0</v>
      </c>
      <c r="BP121">
        <v>0</v>
      </c>
      <c r="BQ121">
        <v>0</v>
      </c>
      <c r="BR121">
        <v>0</v>
      </c>
      <c r="BS121">
        <v>0</v>
      </c>
      <c r="BT121">
        <v>0</v>
      </c>
      <c r="BU121">
        <v>0</v>
      </c>
      <c r="BV121">
        <v>0</v>
      </c>
      <c r="BW121">
        <v>0</v>
      </c>
      <c r="BX121">
        <v>0</v>
      </c>
      <c r="BY121">
        <v>2</v>
      </c>
      <c r="BZ121">
        <v>0</v>
      </c>
      <c r="CA121">
        <v>0</v>
      </c>
      <c r="CB121">
        <v>0</v>
      </c>
      <c r="CC121">
        <v>0</v>
      </c>
      <c r="CD121">
        <v>0</v>
      </c>
      <c r="CE121">
        <v>0</v>
      </c>
      <c r="CF121">
        <v>0</v>
      </c>
      <c r="CG121">
        <v>0</v>
      </c>
      <c r="CH121">
        <v>0</v>
      </c>
      <c r="CI121">
        <v>0</v>
      </c>
      <c r="CJ121">
        <v>0</v>
      </c>
      <c r="CK121">
        <v>0</v>
      </c>
      <c r="CL121">
        <v>0</v>
      </c>
      <c r="CM121">
        <v>0</v>
      </c>
      <c r="CN121">
        <v>0</v>
      </c>
      <c r="CO121">
        <v>0</v>
      </c>
      <c r="CP121">
        <v>0</v>
      </c>
      <c r="CQ121">
        <v>0</v>
      </c>
      <c r="CR121">
        <v>5</v>
      </c>
      <c r="CS121">
        <v>0</v>
      </c>
      <c r="CT121">
        <v>0</v>
      </c>
      <c r="CU121">
        <v>0</v>
      </c>
      <c r="CV121">
        <v>0</v>
      </c>
      <c r="CW121">
        <v>0</v>
      </c>
      <c r="CX121">
        <v>0</v>
      </c>
      <c r="CY121">
        <v>0</v>
      </c>
      <c r="CZ121">
        <v>0</v>
      </c>
      <c r="DA121">
        <v>0</v>
      </c>
      <c r="DB121">
        <v>0</v>
      </c>
      <c r="DC121">
        <v>0</v>
      </c>
      <c r="DD121">
        <v>0</v>
      </c>
      <c r="DE121">
        <v>2</v>
      </c>
      <c r="DF121">
        <v>0</v>
      </c>
      <c r="DG121">
        <v>0</v>
      </c>
      <c r="DH121">
        <v>0</v>
      </c>
      <c r="DI121">
        <v>0</v>
      </c>
      <c r="DJ121">
        <v>0</v>
      </c>
      <c r="DK121">
        <v>0</v>
      </c>
      <c r="DL121">
        <v>0</v>
      </c>
      <c r="DM121">
        <v>0</v>
      </c>
      <c r="DN121">
        <v>0</v>
      </c>
      <c r="DO121">
        <v>0</v>
      </c>
      <c r="DP121">
        <v>0</v>
      </c>
      <c r="DQ121">
        <v>0</v>
      </c>
      <c r="DR121">
        <v>0</v>
      </c>
      <c r="DS121">
        <v>0</v>
      </c>
      <c r="DT121" s="340">
        <v>0</v>
      </c>
      <c r="DU121" s="340">
        <v>0</v>
      </c>
      <c r="DV121" s="340">
        <v>0</v>
      </c>
      <c r="DW121" s="340">
        <v>0</v>
      </c>
      <c r="DX121" s="340">
        <v>0</v>
      </c>
      <c r="DY121" s="340">
        <v>0</v>
      </c>
      <c r="DZ121" s="340">
        <v>0</v>
      </c>
      <c r="EA121" s="340">
        <v>0</v>
      </c>
      <c r="EB121" s="340">
        <v>0</v>
      </c>
      <c r="EC121" s="340">
        <v>0</v>
      </c>
      <c r="ED121" s="340">
        <v>0</v>
      </c>
      <c r="EE121" s="340">
        <v>0</v>
      </c>
      <c r="EF121" s="340">
        <v>0</v>
      </c>
      <c r="EG121" s="340">
        <v>0</v>
      </c>
      <c r="EH121" s="340">
        <v>0</v>
      </c>
      <c r="EI121" s="340">
        <v>0</v>
      </c>
      <c r="EJ121" s="235">
        <v>0</v>
      </c>
      <c r="EK121" s="235">
        <v>0</v>
      </c>
      <c r="EL121" s="235">
        <v>0</v>
      </c>
      <c r="EM121" s="235">
        <v>0</v>
      </c>
      <c r="EN121" s="235">
        <v>0</v>
      </c>
      <c r="EO121" s="235">
        <v>0</v>
      </c>
      <c r="EP121" s="235">
        <v>0</v>
      </c>
      <c r="EQ121" s="235">
        <v>0</v>
      </c>
      <c r="ER121" s="235">
        <v>0</v>
      </c>
      <c r="ES121" s="235">
        <v>0</v>
      </c>
      <c r="ET121" s="235">
        <v>0</v>
      </c>
      <c r="EU121" s="235">
        <v>0</v>
      </c>
      <c r="EV121" s="235">
        <v>0</v>
      </c>
      <c r="EW121" s="235">
        <v>0</v>
      </c>
      <c r="EX121" s="235">
        <v>0</v>
      </c>
      <c r="EY121" s="235">
        <v>0</v>
      </c>
    </row>
    <row r="122" spans="1:155" x14ac:dyDescent="0.2">
      <c r="A122" t="s">
        <v>1878</v>
      </c>
      <c r="E122" s="277"/>
      <c r="F122" s="277"/>
      <c r="G122" s="277"/>
      <c r="H122" s="277"/>
      <c r="I122" s="277"/>
      <c r="J122" s="277"/>
      <c r="K122">
        <v>0</v>
      </c>
      <c r="L122">
        <v>3</v>
      </c>
      <c r="M122">
        <v>0</v>
      </c>
      <c r="N122">
        <v>1</v>
      </c>
      <c r="O122">
        <v>0</v>
      </c>
      <c r="P122">
        <v>0</v>
      </c>
      <c r="Q122">
        <v>0</v>
      </c>
      <c r="R122">
        <v>0</v>
      </c>
      <c r="S122">
        <v>16</v>
      </c>
      <c r="T122">
        <v>25</v>
      </c>
      <c r="U122">
        <v>9</v>
      </c>
      <c r="V122">
        <v>11</v>
      </c>
      <c r="W122">
        <v>0</v>
      </c>
      <c r="X122">
        <v>0</v>
      </c>
      <c r="Y122">
        <v>0</v>
      </c>
      <c r="Z122">
        <v>0</v>
      </c>
      <c r="AA122" t="s">
        <v>2201</v>
      </c>
      <c r="AB122">
        <v>0</v>
      </c>
      <c r="AC122">
        <v>0</v>
      </c>
      <c r="AD122">
        <v>0</v>
      </c>
      <c r="AE122">
        <v>0</v>
      </c>
      <c r="AF122">
        <v>0</v>
      </c>
      <c r="AG122">
        <v>0</v>
      </c>
      <c r="AH122">
        <v>0</v>
      </c>
      <c r="AI122">
        <v>0</v>
      </c>
      <c r="AJ122">
        <v>0</v>
      </c>
      <c r="AK122">
        <v>0</v>
      </c>
      <c r="AL122">
        <v>0</v>
      </c>
      <c r="AM122">
        <v>6</v>
      </c>
      <c r="AN122">
        <v>0</v>
      </c>
      <c r="AO122">
        <v>0</v>
      </c>
      <c r="AP122">
        <v>0</v>
      </c>
      <c r="AQ122">
        <v>0</v>
      </c>
      <c r="AR122">
        <v>0</v>
      </c>
      <c r="AS122">
        <v>0</v>
      </c>
      <c r="AT122">
        <v>0</v>
      </c>
      <c r="AU122">
        <v>0</v>
      </c>
      <c r="AV122">
        <v>0</v>
      </c>
      <c r="AW122">
        <v>0</v>
      </c>
      <c r="AX122">
        <v>0</v>
      </c>
      <c r="AY122">
        <v>0</v>
      </c>
      <c r="AZ122">
        <v>0</v>
      </c>
      <c r="BA122">
        <v>1</v>
      </c>
      <c r="BB122">
        <v>3</v>
      </c>
      <c r="BC122">
        <v>0</v>
      </c>
      <c r="BD122">
        <v>0</v>
      </c>
      <c r="BE122">
        <v>0</v>
      </c>
      <c r="BF122">
        <v>0</v>
      </c>
      <c r="BG122">
        <v>0</v>
      </c>
      <c r="BH122">
        <v>0</v>
      </c>
      <c r="BI122">
        <v>0</v>
      </c>
      <c r="BJ122">
        <v>0</v>
      </c>
      <c r="BK122">
        <v>0</v>
      </c>
      <c r="BL122">
        <v>0</v>
      </c>
      <c r="BM122">
        <v>0</v>
      </c>
      <c r="BN122">
        <v>0</v>
      </c>
      <c r="BO122">
        <v>0</v>
      </c>
      <c r="BP122">
        <v>1</v>
      </c>
      <c r="BQ122">
        <v>0</v>
      </c>
      <c r="BR122">
        <v>0</v>
      </c>
      <c r="BS122">
        <v>0</v>
      </c>
      <c r="BT122">
        <v>0</v>
      </c>
      <c r="BU122">
        <v>0</v>
      </c>
      <c r="BV122">
        <v>0</v>
      </c>
      <c r="BW122">
        <v>0</v>
      </c>
      <c r="BX122">
        <v>0</v>
      </c>
      <c r="BY122">
        <v>0</v>
      </c>
      <c r="BZ122">
        <v>0</v>
      </c>
      <c r="CA122">
        <v>0</v>
      </c>
      <c r="CB122">
        <v>0</v>
      </c>
      <c r="CC122">
        <v>0</v>
      </c>
      <c r="CD122">
        <v>0</v>
      </c>
      <c r="CE122">
        <v>0</v>
      </c>
      <c r="CF122">
        <v>0</v>
      </c>
      <c r="CG122">
        <v>0</v>
      </c>
      <c r="CH122">
        <v>0</v>
      </c>
      <c r="CI122">
        <v>1</v>
      </c>
      <c r="CJ122">
        <v>0</v>
      </c>
      <c r="CK122">
        <v>0</v>
      </c>
      <c r="CL122">
        <v>0</v>
      </c>
      <c r="CM122">
        <v>0</v>
      </c>
      <c r="CN122">
        <v>0</v>
      </c>
      <c r="CO122">
        <v>2</v>
      </c>
      <c r="CP122">
        <v>0</v>
      </c>
      <c r="CQ122">
        <v>0</v>
      </c>
      <c r="CR122">
        <v>0</v>
      </c>
      <c r="CS122">
        <v>0</v>
      </c>
      <c r="CT122">
        <v>0</v>
      </c>
      <c r="CU122">
        <v>0</v>
      </c>
      <c r="CV122">
        <v>2</v>
      </c>
      <c r="CW122">
        <v>0</v>
      </c>
      <c r="CX122">
        <v>0</v>
      </c>
      <c r="CY122">
        <v>3</v>
      </c>
      <c r="CZ122">
        <v>0</v>
      </c>
      <c r="DA122">
        <v>0</v>
      </c>
      <c r="DB122">
        <v>0</v>
      </c>
      <c r="DC122">
        <v>0</v>
      </c>
      <c r="DD122">
        <v>0</v>
      </c>
      <c r="DE122">
        <v>1</v>
      </c>
      <c r="DF122">
        <v>0</v>
      </c>
      <c r="DG122">
        <v>0</v>
      </c>
      <c r="DH122">
        <v>0</v>
      </c>
      <c r="DI122">
        <v>0</v>
      </c>
      <c r="DJ122">
        <v>0</v>
      </c>
      <c r="DK122">
        <v>0</v>
      </c>
      <c r="DL122">
        <v>0</v>
      </c>
      <c r="DM122">
        <v>1</v>
      </c>
      <c r="DN122">
        <v>3</v>
      </c>
      <c r="DO122">
        <v>0</v>
      </c>
      <c r="DP122">
        <v>0</v>
      </c>
      <c r="DQ122">
        <v>0</v>
      </c>
      <c r="DR122">
        <v>0</v>
      </c>
      <c r="DS122">
        <v>0</v>
      </c>
      <c r="DT122" s="340" t="e">
        <v>#N/A</v>
      </c>
      <c r="DU122" s="340" t="e">
        <v>#N/A</v>
      </c>
      <c r="DV122" s="340" t="e">
        <v>#N/A</v>
      </c>
      <c r="DW122" s="340" t="e">
        <v>#N/A</v>
      </c>
      <c r="DX122" s="340" t="e">
        <v>#N/A</v>
      </c>
      <c r="DY122" s="340" t="e">
        <v>#N/A</v>
      </c>
      <c r="DZ122" s="340" t="e">
        <v>#N/A</v>
      </c>
      <c r="EA122" s="340" t="e">
        <v>#N/A</v>
      </c>
      <c r="EB122" s="340" t="e">
        <v>#N/A</v>
      </c>
      <c r="EC122" s="340" t="e">
        <v>#N/A</v>
      </c>
      <c r="ED122" s="340" t="e">
        <v>#N/A</v>
      </c>
      <c r="EE122" s="340" t="e">
        <v>#N/A</v>
      </c>
      <c r="EF122" s="340" t="e">
        <v>#N/A</v>
      </c>
      <c r="EG122" s="340" t="e">
        <v>#N/A</v>
      </c>
      <c r="EH122" s="340" t="e">
        <v>#N/A</v>
      </c>
      <c r="EI122" s="340" t="e">
        <v>#N/A</v>
      </c>
      <c r="EJ122" s="235" t="e">
        <v>#N/A</v>
      </c>
      <c r="EK122" s="235" t="e">
        <v>#N/A</v>
      </c>
      <c r="EL122" s="235" t="e">
        <v>#N/A</v>
      </c>
      <c r="EM122" s="235" t="e">
        <v>#N/A</v>
      </c>
      <c r="EN122" s="235" t="e">
        <v>#N/A</v>
      </c>
      <c r="EO122" s="235" t="e">
        <v>#N/A</v>
      </c>
      <c r="EP122" s="235" t="e">
        <v>#N/A</v>
      </c>
      <c r="EQ122" s="235" t="e">
        <v>#N/A</v>
      </c>
      <c r="ER122" s="235" t="e">
        <v>#N/A</v>
      </c>
      <c r="ES122" s="235" t="e">
        <v>#N/A</v>
      </c>
      <c r="ET122" s="235" t="e">
        <v>#N/A</v>
      </c>
      <c r="EU122" s="235" t="e">
        <v>#N/A</v>
      </c>
      <c r="EV122" s="235" t="e">
        <v>#N/A</v>
      </c>
      <c r="EW122" s="235" t="e">
        <v>#N/A</v>
      </c>
      <c r="EX122" s="235" t="e">
        <v>#N/A</v>
      </c>
      <c r="EY122" s="235" t="e">
        <v>#N/A</v>
      </c>
    </row>
    <row r="123" spans="1:155" x14ac:dyDescent="0.2">
      <c r="A123" t="s">
        <v>1905</v>
      </c>
      <c r="E123" s="277"/>
      <c r="F123" s="277"/>
      <c r="G123" s="277"/>
      <c r="H123" s="277"/>
      <c r="I123" s="277"/>
      <c r="J123" s="277"/>
      <c r="K123">
        <v>0</v>
      </c>
      <c r="L123">
        <v>0</v>
      </c>
      <c r="M123">
        <v>0</v>
      </c>
      <c r="N123">
        <v>3</v>
      </c>
      <c r="O123">
        <v>0</v>
      </c>
      <c r="P123">
        <v>0</v>
      </c>
      <c r="Q123">
        <v>0</v>
      </c>
      <c r="R123">
        <v>0</v>
      </c>
      <c r="S123">
        <v>9</v>
      </c>
      <c r="T123">
        <v>20</v>
      </c>
      <c r="U123">
        <v>10</v>
      </c>
      <c r="V123">
        <v>22</v>
      </c>
      <c r="W123">
        <v>0</v>
      </c>
      <c r="X123">
        <v>0</v>
      </c>
      <c r="Y123">
        <v>0</v>
      </c>
      <c r="Z123">
        <v>0</v>
      </c>
      <c r="AA123" t="s">
        <v>2201</v>
      </c>
      <c r="AB123">
        <v>0</v>
      </c>
      <c r="AC123">
        <v>0</v>
      </c>
      <c r="AD123">
        <v>0</v>
      </c>
      <c r="AE123">
        <v>0</v>
      </c>
      <c r="AF123">
        <v>0</v>
      </c>
      <c r="AG123">
        <v>0</v>
      </c>
      <c r="AH123">
        <v>0</v>
      </c>
      <c r="AI123">
        <v>0</v>
      </c>
      <c r="AJ123">
        <v>0</v>
      </c>
      <c r="AK123">
        <v>0</v>
      </c>
      <c r="AL123">
        <v>0</v>
      </c>
      <c r="AM123">
        <v>1</v>
      </c>
      <c r="AN123">
        <v>0</v>
      </c>
      <c r="AO123">
        <v>0</v>
      </c>
      <c r="AP123">
        <v>0</v>
      </c>
      <c r="AQ123">
        <v>0</v>
      </c>
      <c r="AR123">
        <v>0</v>
      </c>
      <c r="AS123">
        <v>0</v>
      </c>
      <c r="AT123">
        <v>0</v>
      </c>
      <c r="AU123">
        <v>0</v>
      </c>
      <c r="AV123">
        <v>0</v>
      </c>
      <c r="AW123">
        <v>0</v>
      </c>
      <c r="AX123">
        <v>0</v>
      </c>
      <c r="AY123">
        <v>0</v>
      </c>
      <c r="AZ123">
        <v>0</v>
      </c>
      <c r="BA123">
        <v>2</v>
      </c>
      <c r="BB123">
        <v>0</v>
      </c>
      <c r="BC123">
        <v>0</v>
      </c>
      <c r="BD123">
        <v>0</v>
      </c>
      <c r="BE123">
        <v>0</v>
      </c>
      <c r="BF123">
        <v>0</v>
      </c>
      <c r="BG123">
        <v>0</v>
      </c>
      <c r="BH123">
        <v>0</v>
      </c>
      <c r="BI123">
        <v>0</v>
      </c>
      <c r="BJ123">
        <v>0</v>
      </c>
      <c r="BK123">
        <v>0</v>
      </c>
      <c r="BL123">
        <v>0</v>
      </c>
      <c r="BM123">
        <v>0</v>
      </c>
      <c r="BN123">
        <v>0</v>
      </c>
      <c r="BO123">
        <v>0</v>
      </c>
      <c r="BP123">
        <v>0</v>
      </c>
      <c r="BQ123">
        <v>0</v>
      </c>
      <c r="BR123">
        <v>0</v>
      </c>
      <c r="BS123">
        <v>1</v>
      </c>
      <c r="BT123">
        <v>0</v>
      </c>
      <c r="BU123">
        <v>0</v>
      </c>
      <c r="BV123">
        <v>0</v>
      </c>
      <c r="BW123">
        <v>0</v>
      </c>
      <c r="BX123">
        <v>0</v>
      </c>
      <c r="BY123">
        <v>0</v>
      </c>
      <c r="BZ123">
        <v>0</v>
      </c>
      <c r="CA123">
        <v>0</v>
      </c>
      <c r="CB123">
        <v>0</v>
      </c>
      <c r="CC123">
        <v>0</v>
      </c>
      <c r="CD123">
        <v>0</v>
      </c>
      <c r="CE123">
        <v>0</v>
      </c>
      <c r="CF123">
        <v>0</v>
      </c>
      <c r="CG123">
        <v>0</v>
      </c>
      <c r="CH123">
        <v>3</v>
      </c>
      <c r="CI123">
        <v>0</v>
      </c>
      <c r="CJ123">
        <v>0</v>
      </c>
      <c r="CK123">
        <v>0</v>
      </c>
      <c r="CL123">
        <v>0</v>
      </c>
      <c r="CM123">
        <v>0</v>
      </c>
      <c r="CN123">
        <v>0</v>
      </c>
      <c r="CO123">
        <v>0</v>
      </c>
      <c r="CP123">
        <v>0</v>
      </c>
      <c r="CQ123">
        <v>0</v>
      </c>
      <c r="CR123">
        <v>0</v>
      </c>
      <c r="CS123">
        <v>0</v>
      </c>
      <c r="CT123">
        <v>0</v>
      </c>
      <c r="CU123">
        <v>0</v>
      </c>
      <c r="CV123">
        <v>1</v>
      </c>
      <c r="CW123">
        <v>0</v>
      </c>
      <c r="CX123">
        <v>0</v>
      </c>
      <c r="CY123">
        <v>3</v>
      </c>
      <c r="CZ123">
        <v>0</v>
      </c>
      <c r="DA123">
        <v>0</v>
      </c>
      <c r="DB123">
        <v>0</v>
      </c>
      <c r="DC123">
        <v>0</v>
      </c>
      <c r="DD123">
        <v>0</v>
      </c>
      <c r="DE123">
        <v>0</v>
      </c>
      <c r="DF123">
        <v>0</v>
      </c>
      <c r="DG123">
        <v>0</v>
      </c>
      <c r="DH123">
        <v>0</v>
      </c>
      <c r="DI123">
        <v>0</v>
      </c>
      <c r="DJ123">
        <v>0</v>
      </c>
      <c r="DK123">
        <v>0</v>
      </c>
      <c r="DL123">
        <v>1</v>
      </c>
      <c r="DM123">
        <v>1</v>
      </c>
      <c r="DN123">
        <v>2</v>
      </c>
      <c r="DO123">
        <v>0</v>
      </c>
      <c r="DP123">
        <v>0</v>
      </c>
      <c r="DQ123">
        <v>0</v>
      </c>
      <c r="DR123">
        <v>0</v>
      </c>
      <c r="DS123">
        <v>0</v>
      </c>
      <c r="DT123" s="340" t="e">
        <v>#N/A</v>
      </c>
      <c r="DU123" s="340" t="e">
        <v>#N/A</v>
      </c>
      <c r="DV123" s="340" t="e">
        <v>#N/A</v>
      </c>
      <c r="DW123" s="340" t="e">
        <v>#N/A</v>
      </c>
      <c r="DX123" s="340" t="e">
        <v>#N/A</v>
      </c>
      <c r="DY123" s="340" t="e">
        <v>#N/A</v>
      </c>
      <c r="DZ123" s="340" t="e">
        <v>#N/A</v>
      </c>
      <c r="EA123" s="340" t="e">
        <v>#N/A</v>
      </c>
      <c r="EB123" s="340" t="e">
        <v>#N/A</v>
      </c>
      <c r="EC123" s="340" t="e">
        <v>#N/A</v>
      </c>
      <c r="ED123" s="340" t="e">
        <v>#N/A</v>
      </c>
      <c r="EE123" s="340" t="e">
        <v>#N/A</v>
      </c>
      <c r="EF123" s="340" t="e">
        <v>#N/A</v>
      </c>
      <c r="EG123" s="340" t="e">
        <v>#N/A</v>
      </c>
      <c r="EH123" s="340" t="e">
        <v>#N/A</v>
      </c>
      <c r="EI123" s="340" t="e">
        <v>#N/A</v>
      </c>
      <c r="EJ123" s="235" t="e">
        <v>#N/A</v>
      </c>
      <c r="EK123" s="235" t="e">
        <v>#N/A</v>
      </c>
      <c r="EL123" s="235" t="e">
        <v>#N/A</v>
      </c>
      <c r="EM123" s="235" t="e">
        <v>#N/A</v>
      </c>
      <c r="EN123" s="235" t="e">
        <v>#N/A</v>
      </c>
      <c r="EO123" s="235" t="e">
        <v>#N/A</v>
      </c>
      <c r="EP123" s="235" t="e">
        <v>#N/A</v>
      </c>
      <c r="EQ123" s="235" t="e">
        <v>#N/A</v>
      </c>
      <c r="ER123" s="235" t="e">
        <v>#N/A</v>
      </c>
      <c r="ES123" s="235" t="e">
        <v>#N/A</v>
      </c>
      <c r="ET123" s="235" t="e">
        <v>#N/A</v>
      </c>
      <c r="EU123" s="235" t="e">
        <v>#N/A</v>
      </c>
      <c r="EV123" s="235" t="e">
        <v>#N/A</v>
      </c>
      <c r="EW123" s="235" t="e">
        <v>#N/A</v>
      </c>
      <c r="EX123" s="235" t="e">
        <v>#N/A</v>
      </c>
      <c r="EY123" s="235" t="e">
        <v>#N/A</v>
      </c>
    </row>
    <row r="124" spans="1:155" x14ac:dyDescent="0.2">
      <c r="A124" t="s">
        <v>1845</v>
      </c>
      <c r="E124" s="277"/>
      <c r="F124" s="277"/>
      <c r="G124" s="277"/>
      <c r="H124" s="277"/>
      <c r="I124" s="277"/>
      <c r="J124" s="277"/>
      <c r="K124">
        <v>0</v>
      </c>
      <c r="L124">
        <v>4</v>
      </c>
      <c r="M124">
        <v>0</v>
      </c>
      <c r="N124">
        <v>1</v>
      </c>
      <c r="O124">
        <v>3</v>
      </c>
      <c r="P124">
        <v>0</v>
      </c>
      <c r="Q124">
        <v>1</v>
      </c>
      <c r="R124">
        <v>0</v>
      </c>
      <c r="S124">
        <v>45</v>
      </c>
      <c r="T124">
        <v>107</v>
      </c>
      <c r="U124">
        <v>38</v>
      </c>
      <c r="V124">
        <v>24</v>
      </c>
      <c r="W124">
        <v>0</v>
      </c>
      <c r="X124">
        <v>0</v>
      </c>
      <c r="Y124">
        <v>0</v>
      </c>
      <c r="Z124">
        <v>6</v>
      </c>
      <c r="AA124" t="s">
        <v>2201</v>
      </c>
      <c r="AB124">
        <v>0</v>
      </c>
      <c r="AC124">
        <v>1</v>
      </c>
      <c r="AD124">
        <v>0</v>
      </c>
      <c r="AE124">
        <v>0</v>
      </c>
      <c r="AF124">
        <v>0</v>
      </c>
      <c r="AG124">
        <v>0</v>
      </c>
      <c r="AH124">
        <v>0</v>
      </c>
      <c r="AI124">
        <v>0</v>
      </c>
      <c r="AJ124">
        <v>8</v>
      </c>
      <c r="AK124">
        <v>0</v>
      </c>
      <c r="AL124">
        <v>0</v>
      </c>
      <c r="AM124">
        <v>9</v>
      </c>
      <c r="AN124">
        <v>0</v>
      </c>
      <c r="AO124">
        <v>0</v>
      </c>
      <c r="AP124">
        <v>0</v>
      </c>
      <c r="AQ124">
        <v>1</v>
      </c>
      <c r="AR124">
        <v>0</v>
      </c>
      <c r="AS124">
        <v>1</v>
      </c>
      <c r="AT124">
        <v>0</v>
      </c>
      <c r="AU124">
        <v>0</v>
      </c>
      <c r="AV124">
        <v>0</v>
      </c>
      <c r="AW124">
        <v>0</v>
      </c>
      <c r="AX124">
        <v>0</v>
      </c>
      <c r="AY124">
        <v>0</v>
      </c>
      <c r="AZ124">
        <v>0</v>
      </c>
      <c r="BA124">
        <v>3</v>
      </c>
      <c r="BB124">
        <v>7</v>
      </c>
      <c r="BC124">
        <v>0</v>
      </c>
      <c r="BD124">
        <v>0</v>
      </c>
      <c r="BE124">
        <v>0</v>
      </c>
      <c r="BF124">
        <v>0</v>
      </c>
      <c r="BG124">
        <v>0</v>
      </c>
      <c r="BH124">
        <v>0</v>
      </c>
      <c r="BI124">
        <v>2</v>
      </c>
      <c r="BJ124">
        <v>0</v>
      </c>
      <c r="BK124">
        <v>0</v>
      </c>
      <c r="BL124">
        <v>0</v>
      </c>
      <c r="BM124">
        <v>0</v>
      </c>
      <c r="BN124">
        <v>0</v>
      </c>
      <c r="BO124">
        <v>0</v>
      </c>
      <c r="BP124">
        <v>8</v>
      </c>
      <c r="BQ124">
        <v>3</v>
      </c>
      <c r="BR124">
        <v>1</v>
      </c>
      <c r="BS124">
        <v>5</v>
      </c>
      <c r="BT124">
        <v>0</v>
      </c>
      <c r="BU124">
        <v>0</v>
      </c>
      <c r="BV124">
        <v>0</v>
      </c>
      <c r="BW124">
        <v>1</v>
      </c>
      <c r="BX124">
        <v>0</v>
      </c>
      <c r="BY124">
        <v>0</v>
      </c>
      <c r="BZ124">
        <v>0</v>
      </c>
      <c r="CA124">
        <v>0</v>
      </c>
      <c r="CB124">
        <v>0</v>
      </c>
      <c r="CC124">
        <v>0</v>
      </c>
      <c r="CD124">
        <v>0</v>
      </c>
      <c r="CE124">
        <v>0</v>
      </c>
      <c r="CF124">
        <v>0</v>
      </c>
      <c r="CG124">
        <v>0</v>
      </c>
      <c r="CH124">
        <v>15</v>
      </c>
      <c r="CI124">
        <v>0</v>
      </c>
      <c r="CJ124">
        <v>0</v>
      </c>
      <c r="CK124">
        <v>0</v>
      </c>
      <c r="CL124">
        <v>0</v>
      </c>
      <c r="CM124">
        <v>0</v>
      </c>
      <c r="CN124">
        <v>0</v>
      </c>
      <c r="CO124">
        <v>1</v>
      </c>
      <c r="CP124">
        <v>0</v>
      </c>
      <c r="CQ124">
        <v>0</v>
      </c>
      <c r="CR124">
        <v>0</v>
      </c>
      <c r="CS124">
        <v>0</v>
      </c>
      <c r="CT124">
        <v>0</v>
      </c>
      <c r="CU124">
        <v>0</v>
      </c>
      <c r="CV124">
        <v>13</v>
      </c>
      <c r="CW124">
        <v>16</v>
      </c>
      <c r="CX124">
        <v>0</v>
      </c>
      <c r="CY124">
        <v>5</v>
      </c>
      <c r="CZ124">
        <v>0</v>
      </c>
      <c r="DA124">
        <v>0</v>
      </c>
      <c r="DB124">
        <v>0</v>
      </c>
      <c r="DC124">
        <v>2</v>
      </c>
      <c r="DD124">
        <v>0</v>
      </c>
      <c r="DE124">
        <v>8</v>
      </c>
      <c r="DF124">
        <v>0</v>
      </c>
      <c r="DG124">
        <v>0</v>
      </c>
      <c r="DH124">
        <v>0</v>
      </c>
      <c r="DI124">
        <v>0</v>
      </c>
      <c r="DJ124">
        <v>0</v>
      </c>
      <c r="DK124">
        <v>0</v>
      </c>
      <c r="DL124">
        <v>0</v>
      </c>
      <c r="DM124">
        <v>0</v>
      </c>
      <c r="DN124">
        <v>8</v>
      </c>
      <c r="DO124">
        <v>0</v>
      </c>
      <c r="DP124">
        <v>0</v>
      </c>
      <c r="DQ124">
        <v>0</v>
      </c>
      <c r="DR124">
        <v>0</v>
      </c>
      <c r="DS124">
        <v>0</v>
      </c>
      <c r="DT124" s="340">
        <v>0</v>
      </c>
      <c r="DU124" s="340"/>
      <c r="DV124" s="340">
        <v>0</v>
      </c>
      <c r="DW124" s="340">
        <v>0</v>
      </c>
      <c r="DX124" s="340">
        <v>0</v>
      </c>
      <c r="DY124" s="340">
        <v>0</v>
      </c>
      <c r="DZ124" s="340">
        <v>0</v>
      </c>
      <c r="EA124" s="340">
        <v>0</v>
      </c>
      <c r="EB124" s="340">
        <v>11</v>
      </c>
      <c r="EC124" s="340">
        <v>9</v>
      </c>
      <c r="ED124" s="340">
        <v>1</v>
      </c>
      <c r="EE124" s="340">
        <v>4</v>
      </c>
      <c r="EF124" s="340">
        <v>0</v>
      </c>
      <c r="EG124" s="340">
        <v>0</v>
      </c>
      <c r="EH124" s="340">
        <v>0</v>
      </c>
      <c r="EI124" s="340">
        <v>1</v>
      </c>
      <c r="EJ124" s="235">
        <v>0</v>
      </c>
      <c r="EK124" s="235"/>
      <c r="EL124" s="235">
        <v>0</v>
      </c>
      <c r="EM124" s="235">
        <v>0</v>
      </c>
      <c r="EN124" s="235">
        <v>0</v>
      </c>
      <c r="EO124" s="235">
        <v>0</v>
      </c>
      <c r="EP124" s="235">
        <v>0</v>
      </c>
      <c r="EQ124" s="235"/>
      <c r="ER124" s="235"/>
      <c r="ES124" s="235"/>
      <c r="ET124" s="235">
        <v>15</v>
      </c>
      <c r="EU124" s="235">
        <v>0</v>
      </c>
      <c r="EV124" s="235">
        <v>4</v>
      </c>
      <c r="EW124" s="235">
        <v>0</v>
      </c>
      <c r="EX124" s="235">
        <v>0</v>
      </c>
      <c r="EY124" s="235">
        <v>0</v>
      </c>
    </row>
    <row r="125" spans="1:155" x14ac:dyDescent="0.2">
      <c r="A125" t="s">
        <v>1697</v>
      </c>
      <c r="E125" s="277"/>
      <c r="F125" s="277"/>
      <c r="G125" s="277"/>
      <c r="H125" s="277"/>
      <c r="I125" s="277"/>
      <c r="J125" s="277"/>
      <c r="K125">
        <v>0</v>
      </c>
      <c r="L125">
        <v>0</v>
      </c>
      <c r="M125">
        <v>0</v>
      </c>
      <c r="N125">
        <v>0</v>
      </c>
      <c r="O125">
        <v>0</v>
      </c>
      <c r="P125">
        <v>0</v>
      </c>
      <c r="Q125">
        <v>0</v>
      </c>
      <c r="R125">
        <v>0</v>
      </c>
      <c r="S125">
        <v>8</v>
      </c>
      <c r="T125">
        <v>0</v>
      </c>
      <c r="U125">
        <v>0</v>
      </c>
      <c r="V125">
        <v>24</v>
      </c>
      <c r="W125">
        <v>0</v>
      </c>
      <c r="X125">
        <v>0</v>
      </c>
      <c r="Y125">
        <v>0</v>
      </c>
      <c r="Z125">
        <v>2</v>
      </c>
      <c r="AA125" t="s">
        <v>2201</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0</v>
      </c>
      <c r="AY125">
        <v>0</v>
      </c>
      <c r="AZ125">
        <v>0</v>
      </c>
      <c r="BA125">
        <v>0</v>
      </c>
      <c r="BB125">
        <v>0</v>
      </c>
      <c r="BC125">
        <v>0</v>
      </c>
      <c r="BD125">
        <v>0</v>
      </c>
      <c r="BE125">
        <v>0</v>
      </c>
      <c r="BF125">
        <v>0</v>
      </c>
      <c r="BG125">
        <v>0</v>
      </c>
      <c r="BH125">
        <v>0</v>
      </c>
      <c r="BI125">
        <v>0</v>
      </c>
      <c r="BJ125">
        <v>0</v>
      </c>
      <c r="BK125">
        <v>0</v>
      </c>
      <c r="BL125">
        <v>0</v>
      </c>
      <c r="BM125">
        <v>0</v>
      </c>
      <c r="BN125">
        <v>0</v>
      </c>
      <c r="BO125">
        <v>0</v>
      </c>
      <c r="BP125">
        <v>0</v>
      </c>
      <c r="BQ125">
        <v>0</v>
      </c>
      <c r="BR125">
        <v>0</v>
      </c>
      <c r="BS125">
        <v>1</v>
      </c>
      <c r="BT125">
        <v>0</v>
      </c>
      <c r="BU125">
        <v>0</v>
      </c>
      <c r="BV125">
        <v>0</v>
      </c>
      <c r="BW125">
        <v>1</v>
      </c>
      <c r="BX125">
        <v>0</v>
      </c>
      <c r="BY125">
        <v>0</v>
      </c>
      <c r="BZ125">
        <v>0</v>
      </c>
      <c r="CA125">
        <v>0</v>
      </c>
      <c r="CB125">
        <v>0</v>
      </c>
      <c r="CC125">
        <v>0</v>
      </c>
      <c r="CD125">
        <v>0</v>
      </c>
      <c r="CE125">
        <v>0</v>
      </c>
      <c r="CF125">
        <v>0</v>
      </c>
      <c r="CG125">
        <v>0</v>
      </c>
      <c r="CH125">
        <v>0</v>
      </c>
      <c r="CI125">
        <v>1</v>
      </c>
      <c r="CJ125">
        <v>0</v>
      </c>
      <c r="CK125">
        <v>0</v>
      </c>
      <c r="CL125">
        <v>0</v>
      </c>
      <c r="CM125">
        <v>0</v>
      </c>
      <c r="CN125">
        <v>0</v>
      </c>
      <c r="CO125">
        <v>0</v>
      </c>
      <c r="CP125">
        <v>0</v>
      </c>
      <c r="CQ125">
        <v>0</v>
      </c>
      <c r="CR125">
        <v>0</v>
      </c>
      <c r="CS125">
        <v>0</v>
      </c>
      <c r="CT125">
        <v>0</v>
      </c>
      <c r="CU125">
        <v>0</v>
      </c>
      <c r="CV125">
        <v>2</v>
      </c>
      <c r="CW125">
        <v>0</v>
      </c>
      <c r="CX125">
        <v>0</v>
      </c>
      <c r="CY125">
        <v>0</v>
      </c>
      <c r="CZ125">
        <v>0</v>
      </c>
      <c r="DA125">
        <v>0</v>
      </c>
      <c r="DB125">
        <v>0</v>
      </c>
      <c r="DC125">
        <v>0</v>
      </c>
      <c r="DD125">
        <v>0</v>
      </c>
      <c r="DE125">
        <v>0</v>
      </c>
      <c r="DF125">
        <v>0</v>
      </c>
      <c r="DG125">
        <v>0</v>
      </c>
      <c r="DH125">
        <v>0</v>
      </c>
      <c r="DI125">
        <v>0</v>
      </c>
      <c r="DJ125">
        <v>0</v>
      </c>
      <c r="DK125">
        <v>0</v>
      </c>
      <c r="DL125">
        <v>0</v>
      </c>
      <c r="DM125">
        <v>0</v>
      </c>
      <c r="DN125">
        <v>0</v>
      </c>
      <c r="DO125">
        <v>0</v>
      </c>
      <c r="DP125">
        <v>0</v>
      </c>
      <c r="DQ125">
        <v>0</v>
      </c>
      <c r="DR125">
        <v>0</v>
      </c>
      <c r="DS125">
        <v>0</v>
      </c>
      <c r="DT125" s="340">
        <v>0</v>
      </c>
      <c r="DU125" s="340">
        <v>0</v>
      </c>
      <c r="DV125" s="340">
        <v>0</v>
      </c>
      <c r="DW125" s="340">
        <v>0</v>
      </c>
      <c r="DX125" s="340">
        <v>0</v>
      </c>
      <c r="DY125" s="340">
        <v>0</v>
      </c>
      <c r="DZ125" s="340">
        <v>0</v>
      </c>
      <c r="EA125" s="340">
        <v>0</v>
      </c>
      <c r="EB125" s="340">
        <v>2</v>
      </c>
      <c r="EC125" s="340">
        <v>0</v>
      </c>
      <c r="ED125" s="340">
        <v>0</v>
      </c>
      <c r="EE125" s="340">
        <v>1</v>
      </c>
      <c r="EF125" s="340">
        <v>0</v>
      </c>
      <c r="EG125" s="340">
        <v>0</v>
      </c>
      <c r="EH125" s="340">
        <v>0</v>
      </c>
      <c r="EI125" s="340">
        <v>1</v>
      </c>
      <c r="EJ125" s="235">
        <v>0</v>
      </c>
      <c r="EK125" s="235">
        <v>0</v>
      </c>
      <c r="EL125" s="235">
        <v>0</v>
      </c>
      <c r="EM125" s="235">
        <v>0</v>
      </c>
      <c r="EN125" s="235">
        <v>0</v>
      </c>
      <c r="EO125" s="235">
        <v>0</v>
      </c>
      <c r="EP125" s="235">
        <v>0</v>
      </c>
      <c r="EQ125" s="235">
        <v>0</v>
      </c>
      <c r="ER125" s="235">
        <v>0</v>
      </c>
      <c r="ES125" s="235">
        <v>2</v>
      </c>
      <c r="ET125" s="235">
        <v>0</v>
      </c>
      <c r="EU125" s="235">
        <v>1</v>
      </c>
      <c r="EV125" s="235">
        <v>0</v>
      </c>
      <c r="EW125" s="235">
        <v>0</v>
      </c>
      <c r="EX125" s="235">
        <v>0</v>
      </c>
      <c r="EY125" s="235">
        <v>0</v>
      </c>
    </row>
    <row r="126" spans="1:155" x14ac:dyDescent="0.2">
      <c r="A126" t="s">
        <v>1901</v>
      </c>
      <c r="E126" s="277"/>
      <c r="F126" s="277"/>
      <c r="G126" s="277"/>
      <c r="H126" s="277"/>
      <c r="I126" s="277"/>
      <c r="J126" s="277"/>
      <c r="K126">
        <v>0</v>
      </c>
      <c r="L126">
        <v>1</v>
      </c>
      <c r="M126">
        <v>0</v>
      </c>
      <c r="N126">
        <v>0</v>
      </c>
      <c r="O126">
        <v>1</v>
      </c>
      <c r="P126">
        <v>0</v>
      </c>
      <c r="Q126">
        <v>0</v>
      </c>
      <c r="R126">
        <v>1</v>
      </c>
      <c r="S126">
        <v>5</v>
      </c>
      <c r="T126">
        <v>5</v>
      </c>
      <c r="U126">
        <v>4</v>
      </c>
      <c r="V126">
        <v>37</v>
      </c>
      <c r="W126">
        <v>0</v>
      </c>
      <c r="X126">
        <v>0</v>
      </c>
      <c r="Y126">
        <v>0</v>
      </c>
      <c r="Z126">
        <v>0</v>
      </c>
      <c r="AA126" t="s">
        <v>2201</v>
      </c>
      <c r="AB126">
        <v>0</v>
      </c>
      <c r="AC126">
        <v>0</v>
      </c>
      <c r="AD126">
        <v>0</v>
      </c>
      <c r="AE126">
        <v>0</v>
      </c>
      <c r="AF126">
        <v>0</v>
      </c>
      <c r="AG126">
        <v>0</v>
      </c>
      <c r="AH126">
        <v>0</v>
      </c>
      <c r="AI126">
        <v>1</v>
      </c>
      <c r="AJ126">
        <v>0</v>
      </c>
      <c r="AK126">
        <v>0</v>
      </c>
      <c r="AL126">
        <v>0</v>
      </c>
      <c r="AM126">
        <v>1</v>
      </c>
      <c r="AN126">
        <v>0</v>
      </c>
      <c r="AO126">
        <v>0</v>
      </c>
      <c r="AP126">
        <v>0</v>
      </c>
      <c r="AQ126">
        <v>0</v>
      </c>
      <c r="AR126">
        <v>0</v>
      </c>
      <c r="AS126">
        <v>0</v>
      </c>
      <c r="AT126">
        <v>0</v>
      </c>
      <c r="AU126">
        <v>0</v>
      </c>
      <c r="AV126">
        <v>0</v>
      </c>
      <c r="AW126">
        <v>0</v>
      </c>
      <c r="AX126">
        <v>0</v>
      </c>
      <c r="AY126">
        <v>0</v>
      </c>
      <c r="AZ126">
        <v>2</v>
      </c>
      <c r="BA126">
        <v>0</v>
      </c>
      <c r="BB126">
        <v>0</v>
      </c>
      <c r="BC126">
        <v>3</v>
      </c>
      <c r="BD126">
        <v>0</v>
      </c>
      <c r="BE126">
        <v>0</v>
      </c>
      <c r="BF126">
        <v>0</v>
      </c>
      <c r="BG126">
        <v>0</v>
      </c>
      <c r="BH126">
        <v>0</v>
      </c>
      <c r="BI126">
        <v>0</v>
      </c>
      <c r="BJ126">
        <v>0</v>
      </c>
      <c r="BK126">
        <v>0</v>
      </c>
      <c r="BL126">
        <v>0</v>
      </c>
      <c r="BM126">
        <v>0</v>
      </c>
      <c r="BN126">
        <v>0</v>
      </c>
      <c r="BO126">
        <v>0</v>
      </c>
      <c r="BP126">
        <v>0</v>
      </c>
      <c r="BQ126">
        <v>0</v>
      </c>
      <c r="BR126">
        <v>0</v>
      </c>
      <c r="BS126">
        <v>2</v>
      </c>
      <c r="BT126">
        <v>0</v>
      </c>
      <c r="BU126">
        <v>0</v>
      </c>
      <c r="BV126">
        <v>0</v>
      </c>
      <c r="BW126">
        <v>0</v>
      </c>
      <c r="BX126">
        <v>0</v>
      </c>
      <c r="BY126">
        <v>0</v>
      </c>
      <c r="BZ126">
        <v>0</v>
      </c>
      <c r="CA126">
        <v>0</v>
      </c>
      <c r="CB126">
        <v>0</v>
      </c>
      <c r="CC126">
        <v>0</v>
      </c>
      <c r="CD126">
        <v>0</v>
      </c>
      <c r="CE126">
        <v>0</v>
      </c>
      <c r="CF126">
        <v>1</v>
      </c>
      <c r="CG126">
        <v>1</v>
      </c>
      <c r="CH126">
        <v>1</v>
      </c>
      <c r="CI126">
        <v>2</v>
      </c>
      <c r="CJ126">
        <v>0</v>
      </c>
      <c r="CK126">
        <v>0</v>
      </c>
      <c r="CL126">
        <v>0</v>
      </c>
      <c r="CM126">
        <v>0</v>
      </c>
      <c r="CN126">
        <v>0</v>
      </c>
      <c r="CO126">
        <v>0</v>
      </c>
      <c r="CP126">
        <v>0</v>
      </c>
      <c r="CQ126">
        <v>0</v>
      </c>
      <c r="CR126">
        <v>1</v>
      </c>
      <c r="CS126">
        <v>0</v>
      </c>
      <c r="CT126">
        <v>0</v>
      </c>
      <c r="CU126">
        <v>0</v>
      </c>
      <c r="CV126">
        <v>0</v>
      </c>
      <c r="CW126">
        <v>0</v>
      </c>
      <c r="CX126">
        <v>0</v>
      </c>
      <c r="CY126">
        <v>7</v>
      </c>
      <c r="CZ126">
        <v>0</v>
      </c>
      <c r="DA126">
        <v>0</v>
      </c>
      <c r="DB126">
        <v>0</v>
      </c>
      <c r="DC126">
        <v>0</v>
      </c>
      <c r="DD126">
        <v>0</v>
      </c>
      <c r="DE126">
        <v>0</v>
      </c>
      <c r="DF126">
        <v>0</v>
      </c>
      <c r="DG126">
        <v>0</v>
      </c>
      <c r="DH126">
        <v>0</v>
      </c>
      <c r="DI126">
        <v>0</v>
      </c>
      <c r="DJ126">
        <v>0</v>
      </c>
      <c r="DK126">
        <v>0</v>
      </c>
      <c r="DL126">
        <v>1</v>
      </c>
      <c r="DM126">
        <v>1</v>
      </c>
      <c r="DN126">
        <v>3</v>
      </c>
      <c r="DO126">
        <v>0</v>
      </c>
      <c r="DP126">
        <v>0</v>
      </c>
      <c r="DQ126">
        <v>0</v>
      </c>
      <c r="DR126">
        <v>0</v>
      </c>
      <c r="DS126">
        <v>0</v>
      </c>
      <c r="DT126" s="340" t="e">
        <v>#N/A</v>
      </c>
      <c r="DU126" s="340" t="e">
        <v>#N/A</v>
      </c>
      <c r="DV126" s="340" t="e">
        <v>#N/A</v>
      </c>
      <c r="DW126" s="340" t="e">
        <v>#N/A</v>
      </c>
      <c r="DX126" s="340" t="e">
        <v>#N/A</v>
      </c>
      <c r="DY126" s="340" t="e">
        <v>#N/A</v>
      </c>
      <c r="DZ126" s="340" t="e">
        <v>#N/A</v>
      </c>
      <c r="EA126" s="340" t="e">
        <v>#N/A</v>
      </c>
      <c r="EB126" s="340" t="e">
        <v>#N/A</v>
      </c>
      <c r="EC126" s="340" t="e">
        <v>#N/A</v>
      </c>
      <c r="ED126" s="340" t="e">
        <v>#N/A</v>
      </c>
      <c r="EE126" s="340" t="e">
        <v>#N/A</v>
      </c>
      <c r="EF126" s="340" t="e">
        <v>#N/A</v>
      </c>
      <c r="EG126" s="340" t="e">
        <v>#N/A</v>
      </c>
      <c r="EH126" s="340" t="e">
        <v>#N/A</v>
      </c>
      <c r="EI126" s="340" t="e">
        <v>#N/A</v>
      </c>
      <c r="EJ126" s="235" t="e">
        <v>#N/A</v>
      </c>
      <c r="EK126" s="235" t="e">
        <v>#N/A</v>
      </c>
      <c r="EL126" s="235" t="e">
        <v>#N/A</v>
      </c>
      <c r="EM126" s="235" t="e">
        <v>#N/A</v>
      </c>
      <c r="EN126" s="235" t="e">
        <v>#N/A</v>
      </c>
      <c r="EO126" s="235" t="e">
        <v>#N/A</v>
      </c>
      <c r="EP126" s="235" t="e">
        <v>#N/A</v>
      </c>
      <c r="EQ126" s="235" t="e">
        <v>#N/A</v>
      </c>
      <c r="ER126" s="235" t="e">
        <v>#N/A</v>
      </c>
      <c r="ES126" s="235" t="e">
        <v>#N/A</v>
      </c>
      <c r="ET126" s="235" t="e">
        <v>#N/A</v>
      </c>
      <c r="EU126" s="235" t="e">
        <v>#N/A</v>
      </c>
      <c r="EV126" s="235" t="e">
        <v>#N/A</v>
      </c>
      <c r="EW126" s="235" t="e">
        <v>#N/A</v>
      </c>
      <c r="EX126" s="235" t="e">
        <v>#N/A</v>
      </c>
      <c r="EY126" s="235" t="e">
        <v>#N/A</v>
      </c>
    </row>
    <row r="127" spans="1:155" x14ac:dyDescent="0.2">
      <c r="A127" t="s">
        <v>1762</v>
      </c>
      <c r="E127" s="277"/>
      <c r="F127" s="277"/>
      <c r="G127" s="277"/>
      <c r="H127" s="277"/>
      <c r="I127" s="277"/>
      <c r="J127" s="277"/>
      <c r="K127">
        <v>0</v>
      </c>
      <c r="L127">
        <v>13</v>
      </c>
      <c r="M127">
        <v>0</v>
      </c>
      <c r="N127">
        <v>0</v>
      </c>
      <c r="O127">
        <v>36</v>
      </c>
      <c r="P127">
        <v>0</v>
      </c>
      <c r="Q127">
        <v>0</v>
      </c>
      <c r="R127">
        <v>0</v>
      </c>
      <c r="S127">
        <v>0</v>
      </c>
      <c r="T127">
        <v>0</v>
      </c>
      <c r="U127">
        <v>0</v>
      </c>
      <c r="V127">
        <v>0</v>
      </c>
      <c r="W127">
        <v>0</v>
      </c>
      <c r="X127">
        <v>0</v>
      </c>
      <c r="Y127">
        <v>0</v>
      </c>
      <c r="Z127">
        <v>0</v>
      </c>
      <c r="AA127" t="s">
        <v>2201</v>
      </c>
      <c r="AB127">
        <v>0</v>
      </c>
      <c r="AC127">
        <v>0</v>
      </c>
      <c r="AD127">
        <v>0</v>
      </c>
      <c r="AE127">
        <v>0</v>
      </c>
      <c r="AF127">
        <v>8</v>
      </c>
      <c r="AG127">
        <v>0</v>
      </c>
      <c r="AH127">
        <v>0</v>
      </c>
      <c r="AI127">
        <v>0</v>
      </c>
      <c r="AJ127">
        <v>0</v>
      </c>
      <c r="AK127">
        <v>0</v>
      </c>
      <c r="AL127">
        <v>0</v>
      </c>
      <c r="AM127">
        <v>0</v>
      </c>
      <c r="AN127">
        <v>0</v>
      </c>
      <c r="AO127">
        <v>0</v>
      </c>
      <c r="AP127">
        <v>0</v>
      </c>
      <c r="AQ127">
        <v>0</v>
      </c>
      <c r="AR127">
        <v>0</v>
      </c>
      <c r="AS127">
        <v>2</v>
      </c>
      <c r="AT127">
        <v>0</v>
      </c>
      <c r="AU127">
        <v>0</v>
      </c>
      <c r="AV127">
        <v>1</v>
      </c>
      <c r="AW127">
        <v>0</v>
      </c>
      <c r="AX127">
        <v>0</v>
      </c>
      <c r="AY127">
        <v>0</v>
      </c>
      <c r="AZ127">
        <v>0</v>
      </c>
      <c r="BA127">
        <v>0</v>
      </c>
      <c r="BB127">
        <v>0</v>
      </c>
      <c r="BC127">
        <v>0</v>
      </c>
      <c r="BD127">
        <v>0</v>
      </c>
      <c r="BE127">
        <v>0</v>
      </c>
      <c r="BF127">
        <v>0</v>
      </c>
      <c r="BG127">
        <v>0</v>
      </c>
      <c r="BH127">
        <v>0</v>
      </c>
      <c r="BI127">
        <v>0</v>
      </c>
      <c r="BJ127">
        <v>0</v>
      </c>
      <c r="BK127">
        <v>0</v>
      </c>
      <c r="BL127">
        <v>2</v>
      </c>
      <c r="BM127">
        <v>0</v>
      </c>
      <c r="BN127">
        <v>0</v>
      </c>
      <c r="BO127">
        <v>0</v>
      </c>
      <c r="BP127">
        <v>0</v>
      </c>
      <c r="BQ127">
        <v>0</v>
      </c>
      <c r="BR127">
        <v>0</v>
      </c>
      <c r="BS127">
        <v>0</v>
      </c>
      <c r="BT127">
        <v>0</v>
      </c>
      <c r="BU127">
        <v>0</v>
      </c>
      <c r="BV127">
        <v>0</v>
      </c>
      <c r="BW127">
        <v>0</v>
      </c>
      <c r="BX127">
        <v>0</v>
      </c>
      <c r="BY127">
        <v>4</v>
      </c>
      <c r="BZ127">
        <v>0</v>
      </c>
      <c r="CA127">
        <v>0</v>
      </c>
      <c r="CB127">
        <v>1</v>
      </c>
      <c r="CC127">
        <v>0</v>
      </c>
      <c r="CD127">
        <v>0</v>
      </c>
      <c r="CE127">
        <v>0</v>
      </c>
      <c r="CF127">
        <v>0</v>
      </c>
      <c r="CG127">
        <v>0</v>
      </c>
      <c r="CH127">
        <v>0</v>
      </c>
      <c r="CI127">
        <v>0</v>
      </c>
      <c r="CJ127">
        <v>0</v>
      </c>
      <c r="CK127">
        <v>0</v>
      </c>
      <c r="CL127">
        <v>0</v>
      </c>
      <c r="CM127">
        <v>0</v>
      </c>
      <c r="CN127">
        <v>0</v>
      </c>
      <c r="CO127">
        <v>0</v>
      </c>
      <c r="CP127">
        <v>0</v>
      </c>
      <c r="CQ127">
        <v>0</v>
      </c>
      <c r="CR127">
        <v>2</v>
      </c>
      <c r="CS127">
        <v>0</v>
      </c>
      <c r="CT127">
        <v>0</v>
      </c>
      <c r="CU127">
        <v>0</v>
      </c>
      <c r="CV127">
        <v>0</v>
      </c>
      <c r="CW127">
        <v>0</v>
      </c>
      <c r="CX127">
        <v>0</v>
      </c>
      <c r="CY127">
        <v>0</v>
      </c>
      <c r="CZ127">
        <v>0</v>
      </c>
      <c r="DA127">
        <v>0</v>
      </c>
      <c r="DB127">
        <v>0</v>
      </c>
      <c r="DC127">
        <v>0</v>
      </c>
      <c r="DD127">
        <v>0</v>
      </c>
      <c r="DE127">
        <v>2</v>
      </c>
      <c r="DF127">
        <v>0</v>
      </c>
      <c r="DG127">
        <v>0</v>
      </c>
      <c r="DH127">
        <v>0</v>
      </c>
      <c r="DI127">
        <v>0</v>
      </c>
      <c r="DJ127">
        <v>0</v>
      </c>
      <c r="DK127">
        <v>0</v>
      </c>
      <c r="DL127">
        <v>0</v>
      </c>
      <c r="DM127">
        <v>0</v>
      </c>
      <c r="DN127">
        <v>0</v>
      </c>
      <c r="DO127">
        <v>0</v>
      </c>
      <c r="DP127">
        <v>0</v>
      </c>
      <c r="DQ127">
        <v>0</v>
      </c>
      <c r="DR127">
        <v>0</v>
      </c>
      <c r="DS127">
        <v>0</v>
      </c>
      <c r="DT127" s="340">
        <v>0</v>
      </c>
      <c r="DU127" s="340">
        <v>0</v>
      </c>
      <c r="DV127" s="340">
        <v>0</v>
      </c>
      <c r="DW127" s="340">
        <v>0</v>
      </c>
      <c r="DX127" s="340">
        <v>2</v>
      </c>
      <c r="DY127" s="340">
        <v>0</v>
      </c>
      <c r="DZ127" s="340">
        <v>0</v>
      </c>
      <c r="EA127" s="340">
        <v>0</v>
      </c>
      <c r="EB127" s="340">
        <v>0</v>
      </c>
      <c r="EC127" s="340">
        <v>0</v>
      </c>
      <c r="ED127" s="340">
        <v>0</v>
      </c>
      <c r="EE127" s="340">
        <v>0</v>
      </c>
      <c r="EF127" s="340">
        <v>0</v>
      </c>
      <c r="EG127" s="340">
        <v>0</v>
      </c>
      <c r="EH127" s="340">
        <v>0</v>
      </c>
      <c r="EI127" s="340">
        <v>0</v>
      </c>
      <c r="EJ127" s="235">
        <v>0</v>
      </c>
      <c r="EK127" s="235">
        <v>2</v>
      </c>
      <c r="EL127" s="235">
        <v>0</v>
      </c>
      <c r="EM127" s="235">
        <v>0</v>
      </c>
      <c r="EN127" s="235">
        <v>2</v>
      </c>
      <c r="EO127" s="235">
        <v>0</v>
      </c>
      <c r="EP127" s="235">
        <v>0</v>
      </c>
      <c r="EQ127" s="235">
        <v>0</v>
      </c>
      <c r="ER127" s="235">
        <v>0</v>
      </c>
      <c r="ES127" s="235">
        <v>0</v>
      </c>
      <c r="ET127" s="235">
        <v>0</v>
      </c>
      <c r="EU127" s="235">
        <v>0</v>
      </c>
      <c r="EV127" s="235">
        <v>0</v>
      </c>
      <c r="EW127" s="235">
        <v>0</v>
      </c>
      <c r="EX127" s="235">
        <v>0</v>
      </c>
      <c r="EY127" s="235">
        <v>0</v>
      </c>
    </row>
    <row r="128" spans="1:155" x14ac:dyDescent="0.2">
      <c r="A128" t="s">
        <v>1983</v>
      </c>
      <c r="E128" s="277"/>
      <c r="F128" s="277"/>
      <c r="G128" s="277"/>
      <c r="H128" s="277"/>
      <c r="I128" s="277"/>
      <c r="J128" s="277"/>
      <c r="K128">
        <v>0</v>
      </c>
      <c r="L128">
        <v>0</v>
      </c>
      <c r="M128">
        <v>0</v>
      </c>
      <c r="N128">
        <v>8</v>
      </c>
      <c r="O128">
        <v>0</v>
      </c>
      <c r="P128">
        <v>0</v>
      </c>
      <c r="Q128">
        <v>0</v>
      </c>
      <c r="R128">
        <v>1</v>
      </c>
      <c r="S128">
        <v>22</v>
      </c>
      <c r="T128">
        <v>36</v>
      </c>
      <c r="U128">
        <v>32</v>
      </c>
      <c r="V128">
        <v>23</v>
      </c>
      <c r="W128">
        <v>0</v>
      </c>
      <c r="X128">
        <v>0</v>
      </c>
      <c r="Y128">
        <v>0</v>
      </c>
      <c r="Z128">
        <v>1</v>
      </c>
      <c r="AA128" t="s">
        <v>2201</v>
      </c>
      <c r="AB128">
        <v>0</v>
      </c>
      <c r="AC128">
        <v>0</v>
      </c>
      <c r="AD128">
        <v>0</v>
      </c>
      <c r="AE128">
        <v>0</v>
      </c>
      <c r="AF128">
        <v>0</v>
      </c>
      <c r="AG128">
        <v>0</v>
      </c>
      <c r="AH128">
        <v>0</v>
      </c>
      <c r="AI128">
        <v>0</v>
      </c>
      <c r="AJ128">
        <v>0</v>
      </c>
      <c r="AK128">
        <v>0</v>
      </c>
      <c r="AL128">
        <v>0</v>
      </c>
      <c r="AM128">
        <v>1</v>
      </c>
      <c r="AN128">
        <v>0</v>
      </c>
      <c r="AO128">
        <v>0</v>
      </c>
      <c r="AP128">
        <v>0</v>
      </c>
      <c r="AQ128">
        <v>1</v>
      </c>
      <c r="AR128">
        <v>0</v>
      </c>
      <c r="AS128">
        <v>0</v>
      </c>
      <c r="AT128">
        <v>0</v>
      </c>
      <c r="AU128">
        <v>0</v>
      </c>
      <c r="AV128">
        <v>0</v>
      </c>
      <c r="AW128">
        <v>0</v>
      </c>
      <c r="AX128">
        <v>0</v>
      </c>
      <c r="AY128">
        <v>0</v>
      </c>
      <c r="AZ128">
        <v>0</v>
      </c>
      <c r="BA128">
        <v>0</v>
      </c>
      <c r="BB128">
        <v>1</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BX128">
        <v>0</v>
      </c>
      <c r="BY128">
        <v>0</v>
      </c>
      <c r="BZ128">
        <v>0</v>
      </c>
      <c r="CA128">
        <v>0</v>
      </c>
      <c r="CB128">
        <v>0</v>
      </c>
      <c r="CC128">
        <v>0</v>
      </c>
      <c r="CD128">
        <v>0</v>
      </c>
      <c r="CE128">
        <v>0</v>
      </c>
      <c r="CF128">
        <v>0</v>
      </c>
      <c r="CG128">
        <v>0</v>
      </c>
      <c r="CH128">
        <v>0</v>
      </c>
      <c r="CI128">
        <v>0</v>
      </c>
      <c r="CJ128">
        <v>0</v>
      </c>
      <c r="CK128">
        <v>0</v>
      </c>
      <c r="CL128">
        <v>0</v>
      </c>
      <c r="CM128">
        <v>0</v>
      </c>
      <c r="CN128">
        <v>0</v>
      </c>
      <c r="CO128">
        <v>0</v>
      </c>
      <c r="CP128">
        <v>0</v>
      </c>
      <c r="CQ128">
        <v>7</v>
      </c>
      <c r="CR128">
        <v>0</v>
      </c>
      <c r="CS128">
        <v>0</v>
      </c>
      <c r="CT128">
        <v>0</v>
      </c>
      <c r="CU128">
        <v>0</v>
      </c>
      <c r="CV128">
        <v>0</v>
      </c>
      <c r="CW128">
        <v>0</v>
      </c>
      <c r="CX128">
        <v>0</v>
      </c>
      <c r="CY128">
        <v>7</v>
      </c>
      <c r="CZ128">
        <v>0</v>
      </c>
      <c r="DA128">
        <v>0</v>
      </c>
      <c r="DB128">
        <v>0</v>
      </c>
      <c r="DC128">
        <v>0</v>
      </c>
      <c r="DD128">
        <v>0</v>
      </c>
      <c r="DE128">
        <v>0</v>
      </c>
      <c r="DF128">
        <v>0</v>
      </c>
      <c r="DG128">
        <v>0</v>
      </c>
      <c r="DH128">
        <v>0</v>
      </c>
      <c r="DI128">
        <v>0</v>
      </c>
      <c r="DJ128">
        <v>8</v>
      </c>
      <c r="DK128">
        <v>0</v>
      </c>
      <c r="DL128">
        <v>0</v>
      </c>
      <c r="DM128">
        <v>0</v>
      </c>
      <c r="DN128">
        <v>0</v>
      </c>
      <c r="DO128">
        <v>0</v>
      </c>
      <c r="DP128">
        <v>0</v>
      </c>
      <c r="DQ128">
        <v>0</v>
      </c>
      <c r="DR128">
        <v>0</v>
      </c>
      <c r="DS128">
        <v>0</v>
      </c>
      <c r="DT128" s="340" t="e">
        <v>#N/A</v>
      </c>
      <c r="DU128" s="340" t="e">
        <v>#N/A</v>
      </c>
      <c r="DV128" s="340" t="e">
        <v>#N/A</v>
      </c>
      <c r="DW128" s="340" t="e">
        <v>#N/A</v>
      </c>
      <c r="DX128" s="340" t="e">
        <v>#N/A</v>
      </c>
      <c r="DY128" s="340" t="e">
        <v>#N/A</v>
      </c>
      <c r="DZ128" s="340" t="e">
        <v>#N/A</v>
      </c>
      <c r="EA128" s="340" t="e">
        <v>#N/A</v>
      </c>
      <c r="EB128" s="340" t="e">
        <v>#N/A</v>
      </c>
      <c r="EC128" s="340" t="e">
        <v>#N/A</v>
      </c>
      <c r="ED128" s="340" t="e">
        <v>#N/A</v>
      </c>
      <c r="EE128" s="340" t="e">
        <v>#N/A</v>
      </c>
      <c r="EF128" s="340" t="e">
        <v>#N/A</v>
      </c>
      <c r="EG128" s="340" t="e">
        <v>#N/A</v>
      </c>
      <c r="EH128" s="340" t="e">
        <v>#N/A</v>
      </c>
      <c r="EI128" s="340" t="e">
        <v>#N/A</v>
      </c>
      <c r="EJ128" s="235" t="e">
        <v>#N/A</v>
      </c>
      <c r="EK128" s="235" t="e">
        <v>#N/A</v>
      </c>
      <c r="EL128" s="235" t="e">
        <v>#N/A</v>
      </c>
      <c r="EM128" s="235" t="e">
        <v>#N/A</v>
      </c>
      <c r="EN128" s="235" t="e">
        <v>#N/A</v>
      </c>
      <c r="EO128" s="235" t="e">
        <v>#N/A</v>
      </c>
      <c r="EP128" s="235" t="e">
        <v>#N/A</v>
      </c>
      <c r="EQ128" s="235" t="e">
        <v>#N/A</v>
      </c>
      <c r="ER128" s="235" t="e">
        <v>#N/A</v>
      </c>
      <c r="ES128" s="235" t="e">
        <v>#N/A</v>
      </c>
      <c r="ET128" s="235" t="e">
        <v>#N/A</v>
      </c>
      <c r="EU128" s="235" t="e">
        <v>#N/A</v>
      </c>
      <c r="EV128" s="235" t="e">
        <v>#N/A</v>
      </c>
      <c r="EW128" s="235" t="e">
        <v>#N/A</v>
      </c>
      <c r="EX128" s="235" t="e">
        <v>#N/A</v>
      </c>
      <c r="EY128" s="235" t="e">
        <v>#N/A</v>
      </c>
    </row>
    <row r="129" spans="1:155" x14ac:dyDescent="0.2">
      <c r="A129" t="s">
        <v>1679</v>
      </c>
      <c r="E129" s="277"/>
      <c r="F129" s="277"/>
      <c r="G129" s="277"/>
      <c r="H129" s="277"/>
      <c r="I129" s="277"/>
      <c r="J129" s="277"/>
      <c r="K129">
        <v>0</v>
      </c>
      <c r="L129">
        <v>2</v>
      </c>
      <c r="M129">
        <v>0</v>
      </c>
      <c r="N129">
        <v>0</v>
      </c>
      <c r="O129">
        <v>0</v>
      </c>
      <c r="P129">
        <v>0</v>
      </c>
      <c r="Q129">
        <v>0</v>
      </c>
      <c r="R129">
        <v>0</v>
      </c>
      <c r="S129">
        <v>4</v>
      </c>
      <c r="T129">
        <v>15</v>
      </c>
      <c r="U129">
        <v>10</v>
      </c>
      <c r="V129">
        <v>2</v>
      </c>
      <c r="W129">
        <v>0</v>
      </c>
      <c r="X129">
        <v>0</v>
      </c>
      <c r="Y129">
        <v>0</v>
      </c>
      <c r="Z129">
        <v>0</v>
      </c>
      <c r="AA129" t="s">
        <v>2201</v>
      </c>
      <c r="AB129">
        <v>0</v>
      </c>
      <c r="AC129">
        <v>0</v>
      </c>
      <c r="AD129">
        <v>0</v>
      </c>
      <c r="AE129">
        <v>0</v>
      </c>
      <c r="AF129">
        <v>0</v>
      </c>
      <c r="AG129">
        <v>0</v>
      </c>
      <c r="AH129">
        <v>0</v>
      </c>
      <c r="AI129">
        <v>0</v>
      </c>
      <c r="AJ129">
        <v>1</v>
      </c>
      <c r="AK129">
        <v>3</v>
      </c>
      <c r="AL129">
        <v>0</v>
      </c>
      <c r="AM129">
        <v>1</v>
      </c>
      <c r="AN129">
        <v>0</v>
      </c>
      <c r="AO129">
        <v>0</v>
      </c>
      <c r="AP129">
        <v>0</v>
      </c>
      <c r="AQ129">
        <v>0</v>
      </c>
      <c r="AR129">
        <v>0</v>
      </c>
      <c r="AS129">
        <v>0</v>
      </c>
      <c r="AT129">
        <v>0</v>
      </c>
      <c r="AU129">
        <v>0</v>
      </c>
      <c r="AV129">
        <v>0</v>
      </c>
      <c r="AW129">
        <v>0</v>
      </c>
      <c r="AX129">
        <v>0</v>
      </c>
      <c r="AY129">
        <v>0</v>
      </c>
      <c r="AZ129">
        <v>0</v>
      </c>
      <c r="BA129">
        <v>0</v>
      </c>
      <c r="BB129">
        <v>4</v>
      </c>
      <c r="BC129">
        <v>0</v>
      </c>
      <c r="BD129">
        <v>0</v>
      </c>
      <c r="BE129">
        <v>0</v>
      </c>
      <c r="BF129">
        <v>0</v>
      </c>
      <c r="BG129">
        <v>0</v>
      </c>
      <c r="BH129">
        <v>0</v>
      </c>
      <c r="BI129">
        <v>0</v>
      </c>
      <c r="BJ129">
        <v>0</v>
      </c>
      <c r="BK129">
        <v>0</v>
      </c>
      <c r="BL129">
        <v>0</v>
      </c>
      <c r="BM129">
        <v>0</v>
      </c>
      <c r="BN129">
        <v>0</v>
      </c>
      <c r="BO129">
        <v>0</v>
      </c>
      <c r="BP129">
        <v>1</v>
      </c>
      <c r="BQ129">
        <v>1</v>
      </c>
      <c r="BR129">
        <v>0</v>
      </c>
      <c r="BS129">
        <v>0</v>
      </c>
      <c r="BT129">
        <v>0</v>
      </c>
      <c r="BU129">
        <v>0</v>
      </c>
      <c r="BV129">
        <v>0</v>
      </c>
      <c r="BW129">
        <v>0</v>
      </c>
      <c r="BX129">
        <v>0</v>
      </c>
      <c r="BY129">
        <v>0</v>
      </c>
      <c r="BZ129">
        <v>0</v>
      </c>
      <c r="CA129">
        <v>0</v>
      </c>
      <c r="CB129">
        <v>0</v>
      </c>
      <c r="CC129">
        <v>0</v>
      </c>
      <c r="CD129">
        <v>0</v>
      </c>
      <c r="CE129">
        <v>0</v>
      </c>
      <c r="CF129">
        <v>0</v>
      </c>
      <c r="CG129">
        <v>0</v>
      </c>
      <c r="CH129">
        <v>1</v>
      </c>
      <c r="CI129">
        <v>0</v>
      </c>
      <c r="CJ129">
        <v>0</v>
      </c>
      <c r="CK129">
        <v>0</v>
      </c>
      <c r="CL129">
        <v>0</v>
      </c>
      <c r="CM129">
        <v>0</v>
      </c>
      <c r="DT129" s="340">
        <v>0</v>
      </c>
      <c r="DU129" s="340">
        <v>0</v>
      </c>
      <c r="DV129" s="340">
        <v>0</v>
      </c>
      <c r="DW129" s="340">
        <v>0</v>
      </c>
      <c r="DX129" s="340">
        <v>0</v>
      </c>
      <c r="DY129" s="340">
        <v>0</v>
      </c>
      <c r="DZ129" s="340">
        <v>0</v>
      </c>
      <c r="EA129" s="340">
        <v>0</v>
      </c>
      <c r="EB129" s="340">
        <v>2</v>
      </c>
      <c r="EC129" s="340">
        <v>4</v>
      </c>
      <c r="ED129" s="340">
        <v>0</v>
      </c>
      <c r="EE129" s="340">
        <v>0</v>
      </c>
      <c r="EF129" s="340">
        <v>0</v>
      </c>
      <c r="EG129" s="340">
        <v>0</v>
      </c>
      <c r="EH129" s="340">
        <v>0</v>
      </c>
      <c r="EI129" s="340">
        <v>0</v>
      </c>
      <c r="EJ129" s="235">
        <v>0</v>
      </c>
      <c r="EK129" s="235">
        <v>0</v>
      </c>
      <c r="EL129" s="235">
        <v>0</v>
      </c>
      <c r="EM129" s="235">
        <v>0</v>
      </c>
      <c r="EN129" s="235">
        <v>0</v>
      </c>
      <c r="EO129" s="235">
        <v>0</v>
      </c>
      <c r="EP129" s="235">
        <v>0</v>
      </c>
      <c r="EQ129" s="235">
        <v>0</v>
      </c>
      <c r="ER129" s="235">
        <v>0</v>
      </c>
      <c r="ES129" s="235">
        <v>0</v>
      </c>
      <c r="ET129" s="235">
        <v>8</v>
      </c>
      <c r="EU129" s="235">
        <v>0</v>
      </c>
      <c r="EV129" s="235">
        <v>0</v>
      </c>
      <c r="EW129" s="235">
        <v>0</v>
      </c>
      <c r="EX129" s="235">
        <v>0</v>
      </c>
      <c r="EY129" s="235">
        <v>0</v>
      </c>
    </row>
    <row r="130" spans="1:155" x14ac:dyDescent="0.2">
      <c r="A130" t="s">
        <v>1827</v>
      </c>
      <c r="E130" s="277"/>
      <c r="F130" s="277"/>
      <c r="G130" s="277"/>
      <c r="H130" s="277"/>
      <c r="I130" s="277"/>
      <c r="J130" s="277"/>
      <c r="K130">
        <v>0</v>
      </c>
      <c r="L130">
        <v>3</v>
      </c>
      <c r="M130">
        <v>0</v>
      </c>
      <c r="N130">
        <v>0</v>
      </c>
      <c r="O130">
        <v>2</v>
      </c>
      <c r="P130">
        <v>0</v>
      </c>
      <c r="Q130">
        <v>0</v>
      </c>
      <c r="R130">
        <v>0</v>
      </c>
      <c r="S130">
        <v>18</v>
      </c>
      <c r="T130">
        <v>20</v>
      </c>
      <c r="U130">
        <v>13</v>
      </c>
      <c r="V130">
        <v>17</v>
      </c>
      <c r="W130">
        <v>0</v>
      </c>
      <c r="X130">
        <v>0</v>
      </c>
      <c r="Y130">
        <v>0</v>
      </c>
      <c r="Z130">
        <v>4</v>
      </c>
      <c r="AA130" t="s">
        <v>2201</v>
      </c>
      <c r="AB130">
        <v>0</v>
      </c>
      <c r="AC130">
        <v>0</v>
      </c>
      <c r="AD130">
        <v>0</v>
      </c>
      <c r="AE130">
        <v>0</v>
      </c>
      <c r="AF130">
        <v>0</v>
      </c>
      <c r="AG130">
        <v>0</v>
      </c>
      <c r="AH130">
        <v>0</v>
      </c>
      <c r="AI130">
        <v>0</v>
      </c>
      <c r="AJ130">
        <v>0</v>
      </c>
      <c r="AK130">
        <v>0</v>
      </c>
      <c r="AL130">
        <v>0</v>
      </c>
      <c r="AM130">
        <v>3</v>
      </c>
      <c r="AN130">
        <v>0</v>
      </c>
      <c r="AO130">
        <v>0</v>
      </c>
      <c r="AP130">
        <v>0</v>
      </c>
      <c r="AQ130">
        <v>1</v>
      </c>
      <c r="AR130">
        <v>0</v>
      </c>
      <c r="AS130">
        <v>0</v>
      </c>
      <c r="AT130">
        <v>0</v>
      </c>
      <c r="AU130">
        <v>0</v>
      </c>
      <c r="AV130">
        <v>0</v>
      </c>
      <c r="AW130">
        <v>0</v>
      </c>
      <c r="AX130">
        <v>0</v>
      </c>
      <c r="AY130">
        <v>0</v>
      </c>
      <c r="AZ130">
        <v>0</v>
      </c>
      <c r="BA130">
        <v>1</v>
      </c>
      <c r="BB130">
        <v>2</v>
      </c>
      <c r="BC130">
        <v>0</v>
      </c>
      <c r="BD130">
        <v>0</v>
      </c>
      <c r="BE130">
        <v>0</v>
      </c>
      <c r="BF130">
        <v>0</v>
      </c>
      <c r="BG130">
        <v>0</v>
      </c>
      <c r="BH130">
        <v>0</v>
      </c>
      <c r="BI130">
        <v>0</v>
      </c>
      <c r="BJ130">
        <v>0</v>
      </c>
      <c r="BK130">
        <v>0</v>
      </c>
      <c r="BL130">
        <v>0</v>
      </c>
      <c r="BM130">
        <v>0</v>
      </c>
      <c r="BN130">
        <v>0</v>
      </c>
      <c r="BO130">
        <v>0</v>
      </c>
      <c r="BP130">
        <v>1</v>
      </c>
      <c r="BQ130">
        <v>0</v>
      </c>
      <c r="BR130">
        <v>0</v>
      </c>
      <c r="BS130">
        <v>0</v>
      </c>
      <c r="BT130">
        <v>0</v>
      </c>
      <c r="BU130">
        <v>0</v>
      </c>
      <c r="BV130">
        <v>0</v>
      </c>
      <c r="BW130">
        <v>0</v>
      </c>
      <c r="BX130">
        <v>0</v>
      </c>
      <c r="BY130">
        <v>0</v>
      </c>
      <c r="BZ130">
        <v>0</v>
      </c>
      <c r="CA130">
        <v>0</v>
      </c>
      <c r="CB130">
        <v>0</v>
      </c>
      <c r="CC130">
        <v>0</v>
      </c>
      <c r="CD130">
        <v>0</v>
      </c>
      <c r="CE130">
        <v>0</v>
      </c>
      <c r="CF130">
        <v>1</v>
      </c>
      <c r="CG130">
        <v>0</v>
      </c>
      <c r="CH130">
        <v>0</v>
      </c>
      <c r="CI130">
        <v>1</v>
      </c>
      <c r="CJ130">
        <v>0</v>
      </c>
      <c r="CK130">
        <v>0</v>
      </c>
      <c r="CL130">
        <v>0</v>
      </c>
      <c r="CM130">
        <v>0</v>
      </c>
      <c r="CN130">
        <v>0</v>
      </c>
      <c r="CO130">
        <v>0</v>
      </c>
      <c r="CP130">
        <v>0</v>
      </c>
      <c r="CQ130">
        <v>0</v>
      </c>
      <c r="CR130">
        <v>0</v>
      </c>
      <c r="CS130">
        <v>0</v>
      </c>
      <c r="CT130">
        <v>0</v>
      </c>
      <c r="CU130">
        <v>0</v>
      </c>
      <c r="CV130">
        <v>2</v>
      </c>
      <c r="CW130">
        <v>0</v>
      </c>
      <c r="CX130">
        <v>0</v>
      </c>
      <c r="CY130">
        <v>1</v>
      </c>
      <c r="CZ130">
        <v>0</v>
      </c>
      <c r="DA130">
        <v>0</v>
      </c>
      <c r="DB130">
        <v>0</v>
      </c>
      <c r="DC130">
        <v>0</v>
      </c>
      <c r="DD130">
        <v>0</v>
      </c>
      <c r="DE130">
        <v>0</v>
      </c>
      <c r="DF130">
        <v>0</v>
      </c>
      <c r="DG130">
        <v>0</v>
      </c>
      <c r="DH130">
        <v>0</v>
      </c>
      <c r="DI130">
        <v>0</v>
      </c>
      <c r="DJ130">
        <v>0</v>
      </c>
      <c r="DK130">
        <v>0</v>
      </c>
      <c r="DL130">
        <v>2</v>
      </c>
      <c r="DM130">
        <v>2</v>
      </c>
      <c r="DN130">
        <v>4</v>
      </c>
      <c r="DO130">
        <v>0</v>
      </c>
      <c r="DP130">
        <v>0</v>
      </c>
      <c r="DQ130">
        <v>0</v>
      </c>
      <c r="DR130">
        <v>0</v>
      </c>
      <c r="DS130">
        <v>0</v>
      </c>
      <c r="DT130" s="340" t="e">
        <v>#N/A</v>
      </c>
      <c r="DU130" s="340" t="e">
        <v>#N/A</v>
      </c>
      <c r="DV130" s="340" t="e">
        <v>#N/A</v>
      </c>
      <c r="DW130" s="340" t="e">
        <v>#N/A</v>
      </c>
      <c r="DX130" s="340" t="e">
        <v>#N/A</v>
      </c>
      <c r="DY130" s="340" t="e">
        <v>#N/A</v>
      </c>
      <c r="DZ130" s="340" t="e">
        <v>#N/A</v>
      </c>
      <c r="EA130" s="340" t="e">
        <v>#N/A</v>
      </c>
      <c r="EB130" s="340" t="e">
        <v>#N/A</v>
      </c>
      <c r="EC130" s="340" t="e">
        <v>#N/A</v>
      </c>
      <c r="ED130" s="340" t="e">
        <v>#N/A</v>
      </c>
      <c r="EE130" s="340" t="e">
        <v>#N/A</v>
      </c>
      <c r="EF130" s="340" t="e">
        <v>#N/A</v>
      </c>
      <c r="EG130" s="340" t="e">
        <v>#N/A</v>
      </c>
      <c r="EH130" s="340" t="e">
        <v>#N/A</v>
      </c>
      <c r="EI130" s="340" t="e">
        <v>#N/A</v>
      </c>
      <c r="EJ130" s="235" t="e">
        <v>#N/A</v>
      </c>
      <c r="EK130" s="235" t="e">
        <v>#N/A</v>
      </c>
      <c r="EL130" s="235" t="e">
        <v>#N/A</v>
      </c>
      <c r="EM130" s="235" t="e">
        <v>#N/A</v>
      </c>
      <c r="EN130" s="235" t="e">
        <v>#N/A</v>
      </c>
      <c r="EO130" s="235" t="e">
        <v>#N/A</v>
      </c>
      <c r="EP130" s="235" t="e">
        <v>#N/A</v>
      </c>
      <c r="EQ130" s="235" t="e">
        <v>#N/A</v>
      </c>
      <c r="ER130" s="235" t="e">
        <v>#N/A</v>
      </c>
      <c r="ES130" s="235" t="e">
        <v>#N/A</v>
      </c>
      <c r="ET130" s="235" t="e">
        <v>#N/A</v>
      </c>
      <c r="EU130" s="235" t="e">
        <v>#N/A</v>
      </c>
      <c r="EV130" s="235" t="e">
        <v>#N/A</v>
      </c>
      <c r="EW130" s="235" t="e">
        <v>#N/A</v>
      </c>
      <c r="EX130" s="235" t="e">
        <v>#N/A</v>
      </c>
      <c r="EY130" s="235" t="e">
        <v>#N/A</v>
      </c>
    </row>
    <row r="131" spans="1:155" x14ac:dyDescent="0.2">
      <c r="A131" t="s">
        <v>1721</v>
      </c>
      <c r="E131" s="277"/>
      <c r="F131" s="277"/>
      <c r="G131" s="277"/>
      <c r="H131" s="277"/>
      <c r="I131" s="277"/>
      <c r="J131" s="277"/>
      <c r="K131">
        <v>0</v>
      </c>
      <c r="L131">
        <v>0</v>
      </c>
      <c r="M131">
        <v>0</v>
      </c>
      <c r="N131">
        <v>0</v>
      </c>
      <c r="O131">
        <v>3</v>
      </c>
      <c r="P131">
        <v>0</v>
      </c>
      <c r="Q131">
        <v>0</v>
      </c>
      <c r="R131">
        <v>1</v>
      </c>
      <c r="S131">
        <v>11</v>
      </c>
      <c r="T131">
        <v>13</v>
      </c>
      <c r="U131">
        <v>4</v>
      </c>
      <c r="V131">
        <v>51</v>
      </c>
      <c r="W131">
        <v>0</v>
      </c>
      <c r="X131">
        <v>0</v>
      </c>
      <c r="Y131">
        <v>0</v>
      </c>
      <c r="Z131">
        <v>28</v>
      </c>
      <c r="AA131" t="s">
        <v>2201</v>
      </c>
      <c r="AB131">
        <v>0</v>
      </c>
      <c r="AC131">
        <v>0</v>
      </c>
      <c r="AD131">
        <v>0</v>
      </c>
      <c r="AE131">
        <v>0</v>
      </c>
      <c r="AF131">
        <v>1</v>
      </c>
      <c r="AG131">
        <v>0</v>
      </c>
      <c r="AH131">
        <v>0</v>
      </c>
      <c r="AI131">
        <v>0</v>
      </c>
      <c r="AJ131">
        <v>0</v>
      </c>
      <c r="AK131">
        <v>0</v>
      </c>
      <c r="AL131">
        <v>0</v>
      </c>
      <c r="AM131">
        <v>11</v>
      </c>
      <c r="AN131">
        <v>0</v>
      </c>
      <c r="AO131">
        <v>0</v>
      </c>
      <c r="AP131">
        <v>0</v>
      </c>
      <c r="AQ131">
        <v>7</v>
      </c>
      <c r="AR131">
        <v>0</v>
      </c>
      <c r="AS131">
        <v>0</v>
      </c>
      <c r="AT131">
        <v>0</v>
      </c>
      <c r="AU131">
        <v>0</v>
      </c>
      <c r="AV131">
        <v>0</v>
      </c>
      <c r="AW131">
        <v>0</v>
      </c>
      <c r="AX131">
        <v>0</v>
      </c>
      <c r="AY131">
        <v>1</v>
      </c>
      <c r="AZ131">
        <v>0</v>
      </c>
      <c r="BA131">
        <v>2</v>
      </c>
      <c r="BB131">
        <v>0</v>
      </c>
      <c r="BC131">
        <v>4</v>
      </c>
      <c r="BD131">
        <v>0</v>
      </c>
      <c r="BE131">
        <v>0</v>
      </c>
      <c r="BF131">
        <v>0</v>
      </c>
      <c r="BG131">
        <v>0</v>
      </c>
      <c r="BH131">
        <v>0</v>
      </c>
      <c r="BI131">
        <v>0</v>
      </c>
      <c r="BJ131">
        <v>0</v>
      </c>
      <c r="BK131">
        <v>0</v>
      </c>
      <c r="BL131">
        <v>0</v>
      </c>
      <c r="BM131">
        <v>0</v>
      </c>
      <c r="BN131">
        <v>0</v>
      </c>
      <c r="BO131">
        <v>0</v>
      </c>
      <c r="BP131">
        <v>3</v>
      </c>
      <c r="BQ131">
        <v>1</v>
      </c>
      <c r="BR131">
        <v>0</v>
      </c>
      <c r="BS131">
        <v>3</v>
      </c>
      <c r="BT131">
        <v>0</v>
      </c>
      <c r="BU131">
        <v>0</v>
      </c>
      <c r="BV131">
        <v>0</v>
      </c>
      <c r="BW131">
        <v>0</v>
      </c>
      <c r="BX131">
        <v>0</v>
      </c>
      <c r="BY131">
        <v>0</v>
      </c>
      <c r="BZ131">
        <v>0</v>
      </c>
      <c r="CA131">
        <v>0</v>
      </c>
      <c r="CB131">
        <v>1</v>
      </c>
      <c r="CC131">
        <v>0</v>
      </c>
      <c r="CD131">
        <v>0</v>
      </c>
      <c r="CE131">
        <v>0</v>
      </c>
      <c r="CF131">
        <v>5</v>
      </c>
      <c r="CG131">
        <v>2</v>
      </c>
      <c r="CH131">
        <v>4</v>
      </c>
      <c r="CI131">
        <v>6</v>
      </c>
      <c r="CJ131">
        <v>0</v>
      </c>
      <c r="CK131">
        <v>0</v>
      </c>
      <c r="CL131">
        <v>0</v>
      </c>
      <c r="CM131">
        <v>1</v>
      </c>
      <c r="CN131">
        <v>0</v>
      </c>
      <c r="CO131">
        <v>0</v>
      </c>
      <c r="CP131">
        <v>0</v>
      </c>
      <c r="CQ131">
        <v>0</v>
      </c>
      <c r="CR131">
        <v>0</v>
      </c>
      <c r="CS131">
        <v>0</v>
      </c>
      <c r="CT131">
        <v>0</v>
      </c>
      <c r="CU131">
        <v>0</v>
      </c>
      <c r="CV131">
        <v>2</v>
      </c>
      <c r="CW131">
        <v>1</v>
      </c>
      <c r="CX131">
        <v>0</v>
      </c>
      <c r="CY131">
        <v>14</v>
      </c>
      <c r="CZ131">
        <v>0</v>
      </c>
      <c r="DA131">
        <v>0</v>
      </c>
      <c r="DB131">
        <v>0</v>
      </c>
      <c r="DC131">
        <v>10</v>
      </c>
      <c r="DD131">
        <v>0</v>
      </c>
      <c r="DE131">
        <v>0</v>
      </c>
      <c r="DF131">
        <v>0</v>
      </c>
      <c r="DG131">
        <v>0</v>
      </c>
      <c r="DH131">
        <v>0</v>
      </c>
      <c r="DI131">
        <v>0</v>
      </c>
      <c r="DJ131">
        <v>0</v>
      </c>
      <c r="DK131">
        <v>0</v>
      </c>
      <c r="DL131">
        <v>3</v>
      </c>
      <c r="DM131">
        <v>0</v>
      </c>
      <c r="DN131">
        <v>7</v>
      </c>
      <c r="DO131">
        <v>7</v>
      </c>
      <c r="DP131">
        <v>0</v>
      </c>
      <c r="DQ131">
        <v>0</v>
      </c>
      <c r="DR131">
        <v>0</v>
      </c>
      <c r="DS131">
        <v>0</v>
      </c>
      <c r="DT131" s="340">
        <v>0</v>
      </c>
      <c r="DU131" s="340"/>
      <c r="DV131" s="340">
        <v>0</v>
      </c>
      <c r="DW131" s="340"/>
      <c r="DX131" s="340"/>
      <c r="DY131" s="340">
        <v>0</v>
      </c>
      <c r="DZ131" s="340">
        <v>0</v>
      </c>
      <c r="EA131" s="340">
        <v>1</v>
      </c>
      <c r="EB131" s="340">
        <v>4</v>
      </c>
      <c r="EC131" s="340">
        <v>1</v>
      </c>
      <c r="ED131" s="340">
        <v>0</v>
      </c>
      <c r="EE131" s="340">
        <v>6</v>
      </c>
      <c r="EF131" s="340">
        <v>0</v>
      </c>
      <c r="EG131" s="340">
        <v>0</v>
      </c>
      <c r="EH131" s="340">
        <v>0</v>
      </c>
      <c r="EI131" s="340">
        <v>2</v>
      </c>
      <c r="EJ131" s="235">
        <v>0</v>
      </c>
      <c r="EK131" s="235">
        <v>0</v>
      </c>
      <c r="EL131" s="235">
        <v>0</v>
      </c>
      <c r="EM131" s="235">
        <v>0</v>
      </c>
      <c r="EN131" s="235"/>
      <c r="EO131" s="235">
        <v>0</v>
      </c>
      <c r="EP131" s="235">
        <v>0</v>
      </c>
      <c r="EQ131" s="235"/>
      <c r="ER131" s="235">
        <v>3</v>
      </c>
      <c r="ES131" s="235"/>
      <c r="ET131" s="235">
        <v>2</v>
      </c>
      <c r="EU131" s="235"/>
      <c r="EV131" s="235">
        <v>0</v>
      </c>
      <c r="EW131" s="235">
        <v>0</v>
      </c>
      <c r="EX131" s="235">
        <v>0</v>
      </c>
      <c r="EY131" s="235"/>
    </row>
    <row r="132" spans="1:155" x14ac:dyDescent="0.2">
      <c r="A132" t="s">
        <v>1943</v>
      </c>
      <c r="E132" s="277"/>
      <c r="F132" s="277"/>
      <c r="G132" s="277"/>
      <c r="H132" s="277"/>
      <c r="I132" s="277"/>
      <c r="J132" s="277"/>
      <c r="K132">
        <v>0</v>
      </c>
      <c r="L132">
        <v>9</v>
      </c>
      <c r="M132">
        <v>0</v>
      </c>
      <c r="N132">
        <v>0</v>
      </c>
      <c r="O132">
        <v>2</v>
      </c>
      <c r="P132">
        <v>0</v>
      </c>
      <c r="Q132">
        <v>0</v>
      </c>
      <c r="R132">
        <v>1</v>
      </c>
      <c r="S132">
        <v>10</v>
      </c>
      <c r="T132">
        <v>48</v>
      </c>
      <c r="U132">
        <v>19</v>
      </c>
      <c r="V132">
        <v>4</v>
      </c>
      <c r="W132">
        <v>0</v>
      </c>
      <c r="X132">
        <v>0</v>
      </c>
      <c r="Y132">
        <v>0</v>
      </c>
      <c r="Z132">
        <v>0</v>
      </c>
      <c r="AA132" t="s">
        <v>2201</v>
      </c>
      <c r="AB132">
        <v>0</v>
      </c>
      <c r="AC132">
        <v>0</v>
      </c>
      <c r="AD132">
        <v>0</v>
      </c>
      <c r="AE132">
        <v>0</v>
      </c>
      <c r="AF132">
        <v>0</v>
      </c>
      <c r="AG132">
        <v>0</v>
      </c>
      <c r="AH132">
        <v>0</v>
      </c>
      <c r="AI132">
        <v>0</v>
      </c>
      <c r="AJ132">
        <v>2</v>
      </c>
      <c r="AK132">
        <v>0</v>
      </c>
      <c r="AL132">
        <v>1</v>
      </c>
      <c r="AM132">
        <v>1</v>
      </c>
      <c r="AN132">
        <v>0</v>
      </c>
      <c r="AO132">
        <v>0</v>
      </c>
      <c r="AP132">
        <v>0</v>
      </c>
      <c r="AQ132">
        <v>0</v>
      </c>
      <c r="AR132">
        <v>0</v>
      </c>
      <c r="AS132">
        <v>0</v>
      </c>
      <c r="AT132">
        <v>0</v>
      </c>
      <c r="AU132">
        <v>0</v>
      </c>
      <c r="AV132">
        <v>0</v>
      </c>
      <c r="AW132">
        <v>0</v>
      </c>
      <c r="AX132">
        <v>0</v>
      </c>
      <c r="AY132">
        <v>0</v>
      </c>
      <c r="AZ132">
        <v>0</v>
      </c>
      <c r="BA132">
        <v>0</v>
      </c>
      <c r="BB132">
        <v>6</v>
      </c>
      <c r="BC132">
        <v>0</v>
      </c>
      <c r="BD132">
        <v>0</v>
      </c>
      <c r="BE132">
        <v>0</v>
      </c>
      <c r="BF132">
        <v>0</v>
      </c>
      <c r="BG132">
        <v>0</v>
      </c>
      <c r="BH132">
        <v>0</v>
      </c>
      <c r="BI132">
        <v>0</v>
      </c>
      <c r="BJ132">
        <v>0</v>
      </c>
      <c r="BK132">
        <v>0</v>
      </c>
      <c r="BL132">
        <v>0</v>
      </c>
      <c r="BM132">
        <v>0</v>
      </c>
      <c r="BN132">
        <v>0</v>
      </c>
      <c r="BO132">
        <v>0</v>
      </c>
      <c r="BP132">
        <v>2</v>
      </c>
      <c r="BQ132">
        <v>3</v>
      </c>
      <c r="BR132">
        <v>0</v>
      </c>
      <c r="BS132">
        <v>0</v>
      </c>
      <c r="BT132">
        <v>0</v>
      </c>
      <c r="BU132">
        <v>0</v>
      </c>
      <c r="BV132">
        <v>0</v>
      </c>
      <c r="BW132">
        <v>0</v>
      </c>
      <c r="BX132">
        <v>0</v>
      </c>
      <c r="BY132">
        <v>0</v>
      </c>
      <c r="BZ132">
        <v>0</v>
      </c>
      <c r="CA132">
        <v>0</v>
      </c>
      <c r="CB132">
        <v>0</v>
      </c>
      <c r="CC132">
        <v>0</v>
      </c>
      <c r="CD132">
        <v>0</v>
      </c>
      <c r="CE132">
        <v>0</v>
      </c>
      <c r="CF132">
        <v>0</v>
      </c>
      <c r="CG132">
        <v>0</v>
      </c>
      <c r="CH132">
        <v>4</v>
      </c>
      <c r="CI132">
        <v>0</v>
      </c>
      <c r="CJ132">
        <v>0</v>
      </c>
      <c r="CK132">
        <v>0</v>
      </c>
      <c r="CL132">
        <v>0</v>
      </c>
      <c r="CM132">
        <v>0</v>
      </c>
      <c r="CN132">
        <v>0</v>
      </c>
      <c r="CO132">
        <v>0</v>
      </c>
      <c r="CP132">
        <v>0</v>
      </c>
      <c r="CQ132">
        <v>0</v>
      </c>
      <c r="CR132">
        <v>0</v>
      </c>
      <c r="CS132">
        <v>0</v>
      </c>
      <c r="CT132">
        <v>0</v>
      </c>
      <c r="CU132">
        <v>0</v>
      </c>
      <c r="CV132">
        <v>3</v>
      </c>
      <c r="CW132">
        <v>6</v>
      </c>
      <c r="CX132">
        <v>0</v>
      </c>
      <c r="CY132">
        <v>1</v>
      </c>
      <c r="CZ132">
        <v>0</v>
      </c>
      <c r="DA132">
        <v>0</v>
      </c>
      <c r="DB132">
        <v>0</v>
      </c>
      <c r="DC132">
        <v>0</v>
      </c>
      <c r="DD132">
        <v>0</v>
      </c>
      <c r="DE132">
        <v>0</v>
      </c>
      <c r="DF132">
        <v>0</v>
      </c>
      <c r="DG132">
        <v>0</v>
      </c>
      <c r="DH132">
        <v>0</v>
      </c>
      <c r="DI132">
        <v>0</v>
      </c>
      <c r="DJ132">
        <v>0</v>
      </c>
      <c r="DK132">
        <v>0</v>
      </c>
      <c r="DL132">
        <v>0</v>
      </c>
      <c r="DM132">
        <v>0</v>
      </c>
      <c r="DN132">
        <v>11</v>
      </c>
      <c r="DO132">
        <v>0</v>
      </c>
      <c r="DP132">
        <v>0</v>
      </c>
      <c r="DQ132">
        <v>0</v>
      </c>
      <c r="DR132">
        <v>0</v>
      </c>
      <c r="DS132">
        <v>0</v>
      </c>
      <c r="DT132" s="340">
        <v>0</v>
      </c>
      <c r="DU132" s="340">
        <v>0</v>
      </c>
      <c r="DV132" s="340">
        <v>0</v>
      </c>
      <c r="DW132" s="340">
        <v>0</v>
      </c>
      <c r="DX132" s="340">
        <v>0</v>
      </c>
      <c r="DY132" s="340">
        <v>0</v>
      </c>
      <c r="DZ132" s="340">
        <v>0</v>
      </c>
      <c r="EA132" s="340">
        <v>1</v>
      </c>
      <c r="EB132" s="340">
        <v>2</v>
      </c>
      <c r="EC132" s="340">
        <v>4</v>
      </c>
      <c r="ED132" s="340">
        <v>1</v>
      </c>
      <c r="EE132" s="340">
        <v>2</v>
      </c>
      <c r="EF132" s="340">
        <v>0</v>
      </c>
      <c r="EG132" s="340">
        <v>0</v>
      </c>
      <c r="EH132" s="340">
        <v>0</v>
      </c>
      <c r="EI132" s="340">
        <v>0</v>
      </c>
      <c r="EJ132" s="235">
        <v>0</v>
      </c>
      <c r="EK132" s="235">
        <v>0</v>
      </c>
      <c r="EL132" s="235">
        <v>0</v>
      </c>
      <c r="EM132" s="235">
        <v>0</v>
      </c>
      <c r="EN132" s="235">
        <v>0</v>
      </c>
      <c r="EO132" s="235">
        <v>0</v>
      </c>
      <c r="EP132" s="235">
        <v>0</v>
      </c>
      <c r="EQ132" s="235">
        <v>0</v>
      </c>
      <c r="ER132" s="235">
        <v>0</v>
      </c>
      <c r="ES132" s="235">
        <v>0</v>
      </c>
      <c r="ET132" s="235">
        <v>7</v>
      </c>
      <c r="EU132" s="235">
        <v>0</v>
      </c>
      <c r="EV132" s="235">
        <v>0</v>
      </c>
      <c r="EW132" s="235">
        <v>0</v>
      </c>
      <c r="EX132" s="235">
        <v>0</v>
      </c>
      <c r="EY132" s="235">
        <v>0</v>
      </c>
    </row>
    <row r="133" spans="1:155" x14ac:dyDescent="0.2">
      <c r="A133" t="s">
        <v>1763</v>
      </c>
      <c r="E133" s="277"/>
      <c r="F133" s="277"/>
      <c r="G133" s="277"/>
      <c r="H133" s="277"/>
      <c r="I133" s="277"/>
      <c r="J133" s="277"/>
      <c r="K133">
        <v>0</v>
      </c>
      <c r="L133">
        <v>0</v>
      </c>
      <c r="M133">
        <v>0</v>
      </c>
      <c r="N133">
        <v>1</v>
      </c>
      <c r="O133">
        <v>2</v>
      </c>
      <c r="P133">
        <v>0</v>
      </c>
      <c r="Q133">
        <v>0</v>
      </c>
      <c r="R133">
        <v>2</v>
      </c>
      <c r="S133">
        <v>15</v>
      </c>
      <c r="T133">
        <v>8</v>
      </c>
      <c r="U133">
        <v>13</v>
      </c>
      <c r="V133">
        <v>20</v>
      </c>
      <c r="W133">
        <v>0</v>
      </c>
      <c r="X133">
        <v>0</v>
      </c>
      <c r="Y133">
        <v>0</v>
      </c>
      <c r="Z133">
        <v>11</v>
      </c>
      <c r="AA133" t="s">
        <v>2201</v>
      </c>
      <c r="AB133">
        <v>0</v>
      </c>
      <c r="AC133">
        <v>0</v>
      </c>
      <c r="AD133">
        <v>0</v>
      </c>
      <c r="AE133">
        <v>0</v>
      </c>
      <c r="AF133">
        <v>0</v>
      </c>
      <c r="AG133">
        <v>0</v>
      </c>
      <c r="AH133">
        <v>0</v>
      </c>
      <c r="AI133">
        <v>0</v>
      </c>
      <c r="AJ133">
        <v>1</v>
      </c>
      <c r="AK133">
        <v>0</v>
      </c>
      <c r="AL133">
        <v>3</v>
      </c>
      <c r="AM133">
        <v>2</v>
      </c>
      <c r="AN133">
        <v>0</v>
      </c>
      <c r="AO133">
        <v>0</v>
      </c>
      <c r="AP133">
        <v>0</v>
      </c>
      <c r="AQ133">
        <v>0</v>
      </c>
      <c r="AR133">
        <v>0</v>
      </c>
      <c r="AS133">
        <v>0</v>
      </c>
      <c r="AT133">
        <v>0</v>
      </c>
      <c r="AU133">
        <v>0</v>
      </c>
      <c r="AV133">
        <v>0</v>
      </c>
      <c r="AW133">
        <v>0</v>
      </c>
      <c r="AX133">
        <v>0</v>
      </c>
      <c r="AY133">
        <v>0</v>
      </c>
      <c r="AZ133">
        <v>0</v>
      </c>
      <c r="BA133">
        <v>0</v>
      </c>
      <c r="BB133">
        <v>2</v>
      </c>
      <c r="BC133">
        <v>0</v>
      </c>
      <c r="BD133">
        <v>0</v>
      </c>
      <c r="BE133">
        <v>0</v>
      </c>
      <c r="BF133">
        <v>0</v>
      </c>
      <c r="BG133">
        <v>0</v>
      </c>
      <c r="BH133">
        <v>0</v>
      </c>
      <c r="BI133">
        <v>0</v>
      </c>
      <c r="BJ133">
        <v>0</v>
      </c>
      <c r="BK133">
        <v>0</v>
      </c>
      <c r="BL133">
        <v>0</v>
      </c>
      <c r="BM133">
        <v>0</v>
      </c>
      <c r="BN133">
        <v>0</v>
      </c>
      <c r="BO133">
        <v>0</v>
      </c>
      <c r="BP133">
        <v>0</v>
      </c>
      <c r="BQ133">
        <v>0</v>
      </c>
      <c r="BR133">
        <v>0</v>
      </c>
      <c r="BS133">
        <v>1</v>
      </c>
      <c r="BT133">
        <v>0</v>
      </c>
      <c r="BU133">
        <v>0</v>
      </c>
      <c r="BV133">
        <v>0</v>
      </c>
      <c r="BW133">
        <v>1</v>
      </c>
      <c r="BX133">
        <v>0</v>
      </c>
      <c r="BY133">
        <v>0</v>
      </c>
      <c r="BZ133">
        <v>0</v>
      </c>
      <c r="CA133">
        <v>0</v>
      </c>
      <c r="CB133">
        <v>0</v>
      </c>
      <c r="CC133">
        <v>0</v>
      </c>
      <c r="CD133">
        <v>0</v>
      </c>
      <c r="CE133">
        <v>0</v>
      </c>
      <c r="CF133">
        <v>0</v>
      </c>
      <c r="CG133">
        <v>0</v>
      </c>
      <c r="CH133">
        <v>0</v>
      </c>
      <c r="CI133">
        <v>0</v>
      </c>
      <c r="CJ133">
        <v>0</v>
      </c>
      <c r="CK133">
        <v>0</v>
      </c>
      <c r="CL133">
        <v>0</v>
      </c>
      <c r="CM133">
        <v>0</v>
      </c>
      <c r="CN133">
        <v>0</v>
      </c>
      <c r="CO133">
        <v>0</v>
      </c>
      <c r="CP133">
        <v>0</v>
      </c>
      <c r="CQ133">
        <v>0</v>
      </c>
      <c r="CR133">
        <v>0</v>
      </c>
      <c r="CS133">
        <v>0</v>
      </c>
      <c r="CT133">
        <v>0</v>
      </c>
      <c r="CU133">
        <v>0</v>
      </c>
      <c r="CV133">
        <v>3</v>
      </c>
      <c r="CW133">
        <v>0</v>
      </c>
      <c r="CX133">
        <v>0</v>
      </c>
      <c r="CY133">
        <v>2</v>
      </c>
      <c r="CZ133">
        <v>0</v>
      </c>
      <c r="DA133">
        <v>0</v>
      </c>
      <c r="DB133">
        <v>0</v>
      </c>
      <c r="DC133">
        <v>1</v>
      </c>
      <c r="DD133">
        <v>0</v>
      </c>
      <c r="DE133">
        <v>0</v>
      </c>
      <c r="DF133">
        <v>0</v>
      </c>
      <c r="DG133">
        <v>0</v>
      </c>
      <c r="DH133">
        <v>0</v>
      </c>
      <c r="DI133">
        <v>0</v>
      </c>
      <c r="DJ133">
        <v>0</v>
      </c>
      <c r="DK133">
        <v>0</v>
      </c>
      <c r="DL133">
        <v>0</v>
      </c>
      <c r="DM133">
        <v>1</v>
      </c>
      <c r="DN133">
        <v>6</v>
      </c>
      <c r="DO133">
        <v>1</v>
      </c>
      <c r="DP133">
        <v>0</v>
      </c>
      <c r="DQ133">
        <v>0</v>
      </c>
      <c r="DR133">
        <v>0</v>
      </c>
      <c r="DS133">
        <v>1</v>
      </c>
      <c r="DT133" s="340">
        <v>0</v>
      </c>
      <c r="DU133" s="340">
        <v>0</v>
      </c>
      <c r="DV133" s="340">
        <v>0</v>
      </c>
      <c r="DW133" s="340">
        <v>0</v>
      </c>
      <c r="DX133" s="340">
        <v>0</v>
      </c>
      <c r="DY133" s="340">
        <v>0</v>
      </c>
      <c r="DZ133" s="340">
        <v>0</v>
      </c>
      <c r="EA133" s="340">
        <v>0</v>
      </c>
      <c r="EB133" s="340">
        <v>3</v>
      </c>
      <c r="EC133" s="340">
        <v>2</v>
      </c>
      <c r="ED133" s="340">
        <v>0</v>
      </c>
      <c r="EE133" s="340">
        <v>2</v>
      </c>
      <c r="EF133" s="340">
        <v>0</v>
      </c>
      <c r="EG133" s="340">
        <v>0</v>
      </c>
      <c r="EH133" s="340">
        <v>0</v>
      </c>
      <c r="EI133" s="340">
        <v>0</v>
      </c>
      <c r="EJ133" s="235">
        <v>0</v>
      </c>
      <c r="EK133" s="235">
        <v>0</v>
      </c>
      <c r="EL133" s="235">
        <v>0</v>
      </c>
      <c r="EM133" s="235">
        <v>0</v>
      </c>
      <c r="EN133" s="235">
        <v>1</v>
      </c>
      <c r="EO133" s="235">
        <v>0</v>
      </c>
      <c r="EP133" s="235">
        <v>0</v>
      </c>
      <c r="EQ133" s="235">
        <v>0</v>
      </c>
      <c r="ER133" s="235">
        <v>2</v>
      </c>
      <c r="ES133" s="235">
        <v>0</v>
      </c>
      <c r="ET133" s="235">
        <v>5</v>
      </c>
      <c r="EU133" s="235">
        <v>0</v>
      </c>
      <c r="EV133" s="235">
        <v>0</v>
      </c>
      <c r="EW133" s="235">
        <v>0</v>
      </c>
      <c r="EX133" s="235">
        <v>0</v>
      </c>
      <c r="EY133" s="235">
        <v>0</v>
      </c>
    </row>
    <row r="134" spans="1:155" x14ac:dyDescent="0.2">
      <c r="A134" t="s">
        <v>1738</v>
      </c>
      <c r="E134" s="277"/>
      <c r="F134" s="277"/>
      <c r="G134" s="277"/>
      <c r="H134" s="277"/>
      <c r="I134" s="277"/>
      <c r="J134" s="277"/>
      <c r="K134">
        <v>0</v>
      </c>
      <c r="L134">
        <v>59</v>
      </c>
      <c r="M134">
        <v>0</v>
      </c>
      <c r="N134">
        <v>0</v>
      </c>
      <c r="O134">
        <v>4</v>
      </c>
      <c r="P134">
        <v>0</v>
      </c>
      <c r="Q134">
        <v>0</v>
      </c>
      <c r="R134">
        <v>0</v>
      </c>
      <c r="S134">
        <v>0</v>
      </c>
      <c r="T134">
        <v>29</v>
      </c>
      <c r="U134">
        <v>23</v>
      </c>
      <c r="V134">
        <v>0</v>
      </c>
      <c r="W134">
        <v>0</v>
      </c>
      <c r="X134">
        <v>0</v>
      </c>
      <c r="Y134">
        <v>0</v>
      </c>
      <c r="Z134">
        <v>0</v>
      </c>
      <c r="AA134" t="s">
        <v>2201</v>
      </c>
      <c r="AB134">
        <v>0</v>
      </c>
      <c r="AC134">
        <v>19</v>
      </c>
      <c r="AD134">
        <v>0</v>
      </c>
      <c r="AE134">
        <v>0</v>
      </c>
      <c r="AF134">
        <v>2</v>
      </c>
      <c r="AG134">
        <v>0</v>
      </c>
      <c r="AH134">
        <v>0</v>
      </c>
      <c r="AI134">
        <v>0</v>
      </c>
      <c r="AJ134">
        <v>0</v>
      </c>
      <c r="AK134">
        <v>15</v>
      </c>
      <c r="AL134">
        <v>3</v>
      </c>
      <c r="AM134">
        <v>0</v>
      </c>
      <c r="AN134">
        <v>0</v>
      </c>
      <c r="AO134">
        <v>0</v>
      </c>
      <c r="AP134">
        <v>0</v>
      </c>
      <c r="AQ134">
        <v>0</v>
      </c>
      <c r="AR134">
        <v>0</v>
      </c>
      <c r="AS134">
        <v>8</v>
      </c>
      <c r="AT134">
        <v>0</v>
      </c>
      <c r="AU134">
        <v>0</v>
      </c>
      <c r="AV134">
        <v>0</v>
      </c>
      <c r="AW134">
        <v>0</v>
      </c>
      <c r="AX134">
        <v>0</v>
      </c>
      <c r="AY134">
        <v>0</v>
      </c>
      <c r="AZ134">
        <v>0</v>
      </c>
      <c r="BA134">
        <v>2</v>
      </c>
      <c r="BB134">
        <v>12</v>
      </c>
      <c r="BC134">
        <v>0</v>
      </c>
      <c r="BD134">
        <v>0</v>
      </c>
      <c r="BE134">
        <v>0</v>
      </c>
      <c r="BF134">
        <v>0</v>
      </c>
      <c r="BG134">
        <v>0</v>
      </c>
      <c r="BH134">
        <v>0</v>
      </c>
      <c r="BI134">
        <v>7</v>
      </c>
      <c r="BJ134">
        <v>0</v>
      </c>
      <c r="BK134">
        <v>0</v>
      </c>
      <c r="BL134">
        <v>0</v>
      </c>
      <c r="BM134">
        <v>0</v>
      </c>
      <c r="BN134">
        <v>0</v>
      </c>
      <c r="BO134">
        <v>0</v>
      </c>
      <c r="BP134">
        <v>0</v>
      </c>
      <c r="BQ134">
        <v>6</v>
      </c>
      <c r="BR134">
        <v>5</v>
      </c>
      <c r="BS134">
        <v>0</v>
      </c>
      <c r="BT134">
        <v>0</v>
      </c>
      <c r="BU134">
        <v>0</v>
      </c>
      <c r="BV134">
        <v>0</v>
      </c>
      <c r="BW134">
        <v>0</v>
      </c>
      <c r="BX134">
        <v>0</v>
      </c>
      <c r="BY134">
        <v>14</v>
      </c>
      <c r="BZ134">
        <v>0</v>
      </c>
      <c r="CA134">
        <v>0</v>
      </c>
      <c r="CB134">
        <v>0</v>
      </c>
      <c r="CC134">
        <v>0</v>
      </c>
      <c r="CD134">
        <v>0</v>
      </c>
      <c r="CE134">
        <v>0</v>
      </c>
      <c r="CF134">
        <v>0</v>
      </c>
      <c r="CG134">
        <v>3</v>
      </c>
      <c r="CH134">
        <v>11</v>
      </c>
      <c r="CI134">
        <v>0</v>
      </c>
      <c r="CJ134">
        <v>0</v>
      </c>
      <c r="CK134">
        <v>0</v>
      </c>
      <c r="CL134">
        <v>0</v>
      </c>
      <c r="CM134">
        <v>0</v>
      </c>
      <c r="CN134">
        <v>0</v>
      </c>
      <c r="CO134">
        <v>13</v>
      </c>
      <c r="CP134">
        <v>0</v>
      </c>
      <c r="CQ134">
        <v>0</v>
      </c>
      <c r="CR134">
        <v>0</v>
      </c>
      <c r="CS134">
        <v>0</v>
      </c>
      <c r="CT134">
        <v>0</v>
      </c>
      <c r="CU134">
        <v>0</v>
      </c>
      <c r="CV134">
        <v>0</v>
      </c>
      <c r="CW134">
        <v>1</v>
      </c>
      <c r="CX134">
        <v>1</v>
      </c>
      <c r="CY134">
        <v>0</v>
      </c>
      <c r="CZ134">
        <v>0</v>
      </c>
      <c r="DA134">
        <v>0</v>
      </c>
      <c r="DB134">
        <v>0</v>
      </c>
      <c r="DC134">
        <v>0</v>
      </c>
      <c r="DD134">
        <v>0</v>
      </c>
      <c r="DE134">
        <v>9</v>
      </c>
      <c r="DF134">
        <v>0</v>
      </c>
      <c r="DG134">
        <v>0</v>
      </c>
      <c r="DH134">
        <v>0</v>
      </c>
      <c r="DI134">
        <v>0</v>
      </c>
      <c r="DJ134">
        <v>0</v>
      </c>
      <c r="DK134">
        <v>0</v>
      </c>
      <c r="DL134">
        <v>0</v>
      </c>
      <c r="DM134">
        <v>0</v>
      </c>
      <c r="DN134">
        <v>10</v>
      </c>
      <c r="DO134">
        <v>0</v>
      </c>
      <c r="DP134">
        <v>0</v>
      </c>
      <c r="DQ134">
        <v>0</v>
      </c>
      <c r="DR134">
        <v>0</v>
      </c>
      <c r="DS134">
        <v>0</v>
      </c>
      <c r="DT134" s="340">
        <v>0</v>
      </c>
      <c r="DU134" s="340">
        <v>7</v>
      </c>
      <c r="DV134" s="340">
        <v>0</v>
      </c>
      <c r="DW134" s="340">
        <v>0</v>
      </c>
      <c r="DX134" s="340">
        <v>1</v>
      </c>
      <c r="DY134" s="340">
        <v>0</v>
      </c>
      <c r="DZ134" s="340">
        <v>0</v>
      </c>
      <c r="EA134" s="340">
        <v>0</v>
      </c>
      <c r="EB134" s="340">
        <v>0</v>
      </c>
      <c r="EC134" s="340">
        <v>4</v>
      </c>
      <c r="ED134" s="340">
        <v>2</v>
      </c>
      <c r="EE134" s="340">
        <v>0</v>
      </c>
      <c r="EF134" s="340">
        <v>0</v>
      </c>
      <c r="EG134" s="340">
        <v>0</v>
      </c>
      <c r="EH134" s="340">
        <v>0</v>
      </c>
      <c r="EI134" s="340">
        <v>0</v>
      </c>
      <c r="EJ134" s="235">
        <v>0</v>
      </c>
      <c r="EK134" s="235">
        <v>0</v>
      </c>
      <c r="EL134" s="235">
        <v>0</v>
      </c>
      <c r="EM134" s="235">
        <v>0</v>
      </c>
      <c r="EN134" s="235">
        <v>1</v>
      </c>
      <c r="EO134" s="235">
        <v>0</v>
      </c>
      <c r="EP134" s="235">
        <v>0</v>
      </c>
      <c r="EQ134" s="235">
        <v>0</v>
      </c>
      <c r="ER134" s="235">
        <v>0</v>
      </c>
      <c r="ES134" s="235">
        <v>0</v>
      </c>
      <c r="ET134" s="235">
        <v>7</v>
      </c>
      <c r="EU134" s="235">
        <v>0</v>
      </c>
      <c r="EV134" s="235">
        <v>0</v>
      </c>
      <c r="EW134" s="235">
        <v>0</v>
      </c>
      <c r="EX134" s="235">
        <v>0</v>
      </c>
      <c r="EY134" s="235">
        <v>0</v>
      </c>
    </row>
    <row r="135" spans="1:155" x14ac:dyDescent="0.2">
      <c r="A135" t="s">
        <v>2148</v>
      </c>
      <c r="E135" s="277"/>
      <c r="F135" s="277"/>
      <c r="G135" s="277"/>
      <c r="H135" s="277"/>
      <c r="I135" s="277"/>
      <c r="J135" s="277"/>
      <c r="K135">
        <v>0</v>
      </c>
      <c r="L135">
        <v>0</v>
      </c>
      <c r="M135">
        <v>0</v>
      </c>
      <c r="N135">
        <v>0</v>
      </c>
      <c r="O135">
        <v>0</v>
      </c>
      <c r="P135">
        <v>0</v>
      </c>
      <c r="Q135">
        <v>0</v>
      </c>
      <c r="R135">
        <v>0</v>
      </c>
      <c r="S135">
        <v>9</v>
      </c>
      <c r="T135">
        <v>23</v>
      </c>
      <c r="U135">
        <v>16</v>
      </c>
      <c r="V135">
        <v>10</v>
      </c>
      <c r="W135">
        <v>0</v>
      </c>
      <c r="X135">
        <v>0</v>
      </c>
      <c r="Y135">
        <v>0</v>
      </c>
      <c r="Z135">
        <v>7</v>
      </c>
      <c r="AA135" t="s">
        <v>2201</v>
      </c>
      <c r="AB135">
        <v>0</v>
      </c>
      <c r="AC135">
        <v>0</v>
      </c>
      <c r="AD135">
        <v>0</v>
      </c>
      <c r="AE135">
        <v>0</v>
      </c>
      <c r="AF135">
        <v>0</v>
      </c>
      <c r="AG135">
        <v>0</v>
      </c>
      <c r="AH135">
        <v>0</v>
      </c>
      <c r="AI135">
        <v>0</v>
      </c>
      <c r="AJ135">
        <v>0</v>
      </c>
      <c r="AK135">
        <v>0</v>
      </c>
      <c r="AL135">
        <v>0</v>
      </c>
      <c r="AM135">
        <v>6</v>
      </c>
      <c r="AN135">
        <v>0</v>
      </c>
      <c r="AO135">
        <v>0</v>
      </c>
      <c r="AP135">
        <v>0</v>
      </c>
      <c r="AQ135">
        <v>4</v>
      </c>
      <c r="AR135">
        <v>0</v>
      </c>
      <c r="AS135">
        <v>0</v>
      </c>
      <c r="AT135">
        <v>0</v>
      </c>
      <c r="AU135">
        <v>0</v>
      </c>
      <c r="AV135">
        <v>0</v>
      </c>
      <c r="AW135">
        <v>0</v>
      </c>
      <c r="AX135">
        <v>0</v>
      </c>
      <c r="AY135">
        <v>0</v>
      </c>
      <c r="AZ135">
        <v>0</v>
      </c>
      <c r="BA135">
        <v>0</v>
      </c>
      <c r="BB135">
        <v>3</v>
      </c>
      <c r="BC135">
        <v>0</v>
      </c>
      <c r="BD135">
        <v>0</v>
      </c>
      <c r="BE135">
        <v>0</v>
      </c>
      <c r="BF135">
        <v>0</v>
      </c>
      <c r="BG135">
        <v>0</v>
      </c>
      <c r="BH135">
        <v>0</v>
      </c>
      <c r="BI135">
        <v>0</v>
      </c>
      <c r="BJ135">
        <v>0</v>
      </c>
      <c r="BK135">
        <v>0</v>
      </c>
      <c r="BL135">
        <v>0</v>
      </c>
      <c r="BM135">
        <v>0</v>
      </c>
      <c r="BN135">
        <v>0</v>
      </c>
      <c r="BO135">
        <v>0</v>
      </c>
      <c r="BP135">
        <v>1</v>
      </c>
      <c r="BQ135">
        <v>0</v>
      </c>
      <c r="BR135">
        <v>0</v>
      </c>
      <c r="BS135">
        <v>0</v>
      </c>
      <c r="BT135">
        <v>0</v>
      </c>
      <c r="BU135">
        <v>0</v>
      </c>
      <c r="BV135">
        <v>0</v>
      </c>
      <c r="BW135">
        <v>0</v>
      </c>
      <c r="BX135">
        <v>0</v>
      </c>
      <c r="BY135">
        <v>0</v>
      </c>
      <c r="BZ135">
        <v>0</v>
      </c>
      <c r="CA135">
        <v>0</v>
      </c>
      <c r="CB135">
        <v>0</v>
      </c>
      <c r="CC135">
        <v>0</v>
      </c>
      <c r="CD135">
        <v>0</v>
      </c>
      <c r="CE135">
        <v>0</v>
      </c>
      <c r="CF135">
        <v>0</v>
      </c>
      <c r="CG135">
        <v>0</v>
      </c>
      <c r="CH135">
        <v>2</v>
      </c>
      <c r="CI135">
        <v>1</v>
      </c>
      <c r="CJ135">
        <v>0</v>
      </c>
      <c r="CK135">
        <v>0</v>
      </c>
      <c r="CL135">
        <v>0</v>
      </c>
      <c r="CM135">
        <v>0</v>
      </c>
      <c r="DT135" s="340">
        <v>0</v>
      </c>
      <c r="DU135" s="340">
        <v>0</v>
      </c>
      <c r="DV135" s="340">
        <v>0</v>
      </c>
      <c r="DW135" s="340">
        <v>0</v>
      </c>
      <c r="DX135" s="340">
        <v>0</v>
      </c>
      <c r="DY135" s="340">
        <v>0</v>
      </c>
      <c r="DZ135" s="340">
        <v>0</v>
      </c>
      <c r="EA135" s="340">
        <v>0</v>
      </c>
      <c r="EB135" s="340">
        <v>0</v>
      </c>
      <c r="EC135" s="340">
        <v>0</v>
      </c>
      <c r="ED135" s="340">
        <v>0</v>
      </c>
      <c r="EE135" s="340">
        <v>2</v>
      </c>
      <c r="EF135" s="340">
        <v>0</v>
      </c>
      <c r="EG135" s="340">
        <v>0</v>
      </c>
      <c r="EH135" s="340">
        <v>0</v>
      </c>
      <c r="EI135" s="340">
        <v>2</v>
      </c>
      <c r="EJ135" s="235">
        <v>0</v>
      </c>
      <c r="EK135" s="235">
        <v>0</v>
      </c>
      <c r="EL135" s="235">
        <v>0</v>
      </c>
      <c r="EM135" s="235">
        <v>0</v>
      </c>
      <c r="EN135" s="235">
        <v>0</v>
      </c>
      <c r="EO135" s="235">
        <v>0</v>
      </c>
      <c r="EP135" s="235">
        <v>0</v>
      </c>
      <c r="EQ135" s="235">
        <v>0</v>
      </c>
      <c r="ER135" s="235">
        <v>0</v>
      </c>
      <c r="ES135" s="235">
        <v>0</v>
      </c>
      <c r="ET135" s="235">
        <v>3</v>
      </c>
      <c r="EU135" s="235">
        <v>0</v>
      </c>
      <c r="EV135" s="235">
        <v>0</v>
      </c>
      <c r="EW135" s="235">
        <v>0</v>
      </c>
      <c r="EX135" s="235">
        <v>0</v>
      </c>
      <c r="EY135" s="235">
        <v>0</v>
      </c>
    </row>
    <row r="136" spans="1:155" x14ac:dyDescent="0.2">
      <c r="A136" t="s">
        <v>1913</v>
      </c>
      <c r="E136" s="277"/>
      <c r="F136" s="277"/>
      <c r="G136" s="277"/>
      <c r="H136" s="277"/>
      <c r="I136" s="277"/>
      <c r="J136" s="277"/>
      <c r="K136">
        <v>0</v>
      </c>
      <c r="L136">
        <v>0</v>
      </c>
      <c r="M136">
        <v>0</v>
      </c>
      <c r="N136">
        <v>1</v>
      </c>
      <c r="O136">
        <v>0</v>
      </c>
      <c r="P136">
        <v>0</v>
      </c>
      <c r="Q136">
        <v>0</v>
      </c>
      <c r="R136">
        <v>0</v>
      </c>
      <c r="S136">
        <v>0</v>
      </c>
      <c r="T136">
        <v>23</v>
      </c>
      <c r="U136">
        <v>15</v>
      </c>
      <c r="V136">
        <v>0</v>
      </c>
      <c r="W136">
        <v>0</v>
      </c>
      <c r="X136">
        <v>0</v>
      </c>
      <c r="Y136">
        <v>0</v>
      </c>
      <c r="Z136">
        <v>0</v>
      </c>
      <c r="AA136" t="s">
        <v>2201</v>
      </c>
      <c r="AB136">
        <v>0</v>
      </c>
      <c r="AC136">
        <v>0</v>
      </c>
      <c r="AD136">
        <v>0</v>
      </c>
      <c r="AE136">
        <v>0</v>
      </c>
      <c r="AF136">
        <v>0</v>
      </c>
      <c r="AG136">
        <v>0</v>
      </c>
      <c r="AH136">
        <v>0</v>
      </c>
      <c r="AI136">
        <v>0</v>
      </c>
      <c r="AJ136">
        <v>0</v>
      </c>
      <c r="AK136">
        <v>5</v>
      </c>
      <c r="AL136">
        <v>1</v>
      </c>
      <c r="AM136">
        <v>0</v>
      </c>
      <c r="AN136">
        <v>0</v>
      </c>
      <c r="AO136">
        <v>0</v>
      </c>
      <c r="AP136">
        <v>0</v>
      </c>
      <c r="AQ136">
        <v>0</v>
      </c>
      <c r="AR136">
        <v>0</v>
      </c>
      <c r="AS136">
        <v>0</v>
      </c>
      <c r="AT136">
        <v>0</v>
      </c>
      <c r="AU136">
        <v>0</v>
      </c>
      <c r="AV136">
        <v>0</v>
      </c>
      <c r="AW136">
        <v>0</v>
      </c>
      <c r="AX136">
        <v>0</v>
      </c>
      <c r="AY136">
        <v>0</v>
      </c>
      <c r="AZ136">
        <v>0</v>
      </c>
      <c r="BA136">
        <v>0</v>
      </c>
      <c r="BB136">
        <v>7</v>
      </c>
      <c r="BC136">
        <v>0</v>
      </c>
      <c r="BD136">
        <v>0</v>
      </c>
      <c r="BE136">
        <v>0</v>
      </c>
      <c r="BF136">
        <v>0</v>
      </c>
      <c r="BG136">
        <v>0</v>
      </c>
      <c r="BH136">
        <v>0</v>
      </c>
      <c r="BI136">
        <v>0</v>
      </c>
      <c r="BJ136">
        <v>0</v>
      </c>
      <c r="BK136">
        <v>0</v>
      </c>
      <c r="BL136">
        <v>0</v>
      </c>
      <c r="BM136">
        <v>0</v>
      </c>
      <c r="BN136">
        <v>0</v>
      </c>
      <c r="BO136">
        <v>0</v>
      </c>
      <c r="BP136">
        <v>0</v>
      </c>
      <c r="BQ136">
        <v>3</v>
      </c>
      <c r="BR136">
        <v>1</v>
      </c>
      <c r="BS136">
        <v>0</v>
      </c>
      <c r="BT136">
        <v>0</v>
      </c>
      <c r="BU136">
        <v>0</v>
      </c>
      <c r="BV136">
        <v>0</v>
      </c>
      <c r="BW136">
        <v>0</v>
      </c>
      <c r="BX136">
        <v>0</v>
      </c>
      <c r="BY136">
        <v>0</v>
      </c>
      <c r="BZ136">
        <v>0</v>
      </c>
      <c r="CA136">
        <v>0</v>
      </c>
      <c r="CB136">
        <v>0</v>
      </c>
      <c r="CC136">
        <v>0</v>
      </c>
      <c r="CD136">
        <v>0</v>
      </c>
      <c r="CE136">
        <v>0</v>
      </c>
      <c r="CF136">
        <v>0</v>
      </c>
      <c r="CG136">
        <v>0</v>
      </c>
      <c r="CH136">
        <v>0</v>
      </c>
      <c r="CI136">
        <v>0</v>
      </c>
      <c r="CJ136">
        <v>0</v>
      </c>
      <c r="CK136">
        <v>0</v>
      </c>
      <c r="CL136">
        <v>0</v>
      </c>
      <c r="CM136">
        <v>0</v>
      </c>
      <c r="CN136">
        <v>0</v>
      </c>
      <c r="CO136">
        <v>0</v>
      </c>
      <c r="CP136">
        <v>0</v>
      </c>
      <c r="CQ136">
        <v>0</v>
      </c>
      <c r="CR136">
        <v>0</v>
      </c>
      <c r="CS136">
        <v>0</v>
      </c>
      <c r="CT136">
        <v>0</v>
      </c>
      <c r="CU136">
        <v>0</v>
      </c>
      <c r="CV136">
        <v>0</v>
      </c>
      <c r="CW136">
        <v>1</v>
      </c>
      <c r="CX136">
        <v>0</v>
      </c>
      <c r="CY136">
        <v>0</v>
      </c>
      <c r="CZ136">
        <v>0</v>
      </c>
      <c r="DA136">
        <v>0</v>
      </c>
      <c r="DB136">
        <v>0</v>
      </c>
      <c r="DC136">
        <v>0</v>
      </c>
      <c r="DD136">
        <v>0</v>
      </c>
      <c r="DE136">
        <v>0</v>
      </c>
      <c r="DF136">
        <v>0</v>
      </c>
      <c r="DG136">
        <v>0</v>
      </c>
      <c r="DH136">
        <v>0</v>
      </c>
      <c r="DI136">
        <v>0</v>
      </c>
      <c r="DJ136">
        <v>0</v>
      </c>
      <c r="DK136">
        <v>0</v>
      </c>
      <c r="DL136">
        <v>0</v>
      </c>
      <c r="DM136">
        <v>2</v>
      </c>
      <c r="DN136">
        <v>1</v>
      </c>
      <c r="DO136">
        <v>0</v>
      </c>
      <c r="DP136">
        <v>0</v>
      </c>
      <c r="DQ136">
        <v>0</v>
      </c>
      <c r="DR136">
        <v>0</v>
      </c>
      <c r="DS136">
        <v>0</v>
      </c>
      <c r="DT136" s="340">
        <v>0</v>
      </c>
      <c r="DU136" s="340">
        <v>0</v>
      </c>
      <c r="DV136" s="340">
        <v>0</v>
      </c>
      <c r="DW136" s="340">
        <v>0</v>
      </c>
      <c r="DX136" s="340">
        <v>0</v>
      </c>
      <c r="DY136" s="340">
        <v>0</v>
      </c>
      <c r="DZ136" s="340">
        <v>0</v>
      </c>
      <c r="EA136" s="340">
        <v>0</v>
      </c>
      <c r="EB136" s="340">
        <v>0</v>
      </c>
      <c r="EC136" s="340">
        <v>3</v>
      </c>
      <c r="ED136" s="340">
        <v>1</v>
      </c>
      <c r="EE136" s="340">
        <v>0</v>
      </c>
      <c r="EF136" s="340">
        <v>0</v>
      </c>
      <c r="EG136" s="340">
        <v>0</v>
      </c>
      <c r="EH136" s="340">
        <v>0</v>
      </c>
      <c r="EI136" s="340">
        <v>0</v>
      </c>
      <c r="EJ136" s="235">
        <v>0</v>
      </c>
      <c r="EK136" s="235">
        <v>0</v>
      </c>
      <c r="EL136" s="235">
        <v>0</v>
      </c>
      <c r="EM136" s="235">
        <v>0</v>
      </c>
      <c r="EN136" s="235">
        <v>0</v>
      </c>
      <c r="EO136" s="235">
        <v>0</v>
      </c>
      <c r="EP136" s="235">
        <v>0</v>
      </c>
      <c r="EQ136" s="235">
        <v>0</v>
      </c>
      <c r="ER136" s="235">
        <v>0</v>
      </c>
      <c r="ES136" s="235">
        <v>1</v>
      </c>
      <c r="ET136" s="235">
        <v>4</v>
      </c>
      <c r="EU136" s="235">
        <v>0</v>
      </c>
      <c r="EV136" s="235">
        <v>0</v>
      </c>
      <c r="EW136" s="235">
        <v>0</v>
      </c>
      <c r="EX136" s="235">
        <v>0</v>
      </c>
      <c r="EY136" s="235">
        <v>0</v>
      </c>
    </row>
    <row r="137" spans="1:155" x14ac:dyDescent="0.2">
      <c r="A137" t="s">
        <v>1835</v>
      </c>
      <c r="E137" s="277"/>
      <c r="F137" s="277"/>
      <c r="G137" s="277"/>
      <c r="H137" s="277"/>
      <c r="I137" s="277"/>
      <c r="J137" s="277"/>
      <c r="K137">
        <v>0</v>
      </c>
      <c r="L137">
        <v>15</v>
      </c>
      <c r="M137">
        <v>0</v>
      </c>
      <c r="N137">
        <v>1</v>
      </c>
      <c r="O137">
        <v>4</v>
      </c>
      <c r="P137">
        <v>0</v>
      </c>
      <c r="Q137">
        <v>0</v>
      </c>
      <c r="R137">
        <v>0</v>
      </c>
      <c r="S137">
        <v>0</v>
      </c>
      <c r="T137">
        <v>65</v>
      </c>
      <c r="U137">
        <v>47</v>
      </c>
      <c r="V137">
        <v>0</v>
      </c>
      <c r="W137">
        <v>0</v>
      </c>
      <c r="X137">
        <v>0</v>
      </c>
      <c r="Y137">
        <v>0</v>
      </c>
      <c r="Z137">
        <v>0</v>
      </c>
      <c r="AA137" t="s">
        <v>2201</v>
      </c>
      <c r="AB137">
        <v>0</v>
      </c>
      <c r="AC137">
        <v>1</v>
      </c>
      <c r="AD137">
        <v>0</v>
      </c>
      <c r="AE137">
        <v>0</v>
      </c>
      <c r="AF137">
        <v>0</v>
      </c>
      <c r="AG137">
        <v>0</v>
      </c>
      <c r="AH137">
        <v>0</v>
      </c>
      <c r="AI137">
        <v>0</v>
      </c>
      <c r="AJ137">
        <v>0</v>
      </c>
      <c r="AK137">
        <v>4</v>
      </c>
      <c r="AL137">
        <v>0</v>
      </c>
      <c r="AM137">
        <v>0</v>
      </c>
      <c r="AN137">
        <v>0</v>
      </c>
      <c r="AO137">
        <v>0</v>
      </c>
      <c r="AP137">
        <v>0</v>
      </c>
      <c r="AQ137">
        <v>0</v>
      </c>
      <c r="AR137">
        <v>0</v>
      </c>
      <c r="AS137">
        <v>1</v>
      </c>
      <c r="AT137">
        <v>0</v>
      </c>
      <c r="AU137">
        <v>0</v>
      </c>
      <c r="AV137">
        <v>0</v>
      </c>
      <c r="AW137">
        <v>0</v>
      </c>
      <c r="AX137">
        <v>0</v>
      </c>
      <c r="AY137">
        <v>0</v>
      </c>
      <c r="AZ137">
        <v>0</v>
      </c>
      <c r="BA137">
        <v>0</v>
      </c>
      <c r="BB137">
        <v>5</v>
      </c>
      <c r="BC137">
        <v>0</v>
      </c>
      <c r="BD137">
        <v>0</v>
      </c>
      <c r="BE137">
        <v>0</v>
      </c>
      <c r="BF137">
        <v>0</v>
      </c>
      <c r="BG137">
        <v>0</v>
      </c>
      <c r="BH137">
        <v>0</v>
      </c>
      <c r="BI137">
        <v>1</v>
      </c>
      <c r="BJ137">
        <v>0</v>
      </c>
      <c r="BK137">
        <v>0</v>
      </c>
      <c r="BL137">
        <v>0</v>
      </c>
      <c r="BM137">
        <v>0</v>
      </c>
      <c r="BN137">
        <v>0</v>
      </c>
      <c r="BO137">
        <v>0</v>
      </c>
      <c r="BP137">
        <v>0</v>
      </c>
      <c r="BQ137">
        <v>20</v>
      </c>
      <c r="BR137">
        <v>0</v>
      </c>
      <c r="BS137">
        <v>0</v>
      </c>
      <c r="BT137">
        <v>0</v>
      </c>
      <c r="BU137">
        <v>0</v>
      </c>
      <c r="BV137">
        <v>0</v>
      </c>
      <c r="BW137">
        <v>0</v>
      </c>
      <c r="BX137">
        <v>0</v>
      </c>
      <c r="BY137">
        <v>0</v>
      </c>
      <c r="BZ137">
        <v>0</v>
      </c>
      <c r="CA137">
        <v>0</v>
      </c>
      <c r="CB137">
        <v>0</v>
      </c>
      <c r="CC137">
        <v>0</v>
      </c>
      <c r="CD137">
        <v>0</v>
      </c>
      <c r="CE137">
        <v>0</v>
      </c>
      <c r="CF137">
        <v>0</v>
      </c>
      <c r="CG137">
        <v>0</v>
      </c>
      <c r="CH137">
        <v>24</v>
      </c>
      <c r="CI137">
        <v>0</v>
      </c>
      <c r="CJ137">
        <v>0</v>
      </c>
      <c r="CK137">
        <v>0</v>
      </c>
      <c r="CL137">
        <v>0</v>
      </c>
      <c r="CM137">
        <v>0</v>
      </c>
      <c r="CN137">
        <v>0</v>
      </c>
      <c r="CO137">
        <v>3</v>
      </c>
      <c r="CP137">
        <v>0</v>
      </c>
      <c r="CQ137">
        <v>0</v>
      </c>
      <c r="CR137">
        <v>1</v>
      </c>
      <c r="CS137">
        <v>0</v>
      </c>
      <c r="CT137">
        <v>0</v>
      </c>
      <c r="CU137">
        <v>0</v>
      </c>
      <c r="CV137">
        <v>0</v>
      </c>
      <c r="CW137">
        <v>15</v>
      </c>
      <c r="CX137">
        <v>11</v>
      </c>
      <c r="CY137">
        <v>0</v>
      </c>
      <c r="CZ137">
        <v>0</v>
      </c>
      <c r="DA137">
        <v>0</v>
      </c>
      <c r="DB137">
        <v>0</v>
      </c>
      <c r="DC137">
        <v>0</v>
      </c>
      <c r="DD137">
        <v>0</v>
      </c>
      <c r="DE137">
        <v>2</v>
      </c>
      <c r="DF137">
        <v>0</v>
      </c>
      <c r="DG137">
        <v>0</v>
      </c>
      <c r="DH137">
        <v>0</v>
      </c>
      <c r="DI137">
        <v>0</v>
      </c>
      <c r="DJ137">
        <v>0</v>
      </c>
      <c r="DK137">
        <v>0</v>
      </c>
      <c r="DL137">
        <v>0</v>
      </c>
      <c r="DM137">
        <v>1</v>
      </c>
      <c r="DN137">
        <v>37</v>
      </c>
      <c r="DO137">
        <v>0</v>
      </c>
      <c r="DP137">
        <v>0</v>
      </c>
      <c r="DQ137">
        <v>0</v>
      </c>
      <c r="DR137">
        <v>0</v>
      </c>
      <c r="DS137">
        <v>0</v>
      </c>
      <c r="DT137" s="340">
        <v>0</v>
      </c>
      <c r="DU137" s="340">
        <v>5</v>
      </c>
      <c r="DV137" s="340">
        <v>0</v>
      </c>
      <c r="DW137" s="340">
        <v>0</v>
      </c>
      <c r="DX137" s="340">
        <v>0</v>
      </c>
      <c r="DY137" s="340">
        <v>0</v>
      </c>
      <c r="DZ137" s="340">
        <v>0</v>
      </c>
      <c r="EA137" s="340">
        <v>0</v>
      </c>
      <c r="EB137" s="340">
        <v>0</v>
      </c>
      <c r="EC137" s="340">
        <v>11</v>
      </c>
      <c r="ED137" s="340">
        <v>12</v>
      </c>
      <c r="EE137" s="340">
        <v>0</v>
      </c>
      <c r="EF137" s="340">
        <v>0</v>
      </c>
      <c r="EG137" s="340">
        <v>0</v>
      </c>
      <c r="EH137" s="340">
        <v>0</v>
      </c>
      <c r="EI137" s="340">
        <v>0</v>
      </c>
      <c r="EJ137" s="235">
        <v>0</v>
      </c>
      <c r="EK137" s="235">
        <v>1</v>
      </c>
      <c r="EL137" s="235">
        <v>0</v>
      </c>
      <c r="EM137" s="235">
        <v>0</v>
      </c>
      <c r="EN137" s="235">
        <v>0</v>
      </c>
      <c r="EO137" s="235">
        <v>0</v>
      </c>
      <c r="EP137" s="235">
        <v>0</v>
      </c>
      <c r="EQ137" s="235">
        <v>0</v>
      </c>
      <c r="ER137" s="235">
        <v>0</v>
      </c>
      <c r="ES137" s="235">
        <v>0</v>
      </c>
      <c r="ET137" s="235">
        <v>28</v>
      </c>
      <c r="EU137" s="235">
        <v>0</v>
      </c>
      <c r="EV137" s="235">
        <v>0</v>
      </c>
      <c r="EW137" s="235">
        <v>0</v>
      </c>
      <c r="EX137" s="235">
        <v>0</v>
      </c>
      <c r="EY137" s="235">
        <v>0</v>
      </c>
    </row>
    <row r="138" spans="1:155" x14ac:dyDescent="0.2">
      <c r="A138" t="s">
        <v>1938</v>
      </c>
      <c r="E138" s="277"/>
      <c r="F138" s="277"/>
      <c r="G138" s="277"/>
      <c r="H138" s="277"/>
      <c r="I138" s="277"/>
      <c r="J138" s="277"/>
      <c r="K138">
        <v>0</v>
      </c>
      <c r="L138">
        <v>0</v>
      </c>
      <c r="M138">
        <v>0</v>
      </c>
      <c r="N138">
        <v>0</v>
      </c>
      <c r="O138">
        <v>4</v>
      </c>
      <c r="P138">
        <v>0</v>
      </c>
      <c r="Q138">
        <v>1</v>
      </c>
      <c r="R138">
        <v>0</v>
      </c>
      <c r="S138">
        <v>31</v>
      </c>
      <c r="T138">
        <v>45</v>
      </c>
      <c r="U138">
        <v>29</v>
      </c>
      <c r="V138">
        <v>3</v>
      </c>
      <c r="W138">
        <v>0</v>
      </c>
      <c r="X138">
        <v>0</v>
      </c>
      <c r="Y138">
        <v>0</v>
      </c>
      <c r="Z138">
        <v>2</v>
      </c>
      <c r="AA138" t="s">
        <v>2201</v>
      </c>
      <c r="AB138">
        <v>0</v>
      </c>
      <c r="AC138">
        <v>0</v>
      </c>
      <c r="AD138">
        <v>0</v>
      </c>
      <c r="AE138">
        <v>0</v>
      </c>
      <c r="AF138">
        <v>0</v>
      </c>
      <c r="AG138">
        <v>0</v>
      </c>
      <c r="AH138">
        <v>0</v>
      </c>
      <c r="AI138">
        <v>0</v>
      </c>
      <c r="AJ138">
        <v>6</v>
      </c>
      <c r="AK138">
        <v>0</v>
      </c>
      <c r="AL138">
        <v>0</v>
      </c>
      <c r="AM138">
        <v>2</v>
      </c>
      <c r="AN138">
        <v>0</v>
      </c>
      <c r="AO138">
        <v>0</v>
      </c>
      <c r="AP138">
        <v>0</v>
      </c>
      <c r="AQ138">
        <v>1</v>
      </c>
      <c r="AR138">
        <v>0</v>
      </c>
      <c r="AS138">
        <v>0</v>
      </c>
      <c r="AT138">
        <v>0</v>
      </c>
      <c r="AU138">
        <v>0</v>
      </c>
      <c r="AV138">
        <v>0</v>
      </c>
      <c r="AW138">
        <v>0</v>
      </c>
      <c r="AX138">
        <v>0</v>
      </c>
      <c r="AY138">
        <v>0</v>
      </c>
      <c r="AZ138">
        <v>0</v>
      </c>
      <c r="BA138">
        <v>0</v>
      </c>
      <c r="BB138">
        <v>0</v>
      </c>
      <c r="BC138">
        <v>0</v>
      </c>
      <c r="BD138">
        <v>0</v>
      </c>
      <c r="BE138">
        <v>0</v>
      </c>
      <c r="BF138">
        <v>0</v>
      </c>
      <c r="BG138">
        <v>0</v>
      </c>
      <c r="BH138">
        <v>0</v>
      </c>
      <c r="BI138">
        <v>0</v>
      </c>
      <c r="BJ138">
        <v>0</v>
      </c>
      <c r="BK138">
        <v>0</v>
      </c>
      <c r="BL138">
        <v>0</v>
      </c>
      <c r="BM138">
        <v>0</v>
      </c>
      <c r="BN138">
        <v>0</v>
      </c>
      <c r="BO138">
        <v>0</v>
      </c>
      <c r="BP138">
        <v>12</v>
      </c>
      <c r="BQ138">
        <v>0</v>
      </c>
      <c r="BR138">
        <v>0</v>
      </c>
      <c r="BS138">
        <v>1</v>
      </c>
      <c r="BT138">
        <v>0</v>
      </c>
      <c r="BU138">
        <v>0</v>
      </c>
      <c r="BV138">
        <v>0</v>
      </c>
      <c r="BW138">
        <v>1</v>
      </c>
      <c r="BX138">
        <v>0</v>
      </c>
      <c r="BY138">
        <v>0</v>
      </c>
      <c r="BZ138">
        <v>0</v>
      </c>
      <c r="CA138">
        <v>0</v>
      </c>
      <c r="CB138">
        <v>0</v>
      </c>
      <c r="CC138">
        <v>0</v>
      </c>
      <c r="CD138">
        <v>0</v>
      </c>
      <c r="CE138">
        <v>0</v>
      </c>
      <c r="CF138">
        <v>0</v>
      </c>
      <c r="CG138">
        <v>2</v>
      </c>
      <c r="CH138">
        <v>0</v>
      </c>
      <c r="CI138">
        <v>0</v>
      </c>
      <c r="CJ138">
        <v>0</v>
      </c>
      <c r="CK138">
        <v>0</v>
      </c>
      <c r="CL138">
        <v>0</v>
      </c>
      <c r="CM138">
        <v>0</v>
      </c>
      <c r="CN138">
        <v>0</v>
      </c>
      <c r="CO138">
        <v>0</v>
      </c>
      <c r="CP138">
        <v>0</v>
      </c>
      <c r="CQ138">
        <v>0</v>
      </c>
      <c r="CR138">
        <v>0</v>
      </c>
      <c r="CS138">
        <v>0</v>
      </c>
      <c r="CT138">
        <v>0</v>
      </c>
      <c r="CU138">
        <v>0</v>
      </c>
      <c r="CV138">
        <v>2</v>
      </c>
      <c r="CW138">
        <v>6</v>
      </c>
      <c r="CX138">
        <v>1</v>
      </c>
      <c r="CY138">
        <v>0</v>
      </c>
      <c r="CZ138">
        <v>0</v>
      </c>
      <c r="DA138">
        <v>0</v>
      </c>
      <c r="DB138">
        <v>0</v>
      </c>
      <c r="DC138">
        <v>0</v>
      </c>
      <c r="DD138">
        <v>0</v>
      </c>
      <c r="DE138">
        <v>0</v>
      </c>
      <c r="DF138">
        <v>0</v>
      </c>
      <c r="DG138">
        <v>0</v>
      </c>
      <c r="DH138">
        <v>0</v>
      </c>
      <c r="DI138">
        <v>0</v>
      </c>
      <c r="DJ138">
        <v>0</v>
      </c>
      <c r="DK138">
        <v>0</v>
      </c>
      <c r="DL138">
        <v>4</v>
      </c>
      <c r="DM138">
        <v>7</v>
      </c>
      <c r="DN138">
        <v>1</v>
      </c>
      <c r="DO138">
        <v>0</v>
      </c>
      <c r="DP138">
        <v>0</v>
      </c>
      <c r="DQ138">
        <v>0</v>
      </c>
      <c r="DR138">
        <v>0</v>
      </c>
      <c r="DS138">
        <v>0</v>
      </c>
      <c r="DT138" s="340">
        <v>0</v>
      </c>
      <c r="DU138" s="340">
        <v>0</v>
      </c>
      <c r="DV138" s="340">
        <v>0</v>
      </c>
      <c r="DW138" s="340">
        <v>0</v>
      </c>
      <c r="DX138" s="340">
        <v>0</v>
      </c>
      <c r="DY138" s="340">
        <v>0</v>
      </c>
      <c r="DZ138" s="340">
        <v>0</v>
      </c>
      <c r="EA138" s="340">
        <v>0</v>
      </c>
      <c r="EB138" s="340">
        <v>1</v>
      </c>
      <c r="EC138" s="340">
        <v>2</v>
      </c>
      <c r="ED138" s="340">
        <v>1</v>
      </c>
      <c r="EE138" s="340">
        <v>0</v>
      </c>
      <c r="EF138" s="340">
        <v>0</v>
      </c>
      <c r="EG138" s="340">
        <v>0</v>
      </c>
      <c r="EH138" s="340">
        <v>0</v>
      </c>
      <c r="EI138" s="340">
        <v>0</v>
      </c>
      <c r="EJ138" s="235">
        <v>0</v>
      </c>
      <c r="EK138" s="235">
        <v>0</v>
      </c>
      <c r="EL138" s="235">
        <v>0</v>
      </c>
      <c r="EM138" s="235">
        <v>0</v>
      </c>
      <c r="EN138" s="235">
        <v>0</v>
      </c>
      <c r="EO138" s="235">
        <v>0</v>
      </c>
      <c r="EP138" s="235">
        <v>0</v>
      </c>
      <c r="EQ138" s="235">
        <v>0</v>
      </c>
      <c r="ER138" s="235">
        <v>2</v>
      </c>
      <c r="ES138" s="235">
        <v>0</v>
      </c>
      <c r="ET138" s="235">
        <v>1</v>
      </c>
      <c r="EU138" s="235">
        <v>0</v>
      </c>
      <c r="EV138" s="235">
        <v>0</v>
      </c>
      <c r="EW138" s="235">
        <v>0</v>
      </c>
      <c r="EX138" s="235">
        <v>0</v>
      </c>
      <c r="EY138" s="235">
        <v>0</v>
      </c>
    </row>
    <row r="139" spans="1:155" x14ac:dyDescent="0.2">
      <c r="A139" t="s">
        <v>2088</v>
      </c>
      <c r="E139" s="277"/>
      <c r="F139" s="277"/>
      <c r="G139" s="277"/>
      <c r="H139" s="277"/>
      <c r="I139" s="277"/>
      <c r="J139" s="277"/>
      <c r="K139">
        <v>3</v>
      </c>
      <c r="L139">
        <v>0</v>
      </c>
      <c r="M139">
        <v>0</v>
      </c>
      <c r="N139">
        <v>0</v>
      </c>
      <c r="O139">
        <v>0</v>
      </c>
      <c r="P139">
        <v>0</v>
      </c>
      <c r="Q139">
        <v>1</v>
      </c>
      <c r="R139">
        <v>5</v>
      </c>
      <c r="S139">
        <v>9</v>
      </c>
      <c r="T139">
        <v>19</v>
      </c>
      <c r="U139">
        <v>19</v>
      </c>
      <c r="V139">
        <v>15</v>
      </c>
      <c r="W139">
        <v>0</v>
      </c>
      <c r="X139">
        <v>0</v>
      </c>
      <c r="Y139">
        <v>0</v>
      </c>
      <c r="Z139">
        <v>11</v>
      </c>
      <c r="AA139" t="s">
        <v>2201</v>
      </c>
      <c r="AB139">
        <v>0</v>
      </c>
      <c r="AC139">
        <v>0</v>
      </c>
      <c r="AD139">
        <v>0</v>
      </c>
      <c r="AE139">
        <v>0</v>
      </c>
      <c r="AF139">
        <v>0</v>
      </c>
      <c r="AG139">
        <v>0</v>
      </c>
      <c r="AH139">
        <v>0</v>
      </c>
      <c r="AI139">
        <v>1</v>
      </c>
      <c r="AJ139">
        <v>0</v>
      </c>
      <c r="AK139">
        <v>0</v>
      </c>
      <c r="AL139">
        <v>0</v>
      </c>
      <c r="AM139">
        <v>4</v>
      </c>
      <c r="AN139">
        <v>0</v>
      </c>
      <c r="AO139">
        <v>0</v>
      </c>
      <c r="AP139">
        <v>0</v>
      </c>
      <c r="AQ139">
        <v>3</v>
      </c>
      <c r="AR139">
        <v>0</v>
      </c>
      <c r="AS139">
        <v>0</v>
      </c>
      <c r="AT139">
        <v>0</v>
      </c>
      <c r="AU139">
        <v>0</v>
      </c>
      <c r="AV139">
        <v>0</v>
      </c>
      <c r="AW139">
        <v>0</v>
      </c>
      <c r="AX139">
        <v>0</v>
      </c>
      <c r="AY139">
        <v>0</v>
      </c>
      <c r="AZ139">
        <v>0</v>
      </c>
      <c r="BA139">
        <v>0</v>
      </c>
      <c r="BB139">
        <v>2</v>
      </c>
      <c r="BC139">
        <v>0</v>
      </c>
      <c r="BD139">
        <v>0</v>
      </c>
      <c r="BE139">
        <v>0</v>
      </c>
      <c r="BF139">
        <v>0</v>
      </c>
      <c r="BG139">
        <v>0</v>
      </c>
      <c r="BH139">
        <v>1</v>
      </c>
      <c r="BI139">
        <v>0</v>
      </c>
      <c r="BJ139">
        <v>0</v>
      </c>
      <c r="BK139">
        <v>0</v>
      </c>
      <c r="BL139">
        <v>0</v>
      </c>
      <c r="BM139">
        <v>0</v>
      </c>
      <c r="BN139">
        <v>0</v>
      </c>
      <c r="BO139">
        <v>0</v>
      </c>
      <c r="BP139">
        <v>0</v>
      </c>
      <c r="BQ139">
        <v>0</v>
      </c>
      <c r="BR139">
        <v>0</v>
      </c>
      <c r="BS139">
        <v>1</v>
      </c>
      <c r="BT139">
        <v>0</v>
      </c>
      <c r="BU139">
        <v>0</v>
      </c>
      <c r="BV139">
        <v>0</v>
      </c>
      <c r="BW139">
        <v>1</v>
      </c>
      <c r="BX139">
        <v>0</v>
      </c>
      <c r="BY139">
        <v>0</v>
      </c>
      <c r="BZ139">
        <v>0</v>
      </c>
      <c r="CA139">
        <v>0</v>
      </c>
      <c r="CB139">
        <v>0</v>
      </c>
      <c r="CC139">
        <v>0</v>
      </c>
      <c r="CD139">
        <v>0</v>
      </c>
      <c r="CE139">
        <v>0</v>
      </c>
      <c r="CF139">
        <v>0</v>
      </c>
      <c r="CG139">
        <v>0</v>
      </c>
      <c r="CH139">
        <v>0</v>
      </c>
      <c r="CI139">
        <v>0</v>
      </c>
      <c r="CJ139">
        <v>0</v>
      </c>
      <c r="CK139">
        <v>0</v>
      </c>
      <c r="CL139">
        <v>0</v>
      </c>
      <c r="CM139">
        <v>0</v>
      </c>
      <c r="CN139">
        <v>2</v>
      </c>
      <c r="CO139">
        <v>0</v>
      </c>
      <c r="CP139">
        <v>0</v>
      </c>
      <c r="CQ139">
        <v>0</v>
      </c>
      <c r="CR139">
        <v>0</v>
      </c>
      <c r="CS139">
        <v>0</v>
      </c>
      <c r="CT139">
        <v>0</v>
      </c>
      <c r="CU139">
        <v>0</v>
      </c>
      <c r="CV139">
        <v>2</v>
      </c>
      <c r="CW139">
        <v>1</v>
      </c>
      <c r="CX139">
        <v>0</v>
      </c>
      <c r="CY139">
        <v>7</v>
      </c>
      <c r="CZ139">
        <v>0</v>
      </c>
      <c r="DA139">
        <v>0</v>
      </c>
      <c r="DB139">
        <v>0</v>
      </c>
      <c r="DC139">
        <v>6</v>
      </c>
      <c r="DD139">
        <v>0</v>
      </c>
      <c r="DE139">
        <v>0</v>
      </c>
      <c r="DF139">
        <v>0</v>
      </c>
      <c r="DG139">
        <v>0</v>
      </c>
      <c r="DH139">
        <v>0</v>
      </c>
      <c r="DI139">
        <v>0</v>
      </c>
      <c r="DJ139">
        <v>0</v>
      </c>
      <c r="DK139">
        <v>0</v>
      </c>
      <c r="DL139">
        <v>0</v>
      </c>
      <c r="DM139">
        <v>0</v>
      </c>
      <c r="DN139">
        <v>8</v>
      </c>
      <c r="DO139">
        <v>0</v>
      </c>
      <c r="DP139">
        <v>0</v>
      </c>
      <c r="DQ139">
        <v>0</v>
      </c>
      <c r="DR139">
        <v>0</v>
      </c>
      <c r="DS139">
        <v>0</v>
      </c>
      <c r="DT139" s="340">
        <v>0</v>
      </c>
      <c r="DU139" s="340">
        <v>0</v>
      </c>
      <c r="DV139" s="340">
        <v>0</v>
      </c>
      <c r="DW139" s="340">
        <v>0</v>
      </c>
      <c r="DX139" s="340">
        <v>0</v>
      </c>
      <c r="DY139" s="340">
        <v>0</v>
      </c>
      <c r="DZ139" s="340">
        <v>0</v>
      </c>
      <c r="EA139" s="340">
        <v>1</v>
      </c>
      <c r="EB139" s="340">
        <v>0</v>
      </c>
      <c r="EC139" s="340">
        <v>1</v>
      </c>
      <c r="ED139" s="340">
        <v>0</v>
      </c>
      <c r="EE139" s="340">
        <v>1</v>
      </c>
      <c r="EF139" s="340">
        <v>0</v>
      </c>
      <c r="EG139" s="340">
        <v>0</v>
      </c>
      <c r="EH139" s="340">
        <v>0</v>
      </c>
      <c r="EI139" s="340">
        <v>1</v>
      </c>
      <c r="EJ139" s="235">
        <v>0</v>
      </c>
      <c r="EK139" s="235">
        <v>0</v>
      </c>
      <c r="EL139" s="235">
        <v>0</v>
      </c>
      <c r="EM139" s="235">
        <v>0</v>
      </c>
      <c r="EN139" s="235">
        <v>0</v>
      </c>
      <c r="EO139" s="235">
        <v>0</v>
      </c>
      <c r="EP139" s="235">
        <v>0</v>
      </c>
      <c r="EQ139" s="235">
        <v>0</v>
      </c>
      <c r="ER139" s="235">
        <v>0</v>
      </c>
      <c r="ES139" s="235">
        <v>0</v>
      </c>
      <c r="ET139" s="235">
        <v>3</v>
      </c>
      <c r="EU139" s="235">
        <v>1</v>
      </c>
      <c r="EV139" s="235">
        <v>0</v>
      </c>
      <c r="EW139" s="235">
        <v>0</v>
      </c>
      <c r="EX139" s="235">
        <v>0</v>
      </c>
      <c r="EY139" s="235">
        <v>0</v>
      </c>
    </row>
    <row r="140" spans="1:155" x14ac:dyDescent="0.2">
      <c r="A140" t="s">
        <v>1953</v>
      </c>
      <c r="E140" s="277"/>
      <c r="F140" s="277"/>
      <c r="G140" s="277"/>
      <c r="H140" s="277"/>
      <c r="I140" s="277"/>
      <c r="J140" s="277"/>
      <c r="K140">
        <v>0</v>
      </c>
      <c r="L140">
        <v>6</v>
      </c>
      <c r="M140">
        <v>0</v>
      </c>
      <c r="N140">
        <v>0</v>
      </c>
      <c r="O140">
        <v>4</v>
      </c>
      <c r="P140">
        <v>0</v>
      </c>
      <c r="Q140">
        <v>0</v>
      </c>
      <c r="R140">
        <v>0</v>
      </c>
      <c r="S140">
        <v>11</v>
      </c>
      <c r="T140">
        <v>55</v>
      </c>
      <c r="U140">
        <v>49</v>
      </c>
      <c r="V140">
        <v>19</v>
      </c>
      <c r="W140">
        <v>0</v>
      </c>
      <c r="X140">
        <v>0</v>
      </c>
      <c r="Y140">
        <v>0</v>
      </c>
      <c r="Z140">
        <v>0</v>
      </c>
      <c r="AA140" t="s">
        <v>2201</v>
      </c>
      <c r="AB140">
        <v>0</v>
      </c>
      <c r="AC140">
        <v>0</v>
      </c>
      <c r="AD140">
        <v>0</v>
      </c>
      <c r="AE140">
        <v>0</v>
      </c>
      <c r="AF140">
        <v>0</v>
      </c>
      <c r="AG140">
        <v>0</v>
      </c>
      <c r="AH140">
        <v>0</v>
      </c>
      <c r="AI140">
        <v>0</v>
      </c>
      <c r="AJ140">
        <v>1</v>
      </c>
      <c r="AK140">
        <v>2</v>
      </c>
      <c r="AL140">
        <v>0</v>
      </c>
      <c r="AM140">
        <v>0</v>
      </c>
      <c r="AN140">
        <v>0</v>
      </c>
      <c r="AO140">
        <v>0</v>
      </c>
      <c r="AP140">
        <v>0</v>
      </c>
      <c r="AQ140">
        <v>0</v>
      </c>
      <c r="AR140">
        <v>0</v>
      </c>
      <c r="AS140">
        <v>0</v>
      </c>
      <c r="AT140">
        <v>0</v>
      </c>
      <c r="AU140">
        <v>0</v>
      </c>
      <c r="AV140">
        <v>0</v>
      </c>
      <c r="AW140">
        <v>0</v>
      </c>
      <c r="AX140">
        <v>0</v>
      </c>
      <c r="AY140">
        <v>0</v>
      </c>
      <c r="AZ140">
        <v>0</v>
      </c>
      <c r="BA140">
        <v>0</v>
      </c>
      <c r="BB140">
        <v>2</v>
      </c>
      <c r="BC140">
        <v>0</v>
      </c>
      <c r="BD140">
        <v>0</v>
      </c>
      <c r="BE140">
        <v>0</v>
      </c>
      <c r="BF140">
        <v>0</v>
      </c>
      <c r="BG140">
        <v>0</v>
      </c>
      <c r="BH140">
        <v>0</v>
      </c>
      <c r="BI140">
        <v>0</v>
      </c>
      <c r="BJ140">
        <v>0</v>
      </c>
      <c r="BK140">
        <v>0</v>
      </c>
      <c r="BL140">
        <v>0</v>
      </c>
      <c r="BM140">
        <v>0</v>
      </c>
      <c r="BN140">
        <v>0</v>
      </c>
      <c r="BO140">
        <v>0</v>
      </c>
      <c r="BP140">
        <v>1</v>
      </c>
      <c r="BQ140">
        <v>0</v>
      </c>
      <c r="BR140">
        <v>0</v>
      </c>
      <c r="BS140">
        <v>6</v>
      </c>
      <c r="BT140">
        <v>0</v>
      </c>
      <c r="BU140">
        <v>0</v>
      </c>
      <c r="BV140">
        <v>0</v>
      </c>
      <c r="BW140">
        <v>0</v>
      </c>
      <c r="BX140">
        <v>0</v>
      </c>
      <c r="BY140">
        <v>0</v>
      </c>
      <c r="BZ140">
        <v>0</v>
      </c>
      <c r="CA140">
        <v>0</v>
      </c>
      <c r="CB140">
        <v>0</v>
      </c>
      <c r="CC140">
        <v>0</v>
      </c>
      <c r="CD140">
        <v>0</v>
      </c>
      <c r="CE140">
        <v>0</v>
      </c>
      <c r="CF140">
        <v>2</v>
      </c>
      <c r="CG140">
        <v>0</v>
      </c>
      <c r="CH140">
        <v>7</v>
      </c>
      <c r="CI140">
        <v>0</v>
      </c>
      <c r="CJ140">
        <v>0</v>
      </c>
      <c r="CK140">
        <v>0</v>
      </c>
      <c r="CL140">
        <v>0</v>
      </c>
      <c r="CM140">
        <v>0</v>
      </c>
      <c r="CN140">
        <v>0</v>
      </c>
      <c r="CO140">
        <v>1</v>
      </c>
      <c r="CP140">
        <v>0</v>
      </c>
      <c r="CQ140">
        <v>0</v>
      </c>
      <c r="CR140">
        <v>0</v>
      </c>
      <c r="CS140">
        <v>0</v>
      </c>
      <c r="CT140">
        <v>0</v>
      </c>
      <c r="CU140">
        <v>0</v>
      </c>
      <c r="CV140">
        <v>3</v>
      </c>
      <c r="CW140">
        <v>0</v>
      </c>
      <c r="CX140">
        <v>0</v>
      </c>
      <c r="CY140">
        <v>4</v>
      </c>
      <c r="CZ140">
        <v>0</v>
      </c>
      <c r="DA140">
        <v>0</v>
      </c>
      <c r="DB140">
        <v>0</v>
      </c>
      <c r="DC140">
        <v>0</v>
      </c>
      <c r="DD140">
        <v>0</v>
      </c>
      <c r="DE140">
        <v>0</v>
      </c>
      <c r="DF140">
        <v>0</v>
      </c>
      <c r="DG140">
        <v>0</v>
      </c>
      <c r="DH140">
        <v>0</v>
      </c>
      <c r="DI140">
        <v>0</v>
      </c>
      <c r="DJ140">
        <v>0</v>
      </c>
      <c r="DK140">
        <v>0</v>
      </c>
      <c r="DL140">
        <v>0</v>
      </c>
      <c r="DM140">
        <v>0</v>
      </c>
      <c r="DN140">
        <v>11</v>
      </c>
      <c r="DO140">
        <v>0</v>
      </c>
      <c r="DP140">
        <v>0</v>
      </c>
      <c r="DQ140">
        <v>0</v>
      </c>
      <c r="DR140">
        <v>0</v>
      </c>
      <c r="DS140">
        <v>0</v>
      </c>
      <c r="DT140" s="340" t="e">
        <v>#N/A</v>
      </c>
      <c r="DU140" s="340" t="e">
        <v>#N/A</v>
      </c>
      <c r="DV140" s="340" t="e">
        <v>#N/A</v>
      </c>
      <c r="DW140" s="340" t="e">
        <v>#N/A</v>
      </c>
      <c r="DX140" s="340" t="e">
        <v>#N/A</v>
      </c>
      <c r="DY140" s="340" t="e">
        <v>#N/A</v>
      </c>
      <c r="DZ140" s="340" t="e">
        <v>#N/A</v>
      </c>
      <c r="EA140" s="340" t="e">
        <v>#N/A</v>
      </c>
      <c r="EB140" s="340" t="e">
        <v>#N/A</v>
      </c>
      <c r="EC140" s="340" t="e">
        <v>#N/A</v>
      </c>
      <c r="ED140" s="340" t="e">
        <v>#N/A</v>
      </c>
      <c r="EE140" s="340" t="e">
        <v>#N/A</v>
      </c>
      <c r="EF140" s="340" t="e">
        <v>#N/A</v>
      </c>
      <c r="EG140" s="340" t="e">
        <v>#N/A</v>
      </c>
      <c r="EH140" s="340" t="e">
        <v>#N/A</v>
      </c>
      <c r="EI140" s="340" t="e">
        <v>#N/A</v>
      </c>
      <c r="EJ140" s="235" t="e">
        <v>#N/A</v>
      </c>
      <c r="EK140" s="235" t="e">
        <v>#N/A</v>
      </c>
      <c r="EL140" s="235" t="e">
        <v>#N/A</v>
      </c>
      <c r="EM140" s="235" t="e">
        <v>#N/A</v>
      </c>
      <c r="EN140" s="235" t="e">
        <v>#N/A</v>
      </c>
      <c r="EO140" s="235" t="e">
        <v>#N/A</v>
      </c>
      <c r="EP140" s="235" t="e">
        <v>#N/A</v>
      </c>
      <c r="EQ140" s="235" t="e">
        <v>#N/A</v>
      </c>
      <c r="ER140" s="235" t="e">
        <v>#N/A</v>
      </c>
      <c r="ES140" s="235" t="e">
        <v>#N/A</v>
      </c>
      <c r="ET140" s="235" t="e">
        <v>#N/A</v>
      </c>
      <c r="EU140" s="235" t="e">
        <v>#N/A</v>
      </c>
      <c r="EV140" s="235" t="e">
        <v>#N/A</v>
      </c>
      <c r="EW140" s="235" t="e">
        <v>#N/A</v>
      </c>
      <c r="EX140" s="235" t="e">
        <v>#N/A</v>
      </c>
      <c r="EY140" s="235" t="e">
        <v>#N/A</v>
      </c>
    </row>
    <row r="141" spans="1:155" x14ac:dyDescent="0.2">
      <c r="A141" t="s">
        <v>2032</v>
      </c>
      <c r="E141" s="277"/>
      <c r="F141" s="277"/>
      <c r="G141" s="277"/>
      <c r="H141" s="277"/>
      <c r="I141" s="277"/>
      <c r="J141" s="277"/>
      <c r="K141">
        <v>0</v>
      </c>
      <c r="L141">
        <v>0</v>
      </c>
      <c r="M141">
        <v>0</v>
      </c>
      <c r="N141">
        <v>0</v>
      </c>
      <c r="O141">
        <v>0</v>
      </c>
      <c r="P141">
        <v>0</v>
      </c>
      <c r="Q141">
        <v>0</v>
      </c>
      <c r="R141">
        <v>7</v>
      </c>
      <c r="S141">
        <v>2</v>
      </c>
      <c r="T141">
        <v>5</v>
      </c>
      <c r="U141">
        <v>14</v>
      </c>
      <c r="V141">
        <v>13</v>
      </c>
      <c r="W141">
        <v>0</v>
      </c>
      <c r="X141">
        <v>0</v>
      </c>
      <c r="Y141">
        <v>0</v>
      </c>
      <c r="Z141">
        <v>0</v>
      </c>
      <c r="AA141" t="s">
        <v>2201</v>
      </c>
      <c r="AB141">
        <v>0</v>
      </c>
      <c r="AC141">
        <v>0</v>
      </c>
      <c r="AD141">
        <v>0</v>
      </c>
      <c r="AE141">
        <v>0</v>
      </c>
      <c r="AF141">
        <v>0</v>
      </c>
      <c r="AG141">
        <v>0</v>
      </c>
      <c r="AH141">
        <v>0</v>
      </c>
      <c r="AI141">
        <v>1</v>
      </c>
      <c r="AJ141">
        <v>0</v>
      </c>
      <c r="AK141">
        <v>0</v>
      </c>
      <c r="AL141">
        <v>0</v>
      </c>
      <c r="AM141">
        <v>3</v>
      </c>
      <c r="AN141">
        <v>0</v>
      </c>
      <c r="AO141">
        <v>0</v>
      </c>
      <c r="AP141">
        <v>0</v>
      </c>
      <c r="AQ141">
        <v>0</v>
      </c>
      <c r="AR141">
        <v>0</v>
      </c>
      <c r="AS141">
        <v>0</v>
      </c>
      <c r="AT141">
        <v>0</v>
      </c>
      <c r="AU141">
        <v>0</v>
      </c>
      <c r="AV141">
        <v>0</v>
      </c>
      <c r="AW141">
        <v>0</v>
      </c>
      <c r="AX141">
        <v>0</v>
      </c>
      <c r="AY141">
        <v>0</v>
      </c>
      <c r="AZ141">
        <v>0</v>
      </c>
      <c r="BA141">
        <v>0</v>
      </c>
      <c r="BB141">
        <v>2</v>
      </c>
      <c r="BC141">
        <v>1</v>
      </c>
      <c r="BD141">
        <v>0</v>
      </c>
      <c r="BE141">
        <v>0</v>
      </c>
      <c r="BF141">
        <v>0</v>
      </c>
      <c r="BG141">
        <v>0</v>
      </c>
      <c r="BH141">
        <v>0</v>
      </c>
      <c r="BI141">
        <v>0</v>
      </c>
      <c r="BJ141">
        <v>0</v>
      </c>
      <c r="BK141">
        <v>0</v>
      </c>
      <c r="BL141">
        <v>0</v>
      </c>
      <c r="BM141">
        <v>0</v>
      </c>
      <c r="BN141">
        <v>0</v>
      </c>
      <c r="BO141">
        <v>0</v>
      </c>
      <c r="BP141">
        <v>0</v>
      </c>
      <c r="BQ141">
        <v>0</v>
      </c>
      <c r="BR141">
        <v>0</v>
      </c>
      <c r="BS141">
        <v>2</v>
      </c>
      <c r="BT141">
        <v>0</v>
      </c>
      <c r="BU141">
        <v>0</v>
      </c>
      <c r="BV141">
        <v>0</v>
      </c>
      <c r="BW141">
        <v>0</v>
      </c>
      <c r="BX141">
        <v>0</v>
      </c>
      <c r="BY141">
        <v>0</v>
      </c>
      <c r="BZ141">
        <v>0</v>
      </c>
      <c r="CA141">
        <v>0</v>
      </c>
      <c r="CB141">
        <v>0</v>
      </c>
      <c r="CC141">
        <v>0</v>
      </c>
      <c r="CD141">
        <v>0</v>
      </c>
      <c r="CE141">
        <v>0</v>
      </c>
      <c r="CF141">
        <v>0</v>
      </c>
      <c r="CG141">
        <v>0</v>
      </c>
      <c r="CH141">
        <v>0</v>
      </c>
      <c r="CI141">
        <v>0</v>
      </c>
      <c r="CJ141">
        <v>0</v>
      </c>
      <c r="CK141">
        <v>0</v>
      </c>
      <c r="CL141">
        <v>0</v>
      </c>
      <c r="CM141">
        <v>0</v>
      </c>
      <c r="CN141">
        <v>0</v>
      </c>
      <c r="CO141">
        <v>0</v>
      </c>
      <c r="CP141">
        <v>0</v>
      </c>
      <c r="CQ141">
        <v>0</v>
      </c>
      <c r="CR141">
        <v>0</v>
      </c>
      <c r="CS141">
        <v>0</v>
      </c>
      <c r="CT141">
        <v>0</v>
      </c>
      <c r="CU141">
        <v>2</v>
      </c>
      <c r="CV141">
        <v>0</v>
      </c>
      <c r="CW141">
        <v>0</v>
      </c>
      <c r="CX141">
        <v>0</v>
      </c>
      <c r="CY141">
        <v>2</v>
      </c>
      <c r="CZ141">
        <v>0</v>
      </c>
      <c r="DA141">
        <v>0</v>
      </c>
      <c r="DB141">
        <v>0</v>
      </c>
      <c r="DC141">
        <v>0</v>
      </c>
      <c r="DD141">
        <v>0</v>
      </c>
      <c r="DE141">
        <v>0</v>
      </c>
      <c r="DF141">
        <v>0</v>
      </c>
      <c r="DG141">
        <v>0</v>
      </c>
      <c r="DH141">
        <v>0</v>
      </c>
      <c r="DI141">
        <v>0</v>
      </c>
      <c r="DJ141">
        <v>0</v>
      </c>
      <c r="DK141">
        <v>0</v>
      </c>
      <c r="DL141">
        <v>0</v>
      </c>
      <c r="DM141">
        <v>0</v>
      </c>
      <c r="DN141">
        <v>5</v>
      </c>
      <c r="DO141">
        <v>0</v>
      </c>
      <c r="DP141">
        <v>0</v>
      </c>
      <c r="DQ141">
        <v>0</v>
      </c>
      <c r="DR141">
        <v>0</v>
      </c>
      <c r="DS141">
        <v>0</v>
      </c>
      <c r="DT141" s="340">
        <v>0</v>
      </c>
      <c r="DU141" s="340">
        <v>0</v>
      </c>
      <c r="DV141" s="340">
        <v>0</v>
      </c>
      <c r="DW141" s="340">
        <v>0</v>
      </c>
      <c r="DX141" s="340">
        <v>0</v>
      </c>
      <c r="DY141" s="340">
        <v>0</v>
      </c>
      <c r="DZ141" s="340">
        <v>0</v>
      </c>
      <c r="EA141" s="340">
        <v>2</v>
      </c>
      <c r="EB141" s="340">
        <v>0</v>
      </c>
      <c r="EC141" s="340">
        <v>0</v>
      </c>
      <c r="ED141" s="340">
        <v>0</v>
      </c>
      <c r="EE141" s="340">
        <v>3</v>
      </c>
      <c r="EF141" s="340">
        <v>0</v>
      </c>
      <c r="EG141" s="340">
        <v>0</v>
      </c>
      <c r="EH141" s="340">
        <v>0</v>
      </c>
      <c r="EI141" s="340">
        <v>0</v>
      </c>
      <c r="EJ141" s="235">
        <v>0</v>
      </c>
      <c r="EK141" s="235">
        <v>0</v>
      </c>
      <c r="EL141" s="235">
        <v>0</v>
      </c>
      <c r="EM141" s="235">
        <v>0</v>
      </c>
      <c r="EN141" s="235">
        <v>0</v>
      </c>
      <c r="EO141" s="235">
        <v>0</v>
      </c>
      <c r="EP141" s="235">
        <v>0</v>
      </c>
      <c r="EQ141" s="235">
        <v>0</v>
      </c>
      <c r="ER141" s="235">
        <v>0</v>
      </c>
      <c r="ES141" s="235">
        <v>1</v>
      </c>
      <c r="ET141" s="235">
        <v>3</v>
      </c>
      <c r="EU141" s="235">
        <v>0</v>
      </c>
      <c r="EV141" s="235">
        <v>0</v>
      </c>
      <c r="EW141" s="235">
        <v>0</v>
      </c>
      <c r="EX141" s="235">
        <v>0</v>
      </c>
      <c r="EY141" s="235">
        <v>0</v>
      </c>
    </row>
    <row r="142" spans="1:155" x14ac:dyDescent="0.2">
      <c r="A142" t="s">
        <v>1731</v>
      </c>
      <c r="E142" s="277"/>
      <c r="F142" s="277"/>
      <c r="G142" s="277"/>
      <c r="H142" s="277"/>
      <c r="I142" s="277"/>
      <c r="J142" s="277"/>
      <c r="K142">
        <v>0</v>
      </c>
      <c r="L142">
        <v>0</v>
      </c>
      <c r="M142">
        <v>0</v>
      </c>
      <c r="N142">
        <v>1</v>
      </c>
      <c r="O142">
        <v>1</v>
      </c>
      <c r="P142">
        <v>0</v>
      </c>
      <c r="Q142">
        <v>0</v>
      </c>
      <c r="R142">
        <v>0</v>
      </c>
      <c r="S142">
        <v>3</v>
      </c>
      <c r="T142">
        <v>23</v>
      </c>
      <c r="U142">
        <v>19</v>
      </c>
      <c r="V142">
        <v>0</v>
      </c>
      <c r="W142">
        <v>0</v>
      </c>
      <c r="X142">
        <v>0</v>
      </c>
      <c r="Y142">
        <v>0</v>
      </c>
      <c r="Z142">
        <v>0</v>
      </c>
      <c r="AA142" t="s">
        <v>2201</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BX142">
        <v>0</v>
      </c>
      <c r="BY142">
        <v>0</v>
      </c>
      <c r="BZ142">
        <v>0</v>
      </c>
      <c r="CA142">
        <v>0</v>
      </c>
      <c r="CB142">
        <v>1</v>
      </c>
      <c r="CC142">
        <v>0</v>
      </c>
      <c r="CD142">
        <v>0</v>
      </c>
      <c r="CE142">
        <v>0</v>
      </c>
      <c r="CF142">
        <v>0</v>
      </c>
      <c r="CG142">
        <v>0</v>
      </c>
      <c r="CH142">
        <v>0</v>
      </c>
      <c r="CI142">
        <v>0</v>
      </c>
      <c r="CJ142">
        <v>0</v>
      </c>
      <c r="CK142">
        <v>0</v>
      </c>
      <c r="CL142">
        <v>0</v>
      </c>
      <c r="CM142">
        <v>0</v>
      </c>
      <c r="DT142" s="340">
        <v>0</v>
      </c>
      <c r="DU142" s="340">
        <v>0</v>
      </c>
      <c r="DV142" s="340">
        <v>0</v>
      </c>
      <c r="DW142" s="340">
        <v>0</v>
      </c>
      <c r="DX142" s="340">
        <v>0</v>
      </c>
      <c r="DY142" s="340">
        <v>0</v>
      </c>
      <c r="DZ142" s="340">
        <v>0</v>
      </c>
      <c r="EA142" s="340">
        <v>0</v>
      </c>
      <c r="EB142" s="340">
        <v>3</v>
      </c>
      <c r="EC142" s="340">
        <v>1</v>
      </c>
      <c r="ED142" s="340">
        <v>0</v>
      </c>
      <c r="EE142" s="340">
        <v>0</v>
      </c>
      <c r="EF142" s="340">
        <v>0</v>
      </c>
      <c r="EG142" s="340">
        <v>0</v>
      </c>
      <c r="EH142" s="340">
        <v>0</v>
      </c>
      <c r="EI142" s="340">
        <v>0</v>
      </c>
      <c r="EJ142" s="235">
        <v>0</v>
      </c>
      <c r="EK142" s="235">
        <v>0</v>
      </c>
      <c r="EL142" s="235">
        <v>0</v>
      </c>
      <c r="EM142" s="235">
        <v>0</v>
      </c>
      <c r="EN142" s="235">
        <v>0</v>
      </c>
      <c r="EO142" s="235">
        <v>0</v>
      </c>
      <c r="EP142" s="235">
        <v>0</v>
      </c>
      <c r="EQ142" s="235">
        <v>0</v>
      </c>
      <c r="ER142" s="235">
        <v>0</v>
      </c>
      <c r="ES142" s="235">
        <v>4</v>
      </c>
      <c r="ET142" s="235">
        <v>0</v>
      </c>
      <c r="EU142" s="235">
        <v>0</v>
      </c>
      <c r="EV142" s="235">
        <v>0</v>
      </c>
      <c r="EW142" s="235">
        <v>0</v>
      </c>
      <c r="EX142" s="235">
        <v>0</v>
      </c>
      <c r="EY142" s="235">
        <v>0</v>
      </c>
    </row>
    <row r="143" spans="1:155" x14ac:dyDescent="0.2">
      <c r="A143" t="s">
        <v>2155</v>
      </c>
      <c r="E143" s="277"/>
      <c r="F143" s="277"/>
      <c r="G143" s="277"/>
      <c r="H143" s="277"/>
      <c r="I143" s="277"/>
      <c r="J143" s="277"/>
      <c r="K143">
        <v>0</v>
      </c>
      <c r="L143">
        <v>2</v>
      </c>
      <c r="M143">
        <v>0</v>
      </c>
      <c r="N143">
        <v>0</v>
      </c>
      <c r="O143">
        <v>1</v>
      </c>
      <c r="P143">
        <v>0</v>
      </c>
      <c r="Q143">
        <v>0</v>
      </c>
      <c r="R143">
        <v>0</v>
      </c>
      <c r="S143">
        <v>32</v>
      </c>
      <c r="T143">
        <v>40</v>
      </c>
      <c r="U143">
        <v>52</v>
      </c>
      <c r="V143">
        <v>29</v>
      </c>
      <c r="W143">
        <v>0</v>
      </c>
      <c r="X143">
        <v>0</v>
      </c>
      <c r="Y143">
        <v>0</v>
      </c>
      <c r="Z143">
        <v>2</v>
      </c>
      <c r="AA143" t="s">
        <v>2201</v>
      </c>
      <c r="AB143">
        <v>0</v>
      </c>
      <c r="AC143">
        <v>0</v>
      </c>
      <c r="AD143">
        <v>0</v>
      </c>
      <c r="AE143">
        <v>0</v>
      </c>
      <c r="AF143">
        <v>0</v>
      </c>
      <c r="AG143">
        <v>0</v>
      </c>
      <c r="AH143">
        <v>0</v>
      </c>
      <c r="AI143">
        <v>0</v>
      </c>
      <c r="AJ143">
        <v>0</v>
      </c>
      <c r="AK143">
        <v>0</v>
      </c>
      <c r="AL143">
        <v>0</v>
      </c>
      <c r="AM143">
        <v>4</v>
      </c>
      <c r="AN143">
        <v>0</v>
      </c>
      <c r="AO143">
        <v>0</v>
      </c>
      <c r="AP143">
        <v>0</v>
      </c>
      <c r="AQ143">
        <v>1</v>
      </c>
      <c r="AR143">
        <v>0</v>
      </c>
      <c r="AS143">
        <v>0</v>
      </c>
      <c r="AT143">
        <v>0</v>
      </c>
      <c r="AU143">
        <v>0</v>
      </c>
      <c r="AV143">
        <v>0</v>
      </c>
      <c r="AW143">
        <v>0</v>
      </c>
      <c r="AX143">
        <v>0</v>
      </c>
      <c r="AY143">
        <v>0</v>
      </c>
      <c r="AZ143">
        <v>0</v>
      </c>
      <c r="BA143">
        <v>0</v>
      </c>
      <c r="BB143">
        <v>11</v>
      </c>
      <c r="BC143">
        <v>0</v>
      </c>
      <c r="BD143">
        <v>0</v>
      </c>
      <c r="BE143">
        <v>0</v>
      </c>
      <c r="BF143">
        <v>0</v>
      </c>
      <c r="BG143">
        <v>0</v>
      </c>
      <c r="BH143">
        <v>0</v>
      </c>
      <c r="BI143">
        <v>0</v>
      </c>
      <c r="BJ143">
        <v>0</v>
      </c>
      <c r="BK143">
        <v>0</v>
      </c>
      <c r="BL143">
        <v>0</v>
      </c>
      <c r="BM143">
        <v>0</v>
      </c>
      <c r="BN143">
        <v>0</v>
      </c>
      <c r="BO143">
        <v>0</v>
      </c>
      <c r="BP143">
        <v>3</v>
      </c>
      <c r="BQ143">
        <v>5</v>
      </c>
      <c r="BR143">
        <v>2</v>
      </c>
      <c r="BS143">
        <v>4</v>
      </c>
      <c r="BT143">
        <v>0</v>
      </c>
      <c r="BU143">
        <v>0</v>
      </c>
      <c r="BV143">
        <v>0</v>
      </c>
      <c r="BW143">
        <v>0</v>
      </c>
      <c r="BX143">
        <v>0</v>
      </c>
      <c r="BY143">
        <v>0</v>
      </c>
      <c r="BZ143">
        <v>0</v>
      </c>
      <c r="CA143">
        <v>0</v>
      </c>
      <c r="CB143">
        <v>0</v>
      </c>
      <c r="CC143">
        <v>0</v>
      </c>
      <c r="CD143">
        <v>0</v>
      </c>
      <c r="CE143">
        <v>0</v>
      </c>
      <c r="CF143">
        <v>1</v>
      </c>
      <c r="CG143">
        <v>1</v>
      </c>
      <c r="CH143">
        <v>8</v>
      </c>
      <c r="CI143">
        <v>0</v>
      </c>
      <c r="CJ143">
        <v>0</v>
      </c>
      <c r="CK143">
        <v>0</v>
      </c>
      <c r="CL143">
        <v>0</v>
      </c>
      <c r="CM143">
        <v>0</v>
      </c>
      <c r="CN143">
        <v>0</v>
      </c>
      <c r="CO143">
        <v>0</v>
      </c>
      <c r="CP143">
        <v>0</v>
      </c>
      <c r="CQ143">
        <v>0</v>
      </c>
      <c r="CR143">
        <v>0</v>
      </c>
      <c r="CS143">
        <v>0</v>
      </c>
      <c r="CT143">
        <v>0</v>
      </c>
      <c r="CU143">
        <v>0</v>
      </c>
      <c r="CV143">
        <v>3</v>
      </c>
      <c r="CW143">
        <v>0</v>
      </c>
      <c r="CX143">
        <v>1</v>
      </c>
      <c r="CY143">
        <v>10</v>
      </c>
      <c r="CZ143">
        <v>0</v>
      </c>
      <c r="DA143">
        <v>0</v>
      </c>
      <c r="DB143">
        <v>0</v>
      </c>
      <c r="DC143">
        <v>1</v>
      </c>
      <c r="DD143">
        <v>0</v>
      </c>
      <c r="DE143">
        <v>0</v>
      </c>
      <c r="DF143">
        <v>0</v>
      </c>
      <c r="DG143">
        <v>0</v>
      </c>
      <c r="DH143">
        <v>0</v>
      </c>
      <c r="DI143">
        <v>0</v>
      </c>
      <c r="DJ143">
        <v>0</v>
      </c>
      <c r="DK143">
        <v>0</v>
      </c>
      <c r="DL143">
        <v>0</v>
      </c>
      <c r="DM143">
        <v>1</v>
      </c>
      <c r="DN143">
        <v>14</v>
      </c>
      <c r="DO143">
        <v>0</v>
      </c>
      <c r="DP143">
        <v>0</v>
      </c>
      <c r="DQ143">
        <v>0</v>
      </c>
      <c r="DR143">
        <v>0</v>
      </c>
      <c r="DS143">
        <v>0</v>
      </c>
      <c r="DT143" s="340">
        <v>0</v>
      </c>
      <c r="DU143" s="340">
        <v>0</v>
      </c>
      <c r="DV143" s="340">
        <v>0</v>
      </c>
      <c r="DW143" s="340">
        <v>0</v>
      </c>
      <c r="DX143" s="340">
        <v>0</v>
      </c>
      <c r="DY143" s="340">
        <v>0</v>
      </c>
      <c r="DZ143" s="340">
        <v>0</v>
      </c>
      <c r="EA143" s="340">
        <v>0</v>
      </c>
      <c r="EB143" s="340">
        <v>4</v>
      </c>
      <c r="EC143" s="340">
        <v>0</v>
      </c>
      <c r="ED143" s="340">
        <v>0</v>
      </c>
      <c r="EE143" s="340">
        <v>7</v>
      </c>
      <c r="EF143" s="340">
        <v>0</v>
      </c>
      <c r="EG143" s="340">
        <v>0</v>
      </c>
      <c r="EH143" s="340">
        <v>0</v>
      </c>
      <c r="EI143" s="340">
        <v>0</v>
      </c>
      <c r="EJ143" s="235">
        <v>0</v>
      </c>
      <c r="EK143" s="235">
        <v>0</v>
      </c>
      <c r="EL143" s="235">
        <v>0</v>
      </c>
      <c r="EM143" s="235">
        <v>0</v>
      </c>
      <c r="EN143" s="235">
        <v>0</v>
      </c>
      <c r="EO143" s="235">
        <v>0</v>
      </c>
      <c r="EP143" s="235">
        <v>0</v>
      </c>
      <c r="EQ143" s="235">
        <v>0</v>
      </c>
      <c r="ER143" s="235">
        <v>0</v>
      </c>
      <c r="ES143" s="235">
        <v>0</v>
      </c>
      <c r="ET143" s="235">
        <v>13</v>
      </c>
      <c r="EU143" s="235">
        <v>0</v>
      </c>
      <c r="EV143" s="235">
        <v>0</v>
      </c>
      <c r="EW143" s="235">
        <v>0</v>
      </c>
      <c r="EX143" s="235">
        <v>0</v>
      </c>
      <c r="EY143" s="235">
        <v>0</v>
      </c>
    </row>
    <row r="144" spans="1:155" x14ac:dyDescent="0.2">
      <c r="A144" t="s">
        <v>1683</v>
      </c>
      <c r="E144" s="277"/>
      <c r="F144" s="277"/>
      <c r="G144" s="277"/>
      <c r="H144" s="277"/>
      <c r="I144" s="277"/>
      <c r="J144" s="277"/>
      <c r="K144">
        <v>0</v>
      </c>
      <c r="L144">
        <v>0</v>
      </c>
      <c r="M144">
        <v>0</v>
      </c>
      <c r="N144">
        <v>0</v>
      </c>
      <c r="O144">
        <v>5</v>
      </c>
      <c r="P144">
        <v>0</v>
      </c>
      <c r="Q144">
        <v>1</v>
      </c>
      <c r="R144">
        <v>0</v>
      </c>
      <c r="S144">
        <v>6</v>
      </c>
      <c r="T144">
        <v>25</v>
      </c>
      <c r="U144">
        <v>1</v>
      </c>
      <c r="V144">
        <v>60</v>
      </c>
      <c r="W144">
        <v>0</v>
      </c>
      <c r="X144">
        <v>0</v>
      </c>
      <c r="Y144">
        <v>0</v>
      </c>
      <c r="Z144">
        <v>3</v>
      </c>
      <c r="AA144" t="s">
        <v>2201</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1</v>
      </c>
      <c r="BC144">
        <v>0</v>
      </c>
      <c r="BD144">
        <v>0</v>
      </c>
      <c r="BE144">
        <v>0</v>
      </c>
      <c r="BF144">
        <v>0</v>
      </c>
      <c r="BG144">
        <v>0</v>
      </c>
      <c r="BH144">
        <v>0</v>
      </c>
      <c r="BI144">
        <v>0</v>
      </c>
      <c r="BJ144">
        <v>0</v>
      </c>
      <c r="BK144">
        <v>0</v>
      </c>
      <c r="BL144">
        <v>0</v>
      </c>
      <c r="BM144">
        <v>0</v>
      </c>
      <c r="BN144">
        <v>0</v>
      </c>
      <c r="BO144">
        <v>0</v>
      </c>
      <c r="BP144">
        <v>1</v>
      </c>
      <c r="BQ144">
        <v>0</v>
      </c>
      <c r="BR144">
        <v>0</v>
      </c>
      <c r="BS144">
        <v>2</v>
      </c>
      <c r="BT144">
        <v>0</v>
      </c>
      <c r="BU144">
        <v>0</v>
      </c>
      <c r="BV144">
        <v>0</v>
      </c>
      <c r="BW144">
        <v>0</v>
      </c>
      <c r="BX144">
        <v>0</v>
      </c>
      <c r="BY144">
        <v>0</v>
      </c>
      <c r="BZ144">
        <v>0</v>
      </c>
      <c r="CA144">
        <v>0</v>
      </c>
      <c r="CB144">
        <v>0</v>
      </c>
      <c r="CC144">
        <v>0</v>
      </c>
      <c r="CD144">
        <v>0</v>
      </c>
      <c r="CE144">
        <v>0</v>
      </c>
      <c r="CF144">
        <v>0</v>
      </c>
      <c r="CG144">
        <v>0</v>
      </c>
      <c r="CH144">
        <v>0</v>
      </c>
      <c r="CI144">
        <v>1</v>
      </c>
      <c r="CJ144">
        <v>0</v>
      </c>
      <c r="CK144">
        <v>0</v>
      </c>
      <c r="CL144">
        <v>0</v>
      </c>
      <c r="CM144">
        <v>1</v>
      </c>
      <c r="CN144">
        <v>0</v>
      </c>
      <c r="CO144">
        <v>0</v>
      </c>
      <c r="CP144">
        <v>0</v>
      </c>
      <c r="CQ144">
        <v>0</v>
      </c>
      <c r="CR144">
        <v>0</v>
      </c>
      <c r="CS144">
        <v>0</v>
      </c>
      <c r="CT144">
        <v>0</v>
      </c>
      <c r="CU144">
        <v>0</v>
      </c>
      <c r="CV144">
        <v>0</v>
      </c>
      <c r="CW144">
        <v>0</v>
      </c>
      <c r="CX144">
        <v>0</v>
      </c>
      <c r="CY144">
        <v>2</v>
      </c>
      <c r="CZ144">
        <v>0</v>
      </c>
      <c r="DA144">
        <v>0</v>
      </c>
      <c r="DB144">
        <v>0</v>
      </c>
      <c r="DC144">
        <v>0</v>
      </c>
      <c r="DD144">
        <v>0</v>
      </c>
      <c r="DE144">
        <v>0</v>
      </c>
      <c r="DF144">
        <v>0</v>
      </c>
      <c r="DG144">
        <v>0</v>
      </c>
      <c r="DH144">
        <v>0</v>
      </c>
      <c r="DI144">
        <v>0</v>
      </c>
      <c r="DJ144">
        <v>0</v>
      </c>
      <c r="DK144">
        <v>0</v>
      </c>
      <c r="DL144">
        <v>0</v>
      </c>
      <c r="DM144">
        <v>0</v>
      </c>
      <c r="DN144">
        <v>4</v>
      </c>
      <c r="DO144">
        <v>0</v>
      </c>
      <c r="DP144">
        <v>0</v>
      </c>
      <c r="DQ144">
        <v>0</v>
      </c>
      <c r="DR144">
        <v>0</v>
      </c>
      <c r="DS144">
        <v>0</v>
      </c>
      <c r="DT144" s="340">
        <v>0</v>
      </c>
      <c r="DU144" s="340">
        <v>0</v>
      </c>
      <c r="DV144" s="340">
        <v>0</v>
      </c>
      <c r="DW144" s="340">
        <v>0</v>
      </c>
      <c r="DX144" s="340">
        <v>0</v>
      </c>
      <c r="DY144" s="340">
        <v>0</v>
      </c>
      <c r="DZ144" s="340">
        <v>0</v>
      </c>
      <c r="EA144" s="340">
        <v>0</v>
      </c>
      <c r="EB144" s="340">
        <v>0</v>
      </c>
      <c r="EC144" s="340">
        <v>2</v>
      </c>
      <c r="ED144" s="340">
        <v>0</v>
      </c>
      <c r="EE144" s="340">
        <v>6</v>
      </c>
      <c r="EF144" s="340">
        <v>0</v>
      </c>
      <c r="EG144" s="340">
        <v>0</v>
      </c>
      <c r="EH144" s="340">
        <v>0</v>
      </c>
      <c r="EI144" s="340">
        <v>1</v>
      </c>
      <c r="EJ144" s="235">
        <v>0</v>
      </c>
      <c r="EK144" s="235">
        <v>0</v>
      </c>
      <c r="EL144" s="235">
        <v>0</v>
      </c>
      <c r="EM144" s="235">
        <v>0</v>
      </c>
      <c r="EN144" s="235">
        <v>0</v>
      </c>
      <c r="EO144" s="235">
        <v>0</v>
      </c>
      <c r="EP144" s="235">
        <v>0</v>
      </c>
      <c r="EQ144" s="235">
        <v>0</v>
      </c>
      <c r="ER144" s="235">
        <v>0</v>
      </c>
      <c r="ES144" s="235">
        <v>0</v>
      </c>
      <c r="ET144" s="235">
        <v>4</v>
      </c>
      <c r="EU144" s="235">
        <v>0</v>
      </c>
      <c r="EV144" s="235">
        <v>0</v>
      </c>
      <c r="EW144" s="235">
        <v>0</v>
      </c>
      <c r="EX144" s="235">
        <v>0</v>
      </c>
      <c r="EY144" s="235">
        <v>0</v>
      </c>
    </row>
    <row r="145" spans="1:155" x14ac:dyDescent="0.2">
      <c r="A145" t="s">
        <v>1756</v>
      </c>
      <c r="E145" s="277"/>
      <c r="F145" s="277"/>
      <c r="G145" s="277"/>
      <c r="H145" s="277"/>
      <c r="I145" s="277"/>
      <c r="J145" s="277"/>
      <c r="K145">
        <v>0</v>
      </c>
      <c r="L145">
        <v>0</v>
      </c>
      <c r="M145">
        <v>0</v>
      </c>
      <c r="N145">
        <v>2</v>
      </c>
      <c r="O145">
        <v>7</v>
      </c>
      <c r="P145">
        <v>0</v>
      </c>
      <c r="Q145">
        <v>0</v>
      </c>
      <c r="R145">
        <v>12</v>
      </c>
      <c r="S145">
        <v>30</v>
      </c>
      <c r="T145">
        <v>13</v>
      </c>
      <c r="U145">
        <v>23</v>
      </c>
      <c r="V145">
        <v>28</v>
      </c>
      <c r="W145">
        <v>0</v>
      </c>
      <c r="X145">
        <v>0</v>
      </c>
      <c r="Y145">
        <v>0</v>
      </c>
      <c r="Z145">
        <v>17</v>
      </c>
      <c r="AA145" t="s">
        <v>2201</v>
      </c>
      <c r="AB145">
        <v>0</v>
      </c>
      <c r="AC145">
        <v>0</v>
      </c>
      <c r="AD145">
        <v>0</v>
      </c>
      <c r="AE145">
        <v>0</v>
      </c>
      <c r="AF145">
        <v>3</v>
      </c>
      <c r="AG145">
        <v>0</v>
      </c>
      <c r="AH145">
        <v>0</v>
      </c>
      <c r="AI145">
        <v>1</v>
      </c>
      <c r="AJ145">
        <v>2</v>
      </c>
      <c r="AK145">
        <v>0</v>
      </c>
      <c r="AL145">
        <v>0</v>
      </c>
      <c r="AM145">
        <v>4</v>
      </c>
      <c r="AN145">
        <v>0</v>
      </c>
      <c r="AO145">
        <v>0</v>
      </c>
      <c r="AP145">
        <v>0</v>
      </c>
      <c r="AQ145">
        <v>4</v>
      </c>
      <c r="AR145">
        <v>0</v>
      </c>
      <c r="AS145">
        <v>0</v>
      </c>
      <c r="AT145">
        <v>0</v>
      </c>
      <c r="AU145">
        <v>0</v>
      </c>
      <c r="AV145">
        <v>0</v>
      </c>
      <c r="AW145">
        <v>0</v>
      </c>
      <c r="AX145">
        <v>0</v>
      </c>
      <c r="AY145">
        <v>0</v>
      </c>
      <c r="AZ145">
        <v>1</v>
      </c>
      <c r="BA145">
        <v>1</v>
      </c>
      <c r="BB145">
        <v>6</v>
      </c>
      <c r="BC145">
        <v>10</v>
      </c>
      <c r="BD145">
        <v>0</v>
      </c>
      <c r="BE145">
        <v>0</v>
      </c>
      <c r="BF145">
        <v>0</v>
      </c>
      <c r="BG145">
        <v>7</v>
      </c>
      <c r="BH145">
        <v>0</v>
      </c>
      <c r="BI145">
        <v>0</v>
      </c>
      <c r="BJ145">
        <v>0</v>
      </c>
      <c r="BK145">
        <v>0</v>
      </c>
      <c r="BL145">
        <v>1</v>
      </c>
      <c r="BM145">
        <v>0</v>
      </c>
      <c r="BN145">
        <v>0</v>
      </c>
      <c r="BO145">
        <v>0</v>
      </c>
      <c r="BP145">
        <v>2</v>
      </c>
      <c r="BQ145">
        <v>0</v>
      </c>
      <c r="BR145">
        <v>0</v>
      </c>
      <c r="BS145">
        <v>18</v>
      </c>
      <c r="BT145">
        <v>0</v>
      </c>
      <c r="BU145">
        <v>0</v>
      </c>
      <c r="BV145">
        <v>0</v>
      </c>
      <c r="BW145">
        <v>12</v>
      </c>
      <c r="BX145">
        <v>0</v>
      </c>
      <c r="BY145">
        <v>1</v>
      </c>
      <c r="BZ145">
        <v>0</v>
      </c>
      <c r="CA145">
        <v>1</v>
      </c>
      <c r="CB145">
        <v>1</v>
      </c>
      <c r="CC145">
        <v>0</v>
      </c>
      <c r="CD145">
        <v>1</v>
      </c>
      <c r="CE145">
        <v>0</v>
      </c>
      <c r="CF145">
        <v>0</v>
      </c>
      <c r="CG145">
        <v>2</v>
      </c>
      <c r="CH145">
        <v>18</v>
      </c>
      <c r="CI145">
        <v>5</v>
      </c>
      <c r="CJ145">
        <v>0</v>
      </c>
      <c r="CK145">
        <v>0</v>
      </c>
      <c r="CL145">
        <v>0</v>
      </c>
      <c r="CM145">
        <v>0</v>
      </c>
      <c r="CN145">
        <v>0</v>
      </c>
      <c r="CO145">
        <v>0</v>
      </c>
      <c r="CP145">
        <v>0</v>
      </c>
      <c r="CQ145">
        <v>0</v>
      </c>
      <c r="CR145">
        <v>1</v>
      </c>
      <c r="CS145">
        <v>0</v>
      </c>
      <c r="CT145">
        <v>0</v>
      </c>
      <c r="CU145">
        <v>0</v>
      </c>
      <c r="CV145">
        <v>1</v>
      </c>
      <c r="CW145">
        <v>1</v>
      </c>
      <c r="CX145">
        <v>0</v>
      </c>
      <c r="CY145">
        <v>6</v>
      </c>
      <c r="CZ145">
        <v>0</v>
      </c>
      <c r="DA145">
        <v>0</v>
      </c>
      <c r="DB145">
        <v>0</v>
      </c>
      <c r="DC145">
        <v>5</v>
      </c>
      <c r="DD145">
        <v>0</v>
      </c>
      <c r="DE145">
        <v>2</v>
      </c>
      <c r="DF145">
        <v>0</v>
      </c>
      <c r="DG145">
        <v>0</v>
      </c>
      <c r="DH145">
        <v>0</v>
      </c>
      <c r="DI145">
        <v>0</v>
      </c>
      <c r="DJ145">
        <v>0</v>
      </c>
      <c r="DK145">
        <v>0</v>
      </c>
      <c r="DL145">
        <v>2</v>
      </c>
      <c r="DM145">
        <v>0</v>
      </c>
      <c r="DN145">
        <v>7</v>
      </c>
      <c r="DO145">
        <v>5</v>
      </c>
      <c r="DP145">
        <v>0</v>
      </c>
      <c r="DQ145">
        <v>0</v>
      </c>
      <c r="DR145">
        <v>0</v>
      </c>
      <c r="DS145">
        <v>2</v>
      </c>
      <c r="DT145" s="340">
        <v>0</v>
      </c>
      <c r="DU145" s="340">
        <v>1</v>
      </c>
      <c r="DV145" s="340">
        <v>0</v>
      </c>
      <c r="DW145" s="340">
        <v>0</v>
      </c>
      <c r="DX145" s="340">
        <v>1</v>
      </c>
      <c r="DY145" s="340">
        <v>0</v>
      </c>
      <c r="DZ145" s="340">
        <v>0</v>
      </c>
      <c r="EA145" s="340">
        <v>1</v>
      </c>
      <c r="EB145" s="340">
        <v>1</v>
      </c>
      <c r="EC145" s="340">
        <v>0</v>
      </c>
      <c r="ED145" s="340">
        <v>1</v>
      </c>
      <c r="EE145" s="340">
        <v>16</v>
      </c>
      <c r="EF145" s="340">
        <v>0</v>
      </c>
      <c r="EG145" s="340">
        <v>0</v>
      </c>
      <c r="EH145" s="340">
        <v>0</v>
      </c>
      <c r="EI145" s="340">
        <v>5</v>
      </c>
      <c r="EJ145" s="235">
        <v>0</v>
      </c>
      <c r="EK145" s="235">
        <v>0</v>
      </c>
      <c r="EL145" s="235">
        <v>0</v>
      </c>
      <c r="EM145" s="235">
        <v>0</v>
      </c>
      <c r="EN145" s="235">
        <v>1</v>
      </c>
      <c r="EO145" s="235">
        <v>0</v>
      </c>
      <c r="EP145" s="235">
        <v>0</v>
      </c>
      <c r="EQ145" s="235">
        <v>0</v>
      </c>
      <c r="ER145" s="235">
        <v>1</v>
      </c>
      <c r="ES145" s="235">
        <v>1</v>
      </c>
      <c r="ET145" s="235">
        <v>12</v>
      </c>
      <c r="EU145" s="235">
        <v>3</v>
      </c>
      <c r="EV145" s="235">
        <v>0</v>
      </c>
      <c r="EW145" s="235">
        <v>0</v>
      </c>
      <c r="EX145" s="235">
        <v>0</v>
      </c>
      <c r="EY145" s="235">
        <v>0</v>
      </c>
    </row>
    <row r="146" spans="1:155" x14ac:dyDescent="0.2">
      <c r="A146" t="s">
        <v>1919</v>
      </c>
      <c r="E146" s="277"/>
      <c r="F146" s="277"/>
      <c r="G146" s="277"/>
      <c r="H146" s="277"/>
      <c r="I146" s="277"/>
      <c r="J146" s="277"/>
      <c r="K146">
        <v>0</v>
      </c>
      <c r="L146">
        <v>0</v>
      </c>
      <c r="M146">
        <v>0</v>
      </c>
      <c r="N146">
        <v>0</v>
      </c>
      <c r="O146">
        <v>0</v>
      </c>
      <c r="P146">
        <v>0</v>
      </c>
      <c r="Q146">
        <v>0</v>
      </c>
      <c r="R146">
        <v>7</v>
      </c>
      <c r="S146">
        <v>5</v>
      </c>
      <c r="T146">
        <v>20</v>
      </c>
      <c r="U146">
        <v>14</v>
      </c>
      <c r="V146">
        <v>0</v>
      </c>
      <c r="W146">
        <v>0</v>
      </c>
      <c r="X146">
        <v>0</v>
      </c>
      <c r="Y146">
        <v>0</v>
      </c>
      <c r="Z146">
        <v>0</v>
      </c>
      <c r="AA146" t="s">
        <v>2201</v>
      </c>
      <c r="AB146">
        <v>0</v>
      </c>
      <c r="AC146">
        <v>0</v>
      </c>
      <c r="AD146">
        <v>0</v>
      </c>
      <c r="AE146">
        <v>0</v>
      </c>
      <c r="AF146">
        <v>0</v>
      </c>
      <c r="AG146">
        <v>0</v>
      </c>
      <c r="AH146">
        <v>0</v>
      </c>
      <c r="AI146">
        <v>4</v>
      </c>
      <c r="AJ146">
        <v>1</v>
      </c>
      <c r="AK146">
        <v>0</v>
      </c>
      <c r="AL146">
        <v>0</v>
      </c>
      <c r="AM146">
        <v>0</v>
      </c>
      <c r="AN146">
        <v>0</v>
      </c>
      <c r="AO146">
        <v>0</v>
      </c>
      <c r="AP146">
        <v>0</v>
      </c>
      <c r="AQ146">
        <v>0</v>
      </c>
      <c r="AR146">
        <v>0</v>
      </c>
      <c r="AS146">
        <v>0</v>
      </c>
      <c r="AT146">
        <v>0</v>
      </c>
      <c r="AU146">
        <v>0</v>
      </c>
      <c r="AV146">
        <v>0</v>
      </c>
      <c r="AW146">
        <v>0</v>
      </c>
      <c r="AX146">
        <v>0</v>
      </c>
      <c r="AY146">
        <v>0</v>
      </c>
      <c r="AZ146">
        <v>0</v>
      </c>
      <c r="BA146">
        <v>1</v>
      </c>
      <c r="BB146">
        <v>2</v>
      </c>
      <c r="BC146">
        <v>0</v>
      </c>
      <c r="BD146">
        <v>0</v>
      </c>
      <c r="BE146">
        <v>0</v>
      </c>
      <c r="BF146">
        <v>0</v>
      </c>
      <c r="BG146">
        <v>0</v>
      </c>
      <c r="BH146">
        <v>0</v>
      </c>
      <c r="BI146">
        <v>0</v>
      </c>
      <c r="BJ146">
        <v>0</v>
      </c>
      <c r="BK146">
        <v>0</v>
      </c>
      <c r="BL146">
        <v>0</v>
      </c>
      <c r="BM146">
        <v>0</v>
      </c>
      <c r="BN146">
        <v>0</v>
      </c>
      <c r="BO146">
        <v>0</v>
      </c>
      <c r="BP146">
        <v>0</v>
      </c>
      <c r="BQ146">
        <v>1</v>
      </c>
      <c r="BR146">
        <v>0</v>
      </c>
      <c r="BS146">
        <v>0</v>
      </c>
      <c r="BT146">
        <v>0</v>
      </c>
      <c r="BU146">
        <v>0</v>
      </c>
      <c r="BV146">
        <v>0</v>
      </c>
      <c r="BW146">
        <v>0</v>
      </c>
      <c r="BX146">
        <v>0</v>
      </c>
      <c r="BY146">
        <v>0</v>
      </c>
      <c r="BZ146">
        <v>0</v>
      </c>
      <c r="CA146">
        <v>0</v>
      </c>
      <c r="CB146">
        <v>0</v>
      </c>
      <c r="CC146">
        <v>0</v>
      </c>
      <c r="CD146">
        <v>0</v>
      </c>
      <c r="CE146">
        <v>0</v>
      </c>
      <c r="CF146">
        <v>0</v>
      </c>
      <c r="CG146">
        <v>0</v>
      </c>
      <c r="CH146">
        <v>1</v>
      </c>
      <c r="CI146">
        <v>0</v>
      </c>
      <c r="CJ146">
        <v>0</v>
      </c>
      <c r="CK146">
        <v>0</v>
      </c>
      <c r="CL146">
        <v>0</v>
      </c>
      <c r="CM146">
        <v>0</v>
      </c>
      <c r="CN146">
        <v>0</v>
      </c>
      <c r="CO146">
        <v>0</v>
      </c>
      <c r="CP146">
        <v>0</v>
      </c>
      <c r="CQ146">
        <v>0</v>
      </c>
      <c r="CR146">
        <v>0</v>
      </c>
      <c r="CS146">
        <v>0</v>
      </c>
      <c r="CT146">
        <v>0</v>
      </c>
      <c r="CU146">
        <v>3</v>
      </c>
      <c r="CV146">
        <v>1</v>
      </c>
      <c r="CW146">
        <v>0</v>
      </c>
      <c r="CX146">
        <v>0</v>
      </c>
      <c r="CY146">
        <v>0</v>
      </c>
      <c r="CZ146">
        <v>0</v>
      </c>
      <c r="DA146">
        <v>0</v>
      </c>
      <c r="DB146">
        <v>0</v>
      </c>
      <c r="DC146">
        <v>0</v>
      </c>
      <c r="DD146">
        <v>0</v>
      </c>
      <c r="DE146">
        <v>0</v>
      </c>
      <c r="DF146">
        <v>0</v>
      </c>
      <c r="DG146">
        <v>0</v>
      </c>
      <c r="DH146">
        <v>0</v>
      </c>
      <c r="DI146">
        <v>0</v>
      </c>
      <c r="DJ146">
        <v>0</v>
      </c>
      <c r="DK146">
        <v>0</v>
      </c>
      <c r="DL146">
        <v>0</v>
      </c>
      <c r="DM146">
        <v>0</v>
      </c>
      <c r="DN146">
        <v>3</v>
      </c>
      <c r="DO146">
        <v>0</v>
      </c>
      <c r="DP146">
        <v>0</v>
      </c>
      <c r="DQ146">
        <v>0</v>
      </c>
      <c r="DR146">
        <v>0</v>
      </c>
      <c r="DS146">
        <v>0</v>
      </c>
      <c r="DT146" s="340">
        <v>0</v>
      </c>
      <c r="DU146" s="340">
        <v>0</v>
      </c>
      <c r="DV146" s="340">
        <v>0</v>
      </c>
      <c r="DW146" s="340">
        <v>0</v>
      </c>
      <c r="DX146" s="340">
        <v>0</v>
      </c>
      <c r="DY146" s="340">
        <v>0</v>
      </c>
      <c r="DZ146" s="340">
        <v>0</v>
      </c>
      <c r="EA146" s="340">
        <v>0</v>
      </c>
      <c r="EB146" s="340">
        <v>2</v>
      </c>
      <c r="EC146" s="340">
        <v>3</v>
      </c>
      <c r="ED146" s="340">
        <v>0</v>
      </c>
      <c r="EE146" s="340">
        <v>0</v>
      </c>
      <c r="EF146" s="340">
        <v>0</v>
      </c>
      <c r="EG146" s="340">
        <v>0</v>
      </c>
      <c r="EH146" s="340">
        <v>0</v>
      </c>
      <c r="EI146" s="340">
        <v>0</v>
      </c>
      <c r="EJ146" s="235">
        <v>0</v>
      </c>
      <c r="EK146" s="235">
        <v>0</v>
      </c>
      <c r="EL146" s="235">
        <v>0</v>
      </c>
      <c r="EM146" s="235">
        <v>0</v>
      </c>
      <c r="EN146" s="235">
        <v>0</v>
      </c>
      <c r="EO146" s="235">
        <v>0</v>
      </c>
      <c r="EP146" s="235">
        <v>0</v>
      </c>
      <c r="EQ146" s="235">
        <v>0</v>
      </c>
      <c r="ER146" s="235">
        <v>0</v>
      </c>
      <c r="ES146" s="235">
        <v>1</v>
      </c>
      <c r="ET146" s="235">
        <v>3</v>
      </c>
      <c r="EU146" s="235">
        <v>0</v>
      </c>
      <c r="EV146" s="235">
        <v>0</v>
      </c>
      <c r="EW146" s="235">
        <v>0</v>
      </c>
      <c r="EX146" s="235">
        <v>0</v>
      </c>
      <c r="EY146" s="235">
        <v>0</v>
      </c>
    </row>
    <row r="147" spans="1:155" x14ac:dyDescent="0.2">
      <c r="A147" t="s">
        <v>1934</v>
      </c>
      <c r="E147" s="277"/>
      <c r="F147" s="277"/>
      <c r="G147" s="277"/>
      <c r="H147" s="277"/>
      <c r="I147" s="277"/>
      <c r="J147" s="277"/>
      <c r="K147">
        <v>0</v>
      </c>
      <c r="L147">
        <v>0</v>
      </c>
      <c r="M147">
        <v>0</v>
      </c>
      <c r="N147">
        <v>0</v>
      </c>
      <c r="O147">
        <v>0</v>
      </c>
      <c r="P147">
        <v>0</v>
      </c>
      <c r="Q147">
        <v>0</v>
      </c>
      <c r="R147">
        <v>0</v>
      </c>
      <c r="S147">
        <v>5</v>
      </c>
      <c r="T147">
        <v>22</v>
      </c>
      <c r="U147">
        <v>7</v>
      </c>
      <c r="V147">
        <v>4</v>
      </c>
      <c r="W147">
        <v>0</v>
      </c>
      <c r="X147">
        <v>0</v>
      </c>
      <c r="Y147">
        <v>0</v>
      </c>
      <c r="Z147">
        <v>1</v>
      </c>
      <c r="AA147" t="s">
        <v>2201</v>
      </c>
      <c r="AB147">
        <v>0</v>
      </c>
      <c r="AC147">
        <v>0</v>
      </c>
      <c r="AD147">
        <v>0</v>
      </c>
      <c r="AE147">
        <v>0</v>
      </c>
      <c r="AF147">
        <v>0</v>
      </c>
      <c r="AG147">
        <v>0</v>
      </c>
      <c r="AH147">
        <v>0</v>
      </c>
      <c r="AI147">
        <v>0</v>
      </c>
      <c r="AJ147">
        <v>0</v>
      </c>
      <c r="AK147">
        <v>0</v>
      </c>
      <c r="AL147">
        <v>0</v>
      </c>
      <c r="AM147">
        <v>2</v>
      </c>
      <c r="AN147">
        <v>0</v>
      </c>
      <c r="AO147">
        <v>0</v>
      </c>
      <c r="AP147">
        <v>0</v>
      </c>
      <c r="AQ147">
        <v>1</v>
      </c>
      <c r="AR147">
        <v>0</v>
      </c>
      <c r="AS147">
        <v>0</v>
      </c>
      <c r="AT147">
        <v>0</v>
      </c>
      <c r="AU147">
        <v>0</v>
      </c>
      <c r="AV147">
        <v>2</v>
      </c>
      <c r="AW147">
        <v>0</v>
      </c>
      <c r="AX147">
        <v>0</v>
      </c>
      <c r="AY147">
        <v>0</v>
      </c>
      <c r="AZ147">
        <v>0</v>
      </c>
      <c r="BA147">
        <v>1</v>
      </c>
      <c r="BB147">
        <v>1</v>
      </c>
      <c r="BC147">
        <v>0</v>
      </c>
      <c r="BD147">
        <v>0</v>
      </c>
      <c r="BE147">
        <v>0</v>
      </c>
      <c r="BF147">
        <v>0</v>
      </c>
      <c r="BG147">
        <v>0</v>
      </c>
      <c r="BH147">
        <v>0</v>
      </c>
      <c r="BI147">
        <v>0</v>
      </c>
      <c r="BJ147">
        <v>0</v>
      </c>
      <c r="BK147">
        <v>0</v>
      </c>
      <c r="BL147">
        <v>0</v>
      </c>
      <c r="BM147">
        <v>0</v>
      </c>
      <c r="BN147">
        <v>0</v>
      </c>
      <c r="BO147">
        <v>0</v>
      </c>
      <c r="BP147">
        <v>1</v>
      </c>
      <c r="BQ147">
        <v>0</v>
      </c>
      <c r="BR147">
        <v>0</v>
      </c>
      <c r="BS147">
        <v>0</v>
      </c>
      <c r="BT147">
        <v>0</v>
      </c>
      <c r="BU147">
        <v>0</v>
      </c>
      <c r="BV147">
        <v>0</v>
      </c>
      <c r="BW147">
        <v>0</v>
      </c>
      <c r="BX147">
        <v>0</v>
      </c>
      <c r="BY147">
        <v>0</v>
      </c>
      <c r="BZ147">
        <v>0</v>
      </c>
      <c r="CA147">
        <v>0</v>
      </c>
      <c r="CB147">
        <v>0</v>
      </c>
      <c r="CC147">
        <v>0</v>
      </c>
      <c r="CD147">
        <v>0</v>
      </c>
      <c r="CE147">
        <v>0</v>
      </c>
      <c r="CF147">
        <v>0</v>
      </c>
      <c r="CG147">
        <v>1</v>
      </c>
      <c r="CH147">
        <v>1</v>
      </c>
      <c r="CI147">
        <v>0</v>
      </c>
      <c r="CJ147">
        <v>0</v>
      </c>
      <c r="CK147">
        <v>0</v>
      </c>
      <c r="CL147">
        <v>0</v>
      </c>
      <c r="CM147">
        <v>0</v>
      </c>
      <c r="CN147">
        <v>0</v>
      </c>
      <c r="CO147">
        <v>0</v>
      </c>
      <c r="CP147">
        <v>0</v>
      </c>
      <c r="CQ147">
        <v>0</v>
      </c>
      <c r="CR147">
        <v>0</v>
      </c>
      <c r="CS147">
        <v>0</v>
      </c>
      <c r="CT147">
        <v>0</v>
      </c>
      <c r="CU147">
        <v>0</v>
      </c>
      <c r="CV147">
        <v>3</v>
      </c>
      <c r="CW147">
        <v>4</v>
      </c>
      <c r="CX147">
        <v>0</v>
      </c>
      <c r="CY147">
        <v>0</v>
      </c>
      <c r="CZ147">
        <v>0</v>
      </c>
      <c r="DA147">
        <v>0</v>
      </c>
      <c r="DB147">
        <v>0</v>
      </c>
      <c r="DC147">
        <v>0</v>
      </c>
      <c r="DD147">
        <v>0</v>
      </c>
      <c r="DE147">
        <v>0</v>
      </c>
      <c r="DF147">
        <v>0</v>
      </c>
      <c r="DG147">
        <v>0</v>
      </c>
      <c r="DH147">
        <v>0</v>
      </c>
      <c r="DI147">
        <v>0</v>
      </c>
      <c r="DJ147">
        <v>0</v>
      </c>
      <c r="DK147">
        <v>0</v>
      </c>
      <c r="DL147">
        <v>0</v>
      </c>
      <c r="DM147">
        <v>0</v>
      </c>
      <c r="DN147">
        <v>2</v>
      </c>
      <c r="DO147">
        <v>0</v>
      </c>
      <c r="DP147">
        <v>0</v>
      </c>
      <c r="DQ147">
        <v>0</v>
      </c>
      <c r="DR147">
        <v>0</v>
      </c>
      <c r="DS147">
        <v>0</v>
      </c>
      <c r="DT147" s="340">
        <v>0</v>
      </c>
      <c r="DU147" s="340">
        <v>0</v>
      </c>
      <c r="DV147" s="340">
        <v>0</v>
      </c>
      <c r="DW147" s="340">
        <v>0</v>
      </c>
      <c r="DX147" s="340">
        <v>0</v>
      </c>
      <c r="DY147" s="340">
        <v>0</v>
      </c>
      <c r="DZ147" s="340">
        <v>0</v>
      </c>
      <c r="EA147" s="340">
        <v>0</v>
      </c>
      <c r="EB147" s="340">
        <v>0</v>
      </c>
      <c r="EC147" s="340">
        <v>1</v>
      </c>
      <c r="ED147" s="340">
        <v>0</v>
      </c>
      <c r="EE147" s="340">
        <v>0</v>
      </c>
      <c r="EF147" s="340">
        <v>0</v>
      </c>
      <c r="EG147" s="340">
        <v>0</v>
      </c>
      <c r="EH147" s="340">
        <v>0</v>
      </c>
      <c r="EI147" s="340">
        <v>0</v>
      </c>
      <c r="EJ147" s="235">
        <v>0</v>
      </c>
      <c r="EK147" s="235">
        <v>0</v>
      </c>
      <c r="EL147" s="235">
        <v>0</v>
      </c>
      <c r="EM147" s="235">
        <v>0</v>
      </c>
      <c r="EN147" s="235">
        <v>0</v>
      </c>
      <c r="EO147" s="235">
        <v>0</v>
      </c>
      <c r="EP147" s="235">
        <v>0</v>
      </c>
      <c r="EQ147" s="235">
        <v>0</v>
      </c>
      <c r="ER147" s="235">
        <v>0</v>
      </c>
      <c r="ES147" s="235">
        <v>0</v>
      </c>
      <c r="ET147" s="235">
        <v>0</v>
      </c>
      <c r="EU147" s="235">
        <v>0</v>
      </c>
      <c r="EV147" s="235">
        <v>0</v>
      </c>
      <c r="EW147" s="235">
        <v>0</v>
      </c>
      <c r="EX147" s="235">
        <v>0</v>
      </c>
      <c r="EY147" s="235">
        <v>0</v>
      </c>
    </row>
    <row r="148" spans="1:155" x14ac:dyDescent="0.2">
      <c r="A148" t="s">
        <v>1812</v>
      </c>
      <c r="E148" s="277"/>
      <c r="F148" s="277"/>
      <c r="G148" s="277"/>
      <c r="H148" s="277"/>
      <c r="I148" s="277"/>
      <c r="J148" s="277"/>
      <c r="K148">
        <v>4</v>
      </c>
      <c r="L148">
        <v>3</v>
      </c>
      <c r="M148">
        <v>0</v>
      </c>
      <c r="N148">
        <v>0</v>
      </c>
      <c r="O148">
        <v>3</v>
      </c>
      <c r="P148">
        <v>0</v>
      </c>
      <c r="Q148">
        <v>3</v>
      </c>
      <c r="R148">
        <v>2</v>
      </c>
      <c r="S148">
        <v>40</v>
      </c>
      <c r="T148">
        <v>88</v>
      </c>
      <c r="U148">
        <v>33</v>
      </c>
      <c r="V148">
        <v>7</v>
      </c>
      <c r="W148">
        <v>0</v>
      </c>
      <c r="X148">
        <v>0</v>
      </c>
      <c r="Y148">
        <v>0</v>
      </c>
      <c r="Z148">
        <v>1</v>
      </c>
      <c r="AA148" t="s">
        <v>2201</v>
      </c>
      <c r="AB148">
        <v>0</v>
      </c>
      <c r="AC148">
        <v>0</v>
      </c>
      <c r="AD148">
        <v>0</v>
      </c>
      <c r="AE148">
        <v>0</v>
      </c>
      <c r="AF148">
        <v>0</v>
      </c>
      <c r="AG148">
        <v>0</v>
      </c>
      <c r="AH148">
        <v>0</v>
      </c>
      <c r="AI148">
        <v>0</v>
      </c>
      <c r="AJ148">
        <v>7</v>
      </c>
      <c r="AK148">
        <v>0</v>
      </c>
      <c r="AL148">
        <v>0</v>
      </c>
      <c r="AM148">
        <v>2</v>
      </c>
      <c r="AN148">
        <v>0</v>
      </c>
      <c r="AO148">
        <v>0</v>
      </c>
      <c r="AP148">
        <v>0</v>
      </c>
      <c r="AQ148">
        <v>0</v>
      </c>
      <c r="AR148">
        <v>0</v>
      </c>
      <c r="AS148">
        <v>4</v>
      </c>
      <c r="AT148">
        <v>0</v>
      </c>
      <c r="AU148">
        <v>0</v>
      </c>
      <c r="AV148">
        <v>0</v>
      </c>
      <c r="AW148">
        <v>0</v>
      </c>
      <c r="AX148">
        <v>0</v>
      </c>
      <c r="AY148">
        <v>0</v>
      </c>
      <c r="AZ148">
        <v>0</v>
      </c>
      <c r="BA148">
        <v>2</v>
      </c>
      <c r="BB148">
        <v>10</v>
      </c>
      <c r="BC148">
        <v>0</v>
      </c>
      <c r="BD148">
        <v>0</v>
      </c>
      <c r="BE148">
        <v>0</v>
      </c>
      <c r="BF148">
        <v>0</v>
      </c>
      <c r="BG148">
        <v>0</v>
      </c>
      <c r="BH148">
        <v>1</v>
      </c>
      <c r="BI148">
        <v>0</v>
      </c>
      <c r="BJ148">
        <v>0</v>
      </c>
      <c r="BK148">
        <v>0</v>
      </c>
      <c r="BL148">
        <v>0</v>
      </c>
      <c r="BM148">
        <v>0</v>
      </c>
      <c r="BN148">
        <v>0</v>
      </c>
      <c r="BO148">
        <v>1</v>
      </c>
      <c r="BP148">
        <v>6</v>
      </c>
      <c r="BQ148">
        <v>7</v>
      </c>
      <c r="BR148">
        <v>0</v>
      </c>
      <c r="BS148">
        <v>1</v>
      </c>
      <c r="BT148">
        <v>0</v>
      </c>
      <c r="BU148">
        <v>0</v>
      </c>
      <c r="BV148">
        <v>0</v>
      </c>
      <c r="BW148">
        <v>0</v>
      </c>
      <c r="BX148">
        <v>0</v>
      </c>
      <c r="BY148">
        <v>0</v>
      </c>
      <c r="BZ148">
        <v>0</v>
      </c>
      <c r="CA148">
        <v>0</v>
      </c>
      <c r="CB148">
        <v>1</v>
      </c>
      <c r="CC148">
        <v>0</v>
      </c>
      <c r="CD148">
        <v>0</v>
      </c>
      <c r="CE148">
        <v>0</v>
      </c>
      <c r="CF148">
        <v>0</v>
      </c>
      <c r="CG148">
        <v>3</v>
      </c>
      <c r="CH148">
        <v>7</v>
      </c>
      <c r="CI148">
        <v>0</v>
      </c>
      <c r="CJ148">
        <v>0</v>
      </c>
      <c r="CK148">
        <v>0</v>
      </c>
      <c r="CL148">
        <v>0</v>
      </c>
      <c r="CM148">
        <v>0</v>
      </c>
      <c r="CN148">
        <v>1</v>
      </c>
      <c r="CO148">
        <v>0</v>
      </c>
      <c r="CP148">
        <v>0</v>
      </c>
      <c r="CQ148">
        <v>0</v>
      </c>
      <c r="CR148">
        <v>0</v>
      </c>
      <c r="CS148">
        <v>0</v>
      </c>
      <c r="CT148">
        <v>0</v>
      </c>
      <c r="CU148">
        <v>1</v>
      </c>
      <c r="CV148">
        <v>9</v>
      </c>
      <c r="CW148">
        <v>1</v>
      </c>
      <c r="CX148">
        <v>0</v>
      </c>
      <c r="CY148">
        <v>2</v>
      </c>
      <c r="CZ148">
        <v>0</v>
      </c>
      <c r="DA148">
        <v>0</v>
      </c>
      <c r="DB148">
        <v>0</v>
      </c>
      <c r="DC148">
        <v>0</v>
      </c>
      <c r="DD148">
        <v>0</v>
      </c>
      <c r="DE148">
        <v>2</v>
      </c>
      <c r="DF148">
        <v>0</v>
      </c>
      <c r="DG148">
        <v>0</v>
      </c>
      <c r="DH148">
        <v>0</v>
      </c>
      <c r="DI148">
        <v>0</v>
      </c>
      <c r="DJ148">
        <v>0</v>
      </c>
      <c r="DK148">
        <v>0</v>
      </c>
      <c r="DL148">
        <v>1</v>
      </c>
      <c r="DM148">
        <v>3</v>
      </c>
      <c r="DN148">
        <v>6</v>
      </c>
      <c r="DO148">
        <v>0</v>
      </c>
      <c r="DP148">
        <v>0</v>
      </c>
      <c r="DQ148">
        <v>0</v>
      </c>
      <c r="DR148">
        <v>0</v>
      </c>
      <c r="DS148">
        <v>0</v>
      </c>
      <c r="DT148" s="340">
        <v>0</v>
      </c>
      <c r="DU148" s="340">
        <v>1</v>
      </c>
      <c r="DV148" s="340">
        <v>0</v>
      </c>
      <c r="DW148" s="340">
        <v>0</v>
      </c>
      <c r="DX148" s="340">
        <v>2</v>
      </c>
      <c r="DY148" s="340">
        <v>0</v>
      </c>
      <c r="DZ148" s="340">
        <v>1</v>
      </c>
      <c r="EA148" s="340">
        <v>0</v>
      </c>
      <c r="EB148" s="340">
        <v>5</v>
      </c>
      <c r="EC148" s="340">
        <v>8</v>
      </c>
      <c r="ED148" s="340">
        <v>0</v>
      </c>
      <c r="EE148" s="340">
        <v>1</v>
      </c>
      <c r="EF148" s="340">
        <v>0</v>
      </c>
      <c r="EG148" s="340">
        <v>0</v>
      </c>
      <c r="EH148" s="340">
        <v>0</v>
      </c>
      <c r="EI148" s="340">
        <v>0</v>
      </c>
      <c r="EJ148" s="235">
        <v>0</v>
      </c>
      <c r="EK148" s="235">
        <v>1</v>
      </c>
      <c r="EL148" s="235">
        <v>0</v>
      </c>
      <c r="EM148" s="235">
        <v>0</v>
      </c>
      <c r="EN148" s="235">
        <v>0</v>
      </c>
      <c r="EO148" s="235">
        <v>0</v>
      </c>
      <c r="EP148" s="235">
        <v>0</v>
      </c>
      <c r="EQ148" s="235">
        <v>0</v>
      </c>
      <c r="ER148" s="235">
        <v>0</v>
      </c>
      <c r="ES148" s="235">
        <v>2</v>
      </c>
      <c r="ET148" s="235">
        <v>10</v>
      </c>
      <c r="EU148" s="235">
        <v>0</v>
      </c>
      <c r="EV148" s="235">
        <v>0</v>
      </c>
      <c r="EW148" s="235">
        <v>0</v>
      </c>
      <c r="EX148" s="235">
        <v>0</v>
      </c>
      <c r="EY148" s="235">
        <v>0</v>
      </c>
    </row>
    <row r="149" spans="1:155" x14ac:dyDescent="0.2">
      <c r="A149" t="s">
        <v>1696</v>
      </c>
      <c r="E149" s="277"/>
      <c r="F149" s="277"/>
      <c r="G149" s="277"/>
      <c r="H149" s="277"/>
      <c r="I149" s="277"/>
      <c r="J149" s="277"/>
      <c r="K149">
        <v>0</v>
      </c>
      <c r="L149">
        <v>5</v>
      </c>
      <c r="M149">
        <v>0</v>
      </c>
      <c r="N149">
        <v>0</v>
      </c>
      <c r="O149">
        <v>5</v>
      </c>
      <c r="P149">
        <v>0</v>
      </c>
      <c r="Q149">
        <v>0</v>
      </c>
      <c r="R149">
        <v>0</v>
      </c>
      <c r="S149">
        <v>0</v>
      </c>
      <c r="T149">
        <v>40</v>
      </c>
      <c r="U149">
        <v>32</v>
      </c>
      <c r="V149">
        <v>0</v>
      </c>
      <c r="W149">
        <v>0</v>
      </c>
      <c r="X149">
        <v>0</v>
      </c>
      <c r="Y149">
        <v>0</v>
      </c>
      <c r="Z149">
        <v>0</v>
      </c>
      <c r="AA149" t="s">
        <v>2201</v>
      </c>
      <c r="AB149">
        <v>0</v>
      </c>
      <c r="AC149">
        <v>0</v>
      </c>
      <c r="AD149">
        <v>0</v>
      </c>
      <c r="AE149">
        <v>0</v>
      </c>
      <c r="AF149">
        <v>0</v>
      </c>
      <c r="AG149">
        <v>0</v>
      </c>
      <c r="AH149">
        <v>0</v>
      </c>
      <c r="AI149">
        <v>0</v>
      </c>
      <c r="AJ149">
        <v>0</v>
      </c>
      <c r="AK149">
        <v>2</v>
      </c>
      <c r="AL149">
        <v>1</v>
      </c>
      <c r="AM149">
        <v>0</v>
      </c>
      <c r="AN149">
        <v>0</v>
      </c>
      <c r="AO149">
        <v>0</v>
      </c>
      <c r="AP149">
        <v>0</v>
      </c>
      <c r="AQ149">
        <v>0</v>
      </c>
      <c r="AR149">
        <v>0</v>
      </c>
      <c r="AS149">
        <v>0</v>
      </c>
      <c r="AT149">
        <v>0</v>
      </c>
      <c r="AU149">
        <v>0</v>
      </c>
      <c r="AV149">
        <v>0</v>
      </c>
      <c r="AW149">
        <v>0</v>
      </c>
      <c r="AX149">
        <v>0</v>
      </c>
      <c r="AY149">
        <v>0</v>
      </c>
      <c r="AZ149">
        <v>0</v>
      </c>
      <c r="BA149">
        <v>0</v>
      </c>
      <c r="BB149">
        <v>2</v>
      </c>
      <c r="BC149">
        <v>0</v>
      </c>
      <c r="BD149">
        <v>0</v>
      </c>
      <c r="BE149">
        <v>0</v>
      </c>
      <c r="BF149">
        <v>0</v>
      </c>
      <c r="BG149">
        <v>0</v>
      </c>
      <c r="BH149">
        <v>0</v>
      </c>
      <c r="BI149">
        <v>0</v>
      </c>
      <c r="BJ149">
        <v>0</v>
      </c>
      <c r="BK149">
        <v>0</v>
      </c>
      <c r="BL149">
        <v>0</v>
      </c>
      <c r="BM149">
        <v>0</v>
      </c>
      <c r="BN149">
        <v>0</v>
      </c>
      <c r="BO149">
        <v>0</v>
      </c>
      <c r="BP149">
        <v>0</v>
      </c>
      <c r="BQ149">
        <v>4</v>
      </c>
      <c r="BR149">
        <v>1</v>
      </c>
      <c r="BS149">
        <v>0</v>
      </c>
      <c r="BT149">
        <v>0</v>
      </c>
      <c r="BU149">
        <v>0</v>
      </c>
      <c r="BV149">
        <v>0</v>
      </c>
      <c r="BW149">
        <v>0</v>
      </c>
      <c r="BX149">
        <v>0</v>
      </c>
      <c r="BY149">
        <v>0</v>
      </c>
      <c r="BZ149">
        <v>0</v>
      </c>
      <c r="CA149">
        <v>0</v>
      </c>
      <c r="CB149">
        <v>0</v>
      </c>
      <c r="CC149">
        <v>0</v>
      </c>
      <c r="CD149">
        <v>0</v>
      </c>
      <c r="CE149">
        <v>0</v>
      </c>
      <c r="CF149">
        <v>0</v>
      </c>
      <c r="CG149">
        <v>1</v>
      </c>
      <c r="CH149">
        <v>3</v>
      </c>
      <c r="CI149">
        <v>1</v>
      </c>
      <c r="CJ149">
        <v>0</v>
      </c>
      <c r="CK149">
        <v>0</v>
      </c>
      <c r="CL149">
        <v>0</v>
      </c>
      <c r="CM149">
        <v>0</v>
      </c>
      <c r="CN149">
        <v>0</v>
      </c>
      <c r="CO149">
        <v>1</v>
      </c>
      <c r="CP149">
        <v>0</v>
      </c>
      <c r="CQ149">
        <v>0</v>
      </c>
      <c r="CR149">
        <v>0</v>
      </c>
      <c r="CS149">
        <v>0</v>
      </c>
      <c r="CT149">
        <v>0</v>
      </c>
      <c r="CU149">
        <v>0</v>
      </c>
      <c r="CV149">
        <v>0</v>
      </c>
      <c r="CW149">
        <v>10</v>
      </c>
      <c r="CX149">
        <v>0</v>
      </c>
      <c r="CY149">
        <v>0</v>
      </c>
      <c r="CZ149">
        <v>0</v>
      </c>
      <c r="DA149">
        <v>0</v>
      </c>
      <c r="DB149">
        <v>0</v>
      </c>
      <c r="DC149">
        <v>0</v>
      </c>
      <c r="DD149">
        <v>0</v>
      </c>
      <c r="DE149">
        <v>0</v>
      </c>
      <c r="DF149">
        <v>0</v>
      </c>
      <c r="DG149">
        <v>0</v>
      </c>
      <c r="DH149">
        <v>0</v>
      </c>
      <c r="DI149">
        <v>0</v>
      </c>
      <c r="DJ149">
        <v>0</v>
      </c>
      <c r="DK149">
        <v>0</v>
      </c>
      <c r="DL149">
        <v>0</v>
      </c>
      <c r="DM149">
        <v>1</v>
      </c>
      <c r="DN149">
        <v>13</v>
      </c>
      <c r="DO149">
        <v>0</v>
      </c>
      <c r="DP149">
        <v>0</v>
      </c>
      <c r="DQ149">
        <v>0</v>
      </c>
      <c r="DR149">
        <v>0</v>
      </c>
      <c r="DS149">
        <v>0</v>
      </c>
      <c r="DT149" s="340">
        <v>0</v>
      </c>
      <c r="DU149" s="340">
        <v>1</v>
      </c>
      <c r="DV149" s="340">
        <v>0</v>
      </c>
      <c r="DW149" s="340">
        <v>0</v>
      </c>
      <c r="DX149" s="340">
        <v>0</v>
      </c>
      <c r="DY149" s="340">
        <v>0</v>
      </c>
      <c r="DZ149" s="340">
        <v>0</v>
      </c>
      <c r="EA149" s="340">
        <v>0</v>
      </c>
      <c r="EB149" s="340">
        <v>0</v>
      </c>
      <c r="EC149" s="340">
        <v>1</v>
      </c>
      <c r="ED149" s="340">
        <v>0</v>
      </c>
      <c r="EE149" s="340">
        <v>0</v>
      </c>
      <c r="EF149" s="340">
        <v>0</v>
      </c>
      <c r="EG149" s="340">
        <v>0</v>
      </c>
      <c r="EH149" s="340">
        <v>0</v>
      </c>
      <c r="EI149" s="340">
        <v>0</v>
      </c>
      <c r="EJ149" s="235">
        <v>0</v>
      </c>
      <c r="EK149" s="235">
        <v>0</v>
      </c>
      <c r="EL149" s="235">
        <v>0</v>
      </c>
      <c r="EM149" s="235">
        <v>0</v>
      </c>
      <c r="EN149" s="235">
        <v>0</v>
      </c>
      <c r="EO149" s="235">
        <v>0</v>
      </c>
      <c r="EP149" s="235">
        <v>0</v>
      </c>
      <c r="EQ149" s="235">
        <v>0</v>
      </c>
      <c r="ER149" s="235">
        <v>0</v>
      </c>
      <c r="ES149" s="235">
        <v>1</v>
      </c>
      <c r="ET149" s="235">
        <v>2</v>
      </c>
      <c r="EU149" s="235">
        <v>0</v>
      </c>
      <c r="EV149" s="235">
        <v>0</v>
      </c>
      <c r="EW149" s="235">
        <v>0</v>
      </c>
      <c r="EX149" s="235">
        <v>0</v>
      </c>
      <c r="EY149" s="235">
        <v>0</v>
      </c>
    </row>
    <row r="150" spans="1:155" x14ac:dyDescent="0.2">
      <c r="A150" t="s">
        <v>1715</v>
      </c>
      <c r="E150" s="277"/>
      <c r="F150" s="277"/>
      <c r="G150" s="277"/>
      <c r="H150" s="277"/>
      <c r="I150" s="277"/>
      <c r="J150" s="277"/>
      <c r="K150">
        <v>0</v>
      </c>
      <c r="L150">
        <v>0</v>
      </c>
      <c r="M150">
        <v>0</v>
      </c>
      <c r="N150">
        <v>0</v>
      </c>
      <c r="O150">
        <v>0</v>
      </c>
      <c r="P150">
        <v>0</v>
      </c>
      <c r="Q150">
        <v>0</v>
      </c>
      <c r="R150">
        <v>1</v>
      </c>
      <c r="S150">
        <v>9</v>
      </c>
      <c r="T150">
        <v>45</v>
      </c>
      <c r="U150">
        <v>27</v>
      </c>
      <c r="V150">
        <v>0</v>
      </c>
      <c r="W150">
        <v>0</v>
      </c>
      <c r="X150">
        <v>0</v>
      </c>
      <c r="Y150">
        <v>0</v>
      </c>
      <c r="Z150">
        <v>0</v>
      </c>
      <c r="AA150" t="s">
        <v>2201</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2</v>
      </c>
      <c r="BC150">
        <v>0</v>
      </c>
      <c r="BD150">
        <v>0</v>
      </c>
      <c r="BE150">
        <v>0</v>
      </c>
      <c r="BF150">
        <v>0</v>
      </c>
      <c r="BG150">
        <v>0</v>
      </c>
      <c r="BH150">
        <v>0</v>
      </c>
      <c r="BI150">
        <v>0</v>
      </c>
      <c r="BJ150">
        <v>0</v>
      </c>
      <c r="BK150">
        <v>0</v>
      </c>
      <c r="BL150">
        <v>0</v>
      </c>
      <c r="BM150">
        <v>0</v>
      </c>
      <c r="BN150">
        <v>0</v>
      </c>
      <c r="BO150">
        <v>1</v>
      </c>
      <c r="BP150">
        <v>1</v>
      </c>
      <c r="BQ150">
        <v>0</v>
      </c>
      <c r="BR150">
        <v>0</v>
      </c>
      <c r="BS150">
        <v>0</v>
      </c>
      <c r="BT150">
        <v>0</v>
      </c>
      <c r="BU150">
        <v>0</v>
      </c>
      <c r="BV150">
        <v>0</v>
      </c>
      <c r="BW150">
        <v>0</v>
      </c>
      <c r="BX150">
        <v>0</v>
      </c>
      <c r="BY150">
        <v>0</v>
      </c>
      <c r="BZ150">
        <v>0</v>
      </c>
      <c r="CA150">
        <v>0</v>
      </c>
      <c r="CB150">
        <v>0</v>
      </c>
      <c r="CC150">
        <v>0</v>
      </c>
      <c r="CD150">
        <v>0</v>
      </c>
      <c r="CE150">
        <v>0</v>
      </c>
      <c r="CF150">
        <v>0</v>
      </c>
      <c r="CG150">
        <v>0</v>
      </c>
      <c r="CH150">
        <v>6</v>
      </c>
      <c r="CI150">
        <v>0</v>
      </c>
      <c r="CJ150">
        <v>0</v>
      </c>
      <c r="CK150">
        <v>0</v>
      </c>
      <c r="CL150">
        <v>0</v>
      </c>
      <c r="CM150">
        <v>0</v>
      </c>
      <c r="CN150">
        <v>0</v>
      </c>
      <c r="CO150">
        <v>0</v>
      </c>
      <c r="CP150">
        <v>0</v>
      </c>
      <c r="CQ150">
        <v>0</v>
      </c>
      <c r="CR150">
        <v>0</v>
      </c>
      <c r="CS150">
        <v>0</v>
      </c>
      <c r="CT150">
        <v>0</v>
      </c>
      <c r="CU150">
        <v>0</v>
      </c>
      <c r="CV150">
        <v>3</v>
      </c>
      <c r="CW150">
        <v>4</v>
      </c>
      <c r="CX150">
        <v>0</v>
      </c>
      <c r="CY150">
        <v>0</v>
      </c>
      <c r="CZ150">
        <v>0</v>
      </c>
      <c r="DA150">
        <v>0</v>
      </c>
      <c r="DB150">
        <v>0</v>
      </c>
      <c r="DC150">
        <v>0</v>
      </c>
      <c r="DD150">
        <v>0</v>
      </c>
      <c r="DE150">
        <v>0</v>
      </c>
      <c r="DF150">
        <v>0</v>
      </c>
      <c r="DG150">
        <v>0</v>
      </c>
      <c r="DH150">
        <v>0</v>
      </c>
      <c r="DI150">
        <v>0</v>
      </c>
      <c r="DJ150">
        <v>0</v>
      </c>
      <c r="DK150">
        <v>0</v>
      </c>
      <c r="DL150">
        <v>0</v>
      </c>
      <c r="DM150">
        <v>0</v>
      </c>
      <c r="DN150">
        <v>4</v>
      </c>
      <c r="DO150">
        <v>0</v>
      </c>
      <c r="DP150">
        <v>0</v>
      </c>
      <c r="DQ150">
        <v>0</v>
      </c>
      <c r="DR150">
        <v>0</v>
      </c>
      <c r="DS150">
        <v>0</v>
      </c>
      <c r="DT150" s="340">
        <v>0</v>
      </c>
      <c r="DU150" s="340">
        <v>0</v>
      </c>
      <c r="DV150" s="340">
        <v>0</v>
      </c>
      <c r="DW150" s="340">
        <v>0</v>
      </c>
      <c r="DX150" s="340">
        <v>0</v>
      </c>
      <c r="DY150" s="340">
        <v>0</v>
      </c>
      <c r="DZ150" s="340">
        <v>0</v>
      </c>
      <c r="EA150" s="340">
        <v>0</v>
      </c>
      <c r="EB150" s="340">
        <v>2</v>
      </c>
      <c r="EC150" s="340">
        <v>2</v>
      </c>
      <c r="ED150" s="340">
        <v>0</v>
      </c>
      <c r="EE150" s="340">
        <v>0</v>
      </c>
      <c r="EF150" s="340">
        <v>0</v>
      </c>
      <c r="EG150" s="340">
        <v>0</v>
      </c>
      <c r="EH150" s="340">
        <v>0</v>
      </c>
      <c r="EI150" s="340">
        <v>0</v>
      </c>
      <c r="EJ150" s="235">
        <v>0</v>
      </c>
      <c r="EK150" s="235">
        <v>0</v>
      </c>
      <c r="EL150" s="235">
        <v>0</v>
      </c>
      <c r="EM150" s="235">
        <v>0</v>
      </c>
      <c r="EN150" s="235">
        <v>0</v>
      </c>
      <c r="EO150" s="235">
        <v>0</v>
      </c>
      <c r="EP150" s="235">
        <v>0</v>
      </c>
      <c r="EQ150" s="235">
        <v>0</v>
      </c>
      <c r="ER150" s="235">
        <v>0</v>
      </c>
      <c r="ES150" s="235">
        <v>0</v>
      </c>
      <c r="ET150" s="235">
        <v>6</v>
      </c>
      <c r="EU150" s="235">
        <v>0</v>
      </c>
      <c r="EV150" s="235">
        <v>0</v>
      </c>
      <c r="EW150" s="235">
        <v>0</v>
      </c>
      <c r="EX150" s="235">
        <v>0</v>
      </c>
      <c r="EY150" s="235">
        <v>0</v>
      </c>
    </row>
    <row r="151" spans="1:155" x14ac:dyDescent="0.2">
      <c r="A151" t="s">
        <v>2168</v>
      </c>
      <c r="E151" s="277"/>
      <c r="F151" s="277"/>
      <c r="G151" s="277"/>
      <c r="H151" s="277"/>
      <c r="I151" s="277"/>
      <c r="J151" s="277"/>
      <c r="K151">
        <v>0</v>
      </c>
      <c r="L151">
        <v>4</v>
      </c>
      <c r="M151">
        <v>0</v>
      </c>
      <c r="N151">
        <v>0</v>
      </c>
      <c r="O151">
        <v>4</v>
      </c>
      <c r="P151">
        <v>0</v>
      </c>
      <c r="Q151">
        <v>0</v>
      </c>
      <c r="R151">
        <v>0</v>
      </c>
      <c r="S151">
        <v>3</v>
      </c>
      <c r="T151">
        <v>39</v>
      </c>
      <c r="U151">
        <v>17</v>
      </c>
      <c r="V151">
        <v>0</v>
      </c>
      <c r="W151">
        <v>0</v>
      </c>
      <c r="X151">
        <v>0</v>
      </c>
      <c r="Y151">
        <v>0</v>
      </c>
      <c r="Z151">
        <v>0</v>
      </c>
      <c r="AA151" t="s">
        <v>2201</v>
      </c>
      <c r="AB151">
        <v>0</v>
      </c>
      <c r="AC151">
        <v>0</v>
      </c>
      <c r="AD151">
        <v>0</v>
      </c>
      <c r="AE151">
        <v>0</v>
      </c>
      <c r="AF151">
        <v>1</v>
      </c>
      <c r="AG151">
        <v>0</v>
      </c>
      <c r="AH151">
        <v>0</v>
      </c>
      <c r="AI151">
        <v>0</v>
      </c>
      <c r="AJ151">
        <v>3</v>
      </c>
      <c r="AK151">
        <v>6</v>
      </c>
      <c r="AL151">
        <v>0</v>
      </c>
      <c r="AM151">
        <v>0</v>
      </c>
      <c r="AN151">
        <v>0</v>
      </c>
      <c r="AO151">
        <v>0</v>
      </c>
      <c r="AP151">
        <v>0</v>
      </c>
      <c r="AQ151">
        <v>0</v>
      </c>
      <c r="AR151">
        <v>0</v>
      </c>
      <c r="AS151">
        <v>0</v>
      </c>
      <c r="AT151">
        <v>0</v>
      </c>
      <c r="AU151">
        <v>0</v>
      </c>
      <c r="AV151">
        <v>0</v>
      </c>
      <c r="AW151">
        <v>0</v>
      </c>
      <c r="AX151">
        <v>0</v>
      </c>
      <c r="AY151">
        <v>0</v>
      </c>
      <c r="AZ151">
        <v>0</v>
      </c>
      <c r="BA151">
        <v>0</v>
      </c>
      <c r="BB151">
        <v>12</v>
      </c>
      <c r="BC151">
        <v>0</v>
      </c>
      <c r="BD151">
        <v>0</v>
      </c>
      <c r="BE151">
        <v>0</v>
      </c>
      <c r="BF151">
        <v>0</v>
      </c>
      <c r="BG151">
        <v>0</v>
      </c>
      <c r="BH151">
        <v>0</v>
      </c>
      <c r="BI151">
        <v>2</v>
      </c>
      <c r="BJ151">
        <v>0</v>
      </c>
      <c r="BK151">
        <v>0</v>
      </c>
      <c r="BL151">
        <v>2</v>
      </c>
      <c r="BM151">
        <v>0</v>
      </c>
      <c r="BN151">
        <v>0</v>
      </c>
      <c r="BO151">
        <v>0</v>
      </c>
      <c r="BP151">
        <v>0</v>
      </c>
      <c r="BQ151">
        <v>4</v>
      </c>
      <c r="BR151">
        <v>0</v>
      </c>
      <c r="BS151">
        <v>0</v>
      </c>
      <c r="BT151">
        <v>0</v>
      </c>
      <c r="BU151">
        <v>0</v>
      </c>
      <c r="BV151">
        <v>0</v>
      </c>
      <c r="BW151">
        <v>0</v>
      </c>
      <c r="BX151">
        <v>0</v>
      </c>
      <c r="BY151">
        <v>0</v>
      </c>
      <c r="BZ151">
        <v>0</v>
      </c>
      <c r="CA151">
        <v>0</v>
      </c>
      <c r="CB151">
        <v>0</v>
      </c>
      <c r="CC151">
        <v>0</v>
      </c>
      <c r="CD151">
        <v>0</v>
      </c>
      <c r="CE151">
        <v>0</v>
      </c>
      <c r="CF151">
        <v>0</v>
      </c>
      <c r="CG151">
        <v>0</v>
      </c>
      <c r="CH151">
        <v>5</v>
      </c>
      <c r="CI151">
        <v>0</v>
      </c>
      <c r="CJ151">
        <v>0</v>
      </c>
      <c r="CK151">
        <v>0</v>
      </c>
      <c r="CL151">
        <v>0</v>
      </c>
      <c r="CM151">
        <v>0</v>
      </c>
      <c r="CN151">
        <v>0</v>
      </c>
      <c r="CO151">
        <v>0</v>
      </c>
      <c r="CP151">
        <v>0</v>
      </c>
      <c r="CQ151">
        <v>0</v>
      </c>
      <c r="CR151">
        <v>0</v>
      </c>
      <c r="CS151">
        <v>0</v>
      </c>
      <c r="CT151">
        <v>0</v>
      </c>
      <c r="CU151">
        <v>0</v>
      </c>
      <c r="CV151">
        <v>0</v>
      </c>
      <c r="CW151">
        <v>2</v>
      </c>
      <c r="CX151">
        <v>0</v>
      </c>
      <c r="CY151">
        <v>0</v>
      </c>
      <c r="CZ151">
        <v>0</v>
      </c>
      <c r="DA151">
        <v>0</v>
      </c>
      <c r="DB151">
        <v>0</v>
      </c>
      <c r="DC151">
        <v>0</v>
      </c>
      <c r="DD151">
        <v>0</v>
      </c>
      <c r="DE151">
        <v>0</v>
      </c>
      <c r="DF151">
        <v>0</v>
      </c>
      <c r="DG151">
        <v>0</v>
      </c>
      <c r="DH151">
        <v>0</v>
      </c>
      <c r="DI151">
        <v>0</v>
      </c>
      <c r="DJ151">
        <v>0</v>
      </c>
      <c r="DK151">
        <v>0</v>
      </c>
      <c r="DL151">
        <v>0</v>
      </c>
      <c r="DM151">
        <v>0</v>
      </c>
      <c r="DN151">
        <v>6</v>
      </c>
      <c r="DO151">
        <v>0</v>
      </c>
      <c r="DP151">
        <v>1</v>
      </c>
      <c r="DQ151">
        <v>0</v>
      </c>
      <c r="DR151">
        <v>0</v>
      </c>
      <c r="DS151">
        <v>0</v>
      </c>
      <c r="DT151" s="340">
        <v>0</v>
      </c>
      <c r="DU151" s="340">
        <v>1</v>
      </c>
      <c r="DV151" s="340">
        <v>0</v>
      </c>
      <c r="DW151" s="340">
        <v>0</v>
      </c>
      <c r="DX151" s="340">
        <v>0</v>
      </c>
      <c r="DY151" s="340">
        <v>0</v>
      </c>
      <c r="DZ151" s="340">
        <v>0</v>
      </c>
      <c r="EA151" s="340">
        <v>0</v>
      </c>
      <c r="EB151" s="340">
        <v>0</v>
      </c>
      <c r="EC151" s="340">
        <v>6</v>
      </c>
      <c r="ED151" s="340">
        <v>0</v>
      </c>
      <c r="EE151" s="340">
        <v>0</v>
      </c>
      <c r="EF151" s="340">
        <v>0</v>
      </c>
      <c r="EG151" s="340">
        <v>0</v>
      </c>
      <c r="EH151" s="340">
        <v>0</v>
      </c>
      <c r="EI151" s="340">
        <v>0</v>
      </c>
      <c r="EJ151" s="235">
        <v>0</v>
      </c>
      <c r="EK151" s="235">
        <v>0</v>
      </c>
      <c r="EL151" s="235">
        <v>0</v>
      </c>
      <c r="EM151" s="235">
        <v>0</v>
      </c>
      <c r="EN151" s="235">
        <v>0</v>
      </c>
      <c r="EO151" s="235">
        <v>0</v>
      </c>
      <c r="EP151" s="235">
        <v>0</v>
      </c>
      <c r="EQ151" s="235">
        <v>0</v>
      </c>
      <c r="ER151" s="235">
        <v>0</v>
      </c>
      <c r="ES151" s="235">
        <v>0</v>
      </c>
      <c r="ET151" s="235">
        <v>7</v>
      </c>
      <c r="EU151" s="235">
        <v>0</v>
      </c>
      <c r="EV151" s="235">
        <v>0</v>
      </c>
      <c r="EW151" s="235">
        <v>0</v>
      </c>
      <c r="EX151" s="235">
        <v>0</v>
      </c>
      <c r="EY151" s="235">
        <v>0</v>
      </c>
    </row>
    <row r="152" spans="1:155" x14ac:dyDescent="0.2">
      <c r="A152" t="s">
        <v>1719</v>
      </c>
      <c r="E152" s="277"/>
      <c r="F152" s="277"/>
      <c r="G152" s="277"/>
      <c r="H152" s="277"/>
      <c r="I152" s="277"/>
      <c r="J152" s="277"/>
      <c r="K152">
        <v>0</v>
      </c>
      <c r="L152">
        <v>0</v>
      </c>
      <c r="M152">
        <v>0</v>
      </c>
      <c r="N152">
        <v>0</v>
      </c>
      <c r="O152">
        <v>0</v>
      </c>
      <c r="P152">
        <v>0</v>
      </c>
      <c r="Q152">
        <v>0</v>
      </c>
      <c r="R152">
        <v>0</v>
      </c>
      <c r="S152">
        <v>5</v>
      </c>
      <c r="T152">
        <v>25</v>
      </c>
      <c r="U152">
        <v>13</v>
      </c>
      <c r="V152">
        <v>5</v>
      </c>
      <c r="W152">
        <v>0</v>
      </c>
      <c r="X152">
        <v>0</v>
      </c>
      <c r="Y152">
        <v>0</v>
      </c>
      <c r="Z152">
        <v>1</v>
      </c>
      <c r="AA152" t="s">
        <v>2201</v>
      </c>
      <c r="AB152">
        <v>0</v>
      </c>
      <c r="AC152">
        <v>0</v>
      </c>
      <c r="AD152">
        <v>0</v>
      </c>
      <c r="AE152">
        <v>0</v>
      </c>
      <c r="AF152">
        <v>0</v>
      </c>
      <c r="AG152">
        <v>0</v>
      </c>
      <c r="AH152">
        <v>0</v>
      </c>
      <c r="AI152">
        <v>0</v>
      </c>
      <c r="AJ152">
        <v>1</v>
      </c>
      <c r="AK152">
        <v>5</v>
      </c>
      <c r="AL152">
        <v>0</v>
      </c>
      <c r="AM152">
        <v>0</v>
      </c>
      <c r="AN152">
        <v>0</v>
      </c>
      <c r="AO152">
        <v>0</v>
      </c>
      <c r="AP152">
        <v>0</v>
      </c>
      <c r="AQ152">
        <v>0</v>
      </c>
      <c r="AR152">
        <v>0</v>
      </c>
      <c r="AS152">
        <v>0</v>
      </c>
      <c r="AT152">
        <v>0</v>
      </c>
      <c r="AU152">
        <v>0</v>
      </c>
      <c r="AV152">
        <v>0</v>
      </c>
      <c r="AW152">
        <v>0</v>
      </c>
      <c r="AX152">
        <v>0</v>
      </c>
      <c r="AY152">
        <v>0</v>
      </c>
      <c r="AZ152">
        <v>0</v>
      </c>
      <c r="BA152">
        <v>1</v>
      </c>
      <c r="BB152">
        <v>1</v>
      </c>
      <c r="BC152">
        <v>0</v>
      </c>
      <c r="BD152">
        <v>0</v>
      </c>
      <c r="BE152">
        <v>0</v>
      </c>
      <c r="BF152">
        <v>0</v>
      </c>
      <c r="BG152">
        <v>0</v>
      </c>
      <c r="BH152">
        <v>0</v>
      </c>
      <c r="BI152">
        <v>0</v>
      </c>
      <c r="BJ152">
        <v>0</v>
      </c>
      <c r="BK152">
        <v>0</v>
      </c>
      <c r="BL152">
        <v>0</v>
      </c>
      <c r="BM152">
        <v>0</v>
      </c>
      <c r="BN152">
        <v>0</v>
      </c>
      <c r="BO152">
        <v>0</v>
      </c>
      <c r="BP152">
        <v>1</v>
      </c>
      <c r="BQ152">
        <v>3</v>
      </c>
      <c r="BR152">
        <v>1</v>
      </c>
      <c r="BS152">
        <v>1</v>
      </c>
      <c r="BT152">
        <v>0</v>
      </c>
      <c r="BU152">
        <v>0</v>
      </c>
      <c r="BV152">
        <v>0</v>
      </c>
      <c r="BW152">
        <v>0</v>
      </c>
      <c r="BX152">
        <v>0</v>
      </c>
      <c r="BY152">
        <v>0</v>
      </c>
      <c r="BZ152">
        <v>0</v>
      </c>
      <c r="CA152">
        <v>0</v>
      </c>
      <c r="CB152">
        <v>0</v>
      </c>
      <c r="CC152">
        <v>0</v>
      </c>
      <c r="CD152">
        <v>0</v>
      </c>
      <c r="CE152">
        <v>0</v>
      </c>
      <c r="CF152">
        <v>0</v>
      </c>
      <c r="CG152">
        <v>3</v>
      </c>
      <c r="CH152">
        <v>2</v>
      </c>
      <c r="CI152">
        <v>0</v>
      </c>
      <c r="CJ152">
        <v>0</v>
      </c>
      <c r="CK152">
        <v>0</v>
      </c>
      <c r="CL152">
        <v>0</v>
      </c>
      <c r="CM152">
        <v>0</v>
      </c>
      <c r="CN152">
        <v>0</v>
      </c>
      <c r="CO152">
        <v>0</v>
      </c>
      <c r="CP152">
        <v>0</v>
      </c>
      <c r="CQ152">
        <v>0</v>
      </c>
      <c r="CR152">
        <v>0</v>
      </c>
      <c r="CS152">
        <v>0</v>
      </c>
      <c r="CT152">
        <v>0</v>
      </c>
      <c r="CU152">
        <v>0</v>
      </c>
      <c r="CV152">
        <v>0</v>
      </c>
      <c r="CW152">
        <v>4</v>
      </c>
      <c r="CX152">
        <v>0</v>
      </c>
      <c r="CY152">
        <v>1</v>
      </c>
      <c r="CZ152">
        <v>0</v>
      </c>
      <c r="DA152">
        <v>0</v>
      </c>
      <c r="DB152">
        <v>0</v>
      </c>
      <c r="DC152">
        <v>1</v>
      </c>
      <c r="DD152">
        <v>0</v>
      </c>
      <c r="DE152">
        <v>0</v>
      </c>
      <c r="DF152">
        <v>0</v>
      </c>
      <c r="DG152">
        <v>0</v>
      </c>
      <c r="DH152">
        <v>0</v>
      </c>
      <c r="DI152">
        <v>0</v>
      </c>
      <c r="DJ152">
        <v>0</v>
      </c>
      <c r="DK152">
        <v>1</v>
      </c>
      <c r="DL152">
        <v>0</v>
      </c>
      <c r="DM152">
        <v>0</v>
      </c>
      <c r="DN152">
        <v>4</v>
      </c>
      <c r="DO152">
        <v>0</v>
      </c>
      <c r="DP152">
        <v>0</v>
      </c>
      <c r="DQ152">
        <v>0</v>
      </c>
      <c r="DR152">
        <v>0</v>
      </c>
      <c r="DS152">
        <v>0</v>
      </c>
      <c r="DT152" s="340">
        <v>0</v>
      </c>
      <c r="DU152" s="340">
        <v>0</v>
      </c>
      <c r="DV152" s="340">
        <v>0</v>
      </c>
      <c r="DW152" s="340">
        <v>0</v>
      </c>
      <c r="DX152" s="340">
        <v>0</v>
      </c>
      <c r="DY152" s="340">
        <v>0</v>
      </c>
      <c r="DZ152" s="340">
        <v>0</v>
      </c>
      <c r="EA152" s="340">
        <v>0</v>
      </c>
      <c r="EB152" s="340">
        <v>0</v>
      </c>
      <c r="EC152" s="340">
        <v>1</v>
      </c>
      <c r="ED152" s="340">
        <v>1</v>
      </c>
      <c r="EE152" s="340">
        <v>1</v>
      </c>
      <c r="EF152" s="340">
        <v>0</v>
      </c>
      <c r="EG152" s="340">
        <v>0</v>
      </c>
      <c r="EH152" s="340">
        <v>0</v>
      </c>
      <c r="EI152" s="340">
        <v>0</v>
      </c>
      <c r="EJ152" s="235">
        <v>0</v>
      </c>
      <c r="EK152" s="235">
        <v>0</v>
      </c>
      <c r="EL152" s="235">
        <v>0</v>
      </c>
      <c r="EM152" s="235">
        <v>0</v>
      </c>
      <c r="EN152" s="235">
        <v>0</v>
      </c>
      <c r="EO152" s="235">
        <v>0</v>
      </c>
      <c r="EP152" s="235">
        <v>0</v>
      </c>
      <c r="EQ152" s="235">
        <v>0</v>
      </c>
      <c r="ER152" s="235">
        <v>1</v>
      </c>
      <c r="ES152" s="235">
        <v>3</v>
      </c>
      <c r="ET152" s="235">
        <v>3</v>
      </c>
      <c r="EU152" s="235">
        <v>0</v>
      </c>
      <c r="EV152" s="235">
        <v>0</v>
      </c>
      <c r="EW152" s="235">
        <v>0</v>
      </c>
      <c r="EX152" s="235">
        <v>0</v>
      </c>
      <c r="EY152" s="235">
        <v>0</v>
      </c>
    </row>
    <row r="153" spans="1:155" x14ac:dyDescent="0.2">
      <c r="A153" t="s">
        <v>1690</v>
      </c>
      <c r="E153" s="277"/>
      <c r="F153" s="277"/>
      <c r="G153" s="277"/>
      <c r="H153" s="277"/>
      <c r="I153" s="277"/>
      <c r="J153" s="277"/>
      <c r="K153">
        <v>0</v>
      </c>
      <c r="L153">
        <v>1</v>
      </c>
      <c r="M153">
        <v>0</v>
      </c>
      <c r="N153">
        <v>0</v>
      </c>
      <c r="O153">
        <v>30</v>
      </c>
      <c r="P153">
        <v>0</v>
      </c>
      <c r="Q153">
        <v>0</v>
      </c>
      <c r="R153">
        <v>0</v>
      </c>
      <c r="S153">
        <v>0</v>
      </c>
      <c r="T153">
        <v>0</v>
      </c>
      <c r="U153">
        <v>0</v>
      </c>
      <c r="V153">
        <v>0</v>
      </c>
      <c r="W153">
        <v>0</v>
      </c>
      <c r="X153">
        <v>0</v>
      </c>
      <c r="Y153">
        <v>0</v>
      </c>
      <c r="Z153">
        <v>0</v>
      </c>
      <c r="AA153" t="s">
        <v>2201</v>
      </c>
      <c r="AB153">
        <v>0</v>
      </c>
      <c r="AC153">
        <v>0</v>
      </c>
      <c r="AD153">
        <v>0</v>
      </c>
      <c r="AE153">
        <v>0</v>
      </c>
      <c r="AF153">
        <v>5</v>
      </c>
      <c r="AG153">
        <v>0</v>
      </c>
      <c r="AH153">
        <v>0</v>
      </c>
      <c r="AI153">
        <v>0</v>
      </c>
      <c r="AJ153">
        <v>0</v>
      </c>
      <c r="AK153">
        <v>0</v>
      </c>
      <c r="AL153">
        <v>0</v>
      </c>
      <c r="AM153">
        <v>0</v>
      </c>
      <c r="AN153">
        <v>0</v>
      </c>
      <c r="AO153">
        <v>0</v>
      </c>
      <c r="AP153">
        <v>0</v>
      </c>
      <c r="AQ153">
        <v>0</v>
      </c>
      <c r="AR153">
        <v>0</v>
      </c>
      <c r="AS153">
        <v>0</v>
      </c>
      <c r="AT153">
        <v>0</v>
      </c>
      <c r="AU153">
        <v>0</v>
      </c>
      <c r="AV153">
        <v>5</v>
      </c>
      <c r="AW153">
        <v>0</v>
      </c>
      <c r="AX153">
        <v>0</v>
      </c>
      <c r="AY153">
        <v>0</v>
      </c>
      <c r="AZ153">
        <v>0</v>
      </c>
      <c r="BA153">
        <v>0</v>
      </c>
      <c r="BB153">
        <v>0</v>
      </c>
      <c r="BC153">
        <v>0</v>
      </c>
      <c r="BD153">
        <v>0</v>
      </c>
      <c r="BE153">
        <v>0</v>
      </c>
      <c r="BF153">
        <v>0</v>
      </c>
      <c r="BG153">
        <v>0</v>
      </c>
      <c r="BH153">
        <v>0</v>
      </c>
      <c r="BI153">
        <v>0</v>
      </c>
      <c r="BJ153">
        <v>0</v>
      </c>
      <c r="BK153">
        <v>0</v>
      </c>
      <c r="BL153">
        <v>1</v>
      </c>
      <c r="BM153">
        <v>0</v>
      </c>
      <c r="BN153">
        <v>0</v>
      </c>
      <c r="BO153">
        <v>0</v>
      </c>
      <c r="BP153">
        <v>0</v>
      </c>
      <c r="BQ153">
        <v>0</v>
      </c>
      <c r="BR153">
        <v>0</v>
      </c>
      <c r="BS153">
        <v>0</v>
      </c>
      <c r="BT153">
        <v>0</v>
      </c>
      <c r="BU153">
        <v>0</v>
      </c>
      <c r="BV153">
        <v>0</v>
      </c>
      <c r="BW153">
        <v>0</v>
      </c>
      <c r="BX153">
        <v>0</v>
      </c>
      <c r="BY153">
        <v>0</v>
      </c>
      <c r="BZ153">
        <v>0</v>
      </c>
      <c r="CA153">
        <v>0</v>
      </c>
      <c r="CB153">
        <v>1</v>
      </c>
      <c r="CC153">
        <v>0</v>
      </c>
      <c r="CD153">
        <v>0</v>
      </c>
      <c r="CE153">
        <v>0</v>
      </c>
      <c r="CF153">
        <v>0</v>
      </c>
      <c r="CG153">
        <v>0</v>
      </c>
      <c r="CH153">
        <v>0</v>
      </c>
      <c r="CI153">
        <v>0</v>
      </c>
      <c r="CJ153">
        <v>0</v>
      </c>
      <c r="CK153">
        <v>0</v>
      </c>
      <c r="CL153">
        <v>0</v>
      </c>
      <c r="CM153">
        <v>0</v>
      </c>
      <c r="CN153">
        <v>0</v>
      </c>
      <c r="CO153">
        <v>0</v>
      </c>
      <c r="CP153">
        <v>0</v>
      </c>
      <c r="CQ153">
        <v>0</v>
      </c>
      <c r="CR153">
        <v>0</v>
      </c>
      <c r="CS153">
        <v>0</v>
      </c>
      <c r="CT153">
        <v>0</v>
      </c>
      <c r="CU153">
        <v>0</v>
      </c>
      <c r="CV153">
        <v>0</v>
      </c>
      <c r="CW153">
        <v>0</v>
      </c>
      <c r="CX153">
        <v>0</v>
      </c>
      <c r="CY153">
        <v>0</v>
      </c>
      <c r="CZ153">
        <v>0</v>
      </c>
      <c r="DA153">
        <v>0</v>
      </c>
      <c r="DB153">
        <v>0</v>
      </c>
      <c r="DC153">
        <v>0</v>
      </c>
      <c r="DD153">
        <v>0</v>
      </c>
      <c r="DE153">
        <v>0</v>
      </c>
      <c r="DF153">
        <v>0</v>
      </c>
      <c r="DG153">
        <v>0</v>
      </c>
      <c r="DH153">
        <v>0</v>
      </c>
      <c r="DI153">
        <v>0</v>
      </c>
      <c r="DJ153">
        <v>0</v>
      </c>
      <c r="DK153">
        <v>0</v>
      </c>
      <c r="DL153">
        <v>0</v>
      </c>
      <c r="DM153">
        <v>0</v>
      </c>
      <c r="DN153">
        <v>0</v>
      </c>
      <c r="DO153">
        <v>0</v>
      </c>
      <c r="DP153">
        <v>0</v>
      </c>
      <c r="DQ153">
        <v>0</v>
      </c>
      <c r="DR153">
        <v>0</v>
      </c>
      <c r="DS153">
        <v>0</v>
      </c>
      <c r="DT153" s="340">
        <v>0</v>
      </c>
      <c r="DU153" s="340">
        <v>0</v>
      </c>
      <c r="DV153" s="340">
        <v>0</v>
      </c>
      <c r="DW153" s="340">
        <v>0</v>
      </c>
      <c r="DX153" s="340">
        <v>6</v>
      </c>
      <c r="DY153" s="340">
        <v>0</v>
      </c>
      <c r="DZ153" s="340">
        <v>0</v>
      </c>
      <c r="EA153" s="340">
        <v>0</v>
      </c>
      <c r="EB153" s="340">
        <v>0</v>
      </c>
      <c r="EC153" s="340">
        <v>0</v>
      </c>
      <c r="ED153" s="340">
        <v>0</v>
      </c>
      <c r="EE153" s="340">
        <v>0</v>
      </c>
      <c r="EF153" s="340">
        <v>0</v>
      </c>
      <c r="EG153" s="340">
        <v>0</v>
      </c>
      <c r="EH153" s="340">
        <v>0</v>
      </c>
      <c r="EI153" s="340">
        <v>0</v>
      </c>
      <c r="EJ153" s="235">
        <v>0</v>
      </c>
      <c r="EK153" s="235">
        <v>6</v>
      </c>
      <c r="EL153" s="235">
        <v>0</v>
      </c>
      <c r="EM153" s="235">
        <v>0</v>
      </c>
      <c r="EN153" s="235">
        <v>0</v>
      </c>
      <c r="EO153" s="235">
        <v>0</v>
      </c>
      <c r="EP153" s="235">
        <v>0</v>
      </c>
      <c r="EQ153" s="235">
        <v>0</v>
      </c>
      <c r="ER153" s="235">
        <v>0</v>
      </c>
      <c r="ES153" s="235">
        <v>0</v>
      </c>
      <c r="ET153" s="235">
        <v>0</v>
      </c>
      <c r="EU153" s="235">
        <v>0</v>
      </c>
      <c r="EV153" s="235">
        <v>0</v>
      </c>
      <c r="EW153" s="235">
        <v>0</v>
      </c>
      <c r="EX153" s="235">
        <v>0</v>
      </c>
      <c r="EY153" s="235">
        <v>0</v>
      </c>
    </row>
    <row r="154" spans="1:155" x14ac:dyDescent="0.2">
      <c r="A154" t="s">
        <v>1856</v>
      </c>
      <c r="E154" s="277"/>
      <c r="F154" s="277"/>
      <c r="G154" s="277"/>
      <c r="H154" s="277"/>
      <c r="I154" s="277"/>
      <c r="J154" s="277"/>
      <c r="K154">
        <v>0</v>
      </c>
      <c r="L154">
        <v>4</v>
      </c>
      <c r="M154">
        <v>0</v>
      </c>
      <c r="N154">
        <v>3</v>
      </c>
      <c r="O154">
        <v>0</v>
      </c>
      <c r="P154">
        <v>0</v>
      </c>
      <c r="Q154">
        <v>0</v>
      </c>
      <c r="R154">
        <v>0</v>
      </c>
      <c r="S154">
        <v>8</v>
      </c>
      <c r="T154">
        <v>26</v>
      </c>
      <c r="U154">
        <v>5</v>
      </c>
      <c r="V154">
        <v>1</v>
      </c>
      <c r="W154">
        <v>0</v>
      </c>
      <c r="X154">
        <v>0</v>
      </c>
      <c r="Y154">
        <v>0</v>
      </c>
      <c r="Z154">
        <v>1</v>
      </c>
      <c r="AA154" t="s">
        <v>2201</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2</v>
      </c>
      <c r="AV154">
        <v>0</v>
      </c>
      <c r="AW154">
        <v>0</v>
      </c>
      <c r="AX154">
        <v>0</v>
      </c>
      <c r="AY154">
        <v>0</v>
      </c>
      <c r="AZ154">
        <v>3</v>
      </c>
      <c r="BA154">
        <v>2</v>
      </c>
      <c r="BB154">
        <v>0</v>
      </c>
      <c r="BC154">
        <v>0</v>
      </c>
      <c r="BD154">
        <v>0</v>
      </c>
      <c r="BE154">
        <v>0</v>
      </c>
      <c r="BF154">
        <v>0</v>
      </c>
      <c r="BG154">
        <v>0</v>
      </c>
      <c r="BH154">
        <v>0</v>
      </c>
      <c r="BI154">
        <v>0</v>
      </c>
      <c r="BJ154">
        <v>0</v>
      </c>
      <c r="BK154">
        <v>2</v>
      </c>
      <c r="BL154">
        <v>0</v>
      </c>
      <c r="BM154">
        <v>0</v>
      </c>
      <c r="BN154">
        <v>0</v>
      </c>
      <c r="BO154">
        <v>0</v>
      </c>
      <c r="BP154">
        <v>0</v>
      </c>
      <c r="BQ154">
        <v>1</v>
      </c>
      <c r="BR154">
        <v>0</v>
      </c>
      <c r="BS154">
        <v>0</v>
      </c>
      <c r="BT154">
        <v>0</v>
      </c>
      <c r="BU154">
        <v>0</v>
      </c>
      <c r="BV154">
        <v>0</v>
      </c>
      <c r="BW154">
        <v>0</v>
      </c>
      <c r="BX154">
        <v>0</v>
      </c>
      <c r="BY154">
        <v>0</v>
      </c>
      <c r="BZ154">
        <v>0</v>
      </c>
      <c r="CA154">
        <v>0</v>
      </c>
      <c r="CB154">
        <v>0</v>
      </c>
      <c r="CC154">
        <v>0</v>
      </c>
      <c r="CD154">
        <v>0</v>
      </c>
      <c r="CE154">
        <v>0</v>
      </c>
      <c r="CF154">
        <v>1</v>
      </c>
      <c r="CG154">
        <v>3</v>
      </c>
      <c r="CH154">
        <v>3</v>
      </c>
      <c r="CI154">
        <v>0</v>
      </c>
      <c r="CJ154">
        <v>0</v>
      </c>
      <c r="CK154">
        <v>0</v>
      </c>
      <c r="CL154">
        <v>0</v>
      </c>
      <c r="CM154">
        <v>0</v>
      </c>
      <c r="CN154">
        <v>0</v>
      </c>
      <c r="CO154">
        <v>2</v>
      </c>
      <c r="CP154">
        <v>0</v>
      </c>
      <c r="CQ154">
        <v>0</v>
      </c>
      <c r="CR154">
        <v>0</v>
      </c>
      <c r="CS154">
        <v>0</v>
      </c>
      <c r="CT154">
        <v>0</v>
      </c>
      <c r="CU154">
        <v>0</v>
      </c>
      <c r="CV154">
        <v>2</v>
      </c>
      <c r="CW154">
        <v>2</v>
      </c>
      <c r="CX154">
        <v>0</v>
      </c>
      <c r="CY154">
        <v>1</v>
      </c>
      <c r="CZ154">
        <v>0</v>
      </c>
      <c r="DA154">
        <v>0</v>
      </c>
      <c r="DB154">
        <v>0</v>
      </c>
      <c r="DC154">
        <v>1</v>
      </c>
      <c r="DD154">
        <v>0</v>
      </c>
      <c r="DE154">
        <v>0</v>
      </c>
      <c r="DF154">
        <v>0</v>
      </c>
      <c r="DG154">
        <v>0</v>
      </c>
      <c r="DH154">
        <v>0</v>
      </c>
      <c r="DI154">
        <v>0</v>
      </c>
      <c r="DJ154">
        <v>0</v>
      </c>
      <c r="DK154">
        <v>0</v>
      </c>
      <c r="DL154">
        <v>0</v>
      </c>
      <c r="DM154">
        <v>2</v>
      </c>
      <c r="DN154">
        <v>0</v>
      </c>
      <c r="DO154">
        <v>1</v>
      </c>
      <c r="DP154">
        <v>0</v>
      </c>
      <c r="DQ154">
        <v>0</v>
      </c>
      <c r="DR154">
        <v>0</v>
      </c>
      <c r="DS154">
        <v>1</v>
      </c>
      <c r="DT154" s="340">
        <v>0</v>
      </c>
      <c r="DU154" s="340">
        <v>0</v>
      </c>
      <c r="DV154" s="340">
        <v>0</v>
      </c>
      <c r="DW154" s="340">
        <v>0</v>
      </c>
      <c r="DX154" s="340">
        <v>0</v>
      </c>
      <c r="DY154" s="340">
        <v>0</v>
      </c>
      <c r="DZ154" s="340">
        <v>0</v>
      </c>
      <c r="EA154" s="340">
        <v>0</v>
      </c>
      <c r="EB154" s="340">
        <v>1</v>
      </c>
      <c r="EC154" s="340">
        <v>2</v>
      </c>
      <c r="ED154" s="340">
        <v>3</v>
      </c>
      <c r="EE154" s="340">
        <v>1</v>
      </c>
      <c r="EF154" s="340">
        <v>0</v>
      </c>
      <c r="EG154" s="340">
        <v>0</v>
      </c>
      <c r="EH154" s="340">
        <v>0</v>
      </c>
      <c r="EI154" s="340">
        <v>1</v>
      </c>
      <c r="EJ154" s="235">
        <v>0</v>
      </c>
      <c r="EK154" s="235">
        <v>1</v>
      </c>
      <c r="EL154" s="235">
        <v>0</v>
      </c>
      <c r="EM154" s="235">
        <v>0</v>
      </c>
      <c r="EN154" s="235">
        <v>0</v>
      </c>
      <c r="EO154" s="235">
        <v>0</v>
      </c>
      <c r="EP154" s="235">
        <v>0</v>
      </c>
      <c r="EQ154" s="235">
        <v>0</v>
      </c>
      <c r="ER154" s="235">
        <v>0</v>
      </c>
      <c r="ES154" s="235">
        <v>0</v>
      </c>
      <c r="ET154" s="235">
        <v>2</v>
      </c>
      <c r="EU154" s="235">
        <v>0</v>
      </c>
      <c r="EV154" s="235">
        <v>0</v>
      </c>
      <c r="EW154" s="235">
        <v>0</v>
      </c>
      <c r="EX154" s="235">
        <v>0</v>
      </c>
      <c r="EY154" s="235">
        <v>0</v>
      </c>
    </row>
    <row r="155" spans="1:155" x14ac:dyDescent="0.2">
      <c r="A155" t="s">
        <v>1873</v>
      </c>
      <c r="E155" s="277"/>
      <c r="F155" s="277"/>
      <c r="G155" s="277"/>
      <c r="H155" s="277"/>
      <c r="I155" s="277"/>
      <c r="J155" s="277"/>
      <c r="K155">
        <v>0</v>
      </c>
      <c r="L155">
        <v>0</v>
      </c>
      <c r="M155">
        <v>0</v>
      </c>
      <c r="N155">
        <v>0</v>
      </c>
      <c r="O155">
        <v>0</v>
      </c>
      <c r="P155">
        <v>0</v>
      </c>
      <c r="Q155">
        <v>0</v>
      </c>
      <c r="R155">
        <v>0</v>
      </c>
      <c r="S155">
        <v>9</v>
      </c>
      <c r="T155">
        <v>49</v>
      </c>
      <c r="U155">
        <v>10</v>
      </c>
      <c r="V155">
        <v>4</v>
      </c>
      <c r="W155">
        <v>0</v>
      </c>
      <c r="X155">
        <v>0</v>
      </c>
      <c r="Y155">
        <v>0</v>
      </c>
      <c r="Z155">
        <v>3</v>
      </c>
      <c r="AA155" t="s">
        <v>2201</v>
      </c>
      <c r="AB155">
        <v>0</v>
      </c>
      <c r="AC155">
        <v>0</v>
      </c>
      <c r="AD155">
        <v>0</v>
      </c>
      <c r="AE155">
        <v>0</v>
      </c>
      <c r="AF155">
        <v>0</v>
      </c>
      <c r="AG155">
        <v>0</v>
      </c>
      <c r="AH155">
        <v>0</v>
      </c>
      <c r="AI155">
        <v>0</v>
      </c>
      <c r="AJ155">
        <v>2</v>
      </c>
      <c r="AK155">
        <v>1</v>
      </c>
      <c r="AL155">
        <v>0</v>
      </c>
      <c r="AM155">
        <v>1</v>
      </c>
      <c r="AN155">
        <v>0</v>
      </c>
      <c r="AO155">
        <v>0</v>
      </c>
      <c r="AP155">
        <v>0</v>
      </c>
      <c r="AQ155">
        <v>1</v>
      </c>
      <c r="AR155">
        <v>0</v>
      </c>
      <c r="AS155">
        <v>0</v>
      </c>
      <c r="AT155">
        <v>0</v>
      </c>
      <c r="AU155">
        <v>0</v>
      </c>
      <c r="AV155">
        <v>0</v>
      </c>
      <c r="AW155">
        <v>0</v>
      </c>
      <c r="AX155">
        <v>0</v>
      </c>
      <c r="AY155">
        <v>0</v>
      </c>
      <c r="AZ155">
        <v>0</v>
      </c>
      <c r="BA155">
        <v>1</v>
      </c>
      <c r="BB155">
        <v>5</v>
      </c>
      <c r="BC155">
        <v>2</v>
      </c>
      <c r="BD155">
        <v>0</v>
      </c>
      <c r="BE155">
        <v>0</v>
      </c>
      <c r="BF155">
        <v>0</v>
      </c>
      <c r="BG155">
        <v>0</v>
      </c>
      <c r="BH155">
        <v>0</v>
      </c>
      <c r="BI155">
        <v>0</v>
      </c>
      <c r="BJ155">
        <v>0</v>
      </c>
      <c r="BK155">
        <v>0</v>
      </c>
      <c r="BL155">
        <v>0</v>
      </c>
      <c r="BM155">
        <v>0</v>
      </c>
      <c r="BN155">
        <v>0</v>
      </c>
      <c r="BO155">
        <v>0</v>
      </c>
      <c r="BP155">
        <v>3</v>
      </c>
      <c r="BQ155">
        <v>3</v>
      </c>
      <c r="BR155">
        <v>0</v>
      </c>
      <c r="BS155">
        <v>1</v>
      </c>
      <c r="BT155">
        <v>0</v>
      </c>
      <c r="BU155">
        <v>0</v>
      </c>
      <c r="BV155">
        <v>0</v>
      </c>
      <c r="BW155">
        <v>0</v>
      </c>
      <c r="BX155">
        <v>0</v>
      </c>
      <c r="BY155">
        <v>0</v>
      </c>
      <c r="BZ155">
        <v>0</v>
      </c>
      <c r="CA155">
        <v>0</v>
      </c>
      <c r="CB155">
        <v>0</v>
      </c>
      <c r="CC155">
        <v>0</v>
      </c>
      <c r="CD155">
        <v>0</v>
      </c>
      <c r="CE155">
        <v>0</v>
      </c>
      <c r="CF155">
        <v>1</v>
      </c>
      <c r="CG155">
        <v>1</v>
      </c>
      <c r="CH155">
        <v>7</v>
      </c>
      <c r="CI155">
        <v>2</v>
      </c>
      <c r="CJ155">
        <v>0</v>
      </c>
      <c r="CK155">
        <v>0</v>
      </c>
      <c r="CL155">
        <v>0</v>
      </c>
      <c r="CM155">
        <v>0</v>
      </c>
      <c r="CN155">
        <v>0</v>
      </c>
      <c r="CO155">
        <v>0</v>
      </c>
      <c r="CP155">
        <v>0</v>
      </c>
      <c r="CQ155">
        <v>0</v>
      </c>
      <c r="CR155">
        <v>0</v>
      </c>
      <c r="CS155">
        <v>0</v>
      </c>
      <c r="CT155">
        <v>0</v>
      </c>
      <c r="CU155">
        <v>0</v>
      </c>
      <c r="CV155">
        <v>2</v>
      </c>
      <c r="CW155">
        <v>5</v>
      </c>
      <c r="CX155">
        <v>0</v>
      </c>
      <c r="CY155">
        <v>1</v>
      </c>
      <c r="CZ155">
        <v>0</v>
      </c>
      <c r="DA155">
        <v>0</v>
      </c>
      <c r="DB155">
        <v>0</v>
      </c>
      <c r="DC155">
        <v>2</v>
      </c>
      <c r="DD155">
        <v>0</v>
      </c>
      <c r="DE155">
        <v>0</v>
      </c>
      <c r="DF155">
        <v>0</v>
      </c>
      <c r="DG155">
        <v>0</v>
      </c>
      <c r="DH155">
        <v>0</v>
      </c>
      <c r="DI155">
        <v>0</v>
      </c>
      <c r="DJ155">
        <v>0</v>
      </c>
      <c r="DK155">
        <v>0</v>
      </c>
      <c r="DL155">
        <v>1</v>
      </c>
      <c r="DM155">
        <v>0</v>
      </c>
      <c r="DN155">
        <v>6</v>
      </c>
      <c r="DO155">
        <v>0</v>
      </c>
      <c r="DP155">
        <v>0</v>
      </c>
      <c r="DQ155">
        <v>0</v>
      </c>
      <c r="DR155">
        <v>0</v>
      </c>
      <c r="DS155">
        <v>0</v>
      </c>
      <c r="DT155" s="340">
        <v>0</v>
      </c>
      <c r="DU155" s="340">
        <v>0</v>
      </c>
      <c r="DV155" s="340">
        <v>0</v>
      </c>
      <c r="DW155" s="340">
        <v>0</v>
      </c>
      <c r="DX155" s="340">
        <v>0</v>
      </c>
      <c r="DY155" s="340">
        <v>0</v>
      </c>
      <c r="DZ155" s="340">
        <v>0</v>
      </c>
      <c r="EA155" s="340">
        <v>0</v>
      </c>
      <c r="EB155" s="340">
        <v>2</v>
      </c>
      <c r="EC155" s="340">
        <v>3</v>
      </c>
      <c r="ED155" s="340">
        <v>0</v>
      </c>
      <c r="EE155" s="340">
        <v>1</v>
      </c>
      <c r="EF155" s="340">
        <v>0</v>
      </c>
      <c r="EG155" s="340">
        <v>0</v>
      </c>
      <c r="EH155" s="340">
        <v>0</v>
      </c>
      <c r="EI155" s="340">
        <v>0</v>
      </c>
      <c r="EJ155" s="235">
        <v>0</v>
      </c>
      <c r="EK155" s="235">
        <v>0</v>
      </c>
      <c r="EL155" s="235">
        <v>0</v>
      </c>
      <c r="EM155" s="235">
        <v>0</v>
      </c>
      <c r="EN155" s="235">
        <v>0</v>
      </c>
      <c r="EO155" s="235">
        <v>0</v>
      </c>
      <c r="EP155" s="235">
        <v>0</v>
      </c>
      <c r="EQ155" s="235">
        <v>0</v>
      </c>
      <c r="ER155" s="235">
        <v>0</v>
      </c>
      <c r="ES155" s="235">
        <v>0</v>
      </c>
      <c r="ET155" s="235">
        <v>3</v>
      </c>
      <c r="EU155" s="235">
        <v>0</v>
      </c>
      <c r="EV155" s="235">
        <v>1</v>
      </c>
      <c r="EW155" s="235">
        <v>0</v>
      </c>
      <c r="EX155" s="235">
        <v>0</v>
      </c>
      <c r="EY155" s="235">
        <v>0</v>
      </c>
    </row>
    <row r="156" spans="1:155" x14ac:dyDescent="0.2">
      <c r="A156" t="s">
        <v>2220</v>
      </c>
      <c r="E156" s="277"/>
      <c r="F156" s="277"/>
      <c r="G156" s="277"/>
      <c r="H156" s="277"/>
      <c r="I156" s="277"/>
      <c r="J156" s="277"/>
      <c r="K156">
        <v>0</v>
      </c>
      <c r="L156">
        <v>14</v>
      </c>
      <c r="M156">
        <v>0</v>
      </c>
      <c r="N156">
        <v>0</v>
      </c>
      <c r="O156">
        <v>0</v>
      </c>
      <c r="P156">
        <v>0</v>
      </c>
      <c r="Q156">
        <v>0</v>
      </c>
      <c r="R156">
        <v>0</v>
      </c>
      <c r="S156">
        <v>5</v>
      </c>
      <c r="T156">
        <v>13</v>
      </c>
      <c r="U156">
        <v>8</v>
      </c>
      <c r="V156">
        <v>15</v>
      </c>
      <c r="W156">
        <v>0</v>
      </c>
      <c r="X156">
        <v>0</v>
      </c>
      <c r="Y156">
        <v>0</v>
      </c>
      <c r="Z156">
        <v>0</v>
      </c>
      <c r="AA156" t="s">
        <v>2201</v>
      </c>
      <c r="AB156">
        <v>0</v>
      </c>
      <c r="AC156">
        <v>0</v>
      </c>
      <c r="AD156">
        <v>0</v>
      </c>
      <c r="AE156">
        <v>0</v>
      </c>
      <c r="AF156">
        <v>0</v>
      </c>
      <c r="AG156">
        <v>0</v>
      </c>
      <c r="AH156">
        <v>0</v>
      </c>
      <c r="AI156">
        <v>0</v>
      </c>
      <c r="AJ156">
        <v>1</v>
      </c>
      <c r="AK156">
        <v>0</v>
      </c>
      <c r="AL156">
        <v>0</v>
      </c>
      <c r="AM156">
        <v>1</v>
      </c>
      <c r="AN156">
        <v>0</v>
      </c>
      <c r="AO156">
        <v>0</v>
      </c>
      <c r="AP156">
        <v>0</v>
      </c>
      <c r="AQ156">
        <v>0</v>
      </c>
      <c r="AR156">
        <v>0</v>
      </c>
      <c r="AS156">
        <v>0</v>
      </c>
      <c r="AT156">
        <v>0</v>
      </c>
      <c r="AU156">
        <v>0</v>
      </c>
      <c r="AV156">
        <v>0</v>
      </c>
      <c r="AW156">
        <v>0</v>
      </c>
      <c r="AX156">
        <v>0</v>
      </c>
      <c r="AY156">
        <v>0</v>
      </c>
      <c r="AZ156">
        <v>4</v>
      </c>
      <c r="BA156">
        <v>0</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BX156">
        <v>0</v>
      </c>
      <c r="BY156">
        <v>0</v>
      </c>
      <c r="BZ156">
        <v>0</v>
      </c>
      <c r="CA156">
        <v>0</v>
      </c>
      <c r="CB156">
        <v>0</v>
      </c>
      <c r="CC156">
        <v>0</v>
      </c>
      <c r="CD156">
        <v>0</v>
      </c>
      <c r="CE156">
        <v>0</v>
      </c>
      <c r="CF156">
        <v>0</v>
      </c>
      <c r="CG156">
        <v>2</v>
      </c>
      <c r="CH156">
        <v>0</v>
      </c>
      <c r="CI156">
        <v>2</v>
      </c>
      <c r="CJ156">
        <v>0</v>
      </c>
      <c r="CK156">
        <v>0</v>
      </c>
      <c r="CL156">
        <v>0</v>
      </c>
      <c r="CM156">
        <v>0</v>
      </c>
      <c r="CN156">
        <v>0</v>
      </c>
      <c r="CO156">
        <v>3</v>
      </c>
      <c r="CP156">
        <v>0</v>
      </c>
      <c r="CQ156">
        <v>0</v>
      </c>
      <c r="CR156">
        <v>0</v>
      </c>
      <c r="CS156">
        <v>0</v>
      </c>
      <c r="CT156">
        <v>0</v>
      </c>
      <c r="CU156">
        <v>0</v>
      </c>
      <c r="CV156">
        <v>0</v>
      </c>
      <c r="CW156">
        <v>1</v>
      </c>
      <c r="CX156">
        <v>0</v>
      </c>
      <c r="CY156">
        <v>0</v>
      </c>
      <c r="CZ156">
        <v>0</v>
      </c>
      <c r="DA156">
        <v>0</v>
      </c>
      <c r="DB156">
        <v>0</v>
      </c>
      <c r="DC156">
        <v>0</v>
      </c>
      <c r="DD156">
        <v>0</v>
      </c>
      <c r="DE156">
        <v>3</v>
      </c>
      <c r="DF156">
        <v>0</v>
      </c>
      <c r="DG156">
        <v>0</v>
      </c>
      <c r="DH156">
        <v>0</v>
      </c>
      <c r="DI156">
        <v>0</v>
      </c>
      <c r="DJ156">
        <v>0</v>
      </c>
      <c r="DK156">
        <v>0</v>
      </c>
      <c r="DL156">
        <v>1</v>
      </c>
      <c r="DM156">
        <v>0</v>
      </c>
      <c r="DN156">
        <v>0</v>
      </c>
      <c r="DO156">
        <v>1</v>
      </c>
      <c r="DP156">
        <v>0</v>
      </c>
      <c r="DQ156">
        <v>0</v>
      </c>
      <c r="DR156">
        <v>0</v>
      </c>
      <c r="DS156">
        <v>0</v>
      </c>
      <c r="DT156" s="340" t="e">
        <v>#N/A</v>
      </c>
      <c r="DU156" s="340" t="e">
        <v>#N/A</v>
      </c>
      <c r="DV156" s="340" t="e">
        <v>#N/A</v>
      </c>
      <c r="DW156" s="340" t="e">
        <v>#N/A</v>
      </c>
      <c r="DX156" s="340" t="e">
        <v>#N/A</v>
      </c>
      <c r="DY156" s="340" t="e">
        <v>#N/A</v>
      </c>
      <c r="DZ156" s="340" t="e">
        <v>#N/A</v>
      </c>
      <c r="EA156" s="340" t="e">
        <v>#N/A</v>
      </c>
      <c r="EB156" s="340" t="e">
        <v>#N/A</v>
      </c>
      <c r="EC156" s="340" t="e">
        <v>#N/A</v>
      </c>
      <c r="ED156" s="340" t="e">
        <v>#N/A</v>
      </c>
      <c r="EE156" s="340" t="e">
        <v>#N/A</v>
      </c>
      <c r="EF156" s="340" t="e">
        <v>#N/A</v>
      </c>
      <c r="EG156" s="340" t="e">
        <v>#N/A</v>
      </c>
      <c r="EH156" s="340" t="e">
        <v>#N/A</v>
      </c>
      <c r="EI156" s="340" t="e">
        <v>#N/A</v>
      </c>
      <c r="EJ156" s="235" t="e">
        <v>#N/A</v>
      </c>
      <c r="EK156" s="235" t="e">
        <v>#N/A</v>
      </c>
      <c r="EL156" s="235" t="e">
        <v>#N/A</v>
      </c>
      <c r="EM156" s="235" t="e">
        <v>#N/A</v>
      </c>
      <c r="EN156" s="235" t="e">
        <v>#N/A</v>
      </c>
      <c r="EO156" s="235" t="e">
        <v>#N/A</v>
      </c>
      <c r="EP156" s="235" t="e">
        <v>#N/A</v>
      </c>
      <c r="EQ156" s="235" t="e">
        <v>#N/A</v>
      </c>
      <c r="ER156" s="235" t="e">
        <v>#N/A</v>
      </c>
      <c r="ES156" s="235" t="e">
        <v>#N/A</v>
      </c>
      <c r="ET156" s="235" t="e">
        <v>#N/A</v>
      </c>
      <c r="EU156" s="235" t="e">
        <v>#N/A</v>
      </c>
      <c r="EV156" s="235" t="e">
        <v>#N/A</v>
      </c>
      <c r="EW156" s="235" t="e">
        <v>#N/A</v>
      </c>
      <c r="EX156" s="235" t="e">
        <v>#N/A</v>
      </c>
      <c r="EY156" s="235" t="e">
        <v>#N/A</v>
      </c>
    </row>
    <row r="157" spans="1:155" x14ac:dyDescent="0.2">
      <c r="A157" t="s">
        <v>1813</v>
      </c>
      <c r="E157" s="277"/>
      <c r="F157" s="277"/>
      <c r="G157" s="277"/>
      <c r="H157" s="277"/>
      <c r="I157" s="277"/>
      <c r="J157" s="277"/>
      <c r="K157">
        <v>4</v>
      </c>
      <c r="L157">
        <v>28</v>
      </c>
      <c r="M157">
        <v>0</v>
      </c>
      <c r="N157">
        <v>8</v>
      </c>
      <c r="O157">
        <v>51</v>
      </c>
      <c r="P157">
        <v>0</v>
      </c>
      <c r="Q157">
        <v>9</v>
      </c>
      <c r="R157">
        <v>3</v>
      </c>
      <c r="S157">
        <v>4</v>
      </c>
      <c r="T157">
        <v>2</v>
      </c>
      <c r="U157">
        <v>1</v>
      </c>
      <c r="V157">
        <v>18</v>
      </c>
      <c r="W157">
        <v>1</v>
      </c>
      <c r="X157">
        <v>0</v>
      </c>
      <c r="Y157">
        <v>1</v>
      </c>
      <c r="Z157">
        <v>5</v>
      </c>
      <c r="AA157" t="s">
        <v>2201</v>
      </c>
      <c r="AB157">
        <v>4</v>
      </c>
      <c r="AC157">
        <v>2</v>
      </c>
      <c r="AD157">
        <v>0</v>
      </c>
      <c r="AE157">
        <v>0</v>
      </c>
      <c r="AF157">
        <v>1</v>
      </c>
      <c r="AG157">
        <v>0</v>
      </c>
      <c r="AH157">
        <v>5</v>
      </c>
      <c r="AI157">
        <v>0</v>
      </c>
      <c r="AJ157">
        <v>0</v>
      </c>
      <c r="AK157">
        <v>0</v>
      </c>
      <c r="AL157">
        <v>0</v>
      </c>
      <c r="AM157">
        <v>0</v>
      </c>
      <c r="AN157">
        <v>0</v>
      </c>
      <c r="AO157">
        <v>0</v>
      </c>
      <c r="AP157">
        <v>1</v>
      </c>
      <c r="AQ157">
        <v>0</v>
      </c>
      <c r="AR157">
        <v>0</v>
      </c>
      <c r="AS157">
        <v>0</v>
      </c>
      <c r="AT157">
        <v>0</v>
      </c>
      <c r="AU157">
        <v>1</v>
      </c>
      <c r="AV157">
        <v>0</v>
      </c>
      <c r="AW157">
        <v>0</v>
      </c>
      <c r="AX157">
        <v>2</v>
      </c>
      <c r="AY157">
        <v>0</v>
      </c>
      <c r="AZ157">
        <v>0</v>
      </c>
      <c r="BA157">
        <v>0</v>
      </c>
      <c r="BB157">
        <v>0</v>
      </c>
      <c r="BC157">
        <v>0</v>
      </c>
      <c r="BD157">
        <v>0</v>
      </c>
      <c r="BE157">
        <v>0</v>
      </c>
      <c r="BF157">
        <v>1</v>
      </c>
      <c r="BG157">
        <v>0</v>
      </c>
      <c r="BH157">
        <v>0</v>
      </c>
      <c r="BI157">
        <v>4</v>
      </c>
      <c r="BJ157">
        <v>0</v>
      </c>
      <c r="BK157">
        <v>0</v>
      </c>
      <c r="BL157">
        <v>3</v>
      </c>
      <c r="BM157">
        <v>0</v>
      </c>
      <c r="BN157">
        <v>0</v>
      </c>
      <c r="BO157">
        <v>0</v>
      </c>
      <c r="BP157">
        <v>0</v>
      </c>
      <c r="BQ157">
        <v>0</v>
      </c>
      <c r="BR157">
        <v>0</v>
      </c>
      <c r="BS157">
        <v>1</v>
      </c>
      <c r="BT157">
        <v>0</v>
      </c>
      <c r="BU157">
        <v>0</v>
      </c>
      <c r="BV157">
        <v>0</v>
      </c>
      <c r="BW157">
        <v>0</v>
      </c>
      <c r="BX157">
        <v>0</v>
      </c>
      <c r="BY157">
        <v>8</v>
      </c>
      <c r="BZ157">
        <v>0</v>
      </c>
      <c r="CA157">
        <v>0</v>
      </c>
      <c r="CB157">
        <v>4</v>
      </c>
      <c r="CC157">
        <v>0</v>
      </c>
      <c r="CD157">
        <v>0</v>
      </c>
      <c r="CE157">
        <v>1</v>
      </c>
      <c r="CF157">
        <v>0</v>
      </c>
      <c r="CG157">
        <v>0</v>
      </c>
      <c r="CH157">
        <v>4</v>
      </c>
      <c r="CI157">
        <v>4</v>
      </c>
      <c r="CJ157">
        <v>0</v>
      </c>
      <c r="CK157">
        <v>0</v>
      </c>
      <c r="CL157">
        <v>0</v>
      </c>
      <c r="CM157">
        <v>0</v>
      </c>
      <c r="CN157">
        <v>0</v>
      </c>
      <c r="CO157">
        <v>2</v>
      </c>
      <c r="CP157">
        <v>0</v>
      </c>
      <c r="CQ157">
        <v>5</v>
      </c>
      <c r="CR157">
        <v>17</v>
      </c>
      <c r="CS157">
        <v>0</v>
      </c>
      <c r="CT157">
        <v>0</v>
      </c>
      <c r="CU157">
        <v>0</v>
      </c>
      <c r="CV157">
        <v>2</v>
      </c>
      <c r="CW157">
        <v>0</v>
      </c>
      <c r="CX157">
        <v>0</v>
      </c>
      <c r="CY157">
        <v>3</v>
      </c>
      <c r="CZ157">
        <v>0</v>
      </c>
      <c r="DA157">
        <v>0</v>
      </c>
      <c r="DB157">
        <v>0</v>
      </c>
      <c r="DC157">
        <v>0</v>
      </c>
      <c r="DD157">
        <v>0</v>
      </c>
      <c r="DE157">
        <v>6</v>
      </c>
      <c r="DF157">
        <v>0</v>
      </c>
      <c r="DG157">
        <v>0</v>
      </c>
      <c r="DH157">
        <v>3</v>
      </c>
      <c r="DI157">
        <v>0</v>
      </c>
      <c r="DJ157">
        <v>0</v>
      </c>
      <c r="DK157">
        <v>0</v>
      </c>
      <c r="DL157">
        <v>0</v>
      </c>
      <c r="DM157">
        <v>0</v>
      </c>
      <c r="DN157">
        <v>4</v>
      </c>
      <c r="DO157">
        <v>0</v>
      </c>
      <c r="DP157">
        <v>0</v>
      </c>
      <c r="DQ157">
        <v>0</v>
      </c>
      <c r="DR157">
        <v>0</v>
      </c>
      <c r="DS157">
        <v>0</v>
      </c>
      <c r="DT157" s="340">
        <v>0</v>
      </c>
      <c r="DU157" s="340">
        <v>8</v>
      </c>
      <c r="DV157" s="340">
        <v>0</v>
      </c>
      <c r="DW157" s="340">
        <v>0</v>
      </c>
      <c r="DX157" s="340">
        <v>9</v>
      </c>
      <c r="DY157" s="340">
        <v>0</v>
      </c>
      <c r="DZ157" s="340">
        <v>0</v>
      </c>
      <c r="EA157" s="340">
        <v>1</v>
      </c>
      <c r="EB157" s="340">
        <v>0</v>
      </c>
      <c r="EC157" s="340">
        <v>0</v>
      </c>
      <c r="ED157" s="340">
        <v>0</v>
      </c>
      <c r="EE157" s="340">
        <v>2</v>
      </c>
      <c r="EF157" s="340">
        <v>0</v>
      </c>
      <c r="EG157" s="340">
        <v>0</v>
      </c>
      <c r="EH157" s="340">
        <v>0</v>
      </c>
      <c r="EI157" s="340">
        <v>0</v>
      </c>
      <c r="EJ157" s="235">
        <v>0</v>
      </c>
      <c r="EK157" s="235">
        <v>16</v>
      </c>
      <c r="EL157" s="235">
        <v>0</v>
      </c>
      <c r="EM157" s="235">
        <v>1</v>
      </c>
      <c r="EN157" s="235">
        <v>0</v>
      </c>
      <c r="EO157" s="235">
        <v>0</v>
      </c>
      <c r="EP157" s="235">
        <v>1</v>
      </c>
      <c r="EQ157" s="235">
        <v>0</v>
      </c>
      <c r="ER157" s="235">
        <v>0</v>
      </c>
      <c r="ES157" s="235">
        <v>0</v>
      </c>
      <c r="ET157" s="235">
        <v>0</v>
      </c>
      <c r="EU157" s="235">
        <v>0</v>
      </c>
      <c r="EV157" s="235">
        <v>0</v>
      </c>
      <c r="EW157" s="235">
        <v>0</v>
      </c>
      <c r="EX157" s="235">
        <v>0</v>
      </c>
      <c r="EY157" s="235">
        <v>0</v>
      </c>
    </row>
    <row r="158" spans="1:155" x14ac:dyDescent="0.2">
      <c r="A158" t="s">
        <v>1686</v>
      </c>
      <c r="E158" s="277"/>
      <c r="F158" s="277"/>
      <c r="G158" s="277"/>
      <c r="H158" s="277"/>
      <c r="I158" s="277"/>
      <c r="J158" s="277"/>
      <c r="K158">
        <v>0</v>
      </c>
      <c r="L158">
        <v>18</v>
      </c>
      <c r="M158">
        <v>0</v>
      </c>
      <c r="N158">
        <v>2</v>
      </c>
      <c r="O158">
        <v>37</v>
      </c>
      <c r="P158">
        <v>0</v>
      </c>
      <c r="Q158">
        <v>3</v>
      </c>
      <c r="R158">
        <v>0</v>
      </c>
      <c r="S158">
        <v>0</v>
      </c>
      <c r="T158">
        <v>0</v>
      </c>
      <c r="U158">
        <v>0</v>
      </c>
      <c r="V158">
        <v>0</v>
      </c>
      <c r="W158">
        <v>0</v>
      </c>
      <c r="X158">
        <v>0</v>
      </c>
      <c r="Y158">
        <v>0</v>
      </c>
      <c r="Z158">
        <v>0</v>
      </c>
      <c r="AA158" t="s">
        <v>2201</v>
      </c>
      <c r="AB158">
        <v>0</v>
      </c>
      <c r="AC158">
        <v>0</v>
      </c>
      <c r="AD158">
        <v>0</v>
      </c>
      <c r="AE158">
        <v>0</v>
      </c>
      <c r="AF158">
        <v>2</v>
      </c>
      <c r="AG158">
        <v>0</v>
      </c>
      <c r="AH158">
        <v>1</v>
      </c>
      <c r="AI158">
        <v>0</v>
      </c>
      <c r="AJ158">
        <v>0</v>
      </c>
      <c r="AK158">
        <v>0</v>
      </c>
      <c r="AL158">
        <v>0</v>
      </c>
      <c r="AM158">
        <v>0</v>
      </c>
      <c r="AN158">
        <v>0</v>
      </c>
      <c r="AO158">
        <v>0</v>
      </c>
      <c r="AP158">
        <v>0</v>
      </c>
      <c r="AQ158">
        <v>0</v>
      </c>
      <c r="AR158">
        <v>0</v>
      </c>
      <c r="AS158">
        <v>0</v>
      </c>
      <c r="AT158">
        <v>0</v>
      </c>
      <c r="AU158">
        <v>0</v>
      </c>
      <c r="AV158">
        <v>1</v>
      </c>
      <c r="AW158">
        <v>0</v>
      </c>
      <c r="AX158">
        <v>0</v>
      </c>
      <c r="AY158">
        <v>0</v>
      </c>
      <c r="AZ158">
        <v>0</v>
      </c>
      <c r="BA158">
        <v>0</v>
      </c>
      <c r="BB158">
        <v>0</v>
      </c>
      <c r="BC158">
        <v>0</v>
      </c>
      <c r="BD158">
        <v>0</v>
      </c>
      <c r="BE158">
        <v>0</v>
      </c>
      <c r="BF158">
        <v>0</v>
      </c>
      <c r="BG158">
        <v>0</v>
      </c>
      <c r="BH158">
        <v>0</v>
      </c>
      <c r="BI158">
        <v>0</v>
      </c>
      <c r="BJ158">
        <v>0</v>
      </c>
      <c r="BK158">
        <v>0</v>
      </c>
      <c r="BL158">
        <v>1</v>
      </c>
      <c r="BM158">
        <v>0</v>
      </c>
      <c r="BN158">
        <v>0</v>
      </c>
      <c r="BO158">
        <v>0</v>
      </c>
      <c r="BP158">
        <v>0</v>
      </c>
      <c r="BQ158">
        <v>0</v>
      </c>
      <c r="BR158">
        <v>0</v>
      </c>
      <c r="BS158">
        <v>0</v>
      </c>
      <c r="BT158">
        <v>0</v>
      </c>
      <c r="BU158">
        <v>0</v>
      </c>
      <c r="BV158">
        <v>0</v>
      </c>
      <c r="BW158">
        <v>0</v>
      </c>
      <c r="BX158">
        <v>0</v>
      </c>
      <c r="BY158">
        <v>1</v>
      </c>
      <c r="BZ158">
        <v>0</v>
      </c>
      <c r="CA158">
        <v>0</v>
      </c>
      <c r="CB158">
        <v>0</v>
      </c>
      <c r="CC158">
        <v>0</v>
      </c>
      <c r="CD158">
        <v>0</v>
      </c>
      <c r="CE158">
        <v>0</v>
      </c>
      <c r="CF158">
        <v>0</v>
      </c>
      <c r="CG158">
        <v>0</v>
      </c>
      <c r="CH158">
        <v>0</v>
      </c>
      <c r="CI158">
        <v>0</v>
      </c>
      <c r="CJ158">
        <v>0</v>
      </c>
      <c r="CK158">
        <v>0</v>
      </c>
      <c r="CL158">
        <v>0</v>
      </c>
      <c r="CM158">
        <v>0</v>
      </c>
      <c r="DT158" s="340">
        <v>0</v>
      </c>
      <c r="DU158" s="340">
        <v>0</v>
      </c>
      <c r="DV158" s="340">
        <v>0</v>
      </c>
      <c r="DW158" s="340">
        <v>0</v>
      </c>
      <c r="DX158" s="340">
        <v>5</v>
      </c>
      <c r="DY158" s="340">
        <v>0</v>
      </c>
      <c r="DZ158" s="340">
        <v>0</v>
      </c>
      <c r="EA158" s="340">
        <v>0</v>
      </c>
      <c r="EB158" s="340">
        <v>0</v>
      </c>
      <c r="EC158" s="340">
        <v>0</v>
      </c>
      <c r="ED158" s="340">
        <v>0</v>
      </c>
      <c r="EE158" s="340">
        <v>0</v>
      </c>
      <c r="EF158" s="340">
        <v>0</v>
      </c>
      <c r="EG158" s="340">
        <v>0</v>
      </c>
      <c r="EH158" s="340">
        <v>0</v>
      </c>
      <c r="EI158" s="340">
        <v>0</v>
      </c>
      <c r="EJ158" s="235">
        <v>0</v>
      </c>
      <c r="EK158" s="235">
        <v>2</v>
      </c>
      <c r="EL158" s="235">
        <v>0</v>
      </c>
      <c r="EM158" s="235">
        <v>0</v>
      </c>
      <c r="EN158" s="235">
        <v>2</v>
      </c>
      <c r="EO158" s="235">
        <v>0</v>
      </c>
      <c r="EP158" s="235">
        <v>0</v>
      </c>
      <c r="EQ158" s="235">
        <v>0</v>
      </c>
      <c r="ER158" s="235">
        <v>0</v>
      </c>
      <c r="ES158" s="235">
        <v>0</v>
      </c>
      <c r="ET158" s="235">
        <v>0</v>
      </c>
      <c r="EU158" s="235">
        <v>0</v>
      </c>
      <c r="EV158" s="235">
        <v>0</v>
      </c>
      <c r="EW158" s="235">
        <v>0</v>
      </c>
      <c r="EX158" s="235">
        <v>0</v>
      </c>
      <c r="EY158" s="235">
        <v>0</v>
      </c>
    </row>
    <row r="159" spans="1:155" x14ac:dyDescent="0.2">
      <c r="A159" t="s">
        <v>1844</v>
      </c>
      <c r="E159" s="277"/>
      <c r="F159" s="277"/>
      <c r="G159" s="277"/>
      <c r="H159" s="277"/>
      <c r="I159" s="277"/>
      <c r="J159" s="277"/>
      <c r="K159">
        <v>0</v>
      </c>
      <c r="L159">
        <v>5</v>
      </c>
      <c r="M159">
        <v>0</v>
      </c>
      <c r="N159">
        <v>0</v>
      </c>
      <c r="O159">
        <v>6</v>
      </c>
      <c r="P159">
        <v>0</v>
      </c>
      <c r="Q159">
        <v>2</v>
      </c>
      <c r="R159">
        <v>8</v>
      </c>
      <c r="S159">
        <v>33</v>
      </c>
      <c r="T159">
        <v>138</v>
      </c>
      <c r="U159">
        <v>97</v>
      </c>
      <c r="V159">
        <v>19</v>
      </c>
      <c r="W159">
        <v>0</v>
      </c>
      <c r="X159">
        <v>0</v>
      </c>
      <c r="Y159">
        <v>0</v>
      </c>
      <c r="Z159">
        <v>2</v>
      </c>
      <c r="AA159" t="s">
        <v>2201</v>
      </c>
      <c r="AB159">
        <v>0</v>
      </c>
      <c r="AC159">
        <v>1</v>
      </c>
      <c r="AD159">
        <v>0</v>
      </c>
      <c r="AE159">
        <v>0</v>
      </c>
      <c r="AF159">
        <v>0</v>
      </c>
      <c r="AG159">
        <v>0</v>
      </c>
      <c r="AH159">
        <v>0</v>
      </c>
      <c r="AI159">
        <v>3</v>
      </c>
      <c r="AJ159">
        <v>6</v>
      </c>
      <c r="AK159">
        <v>4</v>
      </c>
      <c r="AL159">
        <v>0</v>
      </c>
      <c r="AM159">
        <v>4</v>
      </c>
      <c r="AN159">
        <v>0</v>
      </c>
      <c r="AO159">
        <v>0</v>
      </c>
      <c r="AP159">
        <v>0</v>
      </c>
      <c r="AQ159">
        <v>0</v>
      </c>
      <c r="AR159">
        <v>0</v>
      </c>
      <c r="AS159">
        <v>0</v>
      </c>
      <c r="AT159">
        <v>0</v>
      </c>
      <c r="AU159">
        <v>2</v>
      </c>
      <c r="AV159">
        <v>1</v>
      </c>
      <c r="AW159">
        <v>0</v>
      </c>
      <c r="AX159">
        <v>1</v>
      </c>
      <c r="AY159">
        <v>0</v>
      </c>
      <c r="AZ159">
        <v>1</v>
      </c>
      <c r="BA159">
        <v>6</v>
      </c>
      <c r="BB159">
        <v>15</v>
      </c>
      <c r="BC159">
        <v>1</v>
      </c>
      <c r="BD159">
        <v>0</v>
      </c>
      <c r="BE159">
        <v>0</v>
      </c>
      <c r="BF159">
        <v>0</v>
      </c>
      <c r="BG159">
        <v>0</v>
      </c>
      <c r="BH159">
        <v>0</v>
      </c>
      <c r="BI159">
        <v>0</v>
      </c>
      <c r="BJ159">
        <v>0</v>
      </c>
      <c r="BK159">
        <v>0</v>
      </c>
      <c r="BL159">
        <v>1</v>
      </c>
      <c r="BM159">
        <v>0</v>
      </c>
      <c r="BN159">
        <v>0</v>
      </c>
      <c r="BO159">
        <v>3</v>
      </c>
      <c r="BP159">
        <v>5</v>
      </c>
      <c r="BQ159">
        <v>17</v>
      </c>
      <c r="BR159">
        <v>0</v>
      </c>
      <c r="BS159">
        <v>5</v>
      </c>
      <c r="BT159">
        <v>0</v>
      </c>
      <c r="BU159">
        <v>0</v>
      </c>
      <c r="BV159">
        <v>0</v>
      </c>
      <c r="BW159">
        <v>0</v>
      </c>
      <c r="BX159">
        <v>0</v>
      </c>
      <c r="BY159">
        <v>1</v>
      </c>
      <c r="BZ159">
        <v>0</v>
      </c>
      <c r="CA159">
        <v>0</v>
      </c>
      <c r="CB159">
        <v>0</v>
      </c>
      <c r="CC159">
        <v>0</v>
      </c>
      <c r="CD159">
        <v>0</v>
      </c>
      <c r="CE159">
        <v>0</v>
      </c>
      <c r="CF159">
        <v>0</v>
      </c>
      <c r="CG159">
        <v>1</v>
      </c>
      <c r="CH159">
        <v>33</v>
      </c>
      <c r="CI159">
        <v>0</v>
      </c>
      <c r="CJ159">
        <v>0</v>
      </c>
      <c r="CK159">
        <v>0</v>
      </c>
      <c r="CL159">
        <v>0</v>
      </c>
      <c r="CM159">
        <v>0</v>
      </c>
      <c r="CN159">
        <v>0</v>
      </c>
      <c r="CO159">
        <v>2</v>
      </c>
      <c r="CP159">
        <v>0</v>
      </c>
      <c r="CQ159">
        <v>0</v>
      </c>
      <c r="CR159">
        <v>0</v>
      </c>
      <c r="CS159">
        <v>0</v>
      </c>
      <c r="CT159">
        <v>1</v>
      </c>
      <c r="CU159">
        <v>0</v>
      </c>
      <c r="CV159">
        <v>3</v>
      </c>
      <c r="CW159">
        <v>12</v>
      </c>
      <c r="CX159">
        <v>0</v>
      </c>
      <c r="CY159">
        <v>1</v>
      </c>
      <c r="CZ159">
        <v>0</v>
      </c>
      <c r="DA159">
        <v>0</v>
      </c>
      <c r="DB159">
        <v>0</v>
      </c>
      <c r="DC159">
        <v>0</v>
      </c>
      <c r="DD159">
        <v>0</v>
      </c>
      <c r="DE159">
        <v>1</v>
      </c>
      <c r="DF159">
        <v>0</v>
      </c>
      <c r="DG159">
        <v>0</v>
      </c>
      <c r="DH159">
        <v>0</v>
      </c>
      <c r="DI159">
        <v>0</v>
      </c>
      <c r="DJ159">
        <v>0</v>
      </c>
      <c r="DK159">
        <v>0</v>
      </c>
      <c r="DL159">
        <v>1</v>
      </c>
      <c r="DM159">
        <v>0</v>
      </c>
      <c r="DN159">
        <v>22</v>
      </c>
      <c r="DO159">
        <v>0</v>
      </c>
      <c r="DP159">
        <v>0</v>
      </c>
      <c r="DQ159">
        <v>0</v>
      </c>
      <c r="DR159">
        <v>0</v>
      </c>
      <c r="DS159">
        <v>0</v>
      </c>
      <c r="DT159" s="340">
        <v>0</v>
      </c>
      <c r="DU159" s="340">
        <v>0</v>
      </c>
      <c r="DV159" s="340">
        <v>0</v>
      </c>
      <c r="DW159" s="340">
        <v>0</v>
      </c>
      <c r="DX159" s="340">
        <v>0</v>
      </c>
      <c r="DY159" s="340">
        <v>0</v>
      </c>
      <c r="DZ159" s="340">
        <v>0</v>
      </c>
      <c r="EA159" s="340">
        <v>0</v>
      </c>
      <c r="EB159" s="340">
        <v>3</v>
      </c>
      <c r="EC159" s="340">
        <v>8</v>
      </c>
      <c r="ED159" s="340">
        <v>2</v>
      </c>
      <c r="EE159" s="340">
        <v>1</v>
      </c>
      <c r="EF159" s="340">
        <v>0</v>
      </c>
      <c r="EG159" s="340">
        <v>0</v>
      </c>
      <c r="EH159" s="340">
        <v>0</v>
      </c>
      <c r="EI159" s="340">
        <v>1</v>
      </c>
      <c r="EJ159" s="235">
        <v>0</v>
      </c>
      <c r="EK159" s="235">
        <v>0</v>
      </c>
      <c r="EL159" s="235">
        <v>0</v>
      </c>
      <c r="EM159" s="235">
        <v>0</v>
      </c>
      <c r="EN159" s="235">
        <v>0</v>
      </c>
      <c r="EO159" s="235">
        <v>0</v>
      </c>
      <c r="EP159" s="235">
        <v>0</v>
      </c>
      <c r="EQ159" s="235">
        <v>0</v>
      </c>
      <c r="ER159" s="235">
        <v>0</v>
      </c>
      <c r="ES159" s="235">
        <v>3</v>
      </c>
      <c r="ET159" s="235">
        <v>25</v>
      </c>
      <c r="EU159" s="235">
        <v>0</v>
      </c>
      <c r="EV159" s="235">
        <v>0</v>
      </c>
      <c r="EW159" s="235">
        <v>0</v>
      </c>
      <c r="EX159" s="235">
        <v>0</v>
      </c>
      <c r="EY159" s="235">
        <v>0</v>
      </c>
    </row>
    <row r="160" spans="1:155" x14ac:dyDescent="0.2">
      <c r="A160" t="s">
        <v>1985</v>
      </c>
      <c r="E160" s="277"/>
      <c r="F160" s="277"/>
      <c r="G160" s="277"/>
      <c r="H160" s="277"/>
      <c r="I160" s="277"/>
      <c r="J160" s="277"/>
      <c r="K160">
        <v>7</v>
      </c>
      <c r="L160">
        <v>0</v>
      </c>
      <c r="M160">
        <v>0</v>
      </c>
      <c r="N160">
        <v>0</v>
      </c>
      <c r="O160">
        <v>0</v>
      </c>
      <c r="P160">
        <v>0</v>
      </c>
      <c r="Q160">
        <v>0</v>
      </c>
      <c r="R160">
        <v>0</v>
      </c>
      <c r="S160">
        <v>2</v>
      </c>
      <c r="T160">
        <v>16</v>
      </c>
      <c r="U160">
        <v>31</v>
      </c>
      <c r="V160">
        <v>8</v>
      </c>
      <c r="W160">
        <v>0</v>
      </c>
      <c r="X160">
        <v>0</v>
      </c>
      <c r="Y160">
        <v>0</v>
      </c>
      <c r="Z160">
        <v>0</v>
      </c>
      <c r="AA160" t="s">
        <v>2201</v>
      </c>
      <c r="AB160">
        <v>3</v>
      </c>
      <c r="AC160">
        <v>0</v>
      </c>
      <c r="AD160">
        <v>0</v>
      </c>
      <c r="AE160">
        <v>0</v>
      </c>
      <c r="AF160">
        <v>0</v>
      </c>
      <c r="AG160">
        <v>0</v>
      </c>
      <c r="AH160">
        <v>0</v>
      </c>
      <c r="AI160">
        <v>0</v>
      </c>
      <c r="AJ160">
        <v>1</v>
      </c>
      <c r="AK160">
        <v>1</v>
      </c>
      <c r="AL160">
        <v>0</v>
      </c>
      <c r="AM160">
        <v>1</v>
      </c>
      <c r="AN160">
        <v>0</v>
      </c>
      <c r="AO160">
        <v>0</v>
      </c>
      <c r="AP160">
        <v>0</v>
      </c>
      <c r="AQ160">
        <v>0</v>
      </c>
      <c r="AR160">
        <v>1</v>
      </c>
      <c r="AS160">
        <v>0</v>
      </c>
      <c r="AT160">
        <v>0</v>
      </c>
      <c r="AU160">
        <v>0</v>
      </c>
      <c r="AV160">
        <v>0</v>
      </c>
      <c r="AW160">
        <v>0</v>
      </c>
      <c r="AX160">
        <v>0</v>
      </c>
      <c r="AY160">
        <v>0</v>
      </c>
      <c r="AZ160">
        <v>0</v>
      </c>
      <c r="BA160">
        <v>0</v>
      </c>
      <c r="BB160">
        <v>5</v>
      </c>
      <c r="BC160">
        <v>1</v>
      </c>
      <c r="BD160">
        <v>0</v>
      </c>
      <c r="BE160">
        <v>0</v>
      </c>
      <c r="BF160">
        <v>0</v>
      </c>
      <c r="BG160">
        <v>0</v>
      </c>
      <c r="BH160">
        <v>1</v>
      </c>
      <c r="BI160">
        <v>0</v>
      </c>
      <c r="BJ160">
        <v>0</v>
      </c>
      <c r="BK160">
        <v>0</v>
      </c>
      <c r="BL160">
        <v>0</v>
      </c>
      <c r="BM160">
        <v>0</v>
      </c>
      <c r="BN160">
        <v>0</v>
      </c>
      <c r="BO160">
        <v>0</v>
      </c>
      <c r="BP160">
        <v>0</v>
      </c>
      <c r="BQ160">
        <v>0</v>
      </c>
      <c r="BR160">
        <v>0</v>
      </c>
      <c r="BS160">
        <v>4</v>
      </c>
      <c r="BT160">
        <v>0</v>
      </c>
      <c r="BU160">
        <v>0</v>
      </c>
      <c r="BV160">
        <v>0</v>
      </c>
      <c r="BW160">
        <v>0</v>
      </c>
      <c r="BX160">
        <v>1</v>
      </c>
      <c r="BY160">
        <v>0</v>
      </c>
      <c r="BZ160">
        <v>0</v>
      </c>
      <c r="CA160">
        <v>0</v>
      </c>
      <c r="CB160">
        <v>0</v>
      </c>
      <c r="CC160">
        <v>0</v>
      </c>
      <c r="CD160">
        <v>0</v>
      </c>
      <c r="CE160">
        <v>0</v>
      </c>
      <c r="CF160">
        <v>0</v>
      </c>
      <c r="CG160">
        <v>0</v>
      </c>
      <c r="CH160">
        <v>5</v>
      </c>
      <c r="CI160">
        <v>0</v>
      </c>
      <c r="CJ160">
        <v>0</v>
      </c>
      <c r="CK160">
        <v>0</v>
      </c>
      <c r="CL160">
        <v>0</v>
      </c>
      <c r="CM160">
        <v>0</v>
      </c>
      <c r="CN160">
        <v>1</v>
      </c>
      <c r="CO160">
        <v>0</v>
      </c>
      <c r="CP160">
        <v>0</v>
      </c>
      <c r="CQ160">
        <v>0</v>
      </c>
      <c r="CR160">
        <v>0</v>
      </c>
      <c r="CS160">
        <v>0</v>
      </c>
      <c r="CT160">
        <v>0</v>
      </c>
      <c r="CU160">
        <v>0</v>
      </c>
      <c r="CV160">
        <v>1</v>
      </c>
      <c r="CW160">
        <v>1</v>
      </c>
      <c r="CX160">
        <v>2</v>
      </c>
      <c r="CY160">
        <v>1</v>
      </c>
      <c r="CZ160">
        <v>0</v>
      </c>
      <c r="DA160">
        <v>0</v>
      </c>
      <c r="DB160">
        <v>0</v>
      </c>
      <c r="DC160">
        <v>0</v>
      </c>
      <c r="DD160">
        <v>0</v>
      </c>
      <c r="DE160">
        <v>0</v>
      </c>
      <c r="DF160">
        <v>0</v>
      </c>
      <c r="DG160">
        <v>0</v>
      </c>
      <c r="DH160">
        <v>0</v>
      </c>
      <c r="DI160">
        <v>0</v>
      </c>
      <c r="DJ160">
        <v>0</v>
      </c>
      <c r="DK160">
        <v>1</v>
      </c>
      <c r="DL160">
        <v>0</v>
      </c>
      <c r="DM160">
        <v>1</v>
      </c>
      <c r="DN160">
        <v>0</v>
      </c>
      <c r="DO160">
        <v>1</v>
      </c>
      <c r="DP160">
        <v>0</v>
      </c>
      <c r="DQ160">
        <v>0</v>
      </c>
      <c r="DR160">
        <v>0</v>
      </c>
      <c r="DS160">
        <v>0</v>
      </c>
      <c r="DT160" s="340">
        <v>0</v>
      </c>
      <c r="DU160" s="340">
        <v>0</v>
      </c>
      <c r="DV160" s="340">
        <v>0</v>
      </c>
      <c r="DW160" s="340">
        <v>0</v>
      </c>
      <c r="DX160" s="340">
        <v>0</v>
      </c>
      <c r="DY160" s="340">
        <v>0</v>
      </c>
      <c r="DZ160" s="340">
        <v>0</v>
      </c>
      <c r="EA160" s="340">
        <v>0</v>
      </c>
      <c r="EB160" s="340">
        <v>0</v>
      </c>
      <c r="EC160" s="340">
        <v>0</v>
      </c>
      <c r="ED160" s="340">
        <v>0</v>
      </c>
      <c r="EE160" s="340">
        <v>0</v>
      </c>
      <c r="EF160" s="340">
        <v>0</v>
      </c>
      <c r="EG160" s="340">
        <v>0</v>
      </c>
      <c r="EH160" s="340">
        <v>0</v>
      </c>
      <c r="EI160" s="340">
        <v>0</v>
      </c>
      <c r="EJ160" s="235">
        <v>0</v>
      </c>
      <c r="EK160" s="235">
        <v>0</v>
      </c>
      <c r="EL160" s="235">
        <v>0</v>
      </c>
      <c r="EM160" s="235">
        <v>0</v>
      </c>
      <c r="EN160" s="235">
        <v>0</v>
      </c>
      <c r="EO160" s="235">
        <v>0</v>
      </c>
      <c r="EP160" s="235">
        <v>0</v>
      </c>
      <c r="EQ160" s="235">
        <v>0</v>
      </c>
      <c r="ER160" s="235">
        <v>0</v>
      </c>
      <c r="ES160" s="235">
        <v>0</v>
      </c>
      <c r="ET160" s="235">
        <v>9</v>
      </c>
      <c r="EU160" s="235">
        <v>1</v>
      </c>
      <c r="EV160" s="235">
        <v>0</v>
      </c>
      <c r="EW160" s="235">
        <v>0</v>
      </c>
      <c r="EX160" s="235">
        <v>0</v>
      </c>
      <c r="EY160" s="235">
        <v>0</v>
      </c>
    </row>
    <row r="161" spans="1:155" x14ac:dyDescent="0.2">
      <c r="A161" t="s">
        <v>2257</v>
      </c>
      <c r="E161" s="277"/>
      <c r="F161" s="277"/>
      <c r="G161" s="277"/>
      <c r="H161" s="277"/>
      <c r="I161" s="277"/>
      <c r="J161" s="277"/>
      <c r="K161">
        <v>0</v>
      </c>
      <c r="L161">
        <v>3</v>
      </c>
      <c r="M161">
        <v>0</v>
      </c>
      <c r="N161">
        <v>1</v>
      </c>
      <c r="O161">
        <v>1</v>
      </c>
      <c r="P161">
        <v>0</v>
      </c>
      <c r="Q161">
        <v>0</v>
      </c>
      <c r="R161">
        <v>0</v>
      </c>
      <c r="S161">
        <v>5</v>
      </c>
      <c r="T161">
        <v>19</v>
      </c>
      <c r="U161">
        <v>7</v>
      </c>
      <c r="V161">
        <v>2</v>
      </c>
      <c r="W161">
        <v>0</v>
      </c>
      <c r="X161">
        <v>0</v>
      </c>
      <c r="Y161">
        <v>0</v>
      </c>
      <c r="Z161">
        <v>0</v>
      </c>
      <c r="AA161" t="s">
        <v>2201</v>
      </c>
      <c r="AB161">
        <v>0</v>
      </c>
      <c r="AC161">
        <v>1</v>
      </c>
      <c r="AD161">
        <v>0</v>
      </c>
      <c r="AE161">
        <v>0</v>
      </c>
      <c r="AF161">
        <v>0</v>
      </c>
      <c r="AG161">
        <v>0</v>
      </c>
      <c r="AH161">
        <v>0</v>
      </c>
      <c r="AI161">
        <v>0</v>
      </c>
      <c r="AJ161">
        <v>0</v>
      </c>
      <c r="AK161">
        <v>0</v>
      </c>
      <c r="AL161">
        <v>0</v>
      </c>
      <c r="AM161">
        <v>0</v>
      </c>
      <c r="AN161">
        <v>0</v>
      </c>
      <c r="AO161">
        <v>0</v>
      </c>
      <c r="AP161">
        <v>0</v>
      </c>
      <c r="AQ161">
        <v>0</v>
      </c>
      <c r="AR161">
        <v>0</v>
      </c>
      <c r="AS161">
        <v>1</v>
      </c>
      <c r="AT161">
        <v>0</v>
      </c>
      <c r="AU161">
        <v>0</v>
      </c>
      <c r="AV161">
        <v>0</v>
      </c>
      <c r="AW161">
        <v>0</v>
      </c>
      <c r="AX161">
        <v>0</v>
      </c>
      <c r="AY161">
        <v>0</v>
      </c>
      <c r="AZ161">
        <v>0</v>
      </c>
      <c r="BA161">
        <v>1</v>
      </c>
      <c r="BB161">
        <v>1</v>
      </c>
      <c r="BC161">
        <v>0</v>
      </c>
      <c r="BD161">
        <v>0</v>
      </c>
      <c r="BE161">
        <v>0</v>
      </c>
      <c r="BF161">
        <v>0</v>
      </c>
      <c r="BG161">
        <v>0</v>
      </c>
      <c r="BH161">
        <v>0</v>
      </c>
      <c r="BI161">
        <v>0</v>
      </c>
      <c r="BJ161">
        <v>0</v>
      </c>
      <c r="BK161">
        <v>0</v>
      </c>
      <c r="BL161">
        <v>0</v>
      </c>
      <c r="BM161">
        <v>0</v>
      </c>
      <c r="BN161">
        <v>0</v>
      </c>
      <c r="BO161">
        <v>0</v>
      </c>
      <c r="BP161">
        <v>0</v>
      </c>
      <c r="BQ161">
        <v>0</v>
      </c>
      <c r="BR161">
        <v>0</v>
      </c>
      <c r="BS161">
        <v>0</v>
      </c>
      <c r="BT161">
        <v>0</v>
      </c>
      <c r="BU161">
        <v>0</v>
      </c>
      <c r="BV161">
        <v>0</v>
      </c>
      <c r="BW161">
        <v>0</v>
      </c>
      <c r="BX161">
        <v>0</v>
      </c>
      <c r="BY161">
        <v>0</v>
      </c>
      <c r="BZ161">
        <v>0</v>
      </c>
      <c r="CA161">
        <v>0</v>
      </c>
      <c r="CB161">
        <v>0</v>
      </c>
      <c r="CC161">
        <v>0</v>
      </c>
      <c r="CD161">
        <v>0</v>
      </c>
      <c r="CE161">
        <v>0</v>
      </c>
      <c r="CF161">
        <v>0</v>
      </c>
      <c r="CG161">
        <v>0</v>
      </c>
      <c r="CH161">
        <v>0</v>
      </c>
      <c r="CI161">
        <v>0</v>
      </c>
      <c r="CJ161">
        <v>0</v>
      </c>
      <c r="CK161">
        <v>0</v>
      </c>
      <c r="CL161">
        <v>0</v>
      </c>
      <c r="CM161">
        <v>0</v>
      </c>
      <c r="CN161">
        <v>0</v>
      </c>
      <c r="CO161">
        <v>2</v>
      </c>
      <c r="CP161">
        <v>0</v>
      </c>
      <c r="CQ161">
        <v>0</v>
      </c>
      <c r="CR161">
        <v>0</v>
      </c>
      <c r="CS161">
        <v>0</v>
      </c>
      <c r="CT161">
        <v>0</v>
      </c>
      <c r="CU161">
        <v>0</v>
      </c>
      <c r="CV161">
        <v>0</v>
      </c>
      <c r="CW161">
        <v>0</v>
      </c>
      <c r="CX161">
        <v>0</v>
      </c>
      <c r="CY161">
        <v>1</v>
      </c>
      <c r="CZ161">
        <v>0</v>
      </c>
      <c r="DA161">
        <v>0</v>
      </c>
      <c r="DB161">
        <v>0</v>
      </c>
      <c r="DC161">
        <v>0</v>
      </c>
      <c r="DD161">
        <v>0</v>
      </c>
      <c r="DE161">
        <v>1</v>
      </c>
      <c r="DF161">
        <v>0</v>
      </c>
      <c r="DG161">
        <v>0</v>
      </c>
      <c r="DH161">
        <v>1</v>
      </c>
      <c r="DI161">
        <v>0</v>
      </c>
      <c r="DJ161">
        <v>0</v>
      </c>
      <c r="DK161">
        <v>0</v>
      </c>
      <c r="DL161">
        <v>0</v>
      </c>
      <c r="DM161">
        <v>0</v>
      </c>
      <c r="DN161">
        <v>2</v>
      </c>
      <c r="DO161">
        <v>0</v>
      </c>
      <c r="DP161">
        <v>0</v>
      </c>
      <c r="DQ161">
        <v>0</v>
      </c>
      <c r="DR161">
        <v>0</v>
      </c>
      <c r="DS161">
        <v>0</v>
      </c>
      <c r="DT161" s="340">
        <v>0</v>
      </c>
      <c r="DU161" s="340">
        <v>0</v>
      </c>
      <c r="DV161" s="340">
        <v>0</v>
      </c>
      <c r="DW161" s="340">
        <v>0</v>
      </c>
      <c r="DX161" s="340">
        <v>0</v>
      </c>
      <c r="DY161" s="340">
        <v>0</v>
      </c>
      <c r="DZ161" s="340">
        <v>0</v>
      </c>
      <c r="EA161" s="340">
        <v>0</v>
      </c>
      <c r="EB161" s="340">
        <v>2</v>
      </c>
      <c r="EC161" s="340">
        <v>0</v>
      </c>
      <c r="ED161" s="340">
        <v>0</v>
      </c>
      <c r="EE161" s="340">
        <v>1</v>
      </c>
      <c r="EF161" s="340">
        <v>0</v>
      </c>
      <c r="EG161" s="340">
        <v>0</v>
      </c>
      <c r="EH161" s="340">
        <v>0</v>
      </c>
      <c r="EI161" s="340">
        <v>0</v>
      </c>
      <c r="EJ161" s="235">
        <v>0</v>
      </c>
      <c r="EK161" s="235">
        <v>0</v>
      </c>
      <c r="EL161" s="235">
        <v>0</v>
      </c>
      <c r="EM161" s="235">
        <v>0</v>
      </c>
      <c r="EN161" s="235">
        <v>0</v>
      </c>
      <c r="EO161" s="235">
        <v>0</v>
      </c>
      <c r="EP161" s="235">
        <v>0</v>
      </c>
      <c r="EQ161" s="235">
        <v>0</v>
      </c>
      <c r="ER161" s="235">
        <v>0</v>
      </c>
      <c r="ES161" s="235">
        <v>1</v>
      </c>
      <c r="ET161" s="235">
        <v>1</v>
      </c>
      <c r="EU161" s="235">
        <v>0</v>
      </c>
      <c r="EV161" s="235">
        <v>0</v>
      </c>
      <c r="EW161" s="235">
        <v>0</v>
      </c>
      <c r="EX161" s="235">
        <v>0</v>
      </c>
      <c r="EY161" s="235">
        <v>0</v>
      </c>
    </row>
    <row r="162" spans="1:155" x14ac:dyDescent="0.2">
      <c r="A162" t="s">
        <v>2391</v>
      </c>
      <c r="E162" s="277"/>
      <c r="F162" s="277"/>
      <c r="G162" s="277"/>
      <c r="H162" s="277"/>
      <c r="I162" s="277"/>
      <c r="J162" s="277"/>
      <c r="DT162" s="340" t="e">
        <v>#N/A</v>
      </c>
      <c r="DU162" s="340" t="e">
        <v>#N/A</v>
      </c>
      <c r="DV162" s="340" t="e">
        <v>#N/A</v>
      </c>
      <c r="DW162" s="340" t="e">
        <v>#N/A</v>
      </c>
      <c r="DX162" s="340" t="e">
        <v>#N/A</v>
      </c>
      <c r="DY162" s="340" t="e">
        <v>#N/A</v>
      </c>
      <c r="DZ162" s="340" t="e">
        <v>#N/A</v>
      </c>
      <c r="EA162" s="340" t="e">
        <v>#N/A</v>
      </c>
      <c r="EB162" s="340" t="e">
        <v>#N/A</v>
      </c>
      <c r="EC162" s="340" t="e">
        <v>#N/A</v>
      </c>
      <c r="ED162" s="340" t="e">
        <v>#N/A</v>
      </c>
      <c r="EE162" s="340" t="e">
        <v>#N/A</v>
      </c>
      <c r="EF162" s="340" t="e">
        <v>#N/A</v>
      </c>
      <c r="EG162" s="340" t="e">
        <v>#N/A</v>
      </c>
      <c r="EH162" s="340" t="e">
        <v>#N/A</v>
      </c>
      <c r="EI162" s="340" t="e">
        <v>#N/A</v>
      </c>
      <c r="EJ162" s="235" t="e">
        <v>#N/A</v>
      </c>
      <c r="EK162" s="235" t="e">
        <v>#N/A</v>
      </c>
      <c r="EL162" s="235" t="e">
        <v>#N/A</v>
      </c>
      <c r="EM162" s="235" t="e">
        <v>#N/A</v>
      </c>
      <c r="EN162" s="235" t="e">
        <v>#N/A</v>
      </c>
      <c r="EO162" s="235" t="e">
        <v>#N/A</v>
      </c>
      <c r="EP162" s="235" t="e">
        <v>#N/A</v>
      </c>
      <c r="EQ162" s="235" t="e">
        <v>#N/A</v>
      </c>
      <c r="ER162" s="235" t="e">
        <v>#N/A</v>
      </c>
      <c r="ES162" s="235" t="e">
        <v>#N/A</v>
      </c>
      <c r="ET162" s="235" t="e">
        <v>#N/A</v>
      </c>
      <c r="EU162" s="235" t="e">
        <v>#N/A</v>
      </c>
      <c r="EV162" s="235" t="e">
        <v>#N/A</v>
      </c>
      <c r="EW162" s="235" t="e">
        <v>#N/A</v>
      </c>
      <c r="EX162" s="235" t="e">
        <v>#N/A</v>
      </c>
      <c r="EY162" s="235" t="e">
        <v>#N/A</v>
      </c>
    </row>
    <row r="163" spans="1:155" x14ac:dyDescent="0.2">
      <c r="A163" t="s">
        <v>1677</v>
      </c>
      <c r="E163" s="277"/>
      <c r="F163" s="277"/>
      <c r="G163" s="277"/>
      <c r="H163" s="277"/>
      <c r="I163" s="277"/>
      <c r="J163" s="277"/>
      <c r="K163">
        <v>0</v>
      </c>
      <c r="L163">
        <v>5</v>
      </c>
      <c r="M163">
        <v>0</v>
      </c>
      <c r="N163">
        <v>1</v>
      </c>
      <c r="O163">
        <v>1</v>
      </c>
      <c r="P163">
        <v>0</v>
      </c>
      <c r="Q163">
        <v>0</v>
      </c>
      <c r="R163">
        <v>0</v>
      </c>
      <c r="S163">
        <v>7</v>
      </c>
      <c r="T163">
        <v>33</v>
      </c>
      <c r="U163">
        <v>17</v>
      </c>
      <c r="V163">
        <v>0</v>
      </c>
      <c r="W163">
        <v>0</v>
      </c>
      <c r="X163">
        <v>0</v>
      </c>
      <c r="Y163">
        <v>0</v>
      </c>
      <c r="Z163">
        <v>0</v>
      </c>
      <c r="AA163" t="s">
        <v>2201</v>
      </c>
      <c r="AB163">
        <v>0</v>
      </c>
      <c r="AC163">
        <v>0</v>
      </c>
      <c r="AD163">
        <v>0</v>
      </c>
      <c r="AE163">
        <v>0</v>
      </c>
      <c r="AF163">
        <v>0</v>
      </c>
      <c r="AG163">
        <v>0</v>
      </c>
      <c r="AH163">
        <v>0</v>
      </c>
      <c r="AI163">
        <v>0</v>
      </c>
      <c r="AJ163">
        <v>5</v>
      </c>
      <c r="AK163">
        <v>2</v>
      </c>
      <c r="AL163">
        <v>0</v>
      </c>
      <c r="AM163">
        <v>0</v>
      </c>
      <c r="AN163">
        <v>0</v>
      </c>
      <c r="AO163">
        <v>0</v>
      </c>
      <c r="AP163">
        <v>0</v>
      </c>
      <c r="AQ163">
        <v>0</v>
      </c>
      <c r="AR163">
        <v>0</v>
      </c>
      <c r="AS163">
        <v>0</v>
      </c>
      <c r="AT163">
        <v>0</v>
      </c>
      <c r="AU163">
        <v>0</v>
      </c>
      <c r="AV163">
        <v>0</v>
      </c>
      <c r="AW163">
        <v>0</v>
      </c>
      <c r="AX163">
        <v>0</v>
      </c>
      <c r="AY163">
        <v>0</v>
      </c>
      <c r="AZ163">
        <v>0</v>
      </c>
      <c r="BA163">
        <v>0</v>
      </c>
      <c r="BB163">
        <v>6</v>
      </c>
      <c r="BC163">
        <v>0</v>
      </c>
      <c r="BD163">
        <v>0</v>
      </c>
      <c r="BE163">
        <v>0</v>
      </c>
      <c r="BF163">
        <v>0</v>
      </c>
      <c r="BG163">
        <v>0</v>
      </c>
      <c r="BH163">
        <v>0</v>
      </c>
      <c r="BI163">
        <v>0</v>
      </c>
      <c r="BJ163">
        <v>0</v>
      </c>
      <c r="BK163">
        <v>0</v>
      </c>
      <c r="BL163">
        <v>0</v>
      </c>
      <c r="BM163">
        <v>0</v>
      </c>
      <c r="BN163">
        <v>0</v>
      </c>
      <c r="BO163">
        <v>0</v>
      </c>
      <c r="BP163">
        <v>0</v>
      </c>
      <c r="BQ163">
        <v>0</v>
      </c>
      <c r="BR163">
        <v>0</v>
      </c>
      <c r="BS163">
        <v>0</v>
      </c>
      <c r="BT163">
        <v>0</v>
      </c>
      <c r="BU163">
        <v>0</v>
      </c>
      <c r="BV163">
        <v>0</v>
      </c>
      <c r="BW163">
        <v>0</v>
      </c>
      <c r="BX163">
        <v>0</v>
      </c>
      <c r="BY163">
        <v>0</v>
      </c>
      <c r="BZ163">
        <v>0</v>
      </c>
      <c r="CA163">
        <v>0</v>
      </c>
      <c r="CB163">
        <v>0</v>
      </c>
      <c r="CC163">
        <v>0</v>
      </c>
      <c r="CD163">
        <v>0</v>
      </c>
      <c r="CE163">
        <v>0</v>
      </c>
      <c r="CF163">
        <v>1</v>
      </c>
      <c r="CG163">
        <v>0</v>
      </c>
      <c r="CH163">
        <v>0</v>
      </c>
      <c r="CI163">
        <v>0</v>
      </c>
      <c r="CJ163">
        <v>0</v>
      </c>
      <c r="CK163">
        <v>0</v>
      </c>
      <c r="CL163">
        <v>0</v>
      </c>
      <c r="CM163">
        <v>0</v>
      </c>
      <c r="DT163" s="340">
        <v>0</v>
      </c>
      <c r="DU163" s="340">
        <v>0</v>
      </c>
      <c r="DV163" s="340">
        <v>0</v>
      </c>
      <c r="DW163" s="340">
        <v>0</v>
      </c>
      <c r="DX163" s="340">
        <v>1</v>
      </c>
      <c r="DY163" s="340">
        <v>0</v>
      </c>
      <c r="DZ163" s="340">
        <v>0</v>
      </c>
      <c r="EA163" s="340">
        <v>0</v>
      </c>
      <c r="EB163" s="340">
        <v>0</v>
      </c>
      <c r="EC163" s="340">
        <v>9</v>
      </c>
      <c r="ED163" s="340">
        <v>0</v>
      </c>
      <c r="EE163" s="340">
        <v>0</v>
      </c>
      <c r="EF163" s="340">
        <v>0</v>
      </c>
      <c r="EG163" s="340">
        <v>0</v>
      </c>
      <c r="EH163" s="340">
        <v>0</v>
      </c>
      <c r="EI163" s="340">
        <v>0</v>
      </c>
      <c r="EJ163" s="235">
        <v>0</v>
      </c>
      <c r="EK163" s="235">
        <v>0</v>
      </c>
      <c r="EL163" s="235">
        <v>0</v>
      </c>
      <c r="EM163" s="235">
        <v>0</v>
      </c>
      <c r="EN163" s="235">
        <v>0</v>
      </c>
      <c r="EO163" s="235">
        <v>1</v>
      </c>
      <c r="EP163" s="235">
        <v>0</v>
      </c>
      <c r="EQ163" s="235">
        <v>0</v>
      </c>
      <c r="ER163" s="235">
        <v>0</v>
      </c>
      <c r="ES163" s="235">
        <v>0</v>
      </c>
      <c r="ET163" s="235">
        <v>8</v>
      </c>
      <c r="EU163" s="235">
        <v>0</v>
      </c>
      <c r="EV163" s="235">
        <v>0</v>
      </c>
      <c r="EW163" s="235">
        <v>0</v>
      </c>
      <c r="EX163" s="235">
        <v>0</v>
      </c>
      <c r="EY163" s="235">
        <v>0</v>
      </c>
    </row>
    <row r="164" spans="1:155" x14ac:dyDescent="0.2">
      <c r="A164" t="s">
        <v>2165</v>
      </c>
      <c r="E164" s="277"/>
      <c r="F164" s="277"/>
      <c r="G164" s="277"/>
      <c r="H164" s="277"/>
      <c r="I164" s="277"/>
      <c r="J164" s="277"/>
      <c r="K164">
        <v>0</v>
      </c>
      <c r="L164">
        <v>0</v>
      </c>
      <c r="M164">
        <v>0</v>
      </c>
      <c r="N164">
        <v>1</v>
      </c>
      <c r="O164">
        <v>1</v>
      </c>
      <c r="P164">
        <v>0</v>
      </c>
      <c r="Q164">
        <v>0</v>
      </c>
      <c r="R164">
        <v>0</v>
      </c>
      <c r="S164">
        <v>8</v>
      </c>
      <c r="T164">
        <v>25</v>
      </c>
      <c r="U164">
        <v>4</v>
      </c>
      <c r="V164">
        <v>9</v>
      </c>
      <c r="W164">
        <v>0</v>
      </c>
      <c r="X164">
        <v>0</v>
      </c>
      <c r="Y164">
        <v>0</v>
      </c>
      <c r="Z164">
        <v>0</v>
      </c>
      <c r="AA164" t="s">
        <v>2201</v>
      </c>
      <c r="AB164">
        <v>0</v>
      </c>
      <c r="AC164">
        <v>0</v>
      </c>
      <c r="AD164">
        <v>0</v>
      </c>
      <c r="AE164">
        <v>0</v>
      </c>
      <c r="AF164">
        <v>0</v>
      </c>
      <c r="AG164">
        <v>0</v>
      </c>
      <c r="AH164">
        <v>0</v>
      </c>
      <c r="AI164">
        <v>0</v>
      </c>
      <c r="AJ164">
        <v>1</v>
      </c>
      <c r="AK164">
        <v>1</v>
      </c>
      <c r="AL164">
        <v>0</v>
      </c>
      <c r="AM164">
        <v>7</v>
      </c>
      <c r="AN164">
        <v>0</v>
      </c>
      <c r="AO164">
        <v>0</v>
      </c>
      <c r="AP164">
        <v>0</v>
      </c>
      <c r="AQ164">
        <v>0</v>
      </c>
      <c r="AR164">
        <v>0</v>
      </c>
      <c r="AS164">
        <v>0</v>
      </c>
      <c r="AT164">
        <v>0</v>
      </c>
      <c r="AU164">
        <v>0</v>
      </c>
      <c r="AV164">
        <v>0</v>
      </c>
      <c r="AW164">
        <v>0</v>
      </c>
      <c r="AX164">
        <v>0</v>
      </c>
      <c r="AY164">
        <v>0</v>
      </c>
      <c r="AZ164">
        <v>0</v>
      </c>
      <c r="BA164">
        <v>0</v>
      </c>
      <c r="BB164">
        <v>6</v>
      </c>
      <c r="BC164">
        <v>0</v>
      </c>
      <c r="BD164">
        <v>0</v>
      </c>
      <c r="BE164">
        <v>0</v>
      </c>
      <c r="BF164">
        <v>0</v>
      </c>
      <c r="BG164">
        <v>0</v>
      </c>
      <c r="BH164">
        <v>0</v>
      </c>
      <c r="BI164">
        <v>0</v>
      </c>
      <c r="BJ164">
        <v>0</v>
      </c>
      <c r="BK164">
        <v>0</v>
      </c>
      <c r="BL164">
        <v>0</v>
      </c>
      <c r="BM164">
        <v>0</v>
      </c>
      <c r="BN164">
        <v>0</v>
      </c>
      <c r="BO164">
        <v>0</v>
      </c>
      <c r="BP164">
        <v>0</v>
      </c>
      <c r="BQ164">
        <v>0</v>
      </c>
      <c r="BR164">
        <v>0</v>
      </c>
      <c r="BS164">
        <v>0</v>
      </c>
      <c r="BT164">
        <v>0</v>
      </c>
      <c r="BU164">
        <v>0</v>
      </c>
      <c r="BV164">
        <v>0</v>
      </c>
      <c r="BW164">
        <v>0</v>
      </c>
      <c r="BX164">
        <v>0</v>
      </c>
      <c r="BY164">
        <v>0</v>
      </c>
      <c r="BZ164">
        <v>0</v>
      </c>
      <c r="CA164">
        <v>0</v>
      </c>
      <c r="CB164">
        <v>0</v>
      </c>
      <c r="CC164">
        <v>0</v>
      </c>
      <c r="CD164">
        <v>0</v>
      </c>
      <c r="CE164">
        <v>0</v>
      </c>
      <c r="CF164">
        <v>0</v>
      </c>
      <c r="CG164">
        <v>2</v>
      </c>
      <c r="CH164">
        <v>1</v>
      </c>
      <c r="CI164">
        <v>0</v>
      </c>
      <c r="CJ164">
        <v>0</v>
      </c>
      <c r="CK164">
        <v>0</v>
      </c>
      <c r="CL164">
        <v>0</v>
      </c>
      <c r="CM164">
        <v>0</v>
      </c>
      <c r="CN164">
        <v>0</v>
      </c>
      <c r="CO164">
        <v>0</v>
      </c>
      <c r="CP164">
        <v>0</v>
      </c>
      <c r="CQ164">
        <v>0</v>
      </c>
      <c r="CR164">
        <v>0</v>
      </c>
      <c r="CS164">
        <v>0</v>
      </c>
      <c r="CT164">
        <v>0</v>
      </c>
      <c r="CU164">
        <v>0</v>
      </c>
      <c r="CV164">
        <v>2</v>
      </c>
      <c r="CW164">
        <v>1</v>
      </c>
      <c r="CX164">
        <v>0</v>
      </c>
      <c r="CY164">
        <v>0</v>
      </c>
      <c r="CZ164">
        <v>0</v>
      </c>
      <c r="DA164">
        <v>0</v>
      </c>
      <c r="DB164">
        <v>0</v>
      </c>
      <c r="DC164">
        <v>0</v>
      </c>
      <c r="DD164">
        <v>0</v>
      </c>
      <c r="DE164">
        <v>0</v>
      </c>
      <c r="DF164">
        <v>0</v>
      </c>
      <c r="DG164">
        <v>0</v>
      </c>
      <c r="DH164">
        <v>0</v>
      </c>
      <c r="DI164">
        <v>0</v>
      </c>
      <c r="DJ164">
        <v>0</v>
      </c>
      <c r="DK164">
        <v>0</v>
      </c>
      <c r="DL164">
        <v>0</v>
      </c>
      <c r="DM164">
        <v>0</v>
      </c>
      <c r="DN164">
        <v>1</v>
      </c>
      <c r="DO164">
        <v>0</v>
      </c>
      <c r="DP164">
        <v>0</v>
      </c>
      <c r="DQ164">
        <v>0</v>
      </c>
      <c r="DR164">
        <v>0</v>
      </c>
      <c r="DS164">
        <v>0</v>
      </c>
      <c r="DT164" s="340">
        <v>0</v>
      </c>
      <c r="DU164" s="340">
        <v>0</v>
      </c>
      <c r="DV164" s="340">
        <v>0</v>
      </c>
      <c r="DW164" s="340">
        <v>0</v>
      </c>
      <c r="DX164" s="340">
        <v>1</v>
      </c>
      <c r="DY164" s="340">
        <v>0</v>
      </c>
      <c r="DZ164" s="340">
        <v>0</v>
      </c>
      <c r="EA164" s="340">
        <v>0</v>
      </c>
      <c r="EB164" s="340">
        <v>3</v>
      </c>
      <c r="EC164" s="340">
        <v>0</v>
      </c>
      <c r="ED164" s="340">
        <v>0</v>
      </c>
      <c r="EE164" s="340">
        <v>1</v>
      </c>
      <c r="EF164" s="340">
        <v>0</v>
      </c>
      <c r="EG164" s="340">
        <v>0</v>
      </c>
      <c r="EH164" s="340">
        <v>0</v>
      </c>
      <c r="EI164" s="340">
        <v>0</v>
      </c>
      <c r="EJ164" s="235">
        <v>0</v>
      </c>
      <c r="EK164" s="235">
        <v>0</v>
      </c>
      <c r="EL164" s="235">
        <v>0</v>
      </c>
      <c r="EM164" s="235">
        <v>0</v>
      </c>
      <c r="EN164" s="235">
        <v>1</v>
      </c>
      <c r="EO164" s="235">
        <v>0</v>
      </c>
      <c r="EP164" s="235">
        <v>0</v>
      </c>
      <c r="EQ164" s="235">
        <v>0</v>
      </c>
      <c r="ER164" s="235">
        <v>0</v>
      </c>
      <c r="ES164" s="235">
        <v>0</v>
      </c>
      <c r="ET164" s="235">
        <v>8</v>
      </c>
      <c r="EU164" s="235">
        <v>0</v>
      </c>
      <c r="EV164" s="235">
        <v>0</v>
      </c>
      <c r="EW164" s="235">
        <v>0</v>
      </c>
      <c r="EX164" s="235">
        <v>0</v>
      </c>
      <c r="EY164" s="235">
        <v>0</v>
      </c>
    </row>
    <row r="165" spans="1:155" x14ac:dyDescent="0.2">
      <c r="A165" t="s">
        <v>2223</v>
      </c>
      <c r="E165" s="277"/>
      <c r="F165" s="277"/>
      <c r="G165" s="277"/>
      <c r="H165" s="277"/>
      <c r="I165" s="277"/>
      <c r="J165" s="277"/>
      <c r="K165">
        <v>0</v>
      </c>
      <c r="L165">
        <v>0</v>
      </c>
      <c r="M165">
        <v>0</v>
      </c>
      <c r="N165">
        <v>0</v>
      </c>
      <c r="O165">
        <v>0</v>
      </c>
      <c r="P165">
        <v>0</v>
      </c>
      <c r="Q165">
        <v>0</v>
      </c>
      <c r="R165">
        <v>0</v>
      </c>
      <c r="S165">
        <v>14</v>
      </c>
      <c r="T165">
        <v>41</v>
      </c>
      <c r="U165">
        <v>9</v>
      </c>
      <c r="V165">
        <v>0</v>
      </c>
      <c r="W165">
        <v>0</v>
      </c>
      <c r="X165">
        <v>0</v>
      </c>
      <c r="Y165">
        <v>0</v>
      </c>
      <c r="Z165">
        <v>0</v>
      </c>
      <c r="AA165" t="s">
        <v>2201</v>
      </c>
      <c r="AB165">
        <v>0</v>
      </c>
      <c r="AC165">
        <v>0</v>
      </c>
      <c r="AD165">
        <v>0</v>
      </c>
      <c r="AE165">
        <v>0</v>
      </c>
      <c r="AF165">
        <v>0</v>
      </c>
      <c r="AG165">
        <v>0</v>
      </c>
      <c r="AH165">
        <v>0</v>
      </c>
      <c r="AI165">
        <v>0</v>
      </c>
      <c r="AJ165">
        <v>8</v>
      </c>
      <c r="AK165">
        <v>2</v>
      </c>
      <c r="AL165">
        <v>1</v>
      </c>
      <c r="AM165">
        <v>0</v>
      </c>
      <c r="AN165">
        <v>0</v>
      </c>
      <c r="AO165">
        <v>0</v>
      </c>
      <c r="AP165">
        <v>0</v>
      </c>
      <c r="AQ165">
        <v>0</v>
      </c>
      <c r="AR165">
        <v>0</v>
      </c>
      <c r="AS165">
        <v>0</v>
      </c>
      <c r="AT165">
        <v>0</v>
      </c>
      <c r="AU165">
        <v>0</v>
      </c>
      <c r="AV165">
        <v>0</v>
      </c>
      <c r="AW165">
        <v>0</v>
      </c>
      <c r="AX165">
        <v>0</v>
      </c>
      <c r="AY165">
        <v>0</v>
      </c>
      <c r="AZ165">
        <v>0</v>
      </c>
      <c r="BA165">
        <v>2</v>
      </c>
      <c r="BB165">
        <v>10</v>
      </c>
      <c r="BC165">
        <v>0</v>
      </c>
      <c r="BD165">
        <v>0</v>
      </c>
      <c r="BE165">
        <v>0</v>
      </c>
      <c r="BF165">
        <v>0</v>
      </c>
      <c r="BG165">
        <v>0</v>
      </c>
      <c r="BH165">
        <v>0</v>
      </c>
      <c r="BI165">
        <v>0</v>
      </c>
      <c r="BJ165">
        <v>0</v>
      </c>
      <c r="BK165">
        <v>0</v>
      </c>
      <c r="BL165">
        <v>0</v>
      </c>
      <c r="BM165">
        <v>0</v>
      </c>
      <c r="BN165">
        <v>0</v>
      </c>
      <c r="BO165">
        <v>0</v>
      </c>
      <c r="BP165">
        <v>4</v>
      </c>
      <c r="BQ165">
        <v>2</v>
      </c>
      <c r="BR165">
        <v>0</v>
      </c>
      <c r="BS165">
        <v>0</v>
      </c>
      <c r="BT165">
        <v>0</v>
      </c>
      <c r="BU165">
        <v>0</v>
      </c>
      <c r="BV165">
        <v>0</v>
      </c>
      <c r="BW165">
        <v>0</v>
      </c>
      <c r="BX165">
        <v>0</v>
      </c>
      <c r="BY165">
        <v>0</v>
      </c>
      <c r="BZ165">
        <v>0</v>
      </c>
      <c r="CA165">
        <v>0</v>
      </c>
      <c r="CB165">
        <v>0</v>
      </c>
      <c r="CC165">
        <v>0</v>
      </c>
      <c r="CD165">
        <v>0</v>
      </c>
      <c r="CE165">
        <v>0</v>
      </c>
      <c r="CF165">
        <v>0</v>
      </c>
      <c r="CG165">
        <v>0</v>
      </c>
      <c r="CH165">
        <v>6</v>
      </c>
      <c r="CI165">
        <v>0</v>
      </c>
      <c r="CJ165">
        <v>0</v>
      </c>
      <c r="CK165">
        <v>0</v>
      </c>
      <c r="CL165">
        <v>0</v>
      </c>
      <c r="CM165">
        <v>0</v>
      </c>
      <c r="CN165">
        <v>0</v>
      </c>
      <c r="CO165">
        <v>0</v>
      </c>
      <c r="CP165">
        <v>0</v>
      </c>
      <c r="CQ165">
        <v>0</v>
      </c>
      <c r="CR165">
        <v>0</v>
      </c>
      <c r="CS165">
        <v>0</v>
      </c>
      <c r="CT165">
        <v>0</v>
      </c>
      <c r="CU165">
        <v>0</v>
      </c>
      <c r="CV165">
        <v>2</v>
      </c>
      <c r="CW165">
        <v>5</v>
      </c>
      <c r="CX165">
        <v>0</v>
      </c>
      <c r="CY165">
        <v>0</v>
      </c>
      <c r="CZ165">
        <v>0</v>
      </c>
      <c r="DA165">
        <v>0</v>
      </c>
      <c r="DB165">
        <v>0</v>
      </c>
      <c r="DC165">
        <v>0</v>
      </c>
      <c r="DD165">
        <v>0</v>
      </c>
      <c r="DE165">
        <v>0</v>
      </c>
      <c r="DF165">
        <v>0</v>
      </c>
      <c r="DG165">
        <v>0</v>
      </c>
      <c r="DH165">
        <v>0</v>
      </c>
      <c r="DI165">
        <v>0</v>
      </c>
      <c r="DJ165">
        <v>0</v>
      </c>
      <c r="DK165">
        <v>0</v>
      </c>
      <c r="DL165">
        <v>0</v>
      </c>
      <c r="DM165">
        <v>0</v>
      </c>
      <c r="DN165">
        <v>5</v>
      </c>
      <c r="DO165">
        <v>0</v>
      </c>
      <c r="DP165">
        <v>0</v>
      </c>
      <c r="DQ165">
        <v>0</v>
      </c>
      <c r="DR165">
        <v>0</v>
      </c>
      <c r="DS165">
        <v>0</v>
      </c>
      <c r="DT165" s="340">
        <v>0</v>
      </c>
      <c r="DU165" s="340">
        <v>0</v>
      </c>
      <c r="DV165" s="340">
        <v>0</v>
      </c>
      <c r="DW165" s="340">
        <v>0</v>
      </c>
      <c r="DX165" s="340">
        <v>0</v>
      </c>
      <c r="DY165" s="340">
        <v>0</v>
      </c>
      <c r="DZ165" s="340">
        <v>0</v>
      </c>
      <c r="EA165" s="340">
        <v>0</v>
      </c>
      <c r="EB165" s="340">
        <v>0</v>
      </c>
      <c r="EC165" s="340">
        <v>9</v>
      </c>
      <c r="ED165" s="340">
        <v>3</v>
      </c>
      <c r="EE165" s="340">
        <v>0</v>
      </c>
      <c r="EF165" s="340">
        <v>0</v>
      </c>
      <c r="EG165" s="340">
        <v>0</v>
      </c>
      <c r="EH165" s="340">
        <v>0</v>
      </c>
      <c r="EI165" s="340">
        <v>0</v>
      </c>
      <c r="EJ165" s="235">
        <v>0</v>
      </c>
      <c r="EK165" s="235">
        <v>0</v>
      </c>
      <c r="EL165" s="235">
        <v>0</v>
      </c>
      <c r="EM165" s="235">
        <v>0</v>
      </c>
      <c r="EN165" s="235">
        <v>0</v>
      </c>
      <c r="EO165" s="235">
        <v>0</v>
      </c>
      <c r="EP165" s="235">
        <v>0</v>
      </c>
      <c r="EQ165" s="235">
        <v>0</v>
      </c>
      <c r="ER165" s="235">
        <v>0</v>
      </c>
      <c r="ES165" s="235">
        <v>1</v>
      </c>
      <c r="ET165" s="235">
        <v>7</v>
      </c>
      <c r="EU165" s="235">
        <v>0</v>
      </c>
      <c r="EV165" s="235">
        <v>0</v>
      </c>
      <c r="EW165" s="235">
        <v>0</v>
      </c>
      <c r="EX165" s="235">
        <v>0</v>
      </c>
      <c r="EY165" s="235">
        <v>0</v>
      </c>
    </row>
    <row r="166" spans="1:155" x14ac:dyDescent="0.2">
      <c r="A166" t="s">
        <v>2096</v>
      </c>
      <c r="E166" s="277"/>
      <c r="F166" s="277"/>
      <c r="G166" s="277"/>
      <c r="H166" s="277"/>
      <c r="I166" s="277"/>
      <c r="J166" s="277"/>
      <c r="K166">
        <v>0</v>
      </c>
      <c r="L166">
        <v>2</v>
      </c>
      <c r="M166">
        <v>0</v>
      </c>
      <c r="N166">
        <v>0</v>
      </c>
      <c r="O166">
        <v>0</v>
      </c>
      <c r="P166">
        <v>0</v>
      </c>
      <c r="Q166">
        <v>4</v>
      </c>
      <c r="R166">
        <v>1</v>
      </c>
      <c r="S166">
        <v>2</v>
      </c>
      <c r="T166">
        <v>26</v>
      </c>
      <c r="U166">
        <v>8</v>
      </c>
      <c r="V166">
        <v>0</v>
      </c>
      <c r="W166">
        <v>0</v>
      </c>
      <c r="X166">
        <v>0</v>
      </c>
      <c r="Y166">
        <v>0</v>
      </c>
      <c r="Z166">
        <v>0</v>
      </c>
      <c r="AA166" t="s">
        <v>2201</v>
      </c>
      <c r="AB166">
        <v>0</v>
      </c>
      <c r="AC166">
        <v>0</v>
      </c>
      <c r="AD166">
        <v>0</v>
      </c>
      <c r="AE166">
        <v>0</v>
      </c>
      <c r="AF166">
        <v>0</v>
      </c>
      <c r="AG166">
        <v>0</v>
      </c>
      <c r="AH166">
        <v>1</v>
      </c>
      <c r="AI166">
        <v>0</v>
      </c>
      <c r="AJ166">
        <v>1</v>
      </c>
      <c r="AK166">
        <v>6</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v>0</v>
      </c>
      <c r="BI166">
        <v>0</v>
      </c>
      <c r="BJ166">
        <v>0</v>
      </c>
      <c r="BK166">
        <v>0</v>
      </c>
      <c r="BL166">
        <v>0</v>
      </c>
      <c r="BM166">
        <v>0</v>
      </c>
      <c r="BN166">
        <v>0</v>
      </c>
      <c r="BO166">
        <v>0</v>
      </c>
      <c r="BP166">
        <v>0</v>
      </c>
      <c r="BQ166">
        <v>1</v>
      </c>
      <c r="BR166">
        <v>0</v>
      </c>
      <c r="BS166">
        <v>0</v>
      </c>
      <c r="BT166">
        <v>0</v>
      </c>
      <c r="BU166">
        <v>0</v>
      </c>
      <c r="BV166">
        <v>0</v>
      </c>
      <c r="BW166">
        <v>0</v>
      </c>
      <c r="BX166">
        <v>0</v>
      </c>
      <c r="BY166">
        <v>0</v>
      </c>
      <c r="BZ166">
        <v>0</v>
      </c>
      <c r="CA166">
        <v>0</v>
      </c>
      <c r="CB166">
        <v>0</v>
      </c>
      <c r="CC166">
        <v>0</v>
      </c>
      <c r="CD166">
        <v>0</v>
      </c>
      <c r="CE166">
        <v>0</v>
      </c>
      <c r="CF166">
        <v>0</v>
      </c>
      <c r="CG166">
        <v>0</v>
      </c>
      <c r="CH166">
        <v>0</v>
      </c>
      <c r="CI166">
        <v>0</v>
      </c>
      <c r="CJ166">
        <v>0</v>
      </c>
      <c r="CK166">
        <v>0</v>
      </c>
      <c r="CL166">
        <v>0</v>
      </c>
      <c r="CM166">
        <v>0</v>
      </c>
      <c r="CN166">
        <v>0</v>
      </c>
      <c r="CO166">
        <v>0</v>
      </c>
      <c r="CP166">
        <v>0</v>
      </c>
      <c r="CQ166">
        <v>0</v>
      </c>
      <c r="CR166">
        <v>0</v>
      </c>
      <c r="CS166">
        <v>0</v>
      </c>
      <c r="CT166">
        <v>1</v>
      </c>
      <c r="CU166">
        <v>0</v>
      </c>
      <c r="CV166">
        <v>0</v>
      </c>
      <c r="CW166">
        <v>0</v>
      </c>
      <c r="CX166">
        <v>0</v>
      </c>
      <c r="CY166">
        <v>0</v>
      </c>
      <c r="CZ166">
        <v>0</v>
      </c>
      <c r="DA166">
        <v>0</v>
      </c>
      <c r="DB166">
        <v>0</v>
      </c>
      <c r="DC166">
        <v>0</v>
      </c>
      <c r="DD166">
        <v>0</v>
      </c>
      <c r="DE166">
        <v>0</v>
      </c>
      <c r="DF166">
        <v>0</v>
      </c>
      <c r="DG166">
        <v>0</v>
      </c>
      <c r="DH166">
        <v>0</v>
      </c>
      <c r="DI166">
        <v>0</v>
      </c>
      <c r="DJ166">
        <v>1</v>
      </c>
      <c r="DK166">
        <v>0</v>
      </c>
      <c r="DL166">
        <v>0</v>
      </c>
      <c r="DM166">
        <v>0</v>
      </c>
      <c r="DN166">
        <v>0</v>
      </c>
      <c r="DO166">
        <v>0</v>
      </c>
      <c r="DP166">
        <v>0</v>
      </c>
      <c r="DQ166">
        <v>0</v>
      </c>
      <c r="DR166">
        <v>0</v>
      </c>
      <c r="DS166">
        <v>0</v>
      </c>
      <c r="DT166" s="340" t="e">
        <v>#N/A</v>
      </c>
      <c r="DU166" s="340" t="e">
        <v>#N/A</v>
      </c>
      <c r="DV166" s="340" t="e">
        <v>#N/A</v>
      </c>
      <c r="DW166" s="340" t="e">
        <v>#N/A</v>
      </c>
      <c r="DX166" s="340" t="e">
        <v>#N/A</v>
      </c>
      <c r="DY166" s="340" t="e">
        <v>#N/A</v>
      </c>
      <c r="DZ166" s="340" t="e">
        <v>#N/A</v>
      </c>
      <c r="EA166" s="340" t="e">
        <v>#N/A</v>
      </c>
      <c r="EB166" s="340" t="e">
        <v>#N/A</v>
      </c>
      <c r="EC166" s="340" t="e">
        <v>#N/A</v>
      </c>
      <c r="ED166" s="340" t="e">
        <v>#N/A</v>
      </c>
      <c r="EE166" s="340" t="e">
        <v>#N/A</v>
      </c>
      <c r="EF166" s="340" t="e">
        <v>#N/A</v>
      </c>
      <c r="EG166" s="340" t="e">
        <v>#N/A</v>
      </c>
      <c r="EH166" s="340" t="e">
        <v>#N/A</v>
      </c>
      <c r="EI166" s="340" t="e">
        <v>#N/A</v>
      </c>
      <c r="EJ166" s="235" t="e">
        <v>#N/A</v>
      </c>
      <c r="EK166" s="235" t="e">
        <v>#N/A</v>
      </c>
      <c r="EL166" s="235" t="e">
        <v>#N/A</v>
      </c>
      <c r="EM166" s="235" t="e">
        <v>#N/A</v>
      </c>
      <c r="EN166" s="235" t="e">
        <v>#N/A</v>
      </c>
      <c r="EO166" s="235" t="e">
        <v>#N/A</v>
      </c>
      <c r="EP166" s="235" t="e">
        <v>#N/A</v>
      </c>
      <c r="EQ166" s="235" t="e">
        <v>#N/A</v>
      </c>
      <c r="ER166" s="235" t="e">
        <v>#N/A</v>
      </c>
      <c r="ES166" s="235" t="e">
        <v>#N/A</v>
      </c>
      <c r="ET166" s="235" t="e">
        <v>#N/A</v>
      </c>
      <c r="EU166" s="235" t="e">
        <v>#N/A</v>
      </c>
      <c r="EV166" s="235" t="e">
        <v>#N/A</v>
      </c>
      <c r="EW166" s="235" t="e">
        <v>#N/A</v>
      </c>
      <c r="EX166" s="235" t="e">
        <v>#N/A</v>
      </c>
      <c r="EY166" s="235" t="e">
        <v>#N/A</v>
      </c>
    </row>
    <row r="167" spans="1:155" x14ac:dyDescent="0.2">
      <c r="A167" t="s">
        <v>1860</v>
      </c>
      <c r="E167" s="277"/>
      <c r="F167" s="277"/>
      <c r="G167" s="277"/>
      <c r="H167" s="277"/>
      <c r="I167" s="277"/>
      <c r="J167" s="277"/>
      <c r="K167">
        <v>0</v>
      </c>
      <c r="L167">
        <v>1</v>
      </c>
      <c r="M167">
        <v>0</v>
      </c>
      <c r="N167">
        <v>0</v>
      </c>
      <c r="O167">
        <v>0</v>
      </c>
      <c r="P167">
        <v>0</v>
      </c>
      <c r="Q167">
        <v>3</v>
      </c>
      <c r="R167">
        <v>2</v>
      </c>
      <c r="S167">
        <v>1</v>
      </c>
      <c r="T167">
        <v>27</v>
      </c>
      <c r="U167">
        <v>2</v>
      </c>
      <c r="V167">
        <v>0</v>
      </c>
      <c r="W167">
        <v>0</v>
      </c>
      <c r="X167">
        <v>0</v>
      </c>
      <c r="Y167">
        <v>0</v>
      </c>
      <c r="Z167">
        <v>0</v>
      </c>
      <c r="AA167" t="s">
        <v>2201</v>
      </c>
      <c r="AB167">
        <v>0</v>
      </c>
      <c r="AC167">
        <v>0</v>
      </c>
      <c r="AD167">
        <v>0</v>
      </c>
      <c r="AE167">
        <v>0</v>
      </c>
      <c r="AF167">
        <v>0</v>
      </c>
      <c r="AG167">
        <v>0</v>
      </c>
      <c r="AH167">
        <v>1</v>
      </c>
      <c r="AI167">
        <v>1</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v>0</v>
      </c>
      <c r="BL167">
        <v>0</v>
      </c>
      <c r="BM167">
        <v>0</v>
      </c>
      <c r="BN167">
        <v>0</v>
      </c>
      <c r="BO167">
        <v>0</v>
      </c>
      <c r="BP167">
        <v>1</v>
      </c>
      <c r="BQ167">
        <v>0</v>
      </c>
      <c r="BR167">
        <v>0</v>
      </c>
      <c r="BS167">
        <v>0</v>
      </c>
      <c r="BT167">
        <v>0</v>
      </c>
      <c r="BU167">
        <v>0</v>
      </c>
      <c r="BV167">
        <v>0</v>
      </c>
      <c r="BW167">
        <v>0</v>
      </c>
      <c r="BX167">
        <v>0</v>
      </c>
      <c r="BY167">
        <v>0</v>
      </c>
      <c r="BZ167">
        <v>0</v>
      </c>
      <c r="CA167">
        <v>0</v>
      </c>
      <c r="CB167">
        <v>0</v>
      </c>
      <c r="CC167">
        <v>0</v>
      </c>
      <c r="CD167">
        <v>0</v>
      </c>
      <c r="CE167">
        <v>0</v>
      </c>
      <c r="CF167">
        <v>0</v>
      </c>
      <c r="CG167">
        <v>0</v>
      </c>
      <c r="CH167">
        <v>0</v>
      </c>
      <c r="CI167">
        <v>0</v>
      </c>
      <c r="CJ167">
        <v>0</v>
      </c>
      <c r="CK167">
        <v>0</v>
      </c>
      <c r="CL167">
        <v>0</v>
      </c>
      <c r="CM167">
        <v>0</v>
      </c>
      <c r="DT167" s="340" t="e">
        <v>#N/A</v>
      </c>
      <c r="DU167" s="340" t="e">
        <v>#N/A</v>
      </c>
      <c r="DV167" s="340" t="e">
        <v>#N/A</v>
      </c>
      <c r="DW167" s="340" t="e">
        <v>#N/A</v>
      </c>
      <c r="DX167" s="340" t="e">
        <v>#N/A</v>
      </c>
      <c r="DY167" s="340" t="e">
        <v>#N/A</v>
      </c>
      <c r="DZ167" s="340" t="e">
        <v>#N/A</v>
      </c>
      <c r="EA167" s="340" t="e">
        <v>#N/A</v>
      </c>
      <c r="EB167" s="340" t="e">
        <v>#N/A</v>
      </c>
      <c r="EC167" s="340" t="e">
        <v>#N/A</v>
      </c>
      <c r="ED167" s="340" t="e">
        <v>#N/A</v>
      </c>
      <c r="EE167" s="340" t="e">
        <v>#N/A</v>
      </c>
      <c r="EF167" s="340" t="e">
        <v>#N/A</v>
      </c>
      <c r="EG167" s="340" t="e">
        <v>#N/A</v>
      </c>
      <c r="EH167" s="340" t="e">
        <v>#N/A</v>
      </c>
      <c r="EI167" s="340" t="e">
        <v>#N/A</v>
      </c>
      <c r="EJ167" s="235" t="e">
        <v>#N/A</v>
      </c>
      <c r="EK167" s="235" t="e">
        <v>#N/A</v>
      </c>
      <c r="EL167" s="235" t="e">
        <v>#N/A</v>
      </c>
      <c r="EM167" s="235" t="e">
        <v>#N/A</v>
      </c>
      <c r="EN167" s="235" t="e">
        <v>#N/A</v>
      </c>
      <c r="EO167" s="235" t="e">
        <v>#N/A</v>
      </c>
      <c r="EP167" s="235" t="e">
        <v>#N/A</v>
      </c>
      <c r="EQ167" s="235" t="e">
        <v>#N/A</v>
      </c>
      <c r="ER167" s="235" t="e">
        <v>#N/A</v>
      </c>
      <c r="ES167" s="235" t="e">
        <v>#N/A</v>
      </c>
      <c r="ET167" s="235" t="e">
        <v>#N/A</v>
      </c>
      <c r="EU167" s="235" t="e">
        <v>#N/A</v>
      </c>
      <c r="EV167" s="235" t="e">
        <v>#N/A</v>
      </c>
      <c r="EW167" s="235" t="e">
        <v>#N/A</v>
      </c>
      <c r="EX167" s="235" t="e">
        <v>#N/A</v>
      </c>
      <c r="EY167" s="235" t="e">
        <v>#N/A</v>
      </c>
    </row>
    <row r="168" spans="1:155" x14ac:dyDescent="0.2">
      <c r="A168" t="s">
        <v>1816</v>
      </c>
      <c r="E168" s="277"/>
      <c r="F168" s="277"/>
      <c r="G168" s="277"/>
      <c r="H168" s="277"/>
      <c r="I168" s="277"/>
      <c r="J168" s="277"/>
      <c r="K168">
        <v>1</v>
      </c>
      <c r="L168">
        <v>3</v>
      </c>
      <c r="M168">
        <v>0</v>
      </c>
      <c r="N168">
        <v>15</v>
      </c>
      <c r="O168">
        <v>81</v>
      </c>
      <c r="P168">
        <v>0</v>
      </c>
      <c r="Q168">
        <v>1</v>
      </c>
      <c r="R168">
        <v>2</v>
      </c>
      <c r="S168">
        <v>6</v>
      </c>
      <c r="T168">
        <v>7</v>
      </c>
      <c r="U168">
        <v>2</v>
      </c>
      <c r="V168">
        <v>26</v>
      </c>
      <c r="W168">
        <v>2</v>
      </c>
      <c r="X168">
        <v>0</v>
      </c>
      <c r="Y168">
        <v>0</v>
      </c>
      <c r="Z168">
        <v>7</v>
      </c>
      <c r="AA168" t="s">
        <v>2201</v>
      </c>
      <c r="AB168">
        <v>0</v>
      </c>
      <c r="AC168">
        <v>0</v>
      </c>
      <c r="AD168">
        <v>0</v>
      </c>
      <c r="AE168">
        <v>0</v>
      </c>
      <c r="AF168">
        <v>1</v>
      </c>
      <c r="AG168">
        <v>0</v>
      </c>
      <c r="AH168">
        <v>0</v>
      </c>
      <c r="AI168">
        <v>0</v>
      </c>
      <c r="AJ168">
        <v>1</v>
      </c>
      <c r="AK168">
        <v>1</v>
      </c>
      <c r="AL168">
        <v>0</v>
      </c>
      <c r="AM168">
        <v>2</v>
      </c>
      <c r="AN168">
        <v>0</v>
      </c>
      <c r="AO168">
        <v>0</v>
      </c>
      <c r="AP168">
        <v>0</v>
      </c>
      <c r="AQ168">
        <v>1</v>
      </c>
      <c r="AR168">
        <v>0</v>
      </c>
      <c r="AS168">
        <v>1</v>
      </c>
      <c r="AT168">
        <v>0</v>
      </c>
      <c r="AU168">
        <v>1</v>
      </c>
      <c r="AV168">
        <v>0</v>
      </c>
      <c r="AW168">
        <v>0</v>
      </c>
      <c r="AX168">
        <v>0</v>
      </c>
      <c r="AY168">
        <v>0</v>
      </c>
      <c r="AZ168">
        <v>0</v>
      </c>
      <c r="BA168">
        <v>0</v>
      </c>
      <c r="BB168">
        <v>2</v>
      </c>
      <c r="BC168">
        <v>1</v>
      </c>
      <c r="BD168">
        <v>0</v>
      </c>
      <c r="BE168">
        <v>0</v>
      </c>
      <c r="BF168">
        <v>0</v>
      </c>
      <c r="BG168">
        <v>0</v>
      </c>
      <c r="BH168">
        <v>1</v>
      </c>
      <c r="BI168">
        <v>1</v>
      </c>
      <c r="BJ168">
        <v>0</v>
      </c>
      <c r="BK168">
        <v>1</v>
      </c>
      <c r="BL168">
        <v>1</v>
      </c>
      <c r="BM168">
        <v>0</v>
      </c>
      <c r="BN168">
        <v>0</v>
      </c>
      <c r="BO168">
        <v>0</v>
      </c>
      <c r="BP168">
        <v>1</v>
      </c>
      <c r="BQ168">
        <v>0</v>
      </c>
      <c r="BR168">
        <v>0</v>
      </c>
      <c r="BS168">
        <v>5</v>
      </c>
      <c r="BT168">
        <v>0</v>
      </c>
      <c r="BU168">
        <v>0</v>
      </c>
      <c r="BV168">
        <v>0</v>
      </c>
      <c r="BW168">
        <v>1</v>
      </c>
      <c r="BX168">
        <v>0</v>
      </c>
      <c r="BY168">
        <v>0</v>
      </c>
      <c r="BZ168">
        <v>0</v>
      </c>
      <c r="CA168">
        <v>0</v>
      </c>
      <c r="CB168">
        <v>2</v>
      </c>
      <c r="CC168">
        <v>0</v>
      </c>
      <c r="CD168">
        <v>0</v>
      </c>
      <c r="CE168">
        <v>0</v>
      </c>
      <c r="CF168">
        <v>0</v>
      </c>
      <c r="CG168">
        <v>0</v>
      </c>
      <c r="CH168">
        <v>5</v>
      </c>
      <c r="CI168">
        <v>0</v>
      </c>
      <c r="CJ168">
        <v>0</v>
      </c>
      <c r="CK168">
        <v>0</v>
      </c>
      <c r="CL168">
        <v>0</v>
      </c>
      <c r="CM168">
        <v>0</v>
      </c>
      <c r="CN168">
        <v>0</v>
      </c>
      <c r="CO168">
        <v>0</v>
      </c>
      <c r="CP168">
        <v>0</v>
      </c>
      <c r="CQ168">
        <v>1</v>
      </c>
      <c r="CR168">
        <v>6</v>
      </c>
      <c r="CS168">
        <v>0</v>
      </c>
      <c r="CT168">
        <v>0</v>
      </c>
      <c r="CU168">
        <v>0</v>
      </c>
      <c r="CV168">
        <v>0</v>
      </c>
      <c r="CW168">
        <v>0</v>
      </c>
      <c r="CX168">
        <v>0</v>
      </c>
      <c r="CY168">
        <v>1</v>
      </c>
      <c r="CZ168">
        <v>0</v>
      </c>
      <c r="DA168">
        <v>0</v>
      </c>
      <c r="DB168">
        <v>0</v>
      </c>
      <c r="DC168">
        <v>0</v>
      </c>
      <c r="DD168">
        <v>0</v>
      </c>
      <c r="DE168">
        <v>3</v>
      </c>
      <c r="DF168">
        <v>0</v>
      </c>
      <c r="DG168">
        <v>0</v>
      </c>
      <c r="DH168">
        <v>4</v>
      </c>
      <c r="DI168">
        <v>0</v>
      </c>
      <c r="DJ168">
        <v>0</v>
      </c>
      <c r="DK168">
        <v>0</v>
      </c>
      <c r="DL168">
        <v>0</v>
      </c>
      <c r="DM168">
        <v>0</v>
      </c>
      <c r="DN168">
        <v>2</v>
      </c>
      <c r="DO168">
        <v>0</v>
      </c>
      <c r="DP168">
        <v>0</v>
      </c>
      <c r="DQ168">
        <v>0</v>
      </c>
      <c r="DR168">
        <v>0</v>
      </c>
      <c r="DS168">
        <v>0</v>
      </c>
      <c r="DT168" s="340">
        <v>0</v>
      </c>
      <c r="DU168" s="340">
        <v>1</v>
      </c>
      <c r="DV168" s="340">
        <v>0</v>
      </c>
      <c r="DW168" s="340">
        <v>1</v>
      </c>
      <c r="DX168" s="340">
        <v>2</v>
      </c>
      <c r="DY168" s="340">
        <v>0</v>
      </c>
      <c r="DZ168" s="340">
        <v>0</v>
      </c>
      <c r="EA168" s="340">
        <v>0</v>
      </c>
      <c r="EB168" s="340">
        <v>1</v>
      </c>
      <c r="EC168" s="340">
        <v>0</v>
      </c>
      <c r="ED168" s="340">
        <v>0</v>
      </c>
      <c r="EE168" s="340">
        <v>3</v>
      </c>
      <c r="EF168" s="340">
        <v>0</v>
      </c>
      <c r="EG168" s="340">
        <v>0</v>
      </c>
      <c r="EH168" s="340">
        <v>0</v>
      </c>
      <c r="EI168" s="340">
        <v>3</v>
      </c>
      <c r="EJ168" s="235">
        <v>0</v>
      </c>
      <c r="EK168" s="235">
        <v>5</v>
      </c>
      <c r="EL168" s="235">
        <v>0</v>
      </c>
      <c r="EM168" s="235">
        <v>0</v>
      </c>
      <c r="EN168" s="235">
        <v>1</v>
      </c>
      <c r="EO168" s="235">
        <v>0</v>
      </c>
      <c r="EP168" s="235">
        <v>0</v>
      </c>
      <c r="EQ168" s="235">
        <v>0</v>
      </c>
      <c r="ER168" s="235">
        <v>0</v>
      </c>
      <c r="ES168" s="235">
        <v>0</v>
      </c>
      <c r="ET168" s="235">
        <v>4</v>
      </c>
      <c r="EU168" s="235">
        <v>0</v>
      </c>
      <c r="EV168" s="235">
        <v>0</v>
      </c>
      <c r="EW168" s="235">
        <v>0</v>
      </c>
      <c r="EX168" s="235">
        <v>0</v>
      </c>
      <c r="EY168" s="235">
        <v>0</v>
      </c>
    </row>
    <row r="169" spans="1:155" x14ac:dyDescent="0.2">
      <c r="A169" t="s">
        <v>1712</v>
      </c>
      <c r="E169" s="277"/>
      <c r="F169" s="277"/>
      <c r="G169" s="277"/>
      <c r="H169" s="277"/>
      <c r="I169" s="277"/>
      <c r="J169" s="277"/>
      <c r="K169">
        <v>0</v>
      </c>
      <c r="L169">
        <v>6</v>
      </c>
      <c r="M169">
        <v>0</v>
      </c>
      <c r="N169">
        <v>1</v>
      </c>
      <c r="O169">
        <v>1</v>
      </c>
      <c r="P169">
        <v>0</v>
      </c>
      <c r="Q169">
        <v>0</v>
      </c>
      <c r="R169">
        <v>0</v>
      </c>
      <c r="S169">
        <v>69</v>
      </c>
      <c r="T169">
        <v>94</v>
      </c>
      <c r="U169">
        <v>20</v>
      </c>
      <c r="V169">
        <v>69</v>
      </c>
      <c r="W169">
        <v>0</v>
      </c>
      <c r="X169">
        <v>0</v>
      </c>
      <c r="Y169">
        <v>0</v>
      </c>
      <c r="Z169">
        <v>50</v>
      </c>
      <c r="AA169" t="s">
        <v>2201</v>
      </c>
      <c r="AB169">
        <v>0</v>
      </c>
      <c r="AC169">
        <v>0</v>
      </c>
      <c r="AD169">
        <v>0</v>
      </c>
      <c r="AE169">
        <v>0</v>
      </c>
      <c r="AF169">
        <v>0</v>
      </c>
      <c r="AG169">
        <v>0</v>
      </c>
      <c r="AH169">
        <v>0</v>
      </c>
      <c r="AI169">
        <v>0</v>
      </c>
      <c r="AJ169">
        <v>3</v>
      </c>
      <c r="AK169">
        <v>0</v>
      </c>
      <c r="AL169">
        <v>0</v>
      </c>
      <c r="AM169">
        <v>3</v>
      </c>
      <c r="AN169">
        <v>0</v>
      </c>
      <c r="AO169">
        <v>0</v>
      </c>
      <c r="AP169">
        <v>0</v>
      </c>
      <c r="AQ169">
        <v>2</v>
      </c>
      <c r="AR169">
        <v>0</v>
      </c>
      <c r="AS169">
        <v>1</v>
      </c>
      <c r="AT169">
        <v>0</v>
      </c>
      <c r="AU169">
        <v>0</v>
      </c>
      <c r="AV169">
        <v>0</v>
      </c>
      <c r="AW169">
        <v>0</v>
      </c>
      <c r="AX169">
        <v>0</v>
      </c>
      <c r="AY169">
        <v>0</v>
      </c>
      <c r="AZ169">
        <v>1</v>
      </c>
      <c r="BA169">
        <v>0</v>
      </c>
      <c r="BB169">
        <v>2</v>
      </c>
      <c r="BC169">
        <v>0</v>
      </c>
      <c r="BD169">
        <v>0</v>
      </c>
      <c r="BE169">
        <v>0</v>
      </c>
      <c r="BF169">
        <v>0</v>
      </c>
      <c r="BG169">
        <v>0</v>
      </c>
      <c r="BH169">
        <v>0</v>
      </c>
      <c r="BI169">
        <v>0</v>
      </c>
      <c r="BJ169">
        <v>0</v>
      </c>
      <c r="BK169">
        <v>0</v>
      </c>
      <c r="BL169">
        <v>0</v>
      </c>
      <c r="BM169">
        <v>0</v>
      </c>
      <c r="BN169">
        <v>0</v>
      </c>
      <c r="BO169">
        <v>0</v>
      </c>
      <c r="BP169">
        <v>0</v>
      </c>
      <c r="BQ169">
        <v>0</v>
      </c>
      <c r="BR169">
        <v>0</v>
      </c>
      <c r="BS169">
        <v>2</v>
      </c>
      <c r="BT169">
        <v>0</v>
      </c>
      <c r="BU169">
        <v>0</v>
      </c>
      <c r="BV169">
        <v>0</v>
      </c>
      <c r="BW169">
        <v>2</v>
      </c>
      <c r="BX169">
        <v>0</v>
      </c>
      <c r="BY169">
        <v>0</v>
      </c>
      <c r="BZ169">
        <v>0</v>
      </c>
      <c r="CA169">
        <v>0</v>
      </c>
      <c r="CB169">
        <v>0</v>
      </c>
      <c r="CC169">
        <v>0</v>
      </c>
      <c r="CD169">
        <v>0</v>
      </c>
      <c r="CE169">
        <v>0</v>
      </c>
      <c r="CF169">
        <v>0</v>
      </c>
      <c r="CG169">
        <v>0</v>
      </c>
      <c r="CH169">
        <v>0</v>
      </c>
      <c r="CI169">
        <v>0</v>
      </c>
      <c r="CJ169">
        <v>0</v>
      </c>
      <c r="CK169">
        <v>0</v>
      </c>
      <c r="CL169">
        <v>0</v>
      </c>
      <c r="CM169">
        <v>0</v>
      </c>
      <c r="CN169">
        <v>0</v>
      </c>
      <c r="CO169">
        <v>1</v>
      </c>
      <c r="CP169">
        <v>0</v>
      </c>
      <c r="CQ169">
        <v>0</v>
      </c>
      <c r="CR169">
        <v>0</v>
      </c>
      <c r="CS169">
        <v>0</v>
      </c>
      <c r="CT169">
        <v>0</v>
      </c>
      <c r="CU169">
        <v>0</v>
      </c>
      <c r="CV169">
        <v>5</v>
      </c>
      <c r="CW169">
        <v>1</v>
      </c>
      <c r="CX169">
        <v>0</v>
      </c>
      <c r="CY169">
        <v>9</v>
      </c>
      <c r="CZ169">
        <v>0</v>
      </c>
      <c r="DA169">
        <v>0</v>
      </c>
      <c r="DB169">
        <v>0</v>
      </c>
      <c r="DC169">
        <v>6</v>
      </c>
      <c r="DD169">
        <v>0</v>
      </c>
      <c r="DE169">
        <v>1</v>
      </c>
      <c r="DF169">
        <v>0</v>
      </c>
      <c r="DG169">
        <v>0</v>
      </c>
      <c r="DH169">
        <v>0</v>
      </c>
      <c r="DI169">
        <v>0</v>
      </c>
      <c r="DJ169">
        <v>1</v>
      </c>
      <c r="DK169">
        <v>0</v>
      </c>
      <c r="DL169">
        <v>0</v>
      </c>
      <c r="DM169">
        <v>3</v>
      </c>
      <c r="DN169">
        <v>8</v>
      </c>
      <c r="DO169">
        <v>6</v>
      </c>
      <c r="DP169">
        <v>0</v>
      </c>
      <c r="DQ169">
        <v>0</v>
      </c>
      <c r="DR169">
        <v>0</v>
      </c>
      <c r="DS169">
        <v>0</v>
      </c>
      <c r="DT169" s="340">
        <v>0</v>
      </c>
      <c r="DU169" s="340">
        <v>1</v>
      </c>
      <c r="DV169" s="340">
        <v>0</v>
      </c>
      <c r="DW169" s="340">
        <v>0</v>
      </c>
      <c r="DX169" s="340">
        <v>0</v>
      </c>
      <c r="DY169" s="340">
        <v>0</v>
      </c>
      <c r="DZ169" s="340">
        <v>0</v>
      </c>
      <c r="EA169" s="340">
        <v>0</v>
      </c>
      <c r="EB169" s="340">
        <v>3</v>
      </c>
      <c r="EC169" s="340">
        <v>0</v>
      </c>
      <c r="ED169" s="340">
        <v>0</v>
      </c>
      <c r="EE169" s="340">
        <v>14</v>
      </c>
      <c r="EF169" s="340">
        <v>0</v>
      </c>
      <c r="EG169" s="340">
        <v>0</v>
      </c>
      <c r="EH169" s="340">
        <v>0</v>
      </c>
      <c r="EI169" s="340">
        <v>13</v>
      </c>
      <c r="EJ169" s="235">
        <v>0</v>
      </c>
      <c r="EK169" s="235">
        <v>1</v>
      </c>
      <c r="EL169" s="235">
        <v>0</v>
      </c>
      <c r="EM169" s="235">
        <v>0</v>
      </c>
      <c r="EN169" s="235">
        <v>0</v>
      </c>
      <c r="EO169" s="235">
        <v>0</v>
      </c>
      <c r="EP169" s="235">
        <v>0</v>
      </c>
      <c r="EQ169" s="235">
        <v>0</v>
      </c>
      <c r="ER169" s="235">
        <v>1</v>
      </c>
      <c r="ES169" s="235">
        <v>0</v>
      </c>
      <c r="ET169" s="235">
        <v>18</v>
      </c>
      <c r="EU169" s="235">
        <v>2</v>
      </c>
      <c r="EV169" s="235">
        <v>1</v>
      </c>
      <c r="EW169" s="235">
        <v>0</v>
      </c>
      <c r="EX169" s="235">
        <v>0</v>
      </c>
      <c r="EY169" s="235">
        <v>0</v>
      </c>
    </row>
    <row r="170" spans="1:155" x14ac:dyDescent="0.2">
      <c r="A170" t="s">
        <v>1848</v>
      </c>
      <c r="E170" s="277"/>
      <c r="F170" s="277"/>
      <c r="G170" s="277"/>
      <c r="H170" s="277"/>
      <c r="I170" s="277"/>
      <c r="J170" s="277"/>
      <c r="K170">
        <v>0</v>
      </c>
      <c r="L170">
        <v>1</v>
      </c>
      <c r="M170">
        <v>0</v>
      </c>
      <c r="N170">
        <v>1</v>
      </c>
      <c r="O170">
        <v>0</v>
      </c>
      <c r="P170">
        <v>0</v>
      </c>
      <c r="Q170">
        <v>0</v>
      </c>
      <c r="R170">
        <v>0</v>
      </c>
      <c r="S170">
        <v>5</v>
      </c>
      <c r="T170">
        <v>12</v>
      </c>
      <c r="U170">
        <v>8</v>
      </c>
      <c r="V170">
        <v>7</v>
      </c>
      <c r="W170">
        <v>0</v>
      </c>
      <c r="X170">
        <v>0</v>
      </c>
      <c r="Y170">
        <v>0</v>
      </c>
      <c r="Z170">
        <v>0</v>
      </c>
      <c r="AA170" t="s">
        <v>2201</v>
      </c>
      <c r="AB170">
        <v>0</v>
      </c>
      <c r="AC170">
        <v>0</v>
      </c>
      <c r="AD170">
        <v>0</v>
      </c>
      <c r="AE170">
        <v>0</v>
      </c>
      <c r="AF170">
        <v>0</v>
      </c>
      <c r="AG170">
        <v>0</v>
      </c>
      <c r="AH170">
        <v>0</v>
      </c>
      <c r="AI170">
        <v>0</v>
      </c>
      <c r="AJ170">
        <v>0</v>
      </c>
      <c r="AK170">
        <v>0</v>
      </c>
      <c r="AL170">
        <v>0</v>
      </c>
      <c r="AM170">
        <v>1</v>
      </c>
      <c r="AN170">
        <v>0</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BX170">
        <v>0</v>
      </c>
      <c r="BY170">
        <v>0</v>
      </c>
      <c r="BZ170">
        <v>0</v>
      </c>
      <c r="CA170">
        <v>0</v>
      </c>
      <c r="CB170">
        <v>0</v>
      </c>
      <c r="CC170">
        <v>0</v>
      </c>
      <c r="CD170">
        <v>0</v>
      </c>
      <c r="CE170">
        <v>0</v>
      </c>
      <c r="CF170">
        <v>0</v>
      </c>
      <c r="CG170">
        <v>0</v>
      </c>
      <c r="CH170">
        <v>1</v>
      </c>
      <c r="CI170">
        <v>0</v>
      </c>
      <c r="CJ170">
        <v>0</v>
      </c>
      <c r="CK170">
        <v>0</v>
      </c>
      <c r="CL170">
        <v>0</v>
      </c>
      <c r="CM170">
        <v>0</v>
      </c>
      <c r="CN170">
        <v>0</v>
      </c>
      <c r="CO170">
        <v>0</v>
      </c>
      <c r="CP170">
        <v>0</v>
      </c>
      <c r="CQ170">
        <v>0</v>
      </c>
      <c r="CR170">
        <v>0</v>
      </c>
      <c r="CS170">
        <v>0</v>
      </c>
      <c r="CT170">
        <v>0</v>
      </c>
      <c r="CU170">
        <v>0</v>
      </c>
      <c r="CV170">
        <v>0</v>
      </c>
      <c r="CW170">
        <v>0</v>
      </c>
      <c r="CX170">
        <v>0</v>
      </c>
      <c r="CY170">
        <v>1</v>
      </c>
      <c r="CZ170">
        <v>0</v>
      </c>
      <c r="DA170">
        <v>0</v>
      </c>
      <c r="DB170">
        <v>0</v>
      </c>
      <c r="DC170">
        <v>0</v>
      </c>
      <c r="DD170">
        <v>0</v>
      </c>
      <c r="DE170">
        <v>0</v>
      </c>
      <c r="DF170">
        <v>0</v>
      </c>
      <c r="DG170">
        <v>0</v>
      </c>
      <c r="DH170">
        <v>0</v>
      </c>
      <c r="DI170">
        <v>0</v>
      </c>
      <c r="DJ170">
        <v>0</v>
      </c>
      <c r="DK170">
        <v>0</v>
      </c>
      <c r="DL170">
        <v>1</v>
      </c>
      <c r="DM170">
        <v>0</v>
      </c>
      <c r="DN170">
        <v>1</v>
      </c>
      <c r="DO170">
        <v>1</v>
      </c>
      <c r="DP170">
        <v>0</v>
      </c>
      <c r="DQ170">
        <v>0</v>
      </c>
      <c r="DR170">
        <v>0</v>
      </c>
      <c r="DS170">
        <v>0</v>
      </c>
      <c r="DT170" s="340">
        <v>0</v>
      </c>
      <c r="DU170" s="340">
        <v>0</v>
      </c>
      <c r="DV170" s="340">
        <v>0</v>
      </c>
      <c r="DW170" s="340">
        <v>0</v>
      </c>
      <c r="DX170" s="340">
        <v>0</v>
      </c>
      <c r="DY170" s="340">
        <v>0</v>
      </c>
      <c r="DZ170" s="340">
        <v>0</v>
      </c>
      <c r="EA170" s="340">
        <v>0</v>
      </c>
      <c r="EB170" s="340">
        <v>0</v>
      </c>
      <c r="EC170" s="340">
        <v>0</v>
      </c>
      <c r="ED170" s="340">
        <v>0</v>
      </c>
      <c r="EE170" s="340">
        <v>0</v>
      </c>
      <c r="EF170" s="340">
        <v>0</v>
      </c>
      <c r="EG170" s="340">
        <v>0</v>
      </c>
      <c r="EH170" s="340">
        <v>0</v>
      </c>
      <c r="EI170" s="340">
        <v>0</v>
      </c>
      <c r="EJ170" s="235">
        <v>0</v>
      </c>
      <c r="EK170" s="235">
        <v>0</v>
      </c>
      <c r="EL170" s="235">
        <v>0</v>
      </c>
      <c r="EM170" s="235">
        <v>0</v>
      </c>
      <c r="EN170" s="235">
        <v>0</v>
      </c>
      <c r="EO170" s="235">
        <v>0</v>
      </c>
      <c r="EP170" s="235">
        <v>0</v>
      </c>
      <c r="EQ170" s="235">
        <v>0</v>
      </c>
      <c r="ER170" s="235">
        <v>0</v>
      </c>
      <c r="ES170" s="235">
        <v>0</v>
      </c>
      <c r="ET170" s="235">
        <v>0</v>
      </c>
      <c r="EU170" s="235">
        <v>0</v>
      </c>
      <c r="EV170" s="235">
        <v>0</v>
      </c>
      <c r="EW170" s="235">
        <v>0</v>
      </c>
      <c r="EX170" s="235">
        <v>0</v>
      </c>
      <c r="EY170" s="235">
        <v>0</v>
      </c>
    </row>
    <row r="171" spans="1:155" x14ac:dyDescent="0.2">
      <c r="A171" t="s">
        <v>1717</v>
      </c>
      <c r="K171">
        <v>0</v>
      </c>
      <c r="L171">
        <v>0</v>
      </c>
      <c r="M171">
        <v>0</v>
      </c>
      <c r="N171">
        <v>0</v>
      </c>
      <c r="O171">
        <v>0</v>
      </c>
      <c r="P171">
        <v>0</v>
      </c>
      <c r="Q171">
        <v>0</v>
      </c>
      <c r="R171">
        <v>0</v>
      </c>
      <c r="S171">
        <v>1</v>
      </c>
      <c r="T171">
        <v>77</v>
      </c>
      <c r="U171">
        <v>20</v>
      </c>
      <c r="V171">
        <v>1</v>
      </c>
      <c r="W171">
        <v>0</v>
      </c>
      <c r="X171">
        <v>0</v>
      </c>
      <c r="Y171">
        <v>0</v>
      </c>
      <c r="Z171">
        <v>0</v>
      </c>
      <c r="AA171" t="s">
        <v>2201</v>
      </c>
      <c r="AB171">
        <v>0</v>
      </c>
      <c r="AC171">
        <v>0</v>
      </c>
      <c r="AD171">
        <v>0</v>
      </c>
      <c r="AE171">
        <v>0</v>
      </c>
      <c r="AF171">
        <v>0</v>
      </c>
      <c r="AG171">
        <v>0</v>
      </c>
      <c r="AH171">
        <v>0</v>
      </c>
      <c r="AI171">
        <v>0</v>
      </c>
      <c r="AJ171">
        <v>1</v>
      </c>
      <c r="AK171">
        <v>5</v>
      </c>
      <c r="AL171">
        <v>1</v>
      </c>
      <c r="AM171">
        <v>0</v>
      </c>
      <c r="AN171">
        <v>0</v>
      </c>
      <c r="AO171">
        <v>0</v>
      </c>
      <c r="AP171">
        <v>0</v>
      </c>
      <c r="AQ171">
        <v>0</v>
      </c>
      <c r="AR171">
        <v>0</v>
      </c>
      <c r="AS171">
        <v>0</v>
      </c>
      <c r="AT171">
        <v>0</v>
      </c>
      <c r="AU171">
        <v>0</v>
      </c>
      <c r="AV171">
        <v>0</v>
      </c>
      <c r="AW171">
        <v>0</v>
      </c>
      <c r="AX171">
        <v>0</v>
      </c>
      <c r="AY171">
        <v>0</v>
      </c>
      <c r="AZ171">
        <v>0</v>
      </c>
      <c r="BA171">
        <v>0</v>
      </c>
      <c r="BB171">
        <v>11</v>
      </c>
      <c r="BC171">
        <v>0</v>
      </c>
      <c r="BD171">
        <v>0</v>
      </c>
      <c r="BE171">
        <v>0</v>
      </c>
      <c r="BF171">
        <v>0</v>
      </c>
      <c r="BG171">
        <v>0</v>
      </c>
      <c r="BH171">
        <v>0</v>
      </c>
      <c r="BI171">
        <v>0</v>
      </c>
      <c r="BJ171">
        <v>0</v>
      </c>
      <c r="BK171">
        <v>0</v>
      </c>
      <c r="BL171">
        <v>0</v>
      </c>
      <c r="BM171">
        <v>0</v>
      </c>
      <c r="BN171">
        <v>0</v>
      </c>
      <c r="BO171">
        <v>0</v>
      </c>
      <c r="BP171">
        <v>0</v>
      </c>
      <c r="BQ171">
        <v>15</v>
      </c>
      <c r="BR171">
        <v>0</v>
      </c>
      <c r="BS171">
        <v>1</v>
      </c>
      <c r="BT171">
        <v>0</v>
      </c>
      <c r="BU171">
        <v>0</v>
      </c>
      <c r="BV171">
        <v>0</v>
      </c>
      <c r="BW171">
        <v>0</v>
      </c>
      <c r="BX171">
        <v>0</v>
      </c>
      <c r="BY171">
        <v>0</v>
      </c>
      <c r="BZ171">
        <v>0</v>
      </c>
      <c r="CA171">
        <v>0</v>
      </c>
      <c r="CB171">
        <v>0</v>
      </c>
      <c r="CC171">
        <v>0</v>
      </c>
      <c r="CD171">
        <v>0</v>
      </c>
      <c r="CE171">
        <v>0</v>
      </c>
      <c r="CF171">
        <v>0</v>
      </c>
      <c r="CG171">
        <v>1</v>
      </c>
      <c r="CH171">
        <v>8</v>
      </c>
      <c r="CI171">
        <v>0</v>
      </c>
      <c r="CJ171">
        <v>0</v>
      </c>
      <c r="CK171">
        <v>0</v>
      </c>
      <c r="CL171">
        <v>0</v>
      </c>
      <c r="CM171">
        <v>0</v>
      </c>
      <c r="CN171">
        <v>0</v>
      </c>
      <c r="CO171">
        <v>0</v>
      </c>
      <c r="CP171">
        <v>0</v>
      </c>
      <c r="CQ171">
        <v>0</v>
      </c>
      <c r="CR171">
        <v>0</v>
      </c>
      <c r="CS171">
        <v>0</v>
      </c>
      <c r="CT171">
        <v>0</v>
      </c>
      <c r="CU171">
        <v>0</v>
      </c>
      <c r="CV171">
        <v>0</v>
      </c>
      <c r="CW171">
        <v>10</v>
      </c>
      <c r="CX171">
        <v>1</v>
      </c>
      <c r="CY171">
        <v>0</v>
      </c>
      <c r="CZ171">
        <v>0</v>
      </c>
      <c r="DA171">
        <v>0</v>
      </c>
      <c r="DB171">
        <v>0</v>
      </c>
      <c r="DC171">
        <v>0</v>
      </c>
      <c r="DD171">
        <v>0</v>
      </c>
      <c r="DE171">
        <v>0</v>
      </c>
      <c r="DF171">
        <v>0</v>
      </c>
      <c r="DG171">
        <v>0</v>
      </c>
      <c r="DH171">
        <v>0</v>
      </c>
      <c r="DI171">
        <v>0</v>
      </c>
      <c r="DJ171">
        <v>0</v>
      </c>
      <c r="DK171">
        <v>0</v>
      </c>
      <c r="DL171">
        <v>0</v>
      </c>
      <c r="DM171">
        <v>0</v>
      </c>
      <c r="DN171">
        <v>15</v>
      </c>
      <c r="DO171">
        <v>0</v>
      </c>
      <c r="DP171">
        <v>0</v>
      </c>
      <c r="DQ171">
        <v>0</v>
      </c>
      <c r="DR171">
        <v>0</v>
      </c>
      <c r="DS171">
        <v>0</v>
      </c>
      <c r="DT171" s="340">
        <v>0</v>
      </c>
      <c r="DU171" s="340">
        <v>0</v>
      </c>
      <c r="DV171" s="340">
        <v>0</v>
      </c>
      <c r="DW171" s="340">
        <v>0</v>
      </c>
      <c r="DX171" s="340">
        <v>0</v>
      </c>
      <c r="DY171" s="340">
        <v>0</v>
      </c>
      <c r="DZ171" s="340">
        <v>0</v>
      </c>
      <c r="EA171" s="340">
        <v>0</v>
      </c>
      <c r="EB171" s="340">
        <v>0</v>
      </c>
      <c r="EC171" s="340">
        <v>5</v>
      </c>
      <c r="ED171" s="340">
        <v>2</v>
      </c>
      <c r="EE171" s="340">
        <v>0</v>
      </c>
      <c r="EF171" s="340">
        <v>0</v>
      </c>
      <c r="EG171" s="340">
        <v>0</v>
      </c>
      <c r="EH171" s="340">
        <v>0</v>
      </c>
      <c r="EI171" s="340">
        <v>0</v>
      </c>
      <c r="EJ171" s="235">
        <v>0</v>
      </c>
      <c r="EK171" s="235">
        <v>0</v>
      </c>
      <c r="EL171" s="235">
        <v>0</v>
      </c>
      <c r="EM171" s="235">
        <v>0</v>
      </c>
      <c r="EN171" s="235">
        <v>0</v>
      </c>
      <c r="EO171" s="235">
        <v>0</v>
      </c>
      <c r="EP171" s="235">
        <v>0</v>
      </c>
      <c r="EQ171" s="235">
        <v>0</v>
      </c>
      <c r="ER171" s="235">
        <v>0</v>
      </c>
      <c r="ES171" s="235">
        <v>1</v>
      </c>
      <c r="ET171" s="235">
        <v>2</v>
      </c>
      <c r="EU171" s="235">
        <v>0</v>
      </c>
      <c r="EV171" s="235">
        <v>0</v>
      </c>
      <c r="EW171" s="235">
        <v>0</v>
      </c>
      <c r="EX171" s="235">
        <v>0</v>
      </c>
      <c r="EY171" s="235">
        <v>0</v>
      </c>
    </row>
    <row r="172" spans="1:155" x14ac:dyDescent="0.2">
      <c r="A172" t="s">
        <v>2038</v>
      </c>
      <c r="E172" s="277"/>
      <c r="F172" s="277"/>
      <c r="G172" s="277"/>
      <c r="H172" s="277"/>
      <c r="I172" s="277"/>
      <c r="J172" s="277"/>
      <c r="K172">
        <v>0</v>
      </c>
      <c r="L172">
        <v>3</v>
      </c>
      <c r="M172">
        <v>0</v>
      </c>
      <c r="N172">
        <v>2</v>
      </c>
      <c r="O172">
        <v>5</v>
      </c>
      <c r="P172">
        <v>0</v>
      </c>
      <c r="Q172">
        <v>0</v>
      </c>
      <c r="R172">
        <v>12</v>
      </c>
      <c r="S172">
        <v>8</v>
      </c>
      <c r="T172">
        <v>10</v>
      </c>
      <c r="U172">
        <v>10</v>
      </c>
      <c r="V172">
        <v>26</v>
      </c>
      <c r="W172">
        <v>0</v>
      </c>
      <c r="X172">
        <v>0</v>
      </c>
      <c r="Y172">
        <v>0</v>
      </c>
      <c r="Z172">
        <v>0</v>
      </c>
      <c r="AA172" t="s">
        <v>2201</v>
      </c>
      <c r="AB172">
        <v>0</v>
      </c>
      <c r="AC172">
        <v>0</v>
      </c>
      <c r="AD172">
        <v>0</v>
      </c>
      <c r="AE172">
        <v>0</v>
      </c>
      <c r="AF172">
        <v>1</v>
      </c>
      <c r="AG172">
        <v>0</v>
      </c>
      <c r="AH172">
        <v>0</v>
      </c>
      <c r="AI172">
        <v>0</v>
      </c>
      <c r="AJ172">
        <v>1</v>
      </c>
      <c r="AK172">
        <v>1</v>
      </c>
      <c r="AL172">
        <v>3</v>
      </c>
      <c r="AM172">
        <v>3</v>
      </c>
      <c r="AN172">
        <v>0</v>
      </c>
      <c r="AO172">
        <v>0</v>
      </c>
      <c r="AP172">
        <v>0</v>
      </c>
      <c r="AQ172">
        <v>0</v>
      </c>
      <c r="AR172">
        <v>0</v>
      </c>
      <c r="AS172">
        <v>0</v>
      </c>
      <c r="AT172">
        <v>0</v>
      </c>
      <c r="AU172">
        <v>0</v>
      </c>
      <c r="AV172">
        <v>0</v>
      </c>
      <c r="AW172">
        <v>1</v>
      </c>
      <c r="AX172">
        <v>0</v>
      </c>
      <c r="AY172">
        <v>1</v>
      </c>
      <c r="AZ172">
        <v>1</v>
      </c>
      <c r="BA172">
        <v>1</v>
      </c>
      <c r="BB172">
        <v>8</v>
      </c>
      <c r="BC172">
        <v>3</v>
      </c>
      <c r="BD172">
        <v>0</v>
      </c>
      <c r="BE172">
        <v>0</v>
      </c>
      <c r="BF172">
        <v>0</v>
      </c>
      <c r="BG172">
        <v>0</v>
      </c>
      <c r="BH172">
        <v>0</v>
      </c>
      <c r="BI172">
        <v>0</v>
      </c>
      <c r="BJ172">
        <v>0</v>
      </c>
      <c r="BK172">
        <v>0</v>
      </c>
      <c r="BL172">
        <v>0</v>
      </c>
      <c r="BM172">
        <v>0</v>
      </c>
      <c r="BN172">
        <v>0</v>
      </c>
      <c r="BO172">
        <v>1</v>
      </c>
      <c r="BP172">
        <v>0</v>
      </c>
      <c r="BQ172">
        <v>0</v>
      </c>
      <c r="BR172">
        <v>0</v>
      </c>
      <c r="BS172">
        <v>1</v>
      </c>
      <c r="BT172">
        <v>0</v>
      </c>
      <c r="BU172">
        <v>0</v>
      </c>
      <c r="BV172">
        <v>0</v>
      </c>
      <c r="BW172">
        <v>0</v>
      </c>
      <c r="BX172">
        <v>0</v>
      </c>
      <c r="BY172">
        <v>0</v>
      </c>
      <c r="BZ172">
        <v>0</v>
      </c>
      <c r="CA172">
        <v>0</v>
      </c>
      <c r="CB172">
        <v>1</v>
      </c>
      <c r="CC172">
        <v>1</v>
      </c>
      <c r="CD172">
        <v>0</v>
      </c>
      <c r="CE172">
        <v>0</v>
      </c>
      <c r="CF172">
        <v>0</v>
      </c>
      <c r="CG172">
        <v>0</v>
      </c>
      <c r="CH172">
        <v>3</v>
      </c>
      <c r="CI172">
        <v>0</v>
      </c>
      <c r="CJ172">
        <v>0</v>
      </c>
      <c r="CK172">
        <v>0</v>
      </c>
      <c r="CL172">
        <v>0</v>
      </c>
      <c r="CM172">
        <v>0</v>
      </c>
      <c r="CN172">
        <v>0</v>
      </c>
      <c r="CO172">
        <v>0</v>
      </c>
      <c r="CP172">
        <v>0</v>
      </c>
      <c r="CQ172">
        <v>0</v>
      </c>
      <c r="CR172">
        <v>0</v>
      </c>
      <c r="CS172">
        <v>1</v>
      </c>
      <c r="CT172">
        <v>0</v>
      </c>
      <c r="CU172">
        <v>0</v>
      </c>
      <c r="CV172">
        <v>1</v>
      </c>
      <c r="CW172">
        <v>1</v>
      </c>
      <c r="CX172">
        <v>0</v>
      </c>
      <c r="CY172">
        <v>2</v>
      </c>
      <c r="CZ172">
        <v>0</v>
      </c>
      <c r="DA172">
        <v>0</v>
      </c>
      <c r="DB172">
        <v>0</v>
      </c>
      <c r="DC172">
        <v>0</v>
      </c>
      <c r="DD172">
        <v>0</v>
      </c>
      <c r="DE172">
        <v>0</v>
      </c>
      <c r="DF172">
        <v>0</v>
      </c>
      <c r="DG172">
        <v>0</v>
      </c>
      <c r="DH172">
        <v>0</v>
      </c>
      <c r="DI172">
        <v>0</v>
      </c>
      <c r="DJ172">
        <v>1</v>
      </c>
      <c r="DK172">
        <v>0</v>
      </c>
      <c r="DL172">
        <v>0</v>
      </c>
      <c r="DM172">
        <v>0</v>
      </c>
      <c r="DN172">
        <v>3</v>
      </c>
      <c r="DO172">
        <v>0</v>
      </c>
      <c r="DP172">
        <v>0</v>
      </c>
      <c r="DQ172">
        <v>0</v>
      </c>
      <c r="DR172">
        <v>0</v>
      </c>
      <c r="DS172">
        <v>0</v>
      </c>
      <c r="DT172" s="340">
        <v>0</v>
      </c>
      <c r="DU172" s="340">
        <v>0</v>
      </c>
      <c r="DV172" s="340">
        <v>0</v>
      </c>
      <c r="DW172" s="340">
        <v>0</v>
      </c>
      <c r="DX172" s="340">
        <v>0</v>
      </c>
      <c r="DY172" s="340">
        <v>0</v>
      </c>
      <c r="DZ172" s="340">
        <v>0</v>
      </c>
      <c r="EA172" s="340">
        <v>1</v>
      </c>
      <c r="EB172" s="340">
        <v>1</v>
      </c>
      <c r="EC172" s="340">
        <v>0</v>
      </c>
      <c r="ED172" s="340">
        <v>1</v>
      </c>
      <c r="EE172" s="340">
        <v>5</v>
      </c>
      <c r="EF172" s="340">
        <v>0</v>
      </c>
      <c r="EG172" s="340">
        <v>0</v>
      </c>
      <c r="EH172" s="340">
        <v>0</v>
      </c>
      <c r="EI172" s="340">
        <v>0</v>
      </c>
      <c r="EJ172" s="235">
        <v>0</v>
      </c>
      <c r="EK172" s="235">
        <v>0</v>
      </c>
      <c r="EL172" s="235">
        <v>0</v>
      </c>
      <c r="EM172" s="235">
        <v>0</v>
      </c>
      <c r="EN172" s="235">
        <v>0</v>
      </c>
      <c r="EO172" s="235">
        <v>0</v>
      </c>
      <c r="EP172" s="235">
        <v>0</v>
      </c>
      <c r="EQ172" s="235">
        <v>0</v>
      </c>
      <c r="ER172" s="235">
        <v>0</v>
      </c>
      <c r="ES172" s="235">
        <v>0</v>
      </c>
      <c r="ET172" s="235">
        <v>3</v>
      </c>
      <c r="EU172" s="235">
        <v>1</v>
      </c>
      <c r="EV172" s="235">
        <v>0</v>
      </c>
      <c r="EW172" s="235">
        <v>0</v>
      </c>
      <c r="EX172" s="235">
        <v>0</v>
      </c>
      <c r="EY172" s="235">
        <v>0</v>
      </c>
    </row>
    <row r="173" spans="1:155" x14ac:dyDescent="0.2">
      <c r="A173" t="s">
        <v>2042</v>
      </c>
      <c r="E173" s="277"/>
      <c r="F173" s="277"/>
      <c r="G173" s="277"/>
      <c r="H173" s="277"/>
      <c r="I173" s="277"/>
      <c r="J173" s="277"/>
      <c r="K173">
        <v>1</v>
      </c>
      <c r="L173">
        <v>65</v>
      </c>
      <c r="M173">
        <v>0</v>
      </c>
      <c r="N173">
        <v>15</v>
      </c>
      <c r="O173">
        <v>30</v>
      </c>
      <c r="P173">
        <v>0</v>
      </c>
      <c r="Q173">
        <v>8</v>
      </c>
      <c r="R173">
        <v>3</v>
      </c>
      <c r="S173">
        <v>22</v>
      </c>
      <c r="T173">
        <v>100</v>
      </c>
      <c r="U173">
        <v>24</v>
      </c>
      <c r="V173">
        <v>45</v>
      </c>
      <c r="W173">
        <v>1</v>
      </c>
      <c r="X173">
        <v>0</v>
      </c>
      <c r="Y173">
        <v>0</v>
      </c>
      <c r="Z173">
        <v>11</v>
      </c>
      <c r="AA173" t="s">
        <v>2201</v>
      </c>
      <c r="AB173">
        <v>0</v>
      </c>
      <c r="AC173">
        <v>3</v>
      </c>
      <c r="AD173">
        <v>0</v>
      </c>
      <c r="AE173">
        <v>9</v>
      </c>
      <c r="AF173">
        <v>8</v>
      </c>
      <c r="AG173">
        <v>0</v>
      </c>
      <c r="AH173">
        <v>2</v>
      </c>
      <c r="AI173">
        <v>0</v>
      </c>
      <c r="AJ173">
        <v>11</v>
      </c>
      <c r="AK173">
        <v>6</v>
      </c>
      <c r="AL173">
        <v>0</v>
      </c>
      <c r="AM173">
        <v>14</v>
      </c>
      <c r="AN173">
        <v>0</v>
      </c>
      <c r="AO173">
        <v>0</v>
      </c>
      <c r="AP173">
        <v>0</v>
      </c>
      <c r="AQ173">
        <v>4</v>
      </c>
      <c r="AR173">
        <v>1</v>
      </c>
      <c r="AS173">
        <v>6</v>
      </c>
      <c r="AT173">
        <v>0</v>
      </c>
      <c r="AU173">
        <v>2</v>
      </c>
      <c r="AV173">
        <v>17</v>
      </c>
      <c r="AW173">
        <v>0</v>
      </c>
      <c r="AX173">
        <v>3</v>
      </c>
      <c r="AY173">
        <v>0</v>
      </c>
      <c r="AZ173">
        <v>0</v>
      </c>
      <c r="BA173">
        <v>10</v>
      </c>
      <c r="BB173">
        <v>11</v>
      </c>
      <c r="BC173">
        <v>2</v>
      </c>
      <c r="BD173">
        <v>0</v>
      </c>
      <c r="BE173">
        <v>0</v>
      </c>
      <c r="BF173">
        <v>0</v>
      </c>
      <c r="BG173">
        <v>0</v>
      </c>
      <c r="BH173">
        <v>0</v>
      </c>
      <c r="BI173">
        <v>9</v>
      </c>
      <c r="BJ173">
        <v>0</v>
      </c>
      <c r="BK173">
        <v>1</v>
      </c>
      <c r="BL173">
        <v>2</v>
      </c>
      <c r="BM173">
        <v>0</v>
      </c>
      <c r="BN173">
        <v>6</v>
      </c>
      <c r="BO173">
        <v>2</v>
      </c>
      <c r="BP173">
        <v>9</v>
      </c>
      <c r="BQ173">
        <v>73</v>
      </c>
      <c r="BR173">
        <v>4</v>
      </c>
      <c r="BS173">
        <v>6</v>
      </c>
      <c r="BT173">
        <v>0</v>
      </c>
      <c r="BU173">
        <v>0</v>
      </c>
      <c r="BV173">
        <v>0</v>
      </c>
      <c r="BW173">
        <v>0</v>
      </c>
      <c r="BX173">
        <v>0</v>
      </c>
      <c r="BY173">
        <v>3</v>
      </c>
      <c r="BZ173">
        <v>0</v>
      </c>
      <c r="CA173">
        <v>0</v>
      </c>
      <c r="CB173">
        <v>1</v>
      </c>
      <c r="CC173">
        <v>0</v>
      </c>
      <c r="CD173">
        <v>2</v>
      </c>
      <c r="CE173">
        <v>0</v>
      </c>
      <c r="CF173">
        <v>0</v>
      </c>
      <c r="CG173">
        <v>0</v>
      </c>
      <c r="CH173">
        <v>3</v>
      </c>
      <c r="CI173">
        <v>1</v>
      </c>
      <c r="CJ173">
        <v>0</v>
      </c>
      <c r="CK173">
        <v>0</v>
      </c>
      <c r="CL173">
        <v>0</v>
      </c>
      <c r="CM173">
        <v>0</v>
      </c>
      <c r="CN173">
        <v>0</v>
      </c>
      <c r="CO173">
        <v>6</v>
      </c>
      <c r="CP173">
        <v>0</v>
      </c>
      <c r="CQ173">
        <v>1</v>
      </c>
      <c r="CR173">
        <v>2</v>
      </c>
      <c r="CS173">
        <v>0</v>
      </c>
      <c r="CT173">
        <v>1</v>
      </c>
      <c r="CU173">
        <v>0</v>
      </c>
      <c r="CV173">
        <v>1</v>
      </c>
      <c r="CW173">
        <v>0</v>
      </c>
      <c r="CX173">
        <v>0</v>
      </c>
      <c r="CY173">
        <v>5</v>
      </c>
      <c r="CZ173">
        <v>0</v>
      </c>
      <c r="DA173">
        <v>0</v>
      </c>
      <c r="DB173">
        <v>0</v>
      </c>
      <c r="DC173">
        <v>0</v>
      </c>
      <c r="DD173">
        <v>0</v>
      </c>
      <c r="DE173">
        <v>3</v>
      </c>
      <c r="DF173">
        <v>0</v>
      </c>
      <c r="DG173">
        <v>0</v>
      </c>
      <c r="DH173">
        <v>0</v>
      </c>
      <c r="DI173">
        <v>0</v>
      </c>
      <c r="DJ173">
        <v>1</v>
      </c>
      <c r="DK173">
        <v>2</v>
      </c>
      <c r="DL173">
        <v>0</v>
      </c>
      <c r="DM173">
        <v>1</v>
      </c>
      <c r="DN173">
        <v>5</v>
      </c>
      <c r="DO173">
        <v>1</v>
      </c>
      <c r="DP173">
        <v>0</v>
      </c>
      <c r="DQ173">
        <v>0</v>
      </c>
      <c r="DR173">
        <v>0</v>
      </c>
      <c r="DS173">
        <v>0</v>
      </c>
      <c r="DT173" s="340">
        <v>1</v>
      </c>
      <c r="DU173" s="340">
        <v>7</v>
      </c>
      <c r="DV173" s="340">
        <v>0</v>
      </c>
      <c r="DW173" s="340">
        <v>2</v>
      </c>
      <c r="DX173" s="340">
        <v>12</v>
      </c>
      <c r="DY173" s="340">
        <v>0</v>
      </c>
      <c r="DZ173" s="340">
        <v>1</v>
      </c>
      <c r="EA173" s="340">
        <v>3</v>
      </c>
      <c r="EB173" s="340">
        <v>1</v>
      </c>
      <c r="EC173" s="340">
        <v>7</v>
      </c>
      <c r="ED173" s="340">
        <v>9</v>
      </c>
      <c r="EE173" s="340">
        <v>24</v>
      </c>
      <c r="EF173" s="340">
        <v>0</v>
      </c>
      <c r="EG173" s="340">
        <v>0</v>
      </c>
      <c r="EH173" s="340">
        <v>0</v>
      </c>
      <c r="EI173" s="340">
        <v>7</v>
      </c>
      <c r="EJ173" s="235">
        <v>0</v>
      </c>
      <c r="EK173" s="235">
        <v>9</v>
      </c>
      <c r="EL173" s="235">
        <v>0</v>
      </c>
      <c r="EM173" s="235">
        <v>3</v>
      </c>
      <c r="EN173" s="235">
        <v>1</v>
      </c>
      <c r="EO173" s="235">
        <v>0</v>
      </c>
      <c r="EP173" s="235">
        <v>3</v>
      </c>
      <c r="EQ173" s="235">
        <v>1</v>
      </c>
      <c r="ER173" s="235">
        <v>4</v>
      </c>
      <c r="ES173" s="235">
        <v>50</v>
      </c>
      <c r="ET173" s="235">
        <v>22</v>
      </c>
      <c r="EU173" s="235">
        <v>0</v>
      </c>
      <c r="EV173" s="235">
        <v>2</v>
      </c>
      <c r="EW173" s="235">
        <v>0</v>
      </c>
      <c r="EX173" s="235">
        <v>0</v>
      </c>
      <c r="EY173" s="235">
        <v>0</v>
      </c>
    </row>
    <row r="174" spans="1:155" x14ac:dyDescent="0.2">
      <c r="A174" t="s">
        <v>1751</v>
      </c>
      <c r="E174" s="277"/>
      <c r="F174" s="277"/>
      <c r="G174" s="277"/>
      <c r="H174" s="277"/>
      <c r="I174" s="277"/>
      <c r="J174" s="277"/>
      <c r="K174">
        <v>0</v>
      </c>
      <c r="L174">
        <v>3</v>
      </c>
      <c r="M174">
        <v>0</v>
      </c>
      <c r="N174">
        <v>0</v>
      </c>
      <c r="O174">
        <v>2</v>
      </c>
      <c r="P174">
        <v>0</v>
      </c>
      <c r="Q174">
        <v>0</v>
      </c>
      <c r="R174">
        <v>0</v>
      </c>
      <c r="S174">
        <v>9</v>
      </c>
      <c r="T174">
        <v>33</v>
      </c>
      <c r="U174">
        <v>18</v>
      </c>
      <c r="V174">
        <v>0</v>
      </c>
      <c r="W174">
        <v>0</v>
      </c>
      <c r="X174">
        <v>0</v>
      </c>
      <c r="Y174">
        <v>0</v>
      </c>
      <c r="Z174">
        <v>0</v>
      </c>
      <c r="AA174" t="s">
        <v>2201</v>
      </c>
      <c r="AB174">
        <v>0</v>
      </c>
      <c r="AC174">
        <v>0</v>
      </c>
      <c r="AD174">
        <v>0</v>
      </c>
      <c r="AE174">
        <v>0</v>
      </c>
      <c r="AF174">
        <v>0</v>
      </c>
      <c r="AG174">
        <v>0</v>
      </c>
      <c r="AH174">
        <v>0</v>
      </c>
      <c r="AI174">
        <v>0</v>
      </c>
      <c r="AJ174">
        <v>4</v>
      </c>
      <c r="AK174">
        <v>2</v>
      </c>
      <c r="AL174">
        <v>0</v>
      </c>
      <c r="AM174">
        <v>0</v>
      </c>
      <c r="AN174">
        <v>0</v>
      </c>
      <c r="AO174">
        <v>0</v>
      </c>
      <c r="AP174">
        <v>0</v>
      </c>
      <c r="AQ174">
        <v>0</v>
      </c>
      <c r="AR174">
        <v>0</v>
      </c>
      <c r="AS174">
        <v>1</v>
      </c>
      <c r="AT174">
        <v>0</v>
      </c>
      <c r="AU174">
        <v>0</v>
      </c>
      <c r="AV174">
        <v>0</v>
      </c>
      <c r="AW174">
        <v>0</v>
      </c>
      <c r="AX174">
        <v>0</v>
      </c>
      <c r="AY174">
        <v>0</v>
      </c>
      <c r="AZ174">
        <v>0</v>
      </c>
      <c r="BA174">
        <v>3</v>
      </c>
      <c r="BB174">
        <v>6</v>
      </c>
      <c r="BC174">
        <v>0</v>
      </c>
      <c r="BD174">
        <v>0</v>
      </c>
      <c r="BE174">
        <v>0</v>
      </c>
      <c r="BF174">
        <v>0</v>
      </c>
      <c r="BG174">
        <v>0</v>
      </c>
      <c r="BH174">
        <v>0</v>
      </c>
      <c r="BI174">
        <v>0</v>
      </c>
      <c r="BJ174">
        <v>0</v>
      </c>
      <c r="BK174">
        <v>0</v>
      </c>
      <c r="BL174">
        <v>0</v>
      </c>
      <c r="BM174">
        <v>0</v>
      </c>
      <c r="BN174">
        <v>0</v>
      </c>
      <c r="BO174">
        <v>0</v>
      </c>
      <c r="BP174">
        <v>4</v>
      </c>
      <c r="BQ174">
        <v>2</v>
      </c>
      <c r="BR174">
        <v>0</v>
      </c>
      <c r="BS174">
        <v>0</v>
      </c>
      <c r="BT174">
        <v>0</v>
      </c>
      <c r="BU174">
        <v>0</v>
      </c>
      <c r="BV174">
        <v>0</v>
      </c>
      <c r="BW174">
        <v>0</v>
      </c>
      <c r="BX174">
        <v>0</v>
      </c>
      <c r="BY174">
        <v>0</v>
      </c>
      <c r="BZ174">
        <v>0</v>
      </c>
      <c r="CA174">
        <v>0</v>
      </c>
      <c r="CB174">
        <v>0</v>
      </c>
      <c r="CC174">
        <v>0</v>
      </c>
      <c r="CD174">
        <v>0</v>
      </c>
      <c r="CE174">
        <v>0</v>
      </c>
      <c r="CF174">
        <v>0</v>
      </c>
      <c r="CG174">
        <v>0</v>
      </c>
      <c r="CH174">
        <v>5</v>
      </c>
      <c r="CI174">
        <v>0</v>
      </c>
      <c r="CJ174">
        <v>0</v>
      </c>
      <c r="CK174">
        <v>0</v>
      </c>
      <c r="CL174">
        <v>0</v>
      </c>
      <c r="CM174">
        <v>0</v>
      </c>
      <c r="DT174" s="340">
        <v>0</v>
      </c>
      <c r="DU174" s="340">
        <v>1</v>
      </c>
      <c r="DV174" s="340">
        <v>0</v>
      </c>
      <c r="DW174" s="340">
        <v>0</v>
      </c>
      <c r="DX174" s="340">
        <v>0</v>
      </c>
      <c r="DY174" s="340">
        <v>0</v>
      </c>
      <c r="DZ174" s="340">
        <v>0</v>
      </c>
      <c r="EA174" s="340">
        <v>0</v>
      </c>
      <c r="EB174" s="340">
        <v>1</v>
      </c>
      <c r="EC174" s="340">
        <v>13</v>
      </c>
      <c r="ED174" s="340">
        <v>3</v>
      </c>
      <c r="EE174" s="340">
        <v>0</v>
      </c>
      <c r="EF174" s="340">
        <v>0</v>
      </c>
      <c r="EG174" s="340">
        <v>0</v>
      </c>
      <c r="EH174" s="340">
        <v>0</v>
      </c>
      <c r="EI174" s="340">
        <v>0</v>
      </c>
      <c r="EJ174" s="235">
        <v>0</v>
      </c>
      <c r="EK174" s="235">
        <v>0</v>
      </c>
      <c r="EL174" s="235">
        <v>0</v>
      </c>
      <c r="EM174" s="235">
        <v>0</v>
      </c>
      <c r="EN174" s="235">
        <v>0</v>
      </c>
      <c r="EO174" s="235">
        <v>0</v>
      </c>
      <c r="EP174" s="235">
        <v>0</v>
      </c>
      <c r="EQ174" s="235">
        <v>0</v>
      </c>
      <c r="ER174" s="235">
        <v>0</v>
      </c>
      <c r="ES174" s="235">
        <v>1</v>
      </c>
      <c r="ET174" s="235">
        <v>10</v>
      </c>
      <c r="EU174" s="235">
        <v>0</v>
      </c>
      <c r="EV174" s="235">
        <v>0</v>
      </c>
      <c r="EW174" s="235">
        <v>0</v>
      </c>
      <c r="EX174" s="235">
        <v>0</v>
      </c>
      <c r="EY174" s="235">
        <v>0</v>
      </c>
    </row>
    <row r="175" spans="1:155" x14ac:dyDescent="0.2">
      <c r="A175" t="s">
        <v>2024</v>
      </c>
      <c r="E175" s="277"/>
      <c r="F175" s="277"/>
      <c r="G175" s="277"/>
      <c r="H175" s="277"/>
      <c r="I175" s="277"/>
      <c r="J175" s="277"/>
      <c r="K175">
        <v>0</v>
      </c>
      <c r="L175">
        <v>0</v>
      </c>
      <c r="M175">
        <v>0</v>
      </c>
      <c r="N175">
        <v>0</v>
      </c>
      <c r="O175">
        <v>0</v>
      </c>
      <c r="P175">
        <v>0</v>
      </c>
      <c r="Q175">
        <v>0</v>
      </c>
      <c r="R175">
        <v>0</v>
      </c>
      <c r="S175">
        <v>6</v>
      </c>
      <c r="T175">
        <v>46</v>
      </c>
      <c r="U175">
        <v>7</v>
      </c>
      <c r="V175">
        <v>19</v>
      </c>
      <c r="W175">
        <v>0</v>
      </c>
      <c r="X175">
        <v>0</v>
      </c>
      <c r="Y175">
        <v>0</v>
      </c>
      <c r="Z175">
        <v>3</v>
      </c>
      <c r="AA175" t="s">
        <v>2201</v>
      </c>
      <c r="AB175">
        <v>0</v>
      </c>
      <c r="AC175">
        <v>0</v>
      </c>
      <c r="AD175">
        <v>0</v>
      </c>
      <c r="AE175">
        <v>0</v>
      </c>
      <c r="AF175">
        <v>0</v>
      </c>
      <c r="AG175">
        <v>0</v>
      </c>
      <c r="AH175">
        <v>0</v>
      </c>
      <c r="AI175">
        <v>0</v>
      </c>
      <c r="AJ175">
        <v>0</v>
      </c>
      <c r="AK175">
        <v>0</v>
      </c>
      <c r="AL175">
        <v>1</v>
      </c>
      <c r="AM175">
        <v>5</v>
      </c>
      <c r="AN175">
        <v>0</v>
      </c>
      <c r="AO175">
        <v>0</v>
      </c>
      <c r="AP175">
        <v>0</v>
      </c>
      <c r="AQ175">
        <v>0</v>
      </c>
      <c r="AR175">
        <v>0</v>
      </c>
      <c r="AS175">
        <v>0</v>
      </c>
      <c r="AT175">
        <v>0</v>
      </c>
      <c r="AU175">
        <v>0</v>
      </c>
      <c r="AV175">
        <v>0</v>
      </c>
      <c r="AW175">
        <v>0</v>
      </c>
      <c r="AX175">
        <v>0</v>
      </c>
      <c r="AY175">
        <v>2</v>
      </c>
      <c r="AZ175">
        <v>0</v>
      </c>
      <c r="BA175">
        <v>3</v>
      </c>
      <c r="BB175">
        <v>1</v>
      </c>
      <c r="BC175">
        <v>5</v>
      </c>
      <c r="BD175">
        <v>0</v>
      </c>
      <c r="BE175">
        <v>0</v>
      </c>
      <c r="BF175">
        <v>0</v>
      </c>
      <c r="BG175">
        <v>1</v>
      </c>
      <c r="BH175">
        <v>0</v>
      </c>
      <c r="BI175">
        <v>0</v>
      </c>
      <c r="BJ175">
        <v>0</v>
      </c>
      <c r="BK175">
        <v>0</v>
      </c>
      <c r="BL175">
        <v>0</v>
      </c>
      <c r="BM175">
        <v>0</v>
      </c>
      <c r="BN175">
        <v>0</v>
      </c>
      <c r="BO175">
        <v>0</v>
      </c>
      <c r="BP175">
        <v>3</v>
      </c>
      <c r="BQ175">
        <v>5</v>
      </c>
      <c r="BR175">
        <v>0</v>
      </c>
      <c r="BS175">
        <v>4</v>
      </c>
      <c r="BT175">
        <v>0</v>
      </c>
      <c r="BU175">
        <v>0</v>
      </c>
      <c r="BV175">
        <v>0</v>
      </c>
      <c r="BW175">
        <v>1</v>
      </c>
      <c r="BX175">
        <v>0</v>
      </c>
      <c r="BY175">
        <v>0</v>
      </c>
      <c r="BZ175">
        <v>0</v>
      </c>
      <c r="CA175">
        <v>0</v>
      </c>
      <c r="CB175">
        <v>0</v>
      </c>
      <c r="CC175">
        <v>0</v>
      </c>
      <c r="CD175">
        <v>0</v>
      </c>
      <c r="CE175">
        <v>0</v>
      </c>
      <c r="CF175">
        <v>0</v>
      </c>
      <c r="CG175">
        <v>5</v>
      </c>
      <c r="CH175">
        <v>1</v>
      </c>
      <c r="CI175">
        <v>1</v>
      </c>
      <c r="CJ175">
        <v>0</v>
      </c>
      <c r="CK175">
        <v>0</v>
      </c>
      <c r="CL175">
        <v>0</v>
      </c>
      <c r="CM175">
        <v>0</v>
      </c>
      <c r="CN175">
        <v>0</v>
      </c>
      <c r="CO175">
        <v>0</v>
      </c>
      <c r="CP175">
        <v>0</v>
      </c>
      <c r="CQ175">
        <v>0</v>
      </c>
      <c r="CR175">
        <v>0</v>
      </c>
      <c r="CS175">
        <v>0</v>
      </c>
      <c r="CT175">
        <v>0</v>
      </c>
      <c r="CU175">
        <v>2</v>
      </c>
      <c r="CV175">
        <v>0</v>
      </c>
      <c r="CW175">
        <v>1</v>
      </c>
      <c r="CX175">
        <v>2</v>
      </c>
      <c r="CY175">
        <v>3</v>
      </c>
      <c r="CZ175">
        <v>0</v>
      </c>
      <c r="DA175">
        <v>0</v>
      </c>
      <c r="DB175">
        <v>0</v>
      </c>
      <c r="DC175">
        <v>0</v>
      </c>
      <c r="DD175">
        <v>0</v>
      </c>
      <c r="DE175">
        <v>0</v>
      </c>
      <c r="DF175">
        <v>0</v>
      </c>
      <c r="DG175">
        <v>0</v>
      </c>
      <c r="DH175">
        <v>0</v>
      </c>
      <c r="DI175">
        <v>0</v>
      </c>
      <c r="DJ175">
        <v>0</v>
      </c>
      <c r="DK175">
        <v>0</v>
      </c>
      <c r="DL175">
        <v>9</v>
      </c>
      <c r="DM175">
        <v>8</v>
      </c>
      <c r="DN175">
        <v>9</v>
      </c>
      <c r="DO175">
        <v>6</v>
      </c>
      <c r="DP175">
        <v>0</v>
      </c>
      <c r="DQ175">
        <v>0</v>
      </c>
      <c r="DR175">
        <v>0</v>
      </c>
      <c r="DS175">
        <v>0</v>
      </c>
      <c r="DT175" s="340">
        <v>0</v>
      </c>
      <c r="DU175" s="340">
        <v>0</v>
      </c>
      <c r="DV175" s="340">
        <v>0</v>
      </c>
      <c r="DW175" s="340">
        <v>0</v>
      </c>
      <c r="DX175" s="340">
        <v>0</v>
      </c>
      <c r="DY175" s="340">
        <v>0</v>
      </c>
      <c r="DZ175" s="340">
        <v>0</v>
      </c>
      <c r="EA175" s="340">
        <v>0</v>
      </c>
      <c r="EB175" s="340">
        <v>0</v>
      </c>
      <c r="EC175" s="340">
        <v>2</v>
      </c>
      <c r="ED175" s="340">
        <v>0</v>
      </c>
      <c r="EE175" s="340">
        <v>2</v>
      </c>
      <c r="EF175" s="340">
        <v>0</v>
      </c>
      <c r="EG175" s="340">
        <v>0</v>
      </c>
      <c r="EH175" s="340">
        <v>0</v>
      </c>
      <c r="EI175" s="340">
        <v>1</v>
      </c>
      <c r="EJ175" s="235">
        <v>0</v>
      </c>
      <c r="EK175" s="235">
        <v>0</v>
      </c>
      <c r="EL175" s="235">
        <v>0</v>
      </c>
      <c r="EM175" s="235">
        <v>0</v>
      </c>
      <c r="EN175" s="235">
        <v>0</v>
      </c>
      <c r="EO175" s="235">
        <v>0</v>
      </c>
      <c r="EP175" s="235">
        <v>0</v>
      </c>
      <c r="EQ175" s="235">
        <v>0</v>
      </c>
      <c r="ER175" s="235">
        <v>1</v>
      </c>
      <c r="ES175" s="235">
        <v>1</v>
      </c>
      <c r="ET175" s="235">
        <v>6</v>
      </c>
      <c r="EU175" s="235">
        <v>3</v>
      </c>
      <c r="EV175" s="235">
        <v>0</v>
      </c>
      <c r="EW175" s="235">
        <v>0</v>
      </c>
      <c r="EX175" s="235">
        <v>0</v>
      </c>
      <c r="EY175" s="235">
        <v>0</v>
      </c>
    </row>
    <row r="176" spans="1:155" x14ac:dyDescent="0.2">
      <c r="A176" t="s">
        <v>2392</v>
      </c>
      <c r="E176" s="277"/>
      <c r="F176" s="277"/>
      <c r="G176" s="277"/>
      <c r="H176" s="277"/>
      <c r="I176" s="277"/>
      <c r="J176" s="277"/>
      <c r="DT176" s="340" t="e">
        <v>#N/A</v>
      </c>
      <c r="DU176" s="340" t="e">
        <v>#N/A</v>
      </c>
      <c r="DV176" s="340" t="e">
        <v>#N/A</v>
      </c>
      <c r="DW176" s="340" t="e">
        <v>#N/A</v>
      </c>
      <c r="DX176" s="340" t="e">
        <v>#N/A</v>
      </c>
      <c r="DY176" s="340" t="e">
        <v>#N/A</v>
      </c>
      <c r="DZ176" s="340" t="e">
        <v>#N/A</v>
      </c>
      <c r="EA176" s="340" t="e">
        <v>#N/A</v>
      </c>
      <c r="EB176" s="340" t="e">
        <v>#N/A</v>
      </c>
      <c r="EC176" s="340" t="e">
        <v>#N/A</v>
      </c>
      <c r="ED176" s="340" t="e">
        <v>#N/A</v>
      </c>
      <c r="EE176" s="340" t="e">
        <v>#N/A</v>
      </c>
      <c r="EF176" s="340" t="e">
        <v>#N/A</v>
      </c>
      <c r="EG176" s="340" t="e">
        <v>#N/A</v>
      </c>
      <c r="EH176" s="340" t="e">
        <v>#N/A</v>
      </c>
      <c r="EI176" s="340" t="e">
        <v>#N/A</v>
      </c>
      <c r="EJ176" s="235" t="e">
        <v>#N/A</v>
      </c>
      <c r="EK176" s="235" t="e">
        <v>#N/A</v>
      </c>
      <c r="EL176" s="235" t="e">
        <v>#N/A</v>
      </c>
      <c r="EM176" s="235" t="e">
        <v>#N/A</v>
      </c>
      <c r="EN176" s="235" t="e">
        <v>#N/A</v>
      </c>
      <c r="EO176" s="235" t="e">
        <v>#N/A</v>
      </c>
      <c r="EP176" s="235" t="e">
        <v>#N/A</v>
      </c>
      <c r="EQ176" s="235" t="e">
        <v>#N/A</v>
      </c>
      <c r="ER176" s="235" t="e">
        <v>#N/A</v>
      </c>
      <c r="ES176" s="235" t="e">
        <v>#N/A</v>
      </c>
      <c r="ET176" s="235" t="e">
        <v>#N/A</v>
      </c>
      <c r="EU176" s="235" t="e">
        <v>#N/A</v>
      </c>
      <c r="EV176" s="235" t="e">
        <v>#N/A</v>
      </c>
      <c r="EW176" s="235" t="e">
        <v>#N/A</v>
      </c>
      <c r="EX176" s="235" t="e">
        <v>#N/A</v>
      </c>
      <c r="EY176" s="235" t="e">
        <v>#N/A</v>
      </c>
    </row>
    <row r="177" spans="1:155" x14ac:dyDescent="0.2">
      <c r="A177" t="s">
        <v>1926</v>
      </c>
      <c r="E177" s="277"/>
      <c r="F177" s="277"/>
      <c r="G177" s="277"/>
      <c r="H177" s="277"/>
      <c r="I177" s="277"/>
      <c r="J177" s="277"/>
      <c r="K177">
        <v>0</v>
      </c>
      <c r="L177">
        <v>0</v>
      </c>
      <c r="M177">
        <v>0</v>
      </c>
      <c r="N177">
        <v>0</v>
      </c>
      <c r="O177">
        <v>0</v>
      </c>
      <c r="P177">
        <v>0</v>
      </c>
      <c r="Q177">
        <v>0</v>
      </c>
      <c r="R177">
        <v>1</v>
      </c>
      <c r="S177">
        <v>3</v>
      </c>
      <c r="T177">
        <v>14</v>
      </c>
      <c r="U177">
        <v>15</v>
      </c>
      <c r="V177">
        <v>8</v>
      </c>
      <c r="W177">
        <v>0</v>
      </c>
      <c r="X177">
        <v>0</v>
      </c>
      <c r="Y177">
        <v>0</v>
      </c>
      <c r="Z177">
        <v>0</v>
      </c>
      <c r="AA177" t="s">
        <v>2201</v>
      </c>
      <c r="AB177">
        <v>0</v>
      </c>
      <c r="AC177">
        <v>0</v>
      </c>
      <c r="AD177">
        <v>0</v>
      </c>
      <c r="AE177">
        <v>0</v>
      </c>
      <c r="AF177">
        <v>0</v>
      </c>
      <c r="AG177">
        <v>0</v>
      </c>
      <c r="AH177">
        <v>0</v>
      </c>
      <c r="AI177">
        <v>0</v>
      </c>
      <c r="AJ177">
        <v>1</v>
      </c>
      <c r="AK177">
        <v>0</v>
      </c>
      <c r="AL177">
        <v>0</v>
      </c>
      <c r="AM177">
        <v>1</v>
      </c>
      <c r="AN177">
        <v>0</v>
      </c>
      <c r="AO177">
        <v>0</v>
      </c>
      <c r="AP177">
        <v>0</v>
      </c>
      <c r="AQ177">
        <v>0</v>
      </c>
      <c r="AR177">
        <v>0</v>
      </c>
      <c r="AS177">
        <v>0</v>
      </c>
      <c r="AT177">
        <v>0</v>
      </c>
      <c r="AU177">
        <v>0</v>
      </c>
      <c r="AV177">
        <v>0</v>
      </c>
      <c r="AW177">
        <v>0</v>
      </c>
      <c r="AX177">
        <v>0</v>
      </c>
      <c r="AY177">
        <v>0</v>
      </c>
      <c r="AZ177">
        <v>0</v>
      </c>
      <c r="BA177">
        <v>0</v>
      </c>
      <c r="BB177">
        <v>1</v>
      </c>
      <c r="BC177">
        <v>0</v>
      </c>
      <c r="BD177">
        <v>0</v>
      </c>
      <c r="BE177">
        <v>0</v>
      </c>
      <c r="BF177">
        <v>0</v>
      </c>
      <c r="BG177">
        <v>0</v>
      </c>
      <c r="BH177">
        <v>0</v>
      </c>
      <c r="BI177">
        <v>0</v>
      </c>
      <c r="BJ177">
        <v>0</v>
      </c>
      <c r="BK177">
        <v>0</v>
      </c>
      <c r="BL177">
        <v>0</v>
      </c>
      <c r="BM177">
        <v>0</v>
      </c>
      <c r="BN177">
        <v>0</v>
      </c>
      <c r="BO177">
        <v>0</v>
      </c>
      <c r="BP177">
        <v>0</v>
      </c>
      <c r="BQ177">
        <v>2</v>
      </c>
      <c r="BR177">
        <v>0</v>
      </c>
      <c r="BS177">
        <v>1</v>
      </c>
      <c r="BT177">
        <v>0</v>
      </c>
      <c r="BU177">
        <v>0</v>
      </c>
      <c r="BV177">
        <v>0</v>
      </c>
      <c r="BW177">
        <v>0</v>
      </c>
      <c r="BX177">
        <v>0</v>
      </c>
      <c r="BY177">
        <v>0</v>
      </c>
      <c r="BZ177">
        <v>0</v>
      </c>
      <c r="CA177">
        <v>0</v>
      </c>
      <c r="CB177">
        <v>0</v>
      </c>
      <c r="CC177">
        <v>0</v>
      </c>
      <c r="CD177">
        <v>0</v>
      </c>
      <c r="CE177">
        <v>0</v>
      </c>
      <c r="CF177">
        <v>0</v>
      </c>
      <c r="CG177">
        <v>0</v>
      </c>
      <c r="CH177">
        <v>2</v>
      </c>
      <c r="CI177">
        <v>0</v>
      </c>
      <c r="CJ177">
        <v>0</v>
      </c>
      <c r="CK177">
        <v>0</v>
      </c>
      <c r="CL177">
        <v>0</v>
      </c>
      <c r="CM177">
        <v>0</v>
      </c>
      <c r="DT177" s="340">
        <v>0</v>
      </c>
      <c r="DU177" s="340">
        <v>0</v>
      </c>
      <c r="DV177" s="340">
        <v>0</v>
      </c>
      <c r="DW177" s="340">
        <v>0</v>
      </c>
      <c r="DX177" s="340">
        <v>0</v>
      </c>
      <c r="DY177" s="340">
        <v>0</v>
      </c>
      <c r="DZ177" s="340">
        <v>0</v>
      </c>
      <c r="EA177" s="340">
        <v>0</v>
      </c>
      <c r="EB177" s="340">
        <v>0</v>
      </c>
      <c r="EC177" s="340">
        <v>2</v>
      </c>
      <c r="ED177" s="340">
        <v>0</v>
      </c>
      <c r="EE177" s="340">
        <v>1</v>
      </c>
      <c r="EF177" s="340">
        <v>0</v>
      </c>
      <c r="EG177" s="340">
        <v>0</v>
      </c>
      <c r="EH177" s="340">
        <v>0</v>
      </c>
      <c r="EI177" s="340">
        <v>0</v>
      </c>
      <c r="EJ177" s="235">
        <v>0</v>
      </c>
      <c r="EK177" s="235">
        <v>0</v>
      </c>
      <c r="EL177" s="235">
        <v>0</v>
      </c>
      <c r="EM177" s="235">
        <v>0</v>
      </c>
      <c r="EN177" s="235">
        <v>0</v>
      </c>
      <c r="EO177" s="235">
        <v>0</v>
      </c>
      <c r="EP177" s="235">
        <v>0</v>
      </c>
      <c r="EQ177" s="235">
        <v>0</v>
      </c>
      <c r="ER177" s="235">
        <v>0</v>
      </c>
      <c r="ES177" s="235">
        <v>0</v>
      </c>
      <c r="ET177" s="235">
        <v>2</v>
      </c>
      <c r="EU177" s="235">
        <v>0</v>
      </c>
      <c r="EV177" s="235">
        <v>0</v>
      </c>
      <c r="EW177" s="235">
        <v>0</v>
      </c>
      <c r="EX177" s="235">
        <v>0</v>
      </c>
      <c r="EY177" s="235">
        <v>0</v>
      </c>
    </row>
    <row r="178" spans="1:155" x14ac:dyDescent="0.2">
      <c r="A178" t="s">
        <v>1787</v>
      </c>
      <c r="E178" s="277"/>
      <c r="F178" s="277"/>
      <c r="G178" s="277"/>
      <c r="H178" s="277"/>
      <c r="I178" s="277"/>
      <c r="J178" s="277"/>
      <c r="K178">
        <v>0</v>
      </c>
      <c r="L178">
        <v>0</v>
      </c>
      <c r="M178">
        <v>0</v>
      </c>
      <c r="N178">
        <v>1</v>
      </c>
      <c r="O178">
        <v>0</v>
      </c>
      <c r="P178">
        <v>0</v>
      </c>
      <c r="Q178">
        <v>1</v>
      </c>
      <c r="R178">
        <v>0</v>
      </c>
      <c r="S178">
        <v>2</v>
      </c>
      <c r="T178">
        <v>51</v>
      </c>
      <c r="U178">
        <v>19</v>
      </c>
      <c r="V178">
        <v>0</v>
      </c>
      <c r="W178">
        <v>0</v>
      </c>
      <c r="X178">
        <v>0</v>
      </c>
      <c r="Y178">
        <v>0</v>
      </c>
      <c r="Z178">
        <v>0</v>
      </c>
      <c r="AA178" t="s">
        <v>2201</v>
      </c>
      <c r="AB178">
        <v>0</v>
      </c>
      <c r="AC178">
        <v>0</v>
      </c>
      <c r="AD178">
        <v>0</v>
      </c>
      <c r="AE178">
        <v>0</v>
      </c>
      <c r="AF178">
        <v>0</v>
      </c>
      <c r="AG178">
        <v>0</v>
      </c>
      <c r="AH178">
        <v>0</v>
      </c>
      <c r="AI178">
        <v>0</v>
      </c>
      <c r="AJ178">
        <v>2</v>
      </c>
      <c r="AK178">
        <v>7</v>
      </c>
      <c r="AL178">
        <v>0</v>
      </c>
      <c r="AM178">
        <v>0</v>
      </c>
      <c r="AN178">
        <v>0</v>
      </c>
      <c r="AO178">
        <v>0</v>
      </c>
      <c r="AP178">
        <v>0</v>
      </c>
      <c r="AQ178">
        <v>0</v>
      </c>
      <c r="AR178">
        <v>0</v>
      </c>
      <c r="AS178">
        <v>0</v>
      </c>
      <c r="AT178">
        <v>0</v>
      </c>
      <c r="AU178">
        <v>0</v>
      </c>
      <c r="AV178">
        <v>0</v>
      </c>
      <c r="AW178">
        <v>0</v>
      </c>
      <c r="AX178">
        <v>0</v>
      </c>
      <c r="AY178">
        <v>0</v>
      </c>
      <c r="AZ178">
        <v>0</v>
      </c>
      <c r="BA178">
        <v>1</v>
      </c>
      <c r="BB178">
        <v>9</v>
      </c>
      <c r="BC178">
        <v>0</v>
      </c>
      <c r="BD178">
        <v>0</v>
      </c>
      <c r="BE178">
        <v>0</v>
      </c>
      <c r="BF178">
        <v>0</v>
      </c>
      <c r="BG178">
        <v>0</v>
      </c>
      <c r="BH178">
        <v>0</v>
      </c>
      <c r="BI178">
        <v>0</v>
      </c>
      <c r="BJ178">
        <v>0</v>
      </c>
      <c r="BK178">
        <v>0</v>
      </c>
      <c r="BL178">
        <v>0</v>
      </c>
      <c r="BM178">
        <v>0</v>
      </c>
      <c r="BN178">
        <v>0</v>
      </c>
      <c r="BO178">
        <v>0</v>
      </c>
      <c r="BP178">
        <v>0</v>
      </c>
      <c r="BQ178">
        <v>4</v>
      </c>
      <c r="BR178">
        <v>0</v>
      </c>
      <c r="BS178">
        <v>0</v>
      </c>
      <c r="BT178">
        <v>0</v>
      </c>
      <c r="BU178">
        <v>0</v>
      </c>
      <c r="BV178">
        <v>0</v>
      </c>
      <c r="BW178">
        <v>0</v>
      </c>
      <c r="BX178">
        <v>0</v>
      </c>
      <c r="BY178">
        <v>0</v>
      </c>
      <c r="BZ178">
        <v>0</v>
      </c>
      <c r="CA178">
        <v>0</v>
      </c>
      <c r="CB178">
        <v>0</v>
      </c>
      <c r="CC178">
        <v>0</v>
      </c>
      <c r="CD178">
        <v>0</v>
      </c>
      <c r="CE178">
        <v>0</v>
      </c>
      <c r="CF178">
        <v>0</v>
      </c>
      <c r="CG178">
        <v>3</v>
      </c>
      <c r="CH178">
        <v>4</v>
      </c>
      <c r="CI178">
        <v>0</v>
      </c>
      <c r="CJ178">
        <v>0</v>
      </c>
      <c r="CK178">
        <v>0</v>
      </c>
      <c r="CL178">
        <v>0</v>
      </c>
      <c r="CM178">
        <v>0</v>
      </c>
      <c r="CN178">
        <v>0</v>
      </c>
      <c r="CO178">
        <v>0</v>
      </c>
      <c r="CP178">
        <v>0</v>
      </c>
      <c r="CQ178">
        <v>0</v>
      </c>
      <c r="CR178">
        <v>0</v>
      </c>
      <c r="CS178">
        <v>0</v>
      </c>
      <c r="CT178">
        <v>0</v>
      </c>
      <c r="CU178">
        <v>0</v>
      </c>
      <c r="CV178">
        <v>0</v>
      </c>
      <c r="CW178">
        <v>12</v>
      </c>
      <c r="CX178">
        <v>2</v>
      </c>
      <c r="CY178">
        <v>0</v>
      </c>
      <c r="CZ178">
        <v>0</v>
      </c>
      <c r="DA178">
        <v>0</v>
      </c>
      <c r="DB178">
        <v>0</v>
      </c>
      <c r="DC178">
        <v>0</v>
      </c>
      <c r="DD178">
        <v>0</v>
      </c>
      <c r="DE178">
        <v>0</v>
      </c>
      <c r="DF178">
        <v>0</v>
      </c>
      <c r="DG178">
        <v>0</v>
      </c>
      <c r="DH178">
        <v>0</v>
      </c>
      <c r="DI178">
        <v>0</v>
      </c>
      <c r="DJ178">
        <v>0</v>
      </c>
      <c r="DK178">
        <v>0</v>
      </c>
      <c r="DL178">
        <v>0</v>
      </c>
      <c r="DM178">
        <v>0</v>
      </c>
      <c r="DN178">
        <v>12</v>
      </c>
      <c r="DO178">
        <v>0</v>
      </c>
      <c r="DP178">
        <v>0</v>
      </c>
      <c r="DQ178">
        <v>0</v>
      </c>
      <c r="DR178">
        <v>0</v>
      </c>
      <c r="DS178">
        <v>0</v>
      </c>
      <c r="DT178" s="340">
        <v>0</v>
      </c>
      <c r="DU178" s="340">
        <v>0</v>
      </c>
      <c r="DV178" s="340">
        <v>0</v>
      </c>
      <c r="DW178" s="340">
        <v>1</v>
      </c>
      <c r="DX178" s="340">
        <v>0</v>
      </c>
      <c r="DY178" s="340">
        <v>0</v>
      </c>
      <c r="DZ178" s="340">
        <v>1</v>
      </c>
      <c r="EA178" s="340">
        <v>0</v>
      </c>
      <c r="EB178" s="340">
        <v>0</v>
      </c>
      <c r="EC178" s="340">
        <v>21</v>
      </c>
      <c r="ED178" s="340">
        <v>3</v>
      </c>
      <c r="EE178" s="340">
        <v>0</v>
      </c>
      <c r="EF178" s="340">
        <v>0</v>
      </c>
      <c r="EG178" s="340">
        <v>0</v>
      </c>
      <c r="EH178" s="340">
        <v>0</v>
      </c>
      <c r="EI178" s="340">
        <v>0</v>
      </c>
      <c r="EJ178" s="235">
        <v>0</v>
      </c>
      <c r="EK178" s="235">
        <v>0</v>
      </c>
      <c r="EL178" s="235">
        <v>0</v>
      </c>
      <c r="EM178" s="235">
        <v>0</v>
      </c>
      <c r="EN178" s="235">
        <v>0</v>
      </c>
      <c r="EO178" s="235">
        <v>0</v>
      </c>
      <c r="EP178" s="235">
        <v>0</v>
      </c>
      <c r="EQ178" s="235">
        <v>0</v>
      </c>
      <c r="ER178" s="235">
        <v>0</v>
      </c>
      <c r="ES178" s="235">
        <v>1</v>
      </c>
      <c r="ET178" s="235">
        <v>16</v>
      </c>
      <c r="EU178" s="235">
        <v>0</v>
      </c>
      <c r="EV178" s="235">
        <v>0</v>
      </c>
      <c r="EW178" s="235">
        <v>0</v>
      </c>
      <c r="EX178" s="235">
        <v>0</v>
      </c>
      <c r="EY178" s="235">
        <v>0</v>
      </c>
    </row>
    <row r="179" spans="1:155" x14ac:dyDescent="0.2">
      <c r="A179" t="s">
        <v>1814</v>
      </c>
      <c r="E179" s="277"/>
      <c r="F179" s="277"/>
      <c r="G179" s="277"/>
      <c r="H179" s="277"/>
      <c r="I179" s="277"/>
      <c r="J179" s="277"/>
      <c r="K179">
        <v>0</v>
      </c>
      <c r="L179">
        <v>0</v>
      </c>
      <c r="M179">
        <v>0</v>
      </c>
      <c r="N179">
        <v>0</v>
      </c>
      <c r="O179">
        <v>0</v>
      </c>
      <c r="P179">
        <v>0</v>
      </c>
      <c r="Q179">
        <v>0</v>
      </c>
      <c r="R179">
        <v>0</v>
      </c>
      <c r="S179">
        <v>11</v>
      </c>
      <c r="T179">
        <v>35</v>
      </c>
      <c r="U179">
        <v>8</v>
      </c>
      <c r="V179">
        <v>5</v>
      </c>
      <c r="W179">
        <v>0</v>
      </c>
      <c r="X179">
        <v>0</v>
      </c>
      <c r="Y179">
        <v>0</v>
      </c>
      <c r="Z179">
        <v>0</v>
      </c>
      <c r="AA179" t="s">
        <v>2201</v>
      </c>
      <c r="AB179">
        <v>0</v>
      </c>
      <c r="AC179">
        <v>0</v>
      </c>
      <c r="AD179">
        <v>0</v>
      </c>
      <c r="AE179">
        <v>0</v>
      </c>
      <c r="AF179">
        <v>0</v>
      </c>
      <c r="AG179">
        <v>0</v>
      </c>
      <c r="AH179">
        <v>0</v>
      </c>
      <c r="AI179">
        <v>0</v>
      </c>
      <c r="AJ179">
        <v>1</v>
      </c>
      <c r="AK179">
        <v>3</v>
      </c>
      <c r="AL179">
        <v>0</v>
      </c>
      <c r="AM179">
        <v>1</v>
      </c>
      <c r="AN179">
        <v>0</v>
      </c>
      <c r="AO179">
        <v>0</v>
      </c>
      <c r="AP179">
        <v>0</v>
      </c>
      <c r="AQ179">
        <v>0</v>
      </c>
      <c r="AR179">
        <v>0</v>
      </c>
      <c r="AS179">
        <v>0</v>
      </c>
      <c r="AT179">
        <v>0</v>
      </c>
      <c r="AU179">
        <v>0</v>
      </c>
      <c r="AV179">
        <v>0</v>
      </c>
      <c r="AW179">
        <v>0</v>
      </c>
      <c r="AX179">
        <v>0</v>
      </c>
      <c r="AY179">
        <v>0</v>
      </c>
      <c r="AZ179">
        <v>0</v>
      </c>
      <c r="BA179">
        <v>0</v>
      </c>
      <c r="BB179">
        <v>5</v>
      </c>
      <c r="BC179">
        <v>1</v>
      </c>
      <c r="BD179">
        <v>0</v>
      </c>
      <c r="BE179">
        <v>0</v>
      </c>
      <c r="BF179">
        <v>0</v>
      </c>
      <c r="BG179">
        <v>0</v>
      </c>
      <c r="BH179">
        <v>0</v>
      </c>
      <c r="BI179">
        <v>0</v>
      </c>
      <c r="BJ179">
        <v>0</v>
      </c>
      <c r="BK179">
        <v>0</v>
      </c>
      <c r="BL179">
        <v>0</v>
      </c>
      <c r="BM179">
        <v>0</v>
      </c>
      <c r="BN179">
        <v>0</v>
      </c>
      <c r="BO179">
        <v>0</v>
      </c>
      <c r="BP179">
        <v>0</v>
      </c>
      <c r="BQ179">
        <v>1</v>
      </c>
      <c r="BR179">
        <v>0</v>
      </c>
      <c r="BS179">
        <v>0</v>
      </c>
      <c r="BT179">
        <v>0</v>
      </c>
      <c r="BU179">
        <v>0</v>
      </c>
      <c r="BV179">
        <v>0</v>
      </c>
      <c r="BW179">
        <v>0</v>
      </c>
      <c r="BX179">
        <v>0</v>
      </c>
      <c r="BY179">
        <v>0</v>
      </c>
      <c r="BZ179">
        <v>0</v>
      </c>
      <c r="CA179">
        <v>0</v>
      </c>
      <c r="CB179">
        <v>0</v>
      </c>
      <c r="CC179">
        <v>0</v>
      </c>
      <c r="CD179">
        <v>0</v>
      </c>
      <c r="CE179">
        <v>0</v>
      </c>
      <c r="CF179">
        <v>0</v>
      </c>
      <c r="CG179">
        <v>0</v>
      </c>
      <c r="CH179">
        <v>7</v>
      </c>
      <c r="CI179">
        <v>0</v>
      </c>
      <c r="CJ179">
        <v>0</v>
      </c>
      <c r="CK179">
        <v>0</v>
      </c>
      <c r="CL179">
        <v>0</v>
      </c>
      <c r="CM179">
        <v>0</v>
      </c>
      <c r="CN179">
        <v>0</v>
      </c>
      <c r="CO179">
        <v>0</v>
      </c>
      <c r="CP179">
        <v>0</v>
      </c>
      <c r="CQ179">
        <v>0</v>
      </c>
      <c r="CR179">
        <v>0</v>
      </c>
      <c r="CS179">
        <v>0</v>
      </c>
      <c r="CT179">
        <v>0</v>
      </c>
      <c r="CU179">
        <v>0</v>
      </c>
      <c r="CV179">
        <v>1</v>
      </c>
      <c r="CW179">
        <v>2</v>
      </c>
      <c r="CX179">
        <v>0</v>
      </c>
      <c r="CY179">
        <v>0</v>
      </c>
      <c r="CZ179">
        <v>0</v>
      </c>
      <c r="DA179">
        <v>0</v>
      </c>
      <c r="DB179">
        <v>0</v>
      </c>
      <c r="DC179">
        <v>0</v>
      </c>
      <c r="DD179">
        <v>0</v>
      </c>
      <c r="DE179">
        <v>0</v>
      </c>
      <c r="DF179">
        <v>0</v>
      </c>
      <c r="DG179">
        <v>0</v>
      </c>
      <c r="DH179">
        <v>0</v>
      </c>
      <c r="DI179">
        <v>0</v>
      </c>
      <c r="DJ179">
        <v>1</v>
      </c>
      <c r="DK179">
        <v>0</v>
      </c>
      <c r="DL179">
        <v>0</v>
      </c>
      <c r="DM179">
        <v>0</v>
      </c>
      <c r="DN179">
        <v>4</v>
      </c>
      <c r="DO179">
        <v>0</v>
      </c>
      <c r="DP179">
        <v>0</v>
      </c>
      <c r="DQ179">
        <v>0</v>
      </c>
      <c r="DR179">
        <v>0</v>
      </c>
      <c r="DS179">
        <v>0</v>
      </c>
      <c r="DT179" s="340">
        <v>0</v>
      </c>
      <c r="DU179" s="340">
        <v>0</v>
      </c>
      <c r="DV179" s="340">
        <v>0</v>
      </c>
      <c r="DW179" s="340">
        <v>0</v>
      </c>
      <c r="DX179" s="340">
        <v>0</v>
      </c>
      <c r="DY179" s="340">
        <v>0</v>
      </c>
      <c r="DZ179" s="340">
        <v>1</v>
      </c>
      <c r="EA179" s="340">
        <v>0</v>
      </c>
      <c r="EB179" s="340">
        <v>1</v>
      </c>
      <c r="EC179" s="340">
        <v>1</v>
      </c>
      <c r="ED179" s="340">
        <v>0</v>
      </c>
      <c r="EE179" s="340">
        <v>0</v>
      </c>
      <c r="EF179" s="340">
        <v>0</v>
      </c>
      <c r="EG179" s="340">
        <v>0</v>
      </c>
      <c r="EH179" s="340">
        <v>0</v>
      </c>
      <c r="EI179" s="340">
        <v>0</v>
      </c>
      <c r="EJ179" s="235">
        <v>0</v>
      </c>
      <c r="EK179" s="235">
        <v>0</v>
      </c>
      <c r="EL179" s="235">
        <v>0</v>
      </c>
      <c r="EM179" s="235">
        <v>0</v>
      </c>
      <c r="EN179" s="235">
        <v>0</v>
      </c>
      <c r="EO179" s="235">
        <v>0</v>
      </c>
      <c r="EP179" s="235">
        <v>0</v>
      </c>
      <c r="EQ179" s="235">
        <v>0</v>
      </c>
      <c r="ER179" s="235">
        <v>0</v>
      </c>
      <c r="ES179" s="235">
        <v>0</v>
      </c>
      <c r="ET179" s="235">
        <v>4</v>
      </c>
      <c r="EU179" s="235">
        <v>0</v>
      </c>
      <c r="EV179" s="235">
        <v>0</v>
      </c>
      <c r="EW179" s="235">
        <v>0</v>
      </c>
      <c r="EX179" s="235">
        <v>0</v>
      </c>
      <c r="EY179" s="235">
        <v>0</v>
      </c>
    </row>
    <row r="180" spans="1:155" x14ac:dyDescent="0.2">
      <c r="A180" t="s">
        <v>2205</v>
      </c>
      <c r="E180" s="277"/>
      <c r="F180" s="277"/>
      <c r="G180" s="277"/>
      <c r="H180" s="277"/>
      <c r="I180" s="277"/>
      <c r="J180" s="277"/>
      <c r="K180">
        <v>0</v>
      </c>
      <c r="L180">
        <v>0</v>
      </c>
      <c r="M180">
        <v>0</v>
      </c>
      <c r="N180">
        <v>0</v>
      </c>
      <c r="O180">
        <v>2</v>
      </c>
      <c r="P180">
        <v>0</v>
      </c>
      <c r="Q180">
        <v>0</v>
      </c>
      <c r="R180">
        <v>0</v>
      </c>
      <c r="S180">
        <v>4</v>
      </c>
      <c r="T180">
        <v>14</v>
      </c>
      <c r="U180">
        <v>8</v>
      </c>
      <c r="V180">
        <v>3</v>
      </c>
      <c r="W180">
        <v>0</v>
      </c>
      <c r="X180">
        <v>0</v>
      </c>
      <c r="Y180">
        <v>0</v>
      </c>
      <c r="Z180">
        <v>1</v>
      </c>
      <c r="AA180" t="s">
        <v>2201</v>
      </c>
      <c r="AB180">
        <v>0</v>
      </c>
      <c r="AC180">
        <v>0</v>
      </c>
      <c r="AD180">
        <v>0</v>
      </c>
      <c r="AE180">
        <v>0</v>
      </c>
      <c r="AF180">
        <v>0</v>
      </c>
      <c r="AG180">
        <v>0</v>
      </c>
      <c r="AH180">
        <v>0</v>
      </c>
      <c r="AI180">
        <v>0</v>
      </c>
      <c r="AJ180">
        <v>1</v>
      </c>
      <c r="AK180">
        <v>0</v>
      </c>
      <c r="AL180">
        <v>0</v>
      </c>
      <c r="AM180">
        <v>1</v>
      </c>
      <c r="AN180">
        <v>0</v>
      </c>
      <c r="AO180">
        <v>0</v>
      </c>
      <c r="AP180">
        <v>0</v>
      </c>
      <c r="AQ180">
        <v>0</v>
      </c>
      <c r="AR180">
        <v>0</v>
      </c>
      <c r="AS180">
        <v>0</v>
      </c>
      <c r="AT180">
        <v>0</v>
      </c>
      <c r="AU180">
        <v>0</v>
      </c>
      <c r="AV180">
        <v>0</v>
      </c>
      <c r="AW180">
        <v>0</v>
      </c>
      <c r="AX180">
        <v>0</v>
      </c>
      <c r="AY180">
        <v>0</v>
      </c>
      <c r="AZ180">
        <v>0</v>
      </c>
      <c r="BA180">
        <v>2</v>
      </c>
      <c r="BB180">
        <v>0</v>
      </c>
      <c r="BC180">
        <v>0</v>
      </c>
      <c r="BD180">
        <v>0</v>
      </c>
      <c r="BE180">
        <v>0</v>
      </c>
      <c r="BF180">
        <v>0</v>
      </c>
      <c r="BG180">
        <v>0</v>
      </c>
      <c r="BH180">
        <v>0</v>
      </c>
      <c r="BI180">
        <v>0</v>
      </c>
      <c r="BJ180">
        <v>0</v>
      </c>
      <c r="BK180">
        <v>0</v>
      </c>
      <c r="BL180">
        <v>0</v>
      </c>
      <c r="BM180">
        <v>0</v>
      </c>
      <c r="BN180">
        <v>0</v>
      </c>
      <c r="BO180">
        <v>0</v>
      </c>
      <c r="BP180">
        <v>0</v>
      </c>
      <c r="BQ180">
        <v>0</v>
      </c>
      <c r="BR180">
        <v>0</v>
      </c>
      <c r="BS180">
        <v>0</v>
      </c>
      <c r="BT180">
        <v>0</v>
      </c>
      <c r="BU180">
        <v>0</v>
      </c>
      <c r="BV180">
        <v>0</v>
      </c>
      <c r="BW180">
        <v>1</v>
      </c>
      <c r="BX180">
        <v>0</v>
      </c>
      <c r="BY180">
        <v>0</v>
      </c>
      <c r="BZ180">
        <v>0</v>
      </c>
      <c r="CA180">
        <v>0</v>
      </c>
      <c r="CB180">
        <v>0</v>
      </c>
      <c r="CC180">
        <v>0</v>
      </c>
      <c r="CD180">
        <v>0</v>
      </c>
      <c r="CE180">
        <v>0</v>
      </c>
      <c r="CF180">
        <v>0</v>
      </c>
      <c r="CG180">
        <v>0</v>
      </c>
      <c r="CH180">
        <v>0</v>
      </c>
      <c r="CI180">
        <v>0</v>
      </c>
      <c r="CJ180">
        <v>0</v>
      </c>
      <c r="CK180">
        <v>0</v>
      </c>
      <c r="CL180">
        <v>0</v>
      </c>
      <c r="CM180">
        <v>0</v>
      </c>
      <c r="CN180">
        <v>0</v>
      </c>
      <c r="CO180">
        <v>0</v>
      </c>
      <c r="CP180">
        <v>0</v>
      </c>
      <c r="CQ180">
        <v>0</v>
      </c>
      <c r="CR180">
        <v>0</v>
      </c>
      <c r="CS180">
        <v>0</v>
      </c>
      <c r="CT180">
        <v>0</v>
      </c>
      <c r="CU180">
        <v>0</v>
      </c>
      <c r="CV180">
        <v>0</v>
      </c>
      <c r="CW180">
        <v>1</v>
      </c>
      <c r="CX180">
        <v>0</v>
      </c>
      <c r="CY180">
        <v>1</v>
      </c>
      <c r="CZ180">
        <v>0</v>
      </c>
      <c r="DA180">
        <v>0</v>
      </c>
      <c r="DB180">
        <v>0</v>
      </c>
      <c r="DC180">
        <v>0</v>
      </c>
      <c r="DD180">
        <v>0</v>
      </c>
      <c r="DE180">
        <v>0</v>
      </c>
      <c r="DF180">
        <v>0</v>
      </c>
      <c r="DG180">
        <v>0</v>
      </c>
      <c r="DH180">
        <v>0</v>
      </c>
      <c r="DI180">
        <v>0</v>
      </c>
      <c r="DJ180">
        <v>0</v>
      </c>
      <c r="DK180">
        <v>0</v>
      </c>
      <c r="DL180">
        <v>1</v>
      </c>
      <c r="DM180">
        <v>4</v>
      </c>
      <c r="DN180">
        <v>4</v>
      </c>
      <c r="DO180">
        <v>0</v>
      </c>
      <c r="DP180">
        <v>0</v>
      </c>
      <c r="DQ180">
        <v>0</v>
      </c>
      <c r="DR180">
        <v>0</v>
      </c>
      <c r="DS180">
        <v>0</v>
      </c>
      <c r="DT180" s="340">
        <v>0</v>
      </c>
      <c r="DU180" s="340">
        <v>0</v>
      </c>
      <c r="DV180" s="340">
        <v>0</v>
      </c>
      <c r="DW180" s="340">
        <v>0</v>
      </c>
      <c r="DX180" s="340">
        <v>0</v>
      </c>
      <c r="DY180" s="340">
        <v>0</v>
      </c>
      <c r="DZ180" s="340">
        <v>0</v>
      </c>
      <c r="EA180" s="340">
        <v>0</v>
      </c>
      <c r="EB180" s="340">
        <v>0</v>
      </c>
      <c r="EC180" s="340">
        <v>0</v>
      </c>
      <c r="ED180" s="340">
        <v>0</v>
      </c>
      <c r="EE180" s="340">
        <v>0</v>
      </c>
      <c r="EF180" s="340">
        <v>0</v>
      </c>
      <c r="EG180" s="340">
        <v>0</v>
      </c>
      <c r="EH180" s="340">
        <v>0</v>
      </c>
      <c r="EI180" s="340">
        <v>0</v>
      </c>
      <c r="EJ180" s="235">
        <v>0</v>
      </c>
      <c r="EK180" s="235">
        <v>0</v>
      </c>
      <c r="EL180" s="235">
        <v>0</v>
      </c>
      <c r="EM180" s="235">
        <v>0</v>
      </c>
      <c r="EN180" s="235">
        <v>0</v>
      </c>
      <c r="EO180" s="235">
        <v>0</v>
      </c>
      <c r="EP180" s="235">
        <v>0</v>
      </c>
      <c r="EQ180" s="235">
        <v>0</v>
      </c>
      <c r="ER180" s="235">
        <v>0</v>
      </c>
      <c r="ES180" s="235">
        <v>0</v>
      </c>
      <c r="ET180" s="235">
        <v>0</v>
      </c>
      <c r="EU180" s="235">
        <v>0</v>
      </c>
      <c r="EV180" s="235">
        <v>0</v>
      </c>
      <c r="EW180" s="235">
        <v>0</v>
      </c>
      <c r="EX180" s="235">
        <v>0</v>
      </c>
      <c r="EY180" s="235">
        <v>0</v>
      </c>
    </row>
    <row r="181" spans="1:155" x14ac:dyDescent="0.2">
      <c r="A181" t="s">
        <v>2393</v>
      </c>
      <c r="E181" s="277"/>
      <c r="F181" s="277"/>
      <c r="G181" s="277"/>
      <c r="H181" s="277"/>
      <c r="I181" s="277"/>
      <c r="J181" s="277"/>
      <c r="DT181" s="340" t="e">
        <v>#N/A</v>
      </c>
      <c r="DU181" s="340" t="e">
        <v>#N/A</v>
      </c>
      <c r="DV181" s="340" t="e">
        <v>#N/A</v>
      </c>
      <c r="DW181" s="340" t="e">
        <v>#N/A</v>
      </c>
      <c r="DX181" s="340" t="e">
        <v>#N/A</v>
      </c>
      <c r="DY181" s="340" t="e">
        <v>#N/A</v>
      </c>
      <c r="DZ181" s="340" t="e">
        <v>#N/A</v>
      </c>
      <c r="EA181" s="340" t="e">
        <v>#N/A</v>
      </c>
      <c r="EB181" s="340" t="e">
        <v>#N/A</v>
      </c>
      <c r="EC181" s="340" t="e">
        <v>#N/A</v>
      </c>
      <c r="ED181" s="340" t="e">
        <v>#N/A</v>
      </c>
      <c r="EE181" s="340" t="e">
        <v>#N/A</v>
      </c>
      <c r="EF181" s="340" t="e">
        <v>#N/A</v>
      </c>
      <c r="EG181" s="340" t="e">
        <v>#N/A</v>
      </c>
      <c r="EH181" s="340" t="e">
        <v>#N/A</v>
      </c>
      <c r="EI181" s="340" t="e">
        <v>#N/A</v>
      </c>
      <c r="EJ181" s="235" t="e">
        <v>#N/A</v>
      </c>
      <c r="EK181" s="235" t="e">
        <v>#N/A</v>
      </c>
      <c r="EL181" s="235" t="e">
        <v>#N/A</v>
      </c>
      <c r="EM181" s="235" t="e">
        <v>#N/A</v>
      </c>
      <c r="EN181" s="235" t="e">
        <v>#N/A</v>
      </c>
      <c r="EO181" s="235" t="e">
        <v>#N/A</v>
      </c>
      <c r="EP181" s="235" t="e">
        <v>#N/A</v>
      </c>
      <c r="EQ181" s="235" t="e">
        <v>#N/A</v>
      </c>
      <c r="ER181" s="235" t="e">
        <v>#N/A</v>
      </c>
      <c r="ES181" s="235" t="e">
        <v>#N/A</v>
      </c>
      <c r="ET181" s="235" t="e">
        <v>#N/A</v>
      </c>
      <c r="EU181" s="235" t="e">
        <v>#N/A</v>
      </c>
      <c r="EV181" s="235" t="e">
        <v>#N/A</v>
      </c>
      <c r="EW181" s="235" t="e">
        <v>#N/A</v>
      </c>
      <c r="EX181" s="235" t="e">
        <v>#N/A</v>
      </c>
      <c r="EY181" s="235" t="e">
        <v>#N/A</v>
      </c>
    </row>
    <row r="182" spans="1:155" x14ac:dyDescent="0.2">
      <c r="A182" t="s">
        <v>1747</v>
      </c>
      <c r="E182" s="277"/>
      <c r="F182" s="277"/>
      <c r="G182" s="277"/>
      <c r="H182" s="277"/>
      <c r="I182" s="277"/>
      <c r="J182" s="277"/>
      <c r="K182">
        <v>0</v>
      </c>
      <c r="L182">
        <v>0</v>
      </c>
      <c r="M182">
        <v>0</v>
      </c>
      <c r="N182">
        <v>0</v>
      </c>
      <c r="O182">
        <v>1</v>
      </c>
      <c r="P182">
        <v>0</v>
      </c>
      <c r="Q182">
        <v>74</v>
      </c>
      <c r="R182">
        <v>0</v>
      </c>
      <c r="S182">
        <v>0</v>
      </c>
      <c r="T182">
        <v>71</v>
      </c>
      <c r="U182">
        <v>19</v>
      </c>
      <c r="V182">
        <v>0</v>
      </c>
      <c r="W182">
        <v>0</v>
      </c>
      <c r="X182">
        <v>0</v>
      </c>
      <c r="Y182">
        <v>0</v>
      </c>
      <c r="Z182">
        <v>0</v>
      </c>
      <c r="AA182" t="s">
        <v>2201</v>
      </c>
      <c r="AB182">
        <v>0</v>
      </c>
      <c r="AC182">
        <v>0</v>
      </c>
      <c r="AD182">
        <v>0</v>
      </c>
      <c r="AE182">
        <v>0</v>
      </c>
      <c r="AF182">
        <v>0</v>
      </c>
      <c r="AG182">
        <v>0</v>
      </c>
      <c r="AH182">
        <v>40</v>
      </c>
      <c r="AI182">
        <v>0</v>
      </c>
      <c r="AJ182">
        <v>0</v>
      </c>
      <c r="AK182">
        <v>30</v>
      </c>
      <c r="AL182">
        <v>4</v>
      </c>
      <c r="AM182">
        <v>0</v>
      </c>
      <c r="AN182">
        <v>0</v>
      </c>
      <c r="AO182">
        <v>0</v>
      </c>
      <c r="AP182">
        <v>0</v>
      </c>
      <c r="AQ182">
        <v>0</v>
      </c>
      <c r="AR182">
        <v>0</v>
      </c>
      <c r="AS182">
        <v>0</v>
      </c>
      <c r="AT182">
        <v>0</v>
      </c>
      <c r="AU182">
        <v>0</v>
      </c>
      <c r="AV182">
        <v>0</v>
      </c>
      <c r="AW182">
        <v>0</v>
      </c>
      <c r="AX182">
        <v>29</v>
      </c>
      <c r="AY182">
        <v>0</v>
      </c>
      <c r="AZ182">
        <v>0</v>
      </c>
      <c r="BA182">
        <v>39</v>
      </c>
      <c r="BB182">
        <v>14</v>
      </c>
      <c r="BC182">
        <v>0</v>
      </c>
      <c r="BD182">
        <v>0</v>
      </c>
      <c r="BE182">
        <v>0</v>
      </c>
      <c r="BF182">
        <v>0</v>
      </c>
      <c r="BG182">
        <v>0</v>
      </c>
      <c r="BH182">
        <v>0</v>
      </c>
      <c r="BI182">
        <v>0</v>
      </c>
      <c r="BJ182">
        <v>0</v>
      </c>
      <c r="BK182">
        <v>0</v>
      </c>
      <c r="BL182">
        <v>0</v>
      </c>
      <c r="BM182">
        <v>0</v>
      </c>
      <c r="BN182">
        <v>19</v>
      </c>
      <c r="BO182">
        <v>0</v>
      </c>
      <c r="BP182">
        <v>0</v>
      </c>
      <c r="BQ182">
        <v>0</v>
      </c>
      <c r="BR182">
        <v>0</v>
      </c>
      <c r="BS182">
        <v>0</v>
      </c>
      <c r="BT182">
        <v>0</v>
      </c>
      <c r="BU182">
        <v>0</v>
      </c>
      <c r="BV182">
        <v>0</v>
      </c>
      <c r="BW182">
        <v>0</v>
      </c>
      <c r="BX182">
        <v>0</v>
      </c>
      <c r="BY182">
        <v>0</v>
      </c>
      <c r="BZ182">
        <v>0</v>
      </c>
      <c r="CA182">
        <v>0</v>
      </c>
      <c r="CB182">
        <v>0</v>
      </c>
      <c r="CC182">
        <v>0</v>
      </c>
      <c r="CD182">
        <v>20</v>
      </c>
      <c r="CE182">
        <v>0</v>
      </c>
      <c r="CF182">
        <v>0</v>
      </c>
      <c r="CG182">
        <v>0</v>
      </c>
      <c r="CH182">
        <v>3</v>
      </c>
      <c r="CI182">
        <v>0</v>
      </c>
      <c r="CJ182">
        <v>0</v>
      </c>
      <c r="CK182">
        <v>0</v>
      </c>
      <c r="CL182">
        <v>0</v>
      </c>
      <c r="CM182">
        <v>0</v>
      </c>
      <c r="CN182">
        <v>0</v>
      </c>
      <c r="CO182">
        <v>0</v>
      </c>
      <c r="CP182">
        <v>0</v>
      </c>
      <c r="CQ182">
        <v>0</v>
      </c>
      <c r="CR182">
        <v>0</v>
      </c>
      <c r="CS182">
        <v>0</v>
      </c>
      <c r="CT182">
        <v>8</v>
      </c>
      <c r="CU182">
        <v>0</v>
      </c>
      <c r="CV182">
        <v>0</v>
      </c>
      <c r="CW182">
        <v>0</v>
      </c>
      <c r="CX182">
        <v>0</v>
      </c>
      <c r="CY182">
        <v>0</v>
      </c>
      <c r="CZ182">
        <v>0</v>
      </c>
      <c r="DA182">
        <v>0</v>
      </c>
      <c r="DB182">
        <v>0</v>
      </c>
      <c r="DC182">
        <v>0</v>
      </c>
      <c r="DD182">
        <v>0</v>
      </c>
      <c r="DE182">
        <v>0</v>
      </c>
      <c r="DF182">
        <v>0</v>
      </c>
      <c r="DG182">
        <v>0</v>
      </c>
      <c r="DH182">
        <v>0</v>
      </c>
      <c r="DI182">
        <v>0</v>
      </c>
      <c r="DJ182">
        <v>14</v>
      </c>
      <c r="DK182">
        <v>0</v>
      </c>
      <c r="DL182">
        <v>0</v>
      </c>
      <c r="DM182">
        <v>0</v>
      </c>
      <c r="DN182">
        <v>0</v>
      </c>
      <c r="DO182">
        <v>0</v>
      </c>
      <c r="DP182">
        <v>0</v>
      </c>
      <c r="DQ182">
        <v>0</v>
      </c>
      <c r="DR182">
        <v>0</v>
      </c>
      <c r="DS182">
        <v>0</v>
      </c>
      <c r="DT182" s="340">
        <v>0</v>
      </c>
      <c r="DU182" s="340">
        <v>0</v>
      </c>
      <c r="DV182" s="340">
        <v>0</v>
      </c>
      <c r="DW182" s="340">
        <v>0</v>
      </c>
      <c r="DX182" s="340">
        <v>0</v>
      </c>
      <c r="DY182" s="340">
        <v>0</v>
      </c>
      <c r="DZ182" s="340">
        <v>21</v>
      </c>
      <c r="EA182" s="340">
        <v>0</v>
      </c>
      <c r="EB182" s="340">
        <v>0</v>
      </c>
      <c r="EC182" s="340">
        <v>2</v>
      </c>
      <c r="ED182" s="340">
        <v>1</v>
      </c>
      <c r="EE182" s="340">
        <v>0</v>
      </c>
      <c r="EF182" s="340">
        <v>0</v>
      </c>
      <c r="EG182" s="340">
        <v>0</v>
      </c>
      <c r="EH182" s="340">
        <v>0</v>
      </c>
      <c r="EI182" s="340">
        <v>0</v>
      </c>
      <c r="EJ182" s="235">
        <v>0</v>
      </c>
      <c r="EK182" s="235">
        <v>0</v>
      </c>
      <c r="EL182" s="235">
        <v>0</v>
      </c>
      <c r="EM182" s="235">
        <v>0</v>
      </c>
      <c r="EN182" s="235">
        <v>0</v>
      </c>
      <c r="EO182" s="235">
        <v>0</v>
      </c>
      <c r="EP182" s="235">
        <v>8</v>
      </c>
      <c r="EQ182" s="235">
        <v>0</v>
      </c>
      <c r="ER182" s="235">
        <v>0</v>
      </c>
      <c r="ES182" s="235">
        <v>0</v>
      </c>
      <c r="ET182" s="235">
        <v>0</v>
      </c>
      <c r="EU182" s="235">
        <v>0</v>
      </c>
      <c r="EV182" s="235">
        <v>0</v>
      </c>
      <c r="EW182" s="235">
        <v>0</v>
      </c>
      <c r="EX182" s="235">
        <v>0</v>
      </c>
      <c r="EY182" s="235">
        <v>0</v>
      </c>
    </row>
    <row r="183" spans="1:155" x14ac:dyDescent="0.2">
      <c r="A183" t="s">
        <v>1824</v>
      </c>
      <c r="E183" s="277"/>
      <c r="F183" s="277"/>
      <c r="G183" s="277"/>
      <c r="H183" s="277"/>
      <c r="I183" s="277"/>
      <c r="J183" s="277"/>
      <c r="K183">
        <v>0</v>
      </c>
      <c r="L183">
        <v>1</v>
      </c>
      <c r="M183">
        <v>0</v>
      </c>
      <c r="N183">
        <v>1</v>
      </c>
      <c r="O183">
        <v>0</v>
      </c>
      <c r="P183">
        <v>0</v>
      </c>
      <c r="Q183">
        <v>0</v>
      </c>
      <c r="R183">
        <v>2</v>
      </c>
      <c r="S183">
        <v>10</v>
      </c>
      <c r="T183">
        <v>34</v>
      </c>
      <c r="U183">
        <v>14</v>
      </c>
      <c r="V183">
        <v>12</v>
      </c>
      <c r="W183">
        <v>0</v>
      </c>
      <c r="X183">
        <v>0</v>
      </c>
      <c r="Y183">
        <v>0</v>
      </c>
      <c r="Z183">
        <v>0</v>
      </c>
      <c r="AA183" t="s">
        <v>2201</v>
      </c>
      <c r="AB183">
        <v>0</v>
      </c>
      <c r="AC183">
        <v>0</v>
      </c>
      <c r="AD183">
        <v>0</v>
      </c>
      <c r="AE183">
        <v>0</v>
      </c>
      <c r="AF183">
        <v>0</v>
      </c>
      <c r="AG183">
        <v>0</v>
      </c>
      <c r="AH183">
        <v>0</v>
      </c>
      <c r="AI183">
        <v>0</v>
      </c>
      <c r="AJ183">
        <v>0</v>
      </c>
      <c r="AK183">
        <v>0</v>
      </c>
      <c r="AL183">
        <v>0</v>
      </c>
      <c r="AM183">
        <v>4</v>
      </c>
      <c r="AN183">
        <v>0</v>
      </c>
      <c r="AO183">
        <v>0</v>
      </c>
      <c r="AP183">
        <v>0</v>
      </c>
      <c r="AQ183">
        <v>0</v>
      </c>
      <c r="AR183">
        <v>0</v>
      </c>
      <c r="AS183">
        <v>0</v>
      </c>
      <c r="AT183">
        <v>0</v>
      </c>
      <c r="AU183">
        <v>0</v>
      </c>
      <c r="AV183">
        <v>0</v>
      </c>
      <c r="AW183">
        <v>0</v>
      </c>
      <c r="AX183">
        <v>0</v>
      </c>
      <c r="AY183">
        <v>0</v>
      </c>
      <c r="AZ183">
        <v>0</v>
      </c>
      <c r="BA183">
        <v>0</v>
      </c>
      <c r="BB183">
        <v>4</v>
      </c>
      <c r="BC183">
        <v>0</v>
      </c>
      <c r="BD183">
        <v>0</v>
      </c>
      <c r="BE183">
        <v>0</v>
      </c>
      <c r="BF183">
        <v>0</v>
      </c>
      <c r="BG183">
        <v>0</v>
      </c>
      <c r="BH183">
        <v>0</v>
      </c>
      <c r="BI183">
        <v>0</v>
      </c>
      <c r="BJ183">
        <v>0</v>
      </c>
      <c r="BK183">
        <v>0</v>
      </c>
      <c r="BL183">
        <v>0</v>
      </c>
      <c r="BM183">
        <v>0</v>
      </c>
      <c r="BN183">
        <v>0</v>
      </c>
      <c r="BO183">
        <v>0</v>
      </c>
      <c r="BP183">
        <v>0</v>
      </c>
      <c r="BQ183">
        <v>1</v>
      </c>
      <c r="BR183">
        <v>0</v>
      </c>
      <c r="BS183">
        <v>3</v>
      </c>
      <c r="BT183">
        <v>0</v>
      </c>
      <c r="BU183">
        <v>0</v>
      </c>
      <c r="BV183">
        <v>0</v>
      </c>
      <c r="BW183">
        <v>0</v>
      </c>
      <c r="BX183">
        <v>0</v>
      </c>
      <c r="BY183">
        <v>0</v>
      </c>
      <c r="BZ183">
        <v>0</v>
      </c>
      <c r="CA183">
        <v>0</v>
      </c>
      <c r="CB183">
        <v>0</v>
      </c>
      <c r="CC183">
        <v>0</v>
      </c>
      <c r="CD183">
        <v>0</v>
      </c>
      <c r="CE183">
        <v>0</v>
      </c>
      <c r="CF183">
        <v>0</v>
      </c>
      <c r="CG183">
        <v>0</v>
      </c>
      <c r="CH183">
        <v>4</v>
      </c>
      <c r="CI183">
        <v>0</v>
      </c>
      <c r="CJ183">
        <v>0</v>
      </c>
      <c r="CK183">
        <v>0</v>
      </c>
      <c r="CL183">
        <v>0</v>
      </c>
      <c r="CM183">
        <v>0</v>
      </c>
      <c r="CN183">
        <v>0</v>
      </c>
      <c r="CO183">
        <v>0</v>
      </c>
      <c r="CP183">
        <v>0</v>
      </c>
      <c r="CQ183">
        <v>0</v>
      </c>
      <c r="CR183">
        <v>0</v>
      </c>
      <c r="CS183">
        <v>0</v>
      </c>
      <c r="CT183">
        <v>0</v>
      </c>
      <c r="CU183">
        <v>0</v>
      </c>
      <c r="CV183">
        <v>1</v>
      </c>
      <c r="CW183">
        <v>0</v>
      </c>
      <c r="CX183">
        <v>0</v>
      </c>
      <c r="CY183">
        <v>3</v>
      </c>
      <c r="CZ183">
        <v>0</v>
      </c>
      <c r="DA183">
        <v>0</v>
      </c>
      <c r="DB183">
        <v>0</v>
      </c>
      <c r="DC183">
        <v>0</v>
      </c>
      <c r="DD183">
        <v>0</v>
      </c>
      <c r="DE183">
        <v>0</v>
      </c>
      <c r="DF183">
        <v>0</v>
      </c>
      <c r="DG183">
        <v>0</v>
      </c>
      <c r="DH183">
        <v>0</v>
      </c>
      <c r="DI183">
        <v>0</v>
      </c>
      <c r="DJ183">
        <v>0</v>
      </c>
      <c r="DK183">
        <v>0</v>
      </c>
      <c r="DL183">
        <v>0</v>
      </c>
      <c r="DM183">
        <v>0</v>
      </c>
      <c r="DN183">
        <v>6</v>
      </c>
      <c r="DO183">
        <v>0</v>
      </c>
      <c r="DP183">
        <v>0</v>
      </c>
      <c r="DQ183">
        <v>0</v>
      </c>
      <c r="DR183">
        <v>0</v>
      </c>
      <c r="DS183">
        <v>0</v>
      </c>
      <c r="DT183" s="340">
        <v>0</v>
      </c>
      <c r="DU183" s="340">
        <v>0</v>
      </c>
      <c r="DV183" s="340">
        <v>0</v>
      </c>
      <c r="DW183" s="340">
        <v>0</v>
      </c>
      <c r="DX183" s="340">
        <v>0</v>
      </c>
      <c r="DY183" s="340">
        <v>0</v>
      </c>
      <c r="DZ183" s="340">
        <v>0</v>
      </c>
      <c r="EA183" s="340">
        <v>0</v>
      </c>
      <c r="EB183" s="340">
        <v>3</v>
      </c>
      <c r="EC183" s="340">
        <v>3</v>
      </c>
      <c r="ED183" s="340">
        <v>0</v>
      </c>
      <c r="EE183" s="340">
        <v>0</v>
      </c>
      <c r="EF183" s="340">
        <v>0</v>
      </c>
      <c r="EG183" s="340">
        <v>0</v>
      </c>
      <c r="EH183" s="340">
        <v>0</v>
      </c>
      <c r="EI183" s="340">
        <v>0</v>
      </c>
      <c r="EJ183" s="235">
        <v>0</v>
      </c>
      <c r="EK183" s="235">
        <v>0</v>
      </c>
      <c r="EL183" s="235">
        <v>0</v>
      </c>
      <c r="EM183" s="235">
        <v>0</v>
      </c>
      <c r="EN183" s="235">
        <v>0</v>
      </c>
      <c r="EO183" s="235">
        <v>0</v>
      </c>
      <c r="EP183" s="235">
        <v>0</v>
      </c>
      <c r="EQ183" s="235">
        <v>0</v>
      </c>
      <c r="ER183" s="235">
        <v>0</v>
      </c>
      <c r="ES183" s="235">
        <v>0</v>
      </c>
      <c r="ET183" s="235">
        <v>4</v>
      </c>
      <c r="EU183" s="235">
        <v>0</v>
      </c>
      <c r="EV183" s="235">
        <v>0</v>
      </c>
      <c r="EW183" s="235">
        <v>0</v>
      </c>
      <c r="EX183" s="235">
        <v>0</v>
      </c>
      <c r="EY183" s="235">
        <v>0</v>
      </c>
    </row>
    <row r="184" spans="1:155" x14ac:dyDescent="0.2">
      <c r="A184" t="s">
        <v>2394</v>
      </c>
      <c r="E184" s="277"/>
      <c r="F184" s="277"/>
      <c r="G184" s="277"/>
      <c r="H184" s="277"/>
      <c r="I184" s="277"/>
      <c r="J184" s="277"/>
      <c r="DT184" s="340" t="e">
        <v>#N/A</v>
      </c>
      <c r="DU184" s="340" t="e">
        <v>#N/A</v>
      </c>
      <c r="DV184" s="340" t="e">
        <v>#N/A</v>
      </c>
      <c r="DW184" s="340" t="e">
        <v>#N/A</v>
      </c>
      <c r="DX184" s="340" t="e">
        <v>#N/A</v>
      </c>
      <c r="DY184" s="340" t="e">
        <v>#N/A</v>
      </c>
      <c r="DZ184" s="340" t="e">
        <v>#N/A</v>
      </c>
      <c r="EA184" s="340" t="e">
        <v>#N/A</v>
      </c>
      <c r="EB184" s="340" t="e">
        <v>#N/A</v>
      </c>
      <c r="EC184" s="340" t="e">
        <v>#N/A</v>
      </c>
      <c r="ED184" s="340" t="e">
        <v>#N/A</v>
      </c>
      <c r="EE184" s="340" t="e">
        <v>#N/A</v>
      </c>
      <c r="EF184" s="340" t="e">
        <v>#N/A</v>
      </c>
      <c r="EG184" s="340" t="e">
        <v>#N/A</v>
      </c>
      <c r="EH184" s="340" t="e">
        <v>#N/A</v>
      </c>
      <c r="EI184" s="340" t="e">
        <v>#N/A</v>
      </c>
      <c r="EJ184" s="235" t="e">
        <v>#N/A</v>
      </c>
      <c r="EK184" s="235" t="e">
        <v>#N/A</v>
      </c>
      <c r="EL184" s="235" t="e">
        <v>#N/A</v>
      </c>
      <c r="EM184" s="235" t="e">
        <v>#N/A</v>
      </c>
      <c r="EN184" s="235" t="e">
        <v>#N/A</v>
      </c>
      <c r="EO184" s="235" t="e">
        <v>#N/A</v>
      </c>
      <c r="EP184" s="235" t="e">
        <v>#N/A</v>
      </c>
      <c r="EQ184" s="235" t="e">
        <v>#N/A</v>
      </c>
      <c r="ER184" s="235" t="e">
        <v>#N/A</v>
      </c>
      <c r="ES184" s="235" t="e">
        <v>#N/A</v>
      </c>
      <c r="ET184" s="235" t="e">
        <v>#N/A</v>
      </c>
      <c r="EU184" s="235" t="e">
        <v>#N/A</v>
      </c>
      <c r="EV184" s="235" t="e">
        <v>#N/A</v>
      </c>
      <c r="EW184" s="235" t="e">
        <v>#N/A</v>
      </c>
      <c r="EX184" s="235" t="e">
        <v>#N/A</v>
      </c>
      <c r="EY184" s="235" t="e">
        <v>#N/A</v>
      </c>
    </row>
    <row r="185" spans="1:155" x14ac:dyDescent="0.2">
      <c r="A185" t="s">
        <v>2020</v>
      </c>
      <c r="E185" s="277"/>
      <c r="F185" s="277"/>
      <c r="G185" s="277"/>
      <c r="H185" s="277"/>
      <c r="I185" s="277"/>
      <c r="J185" s="277"/>
      <c r="K185">
        <v>0</v>
      </c>
      <c r="L185">
        <v>0</v>
      </c>
      <c r="M185">
        <v>0</v>
      </c>
      <c r="N185">
        <v>6</v>
      </c>
      <c r="O185">
        <v>0</v>
      </c>
      <c r="P185">
        <v>0</v>
      </c>
      <c r="Q185">
        <v>0</v>
      </c>
      <c r="R185">
        <v>1</v>
      </c>
      <c r="S185">
        <v>4</v>
      </c>
      <c r="T185">
        <v>135</v>
      </c>
      <c r="U185">
        <v>15</v>
      </c>
      <c r="V185">
        <v>1</v>
      </c>
      <c r="W185">
        <v>0</v>
      </c>
      <c r="X185">
        <v>0</v>
      </c>
      <c r="Y185">
        <v>0</v>
      </c>
      <c r="Z185">
        <v>1</v>
      </c>
      <c r="AA185" t="s">
        <v>2201</v>
      </c>
      <c r="AB185">
        <v>0</v>
      </c>
      <c r="AC185">
        <v>0</v>
      </c>
      <c r="AD185">
        <v>0</v>
      </c>
      <c r="AE185">
        <v>1</v>
      </c>
      <c r="AF185">
        <v>0</v>
      </c>
      <c r="AG185">
        <v>0</v>
      </c>
      <c r="AH185">
        <v>0</v>
      </c>
      <c r="AI185">
        <v>0</v>
      </c>
      <c r="AJ185">
        <v>1</v>
      </c>
      <c r="AK185">
        <v>6</v>
      </c>
      <c r="AL185">
        <v>0</v>
      </c>
      <c r="AM185">
        <v>0</v>
      </c>
      <c r="AN185">
        <v>0</v>
      </c>
      <c r="AO185">
        <v>0</v>
      </c>
      <c r="AP185">
        <v>0</v>
      </c>
      <c r="AQ185">
        <v>0</v>
      </c>
      <c r="AR185">
        <v>0</v>
      </c>
      <c r="AS185">
        <v>0</v>
      </c>
      <c r="AT185">
        <v>0</v>
      </c>
      <c r="AU185">
        <v>0</v>
      </c>
      <c r="AV185">
        <v>0</v>
      </c>
      <c r="AW185">
        <v>0</v>
      </c>
      <c r="AX185">
        <v>0</v>
      </c>
      <c r="AY185">
        <v>0</v>
      </c>
      <c r="AZ185">
        <v>0</v>
      </c>
      <c r="BA185">
        <v>1</v>
      </c>
      <c r="BB185">
        <v>8</v>
      </c>
      <c r="BC185">
        <v>0</v>
      </c>
      <c r="BD185">
        <v>1</v>
      </c>
      <c r="BE185">
        <v>0</v>
      </c>
      <c r="BF185">
        <v>0</v>
      </c>
      <c r="BG185">
        <v>0</v>
      </c>
      <c r="BH185">
        <v>0</v>
      </c>
      <c r="BI185">
        <v>0</v>
      </c>
      <c r="BJ185">
        <v>0</v>
      </c>
      <c r="BK185">
        <v>1</v>
      </c>
      <c r="BL185">
        <v>0</v>
      </c>
      <c r="BM185">
        <v>0</v>
      </c>
      <c r="BN185">
        <v>0</v>
      </c>
      <c r="BO185">
        <v>0</v>
      </c>
      <c r="BP185">
        <v>1</v>
      </c>
      <c r="BQ185">
        <v>8</v>
      </c>
      <c r="BR185">
        <v>0</v>
      </c>
      <c r="BS185">
        <v>1</v>
      </c>
      <c r="BT185">
        <v>0</v>
      </c>
      <c r="BU185">
        <v>0</v>
      </c>
      <c r="BV185">
        <v>0</v>
      </c>
      <c r="BW185">
        <v>1</v>
      </c>
      <c r="BX185">
        <v>0</v>
      </c>
      <c r="BY185">
        <v>0</v>
      </c>
      <c r="BZ185">
        <v>0</v>
      </c>
      <c r="CA185">
        <v>0</v>
      </c>
      <c r="CB185">
        <v>0</v>
      </c>
      <c r="CC185">
        <v>0</v>
      </c>
      <c r="CD185">
        <v>0</v>
      </c>
      <c r="CE185">
        <v>0</v>
      </c>
      <c r="CF185">
        <v>0</v>
      </c>
      <c r="CG185">
        <v>1</v>
      </c>
      <c r="CH185">
        <v>4</v>
      </c>
      <c r="CI185">
        <v>0</v>
      </c>
      <c r="CJ185">
        <v>1</v>
      </c>
      <c r="CK185">
        <v>0</v>
      </c>
      <c r="CL185">
        <v>0</v>
      </c>
      <c r="CM185">
        <v>0</v>
      </c>
      <c r="CN185">
        <v>0</v>
      </c>
      <c r="CO185">
        <v>0</v>
      </c>
      <c r="CP185">
        <v>0</v>
      </c>
      <c r="CQ185">
        <v>0</v>
      </c>
      <c r="CR185">
        <v>0</v>
      </c>
      <c r="CS185">
        <v>0</v>
      </c>
      <c r="CT185">
        <v>0</v>
      </c>
      <c r="CU185">
        <v>0</v>
      </c>
      <c r="CV185">
        <v>0</v>
      </c>
      <c r="CW185">
        <v>14</v>
      </c>
      <c r="CX185">
        <v>0</v>
      </c>
      <c r="CY185">
        <v>0</v>
      </c>
      <c r="CZ185">
        <v>0</v>
      </c>
      <c r="DA185">
        <v>0</v>
      </c>
      <c r="DB185">
        <v>0</v>
      </c>
      <c r="DC185">
        <v>0</v>
      </c>
      <c r="DD185">
        <v>0</v>
      </c>
      <c r="DE185">
        <v>0</v>
      </c>
      <c r="DF185">
        <v>0</v>
      </c>
      <c r="DG185">
        <v>0</v>
      </c>
      <c r="DH185">
        <v>0</v>
      </c>
      <c r="DI185">
        <v>0</v>
      </c>
      <c r="DJ185">
        <v>0</v>
      </c>
      <c r="DK185">
        <v>0</v>
      </c>
      <c r="DL185">
        <v>0</v>
      </c>
      <c r="DM185">
        <v>0</v>
      </c>
      <c r="DN185">
        <v>7</v>
      </c>
      <c r="DO185">
        <v>0</v>
      </c>
      <c r="DP185">
        <v>0</v>
      </c>
      <c r="DQ185">
        <v>0</v>
      </c>
      <c r="DR185">
        <v>0</v>
      </c>
      <c r="DS185">
        <v>0</v>
      </c>
      <c r="DT185" s="340">
        <v>0</v>
      </c>
      <c r="DU185" s="340">
        <v>0</v>
      </c>
      <c r="DV185" s="340">
        <v>0</v>
      </c>
      <c r="DW185" s="340">
        <v>1</v>
      </c>
      <c r="DX185" s="340">
        <v>0</v>
      </c>
      <c r="DY185" s="340">
        <v>0</v>
      </c>
      <c r="DZ185" s="340">
        <v>0</v>
      </c>
      <c r="EA185" s="340">
        <v>0</v>
      </c>
      <c r="EB185" s="340">
        <v>0</v>
      </c>
      <c r="EC185" s="340">
        <v>1</v>
      </c>
      <c r="ED185" s="340">
        <v>0</v>
      </c>
      <c r="EE185" s="340">
        <v>0</v>
      </c>
      <c r="EF185" s="340">
        <v>0</v>
      </c>
      <c r="EG185" s="340">
        <v>0</v>
      </c>
      <c r="EH185" s="340">
        <v>0</v>
      </c>
      <c r="EI185" s="340">
        <v>0</v>
      </c>
      <c r="EJ185" s="235">
        <v>0</v>
      </c>
      <c r="EK185" s="235">
        <v>0</v>
      </c>
      <c r="EL185" s="235">
        <v>0</v>
      </c>
      <c r="EM185" s="235">
        <v>0</v>
      </c>
      <c r="EN185" s="235">
        <v>0</v>
      </c>
      <c r="EO185" s="235">
        <v>0</v>
      </c>
      <c r="EP185" s="235">
        <v>0</v>
      </c>
      <c r="EQ185" s="235">
        <v>0</v>
      </c>
      <c r="ER185" s="235">
        <v>0</v>
      </c>
      <c r="ES185" s="235">
        <v>0</v>
      </c>
      <c r="ET185" s="235">
        <v>2</v>
      </c>
      <c r="EU185" s="235">
        <v>0</v>
      </c>
      <c r="EV185" s="235">
        <v>0</v>
      </c>
      <c r="EW185" s="235">
        <v>0</v>
      </c>
      <c r="EX185" s="235">
        <v>0</v>
      </c>
      <c r="EY185" s="235">
        <v>0</v>
      </c>
    </row>
    <row r="186" spans="1:155" x14ac:dyDescent="0.2">
      <c r="A186" t="s">
        <v>1809</v>
      </c>
      <c r="E186" s="277"/>
      <c r="F186" s="277"/>
      <c r="G186" s="277"/>
      <c r="H186" s="277"/>
      <c r="I186" s="277"/>
      <c r="J186" s="277"/>
      <c r="K186">
        <v>0</v>
      </c>
      <c r="L186">
        <v>0</v>
      </c>
      <c r="M186">
        <v>0</v>
      </c>
      <c r="N186">
        <v>0</v>
      </c>
      <c r="O186">
        <v>0</v>
      </c>
      <c r="P186">
        <v>0</v>
      </c>
      <c r="Q186">
        <v>1</v>
      </c>
      <c r="R186">
        <v>2</v>
      </c>
      <c r="S186">
        <v>8</v>
      </c>
      <c r="T186">
        <v>23</v>
      </c>
      <c r="U186">
        <v>8</v>
      </c>
      <c r="V186">
        <v>10</v>
      </c>
      <c r="W186">
        <v>0</v>
      </c>
      <c r="X186">
        <v>0</v>
      </c>
      <c r="Y186">
        <v>0</v>
      </c>
      <c r="Z186">
        <v>0</v>
      </c>
      <c r="AA186" t="s">
        <v>2201</v>
      </c>
      <c r="AB186">
        <v>0</v>
      </c>
      <c r="AC186">
        <v>0</v>
      </c>
      <c r="AD186">
        <v>0</v>
      </c>
      <c r="AE186">
        <v>0</v>
      </c>
      <c r="AF186">
        <v>0</v>
      </c>
      <c r="AG186">
        <v>0</v>
      </c>
      <c r="AH186">
        <v>0</v>
      </c>
      <c r="AI186">
        <v>1</v>
      </c>
      <c r="AJ186">
        <v>1</v>
      </c>
      <c r="AK186">
        <v>1</v>
      </c>
      <c r="AL186">
        <v>0</v>
      </c>
      <c r="AM186">
        <v>6</v>
      </c>
      <c r="AN186">
        <v>0</v>
      </c>
      <c r="AO186">
        <v>0</v>
      </c>
      <c r="AP186">
        <v>0</v>
      </c>
      <c r="AQ186">
        <v>0</v>
      </c>
      <c r="AR186">
        <v>0</v>
      </c>
      <c r="AS186">
        <v>0</v>
      </c>
      <c r="AT186">
        <v>0</v>
      </c>
      <c r="AU186">
        <v>0</v>
      </c>
      <c r="AV186">
        <v>0</v>
      </c>
      <c r="AW186">
        <v>0</v>
      </c>
      <c r="AX186">
        <v>0</v>
      </c>
      <c r="AY186">
        <v>0</v>
      </c>
      <c r="AZ186">
        <v>0</v>
      </c>
      <c r="BA186">
        <v>0</v>
      </c>
      <c r="BB186">
        <v>1</v>
      </c>
      <c r="BC186">
        <v>0</v>
      </c>
      <c r="BD186">
        <v>0</v>
      </c>
      <c r="BE186">
        <v>0</v>
      </c>
      <c r="BF186">
        <v>0</v>
      </c>
      <c r="BG186">
        <v>0</v>
      </c>
      <c r="BH186">
        <v>0</v>
      </c>
      <c r="BI186">
        <v>0</v>
      </c>
      <c r="BJ186">
        <v>0</v>
      </c>
      <c r="BK186">
        <v>0</v>
      </c>
      <c r="BL186">
        <v>0</v>
      </c>
      <c r="BM186">
        <v>0</v>
      </c>
      <c r="BN186">
        <v>0</v>
      </c>
      <c r="BO186">
        <v>0</v>
      </c>
      <c r="BP186">
        <v>0</v>
      </c>
      <c r="BQ186">
        <v>2</v>
      </c>
      <c r="BR186">
        <v>2</v>
      </c>
      <c r="BS186">
        <v>2</v>
      </c>
      <c r="BT186">
        <v>0</v>
      </c>
      <c r="BU186">
        <v>0</v>
      </c>
      <c r="BV186">
        <v>0</v>
      </c>
      <c r="BW186">
        <v>0</v>
      </c>
      <c r="BX186">
        <v>0</v>
      </c>
      <c r="BY186">
        <v>0</v>
      </c>
      <c r="BZ186">
        <v>0</v>
      </c>
      <c r="CA186">
        <v>1</v>
      </c>
      <c r="CB186">
        <v>0</v>
      </c>
      <c r="CC186">
        <v>0</v>
      </c>
      <c r="CD186">
        <v>0</v>
      </c>
      <c r="CE186">
        <v>0</v>
      </c>
      <c r="CF186">
        <v>1</v>
      </c>
      <c r="CG186">
        <v>3</v>
      </c>
      <c r="CH186">
        <v>2</v>
      </c>
      <c r="CI186">
        <v>0</v>
      </c>
      <c r="CJ186">
        <v>0</v>
      </c>
      <c r="CK186">
        <v>0</v>
      </c>
      <c r="CL186">
        <v>0</v>
      </c>
      <c r="CM186">
        <v>0</v>
      </c>
      <c r="CN186">
        <v>0</v>
      </c>
      <c r="CO186">
        <v>0</v>
      </c>
      <c r="CP186">
        <v>0</v>
      </c>
      <c r="CQ186">
        <v>0</v>
      </c>
      <c r="CR186">
        <v>0</v>
      </c>
      <c r="CS186">
        <v>0</v>
      </c>
      <c r="CT186">
        <v>0</v>
      </c>
      <c r="CU186">
        <v>1</v>
      </c>
      <c r="CV186">
        <v>4</v>
      </c>
      <c r="CW186">
        <v>3</v>
      </c>
      <c r="CX186">
        <v>1</v>
      </c>
      <c r="CY186">
        <v>0</v>
      </c>
      <c r="CZ186">
        <v>0</v>
      </c>
      <c r="DA186">
        <v>0</v>
      </c>
      <c r="DB186">
        <v>0</v>
      </c>
      <c r="DC186">
        <v>0</v>
      </c>
      <c r="DD186">
        <v>0</v>
      </c>
      <c r="DE186">
        <v>0</v>
      </c>
      <c r="DF186">
        <v>0</v>
      </c>
      <c r="DG186">
        <v>0</v>
      </c>
      <c r="DH186">
        <v>0</v>
      </c>
      <c r="DI186">
        <v>0</v>
      </c>
      <c r="DJ186">
        <v>0</v>
      </c>
      <c r="DK186">
        <v>0</v>
      </c>
      <c r="DL186">
        <v>1</v>
      </c>
      <c r="DM186">
        <v>4</v>
      </c>
      <c r="DN186">
        <v>3</v>
      </c>
      <c r="DO186">
        <v>1</v>
      </c>
      <c r="DP186">
        <v>0</v>
      </c>
      <c r="DQ186">
        <v>0</v>
      </c>
      <c r="DR186">
        <v>0</v>
      </c>
      <c r="DS186">
        <v>0</v>
      </c>
      <c r="DT186" s="340">
        <v>0</v>
      </c>
      <c r="DU186" s="340">
        <v>0</v>
      </c>
      <c r="DV186" s="340">
        <v>0</v>
      </c>
      <c r="DW186" s="340">
        <v>0</v>
      </c>
      <c r="DX186" s="340">
        <v>0</v>
      </c>
      <c r="DY186" s="340">
        <v>0</v>
      </c>
      <c r="DZ186" s="340">
        <v>0</v>
      </c>
      <c r="EA186" s="340">
        <v>0</v>
      </c>
      <c r="EB186" s="340">
        <v>2</v>
      </c>
      <c r="EC186" s="340">
        <v>5</v>
      </c>
      <c r="ED186" s="340">
        <v>0</v>
      </c>
      <c r="EE186" s="340">
        <v>2</v>
      </c>
      <c r="EF186" s="340">
        <v>0</v>
      </c>
      <c r="EG186" s="340">
        <v>0</v>
      </c>
      <c r="EH186" s="340">
        <v>0</v>
      </c>
      <c r="EI186" s="340">
        <v>0</v>
      </c>
      <c r="EJ186" s="235">
        <v>0</v>
      </c>
      <c r="EK186" s="235">
        <v>0</v>
      </c>
      <c r="EL186" s="235">
        <v>0</v>
      </c>
      <c r="EM186" s="235">
        <v>0</v>
      </c>
      <c r="EN186" s="235">
        <v>0</v>
      </c>
      <c r="EO186" s="235">
        <v>0</v>
      </c>
      <c r="EP186" s="235">
        <v>0</v>
      </c>
      <c r="EQ186" s="235">
        <v>0</v>
      </c>
      <c r="ER186" s="235">
        <v>0</v>
      </c>
      <c r="ES186" s="235">
        <v>3</v>
      </c>
      <c r="ET186" s="235">
        <v>6</v>
      </c>
      <c r="EU186" s="235">
        <v>0</v>
      </c>
      <c r="EV186" s="235">
        <v>0</v>
      </c>
      <c r="EW186" s="235">
        <v>0</v>
      </c>
      <c r="EX186" s="235">
        <v>0</v>
      </c>
      <c r="EY186" s="235">
        <v>0</v>
      </c>
    </row>
    <row r="187" spans="1:155" x14ac:dyDescent="0.2">
      <c r="A187" t="s">
        <v>2395</v>
      </c>
      <c r="E187" s="277"/>
      <c r="F187" s="277"/>
      <c r="G187" s="277"/>
      <c r="H187" s="277"/>
      <c r="I187" s="277"/>
      <c r="J187" s="277"/>
      <c r="K187">
        <v>0</v>
      </c>
      <c r="L187">
        <v>0</v>
      </c>
      <c r="M187">
        <v>0</v>
      </c>
      <c r="N187">
        <v>0</v>
      </c>
      <c r="O187">
        <v>0</v>
      </c>
      <c r="P187">
        <v>0</v>
      </c>
      <c r="Q187">
        <v>0</v>
      </c>
      <c r="R187">
        <v>0</v>
      </c>
      <c r="S187">
        <v>10</v>
      </c>
      <c r="T187">
        <v>9</v>
      </c>
      <c r="U187">
        <v>1</v>
      </c>
      <c r="V187">
        <v>13</v>
      </c>
      <c r="W187">
        <v>0</v>
      </c>
      <c r="X187">
        <v>0</v>
      </c>
      <c r="Y187">
        <v>0</v>
      </c>
      <c r="Z187">
        <v>0</v>
      </c>
      <c r="AA187" t="s">
        <v>2201</v>
      </c>
      <c r="DT187" s="340" t="e">
        <v>#N/A</v>
      </c>
      <c r="DU187" s="340" t="e">
        <v>#N/A</v>
      </c>
      <c r="DV187" s="340" t="e">
        <v>#N/A</v>
      </c>
      <c r="DW187" s="340" t="e">
        <v>#N/A</v>
      </c>
      <c r="DX187" s="340" t="e">
        <v>#N/A</v>
      </c>
      <c r="DY187" s="340" t="e">
        <v>#N/A</v>
      </c>
      <c r="DZ187" s="340" t="e">
        <v>#N/A</v>
      </c>
      <c r="EA187" s="340" t="e">
        <v>#N/A</v>
      </c>
      <c r="EB187" s="340" t="e">
        <v>#N/A</v>
      </c>
      <c r="EC187" s="340" t="e">
        <v>#N/A</v>
      </c>
      <c r="ED187" s="340" t="e">
        <v>#N/A</v>
      </c>
      <c r="EE187" s="340" t="e">
        <v>#N/A</v>
      </c>
      <c r="EF187" s="340" t="e">
        <v>#N/A</v>
      </c>
      <c r="EG187" s="340" t="e">
        <v>#N/A</v>
      </c>
      <c r="EH187" s="340" t="e">
        <v>#N/A</v>
      </c>
      <c r="EI187" s="340" t="e">
        <v>#N/A</v>
      </c>
      <c r="EJ187" s="235" t="e">
        <v>#N/A</v>
      </c>
      <c r="EK187" s="235" t="e">
        <v>#N/A</v>
      </c>
      <c r="EL187" s="235" t="e">
        <v>#N/A</v>
      </c>
      <c r="EM187" s="235" t="e">
        <v>#N/A</v>
      </c>
      <c r="EN187" s="235" t="e">
        <v>#N/A</v>
      </c>
      <c r="EO187" s="235" t="e">
        <v>#N/A</v>
      </c>
      <c r="EP187" s="235" t="e">
        <v>#N/A</v>
      </c>
      <c r="EQ187" s="235" t="e">
        <v>#N/A</v>
      </c>
      <c r="ER187" s="235" t="e">
        <v>#N/A</v>
      </c>
      <c r="ES187" s="235" t="e">
        <v>#N/A</v>
      </c>
      <c r="ET187" s="235" t="e">
        <v>#N/A</v>
      </c>
      <c r="EU187" s="235" t="e">
        <v>#N/A</v>
      </c>
      <c r="EV187" s="235" t="e">
        <v>#N/A</v>
      </c>
      <c r="EW187" s="235" t="e">
        <v>#N/A</v>
      </c>
      <c r="EX187" s="235" t="e">
        <v>#N/A</v>
      </c>
      <c r="EY187" s="235" t="e">
        <v>#N/A</v>
      </c>
    </row>
    <row r="188" spans="1:155" x14ac:dyDescent="0.2">
      <c r="A188" t="s">
        <v>1861</v>
      </c>
      <c r="E188" s="277"/>
      <c r="F188" s="277"/>
      <c r="G188" s="277"/>
      <c r="H188" s="277"/>
      <c r="I188" s="277"/>
      <c r="J188" s="277"/>
      <c r="K188">
        <v>0</v>
      </c>
      <c r="L188">
        <v>0</v>
      </c>
      <c r="M188">
        <v>0</v>
      </c>
      <c r="N188">
        <v>2</v>
      </c>
      <c r="O188">
        <v>1</v>
      </c>
      <c r="P188">
        <v>0</v>
      </c>
      <c r="Q188">
        <v>1</v>
      </c>
      <c r="R188">
        <v>12</v>
      </c>
      <c r="S188">
        <v>22</v>
      </c>
      <c r="T188">
        <v>3</v>
      </c>
      <c r="U188">
        <v>3</v>
      </c>
      <c r="V188">
        <v>28</v>
      </c>
      <c r="W188">
        <v>0</v>
      </c>
      <c r="X188">
        <v>0</v>
      </c>
      <c r="Y188">
        <v>0</v>
      </c>
      <c r="Z188">
        <v>12</v>
      </c>
      <c r="AA188" t="s">
        <v>2201</v>
      </c>
      <c r="AB188">
        <v>0</v>
      </c>
      <c r="AC188">
        <v>0</v>
      </c>
      <c r="AD188">
        <v>0</v>
      </c>
      <c r="AE188">
        <v>1</v>
      </c>
      <c r="AF188">
        <v>0</v>
      </c>
      <c r="AG188">
        <v>0</v>
      </c>
      <c r="AH188">
        <v>1</v>
      </c>
      <c r="AI188">
        <v>0</v>
      </c>
      <c r="AJ188">
        <v>1</v>
      </c>
      <c r="AK188">
        <v>0</v>
      </c>
      <c r="AL188">
        <v>0</v>
      </c>
      <c r="AM188">
        <v>5</v>
      </c>
      <c r="AN188">
        <v>0</v>
      </c>
      <c r="AO188">
        <v>0</v>
      </c>
      <c r="AP188">
        <v>0</v>
      </c>
      <c r="AQ188">
        <v>4</v>
      </c>
      <c r="AR188">
        <v>0</v>
      </c>
      <c r="AS188">
        <v>0</v>
      </c>
      <c r="AT188">
        <v>0</v>
      </c>
      <c r="AU188">
        <v>1</v>
      </c>
      <c r="AV188">
        <v>0</v>
      </c>
      <c r="AW188">
        <v>0</v>
      </c>
      <c r="AX188">
        <v>0</v>
      </c>
      <c r="AY188">
        <v>0</v>
      </c>
      <c r="AZ188">
        <v>0</v>
      </c>
      <c r="BA188">
        <v>0</v>
      </c>
      <c r="BB188">
        <v>0</v>
      </c>
      <c r="BC188">
        <v>0</v>
      </c>
      <c r="BD188">
        <v>0</v>
      </c>
      <c r="BE188">
        <v>0</v>
      </c>
      <c r="BF188">
        <v>0</v>
      </c>
      <c r="BG188">
        <v>0</v>
      </c>
      <c r="BH188">
        <v>0</v>
      </c>
      <c r="BI188">
        <v>0</v>
      </c>
      <c r="BJ188">
        <v>0</v>
      </c>
      <c r="BK188">
        <v>1</v>
      </c>
      <c r="BL188">
        <v>0</v>
      </c>
      <c r="BM188">
        <v>0</v>
      </c>
      <c r="BN188">
        <v>0</v>
      </c>
      <c r="BO188">
        <v>0</v>
      </c>
      <c r="BP188">
        <v>0</v>
      </c>
      <c r="BQ188">
        <v>0</v>
      </c>
      <c r="BR188">
        <v>0</v>
      </c>
      <c r="BS188">
        <v>0</v>
      </c>
      <c r="BT188">
        <v>0</v>
      </c>
      <c r="BU188">
        <v>0</v>
      </c>
      <c r="BV188">
        <v>0</v>
      </c>
      <c r="BW188">
        <v>8</v>
      </c>
      <c r="BX188">
        <v>0</v>
      </c>
      <c r="BY188">
        <v>0</v>
      </c>
      <c r="BZ188">
        <v>0</v>
      </c>
      <c r="CA188">
        <v>0</v>
      </c>
      <c r="CB188">
        <v>1</v>
      </c>
      <c r="CC188">
        <v>0</v>
      </c>
      <c r="CD188">
        <v>0</v>
      </c>
      <c r="CE188">
        <v>0</v>
      </c>
      <c r="CF188">
        <v>0</v>
      </c>
      <c r="CG188">
        <v>0</v>
      </c>
      <c r="CH188">
        <v>3</v>
      </c>
      <c r="CI188">
        <v>0</v>
      </c>
      <c r="CJ188">
        <v>0</v>
      </c>
      <c r="CK188">
        <v>0</v>
      </c>
      <c r="CL188">
        <v>0</v>
      </c>
      <c r="CM188">
        <v>0</v>
      </c>
      <c r="CN188">
        <v>0</v>
      </c>
      <c r="CO188">
        <v>0</v>
      </c>
      <c r="CP188">
        <v>0</v>
      </c>
      <c r="CQ188">
        <v>0</v>
      </c>
      <c r="CR188">
        <v>0</v>
      </c>
      <c r="CS188">
        <v>0</v>
      </c>
      <c r="CT188">
        <v>0</v>
      </c>
      <c r="CU188">
        <v>1</v>
      </c>
      <c r="CV188">
        <v>1</v>
      </c>
      <c r="CW188">
        <v>0</v>
      </c>
      <c r="CX188">
        <v>0</v>
      </c>
      <c r="CY188">
        <v>12</v>
      </c>
      <c r="CZ188">
        <v>0</v>
      </c>
      <c r="DA188">
        <v>0</v>
      </c>
      <c r="DB188">
        <v>0</v>
      </c>
      <c r="DC188">
        <v>0</v>
      </c>
      <c r="DD188">
        <v>0</v>
      </c>
      <c r="DE188">
        <v>0</v>
      </c>
      <c r="DF188">
        <v>0</v>
      </c>
      <c r="DG188">
        <v>0</v>
      </c>
      <c r="DH188">
        <v>2</v>
      </c>
      <c r="DI188">
        <v>0</v>
      </c>
      <c r="DJ188">
        <v>0</v>
      </c>
      <c r="DK188">
        <v>0</v>
      </c>
      <c r="DL188">
        <v>0</v>
      </c>
      <c r="DM188">
        <v>0</v>
      </c>
      <c r="DN188">
        <v>2</v>
      </c>
      <c r="DO188">
        <v>0</v>
      </c>
      <c r="DP188">
        <v>0</v>
      </c>
      <c r="DQ188">
        <v>0</v>
      </c>
      <c r="DR188">
        <v>0</v>
      </c>
      <c r="DS188">
        <v>0</v>
      </c>
      <c r="DT188" s="340">
        <v>0</v>
      </c>
      <c r="DU188" s="340">
        <v>0</v>
      </c>
      <c r="DV188" s="340">
        <v>0</v>
      </c>
      <c r="DW188" s="340">
        <v>0</v>
      </c>
      <c r="DX188" s="340">
        <v>0</v>
      </c>
      <c r="DY188" s="340">
        <v>0</v>
      </c>
      <c r="DZ188" s="340">
        <v>0</v>
      </c>
      <c r="EA188" s="340">
        <v>1</v>
      </c>
      <c r="EB188" s="340">
        <v>0</v>
      </c>
      <c r="EC188" s="340">
        <v>0</v>
      </c>
      <c r="ED188" s="340">
        <v>0</v>
      </c>
      <c r="EE188" s="340">
        <v>0</v>
      </c>
      <c r="EF188" s="340">
        <v>0</v>
      </c>
      <c r="EG188" s="340">
        <v>0</v>
      </c>
      <c r="EH188" s="340">
        <v>0</v>
      </c>
      <c r="EI188" s="340">
        <v>0</v>
      </c>
      <c r="EJ188" s="235">
        <v>0</v>
      </c>
      <c r="EK188" s="235">
        <v>0</v>
      </c>
      <c r="EL188" s="235">
        <v>0</v>
      </c>
      <c r="EM188" s="235">
        <v>0</v>
      </c>
      <c r="EN188" s="235">
        <v>0</v>
      </c>
      <c r="EO188" s="235">
        <v>0</v>
      </c>
      <c r="EP188" s="235">
        <v>0</v>
      </c>
      <c r="EQ188" s="235">
        <v>0</v>
      </c>
      <c r="ER188" s="235">
        <v>0</v>
      </c>
      <c r="ES188" s="235">
        <v>0</v>
      </c>
      <c r="ET188" s="235">
        <v>4</v>
      </c>
      <c r="EU188" s="235">
        <v>0</v>
      </c>
      <c r="EV188" s="235">
        <v>0</v>
      </c>
      <c r="EW188" s="235">
        <v>0</v>
      </c>
      <c r="EX188" s="235">
        <v>0</v>
      </c>
      <c r="EY188" s="235">
        <v>0</v>
      </c>
    </row>
    <row r="189" spans="1:155" x14ac:dyDescent="0.2">
      <c r="A189" t="s">
        <v>1801</v>
      </c>
      <c r="E189" s="277"/>
      <c r="F189" s="277"/>
      <c r="G189" s="277"/>
      <c r="H189" s="277"/>
      <c r="I189" s="277"/>
      <c r="J189" s="277"/>
      <c r="K189">
        <v>0</v>
      </c>
      <c r="L189">
        <v>41</v>
      </c>
      <c r="M189">
        <v>0</v>
      </c>
      <c r="N189">
        <v>1</v>
      </c>
      <c r="O189">
        <v>67</v>
      </c>
      <c r="P189">
        <v>0</v>
      </c>
      <c r="Q189">
        <v>1</v>
      </c>
      <c r="R189">
        <v>0</v>
      </c>
      <c r="S189">
        <v>0</v>
      </c>
      <c r="T189">
        <v>0</v>
      </c>
      <c r="U189">
        <v>0</v>
      </c>
      <c r="V189">
        <v>0</v>
      </c>
      <c r="W189">
        <v>0</v>
      </c>
      <c r="X189">
        <v>0</v>
      </c>
      <c r="Y189">
        <v>0</v>
      </c>
      <c r="Z189">
        <v>0</v>
      </c>
      <c r="AA189" t="s">
        <v>2201</v>
      </c>
      <c r="AB189">
        <v>0</v>
      </c>
      <c r="AC189">
        <v>2</v>
      </c>
      <c r="AD189">
        <v>0</v>
      </c>
      <c r="AE189">
        <v>0</v>
      </c>
      <c r="AF189">
        <v>3</v>
      </c>
      <c r="AG189">
        <v>0</v>
      </c>
      <c r="AH189">
        <v>0</v>
      </c>
      <c r="AI189">
        <v>0</v>
      </c>
      <c r="AJ189">
        <v>0</v>
      </c>
      <c r="AK189">
        <v>0</v>
      </c>
      <c r="AL189">
        <v>0</v>
      </c>
      <c r="AM189">
        <v>0</v>
      </c>
      <c r="AN189">
        <v>0</v>
      </c>
      <c r="AO189">
        <v>0</v>
      </c>
      <c r="AP189">
        <v>0</v>
      </c>
      <c r="AQ189">
        <v>0</v>
      </c>
      <c r="AR189">
        <v>0</v>
      </c>
      <c r="AS189">
        <v>4</v>
      </c>
      <c r="AT189">
        <v>0</v>
      </c>
      <c r="AU189">
        <v>0</v>
      </c>
      <c r="AV189">
        <v>1</v>
      </c>
      <c r="AW189">
        <v>0</v>
      </c>
      <c r="AX189">
        <v>0</v>
      </c>
      <c r="AY189">
        <v>0</v>
      </c>
      <c r="AZ189">
        <v>0</v>
      </c>
      <c r="BA189">
        <v>0</v>
      </c>
      <c r="BB189">
        <v>0</v>
      </c>
      <c r="BC189">
        <v>0</v>
      </c>
      <c r="BD189">
        <v>0</v>
      </c>
      <c r="BE189">
        <v>0</v>
      </c>
      <c r="BF189">
        <v>0</v>
      </c>
      <c r="BG189">
        <v>0</v>
      </c>
      <c r="BH189">
        <v>0</v>
      </c>
      <c r="BI189">
        <v>0</v>
      </c>
      <c r="BJ189">
        <v>0</v>
      </c>
      <c r="BK189">
        <v>0</v>
      </c>
      <c r="BL189">
        <v>7</v>
      </c>
      <c r="BM189">
        <v>0</v>
      </c>
      <c r="BN189">
        <v>0</v>
      </c>
      <c r="BO189">
        <v>0</v>
      </c>
      <c r="BP189">
        <v>0</v>
      </c>
      <c r="BQ189">
        <v>0</v>
      </c>
      <c r="BR189">
        <v>0</v>
      </c>
      <c r="BS189">
        <v>0</v>
      </c>
      <c r="BT189">
        <v>0</v>
      </c>
      <c r="BU189">
        <v>0</v>
      </c>
      <c r="BV189">
        <v>0</v>
      </c>
      <c r="BW189">
        <v>0</v>
      </c>
      <c r="BX189">
        <v>0</v>
      </c>
      <c r="BY189">
        <v>7</v>
      </c>
      <c r="BZ189">
        <v>0</v>
      </c>
      <c r="CA189">
        <v>0</v>
      </c>
      <c r="CB189">
        <v>0</v>
      </c>
      <c r="CC189">
        <v>0</v>
      </c>
      <c r="CD189">
        <v>0</v>
      </c>
      <c r="CE189">
        <v>0</v>
      </c>
      <c r="CF189">
        <v>0</v>
      </c>
      <c r="CG189">
        <v>0</v>
      </c>
      <c r="CH189">
        <v>0</v>
      </c>
      <c r="CI189">
        <v>0</v>
      </c>
      <c r="CJ189">
        <v>0</v>
      </c>
      <c r="CK189">
        <v>0</v>
      </c>
      <c r="CL189">
        <v>0</v>
      </c>
      <c r="CM189">
        <v>0</v>
      </c>
      <c r="CN189">
        <v>0</v>
      </c>
      <c r="CO189">
        <v>1</v>
      </c>
      <c r="CP189">
        <v>0</v>
      </c>
      <c r="CQ189">
        <v>0</v>
      </c>
      <c r="CR189">
        <v>11</v>
      </c>
      <c r="CS189">
        <v>0</v>
      </c>
      <c r="CT189">
        <v>0</v>
      </c>
      <c r="CU189">
        <v>0</v>
      </c>
      <c r="CV189">
        <v>0</v>
      </c>
      <c r="CW189">
        <v>0</v>
      </c>
      <c r="CX189">
        <v>0</v>
      </c>
      <c r="CY189">
        <v>0</v>
      </c>
      <c r="CZ189">
        <v>0</v>
      </c>
      <c r="DA189">
        <v>0</v>
      </c>
      <c r="DB189">
        <v>0</v>
      </c>
      <c r="DC189">
        <v>0</v>
      </c>
      <c r="DD189">
        <v>0</v>
      </c>
      <c r="DE189">
        <v>10</v>
      </c>
      <c r="DF189">
        <v>0</v>
      </c>
      <c r="DG189">
        <v>0</v>
      </c>
      <c r="DH189">
        <v>0</v>
      </c>
      <c r="DI189">
        <v>1</v>
      </c>
      <c r="DJ189">
        <v>0</v>
      </c>
      <c r="DK189">
        <v>0</v>
      </c>
      <c r="DL189">
        <v>0</v>
      </c>
      <c r="DM189">
        <v>0</v>
      </c>
      <c r="DN189">
        <v>0</v>
      </c>
      <c r="DO189">
        <v>0</v>
      </c>
      <c r="DP189">
        <v>0</v>
      </c>
      <c r="DQ189">
        <v>0</v>
      </c>
      <c r="DR189">
        <v>0</v>
      </c>
      <c r="DS189">
        <v>0</v>
      </c>
      <c r="DT189" s="340">
        <v>0</v>
      </c>
      <c r="DU189" s="340">
        <v>2</v>
      </c>
      <c r="DV189" s="340">
        <v>0</v>
      </c>
      <c r="DW189" s="340">
        <v>0</v>
      </c>
      <c r="DX189" s="340">
        <v>20</v>
      </c>
      <c r="DY189" s="340">
        <v>0</v>
      </c>
      <c r="DZ189" s="340">
        <v>0</v>
      </c>
      <c r="EA189" s="340">
        <v>0</v>
      </c>
      <c r="EB189" s="340">
        <v>0</v>
      </c>
      <c r="EC189" s="340">
        <v>0</v>
      </c>
      <c r="ED189" s="340">
        <v>0</v>
      </c>
      <c r="EE189" s="340">
        <v>0</v>
      </c>
      <c r="EF189" s="340">
        <v>0</v>
      </c>
      <c r="EG189" s="340">
        <v>0</v>
      </c>
      <c r="EH189" s="340">
        <v>0</v>
      </c>
      <c r="EI189" s="340">
        <v>0</v>
      </c>
      <c r="EJ189" s="235">
        <v>0</v>
      </c>
      <c r="EK189" s="235">
        <v>20</v>
      </c>
      <c r="EL189" s="235">
        <v>0</v>
      </c>
      <c r="EM189" s="235">
        <v>0</v>
      </c>
      <c r="EN189" s="235">
        <v>1</v>
      </c>
      <c r="EO189" s="235">
        <v>1</v>
      </c>
      <c r="EP189" s="235">
        <v>0</v>
      </c>
      <c r="EQ189" s="235">
        <v>0</v>
      </c>
      <c r="ER189" s="235">
        <v>0</v>
      </c>
      <c r="ES189" s="235">
        <v>0</v>
      </c>
      <c r="ET189" s="235">
        <v>0</v>
      </c>
      <c r="EU189" s="235">
        <v>0</v>
      </c>
      <c r="EV189" s="235">
        <v>1</v>
      </c>
      <c r="EW189" s="235">
        <v>0</v>
      </c>
      <c r="EX189" s="235">
        <v>0</v>
      </c>
      <c r="EY189" s="235">
        <v>0</v>
      </c>
    </row>
    <row r="190" spans="1:155" x14ac:dyDescent="0.2">
      <c r="A190" t="s">
        <v>1963</v>
      </c>
      <c r="E190" s="277"/>
      <c r="F190" s="277"/>
      <c r="G190" s="277"/>
      <c r="H190" s="277"/>
      <c r="I190" s="277"/>
      <c r="J190" s="277"/>
      <c r="K190">
        <v>0</v>
      </c>
      <c r="L190">
        <v>5</v>
      </c>
      <c r="M190">
        <v>0</v>
      </c>
      <c r="N190">
        <v>0</v>
      </c>
      <c r="O190">
        <v>12</v>
      </c>
      <c r="P190">
        <v>0</v>
      </c>
      <c r="Q190">
        <v>0</v>
      </c>
      <c r="R190">
        <v>2</v>
      </c>
      <c r="S190">
        <v>20</v>
      </c>
      <c r="T190">
        <v>49</v>
      </c>
      <c r="U190">
        <v>26</v>
      </c>
      <c r="V190">
        <v>4</v>
      </c>
      <c r="W190">
        <v>0</v>
      </c>
      <c r="X190">
        <v>0</v>
      </c>
      <c r="Y190">
        <v>0</v>
      </c>
      <c r="Z190">
        <v>0</v>
      </c>
      <c r="AA190" t="s">
        <v>2201</v>
      </c>
      <c r="AB190">
        <v>0</v>
      </c>
      <c r="AC190">
        <v>2</v>
      </c>
      <c r="AD190">
        <v>0</v>
      </c>
      <c r="AE190">
        <v>0</v>
      </c>
      <c r="AF190">
        <v>0</v>
      </c>
      <c r="AG190">
        <v>0</v>
      </c>
      <c r="AH190">
        <v>0</v>
      </c>
      <c r="AI190">
        <v>0</v>
      </c>
      <c r="AJ190">
        <v>0</v>
      </c>
      <c r="AK190">
        <v>0</v>
      </c>
      <c r="AL190">
        <v>0</v>
      </c>
      <c r="AM190">
        <v>2</v>
      </c>
      <c r="AN190">
        <v>0</v>
      </c>
      <c r="AO190">
        <v>0</v>
      </c>
      <c r="AP190">
        <v>0</v>
      </c>
      <c r="AQ190">
        <v>0</v>
      </c>
      <c r="AR190">
        <v>0</v>
      </c>
      <c r="AS190">
        <v>0</v>
      </c>
      <c r="AT190">
        <v>0</v>
      </c>
      <c r="AU190">
        <v>0</v>
      </c>
      <c r="AV190">
        <v>0</v>
      </c>
      <c r="AW190">
        <v>0</v>
      </c>
      <c r="AX190">
        <v>0</v>
      </c>
      <c r="AY190">
        <v>0</v>
      </c>
      <c r="AZ190">
        <v>0</v>
      </c>
      <c r="BA190">
        <v>0</v>
      </c>
      <c r="BB190">
        <v>3</v>
      </c>
      <c r="BC190">
        <v>0</v>
      </c>
      <c r="BD190">
        <v>0</v>
      </c>
      <c r="BE190">
        <v>0</v>
      </c>
      <c r="BF190">
        <v>0</v>
      </c>
      <c r="BG190">
        <v>0</v>
      </c>
      <c r="BH190">
        <v>0</v>
      </c>
      <c r="BI190">
        <v>1</v>
      </c>
      <c r="BJ190">
        <v>0</v>
      </c>
      <c r="BK190">
        <v>0</v>
      </c>
      <c r="BL190">
        <v>10</v>
      </c>
      <c r="BM190">
        <v>0</v>
      </c>
      <c r="BN190">
        <v>0</v>
      </c>
      <c r="BO190">
        <v>2</v>
      </c>
      <c r="BP190">
        <v>5</v>
      </c>
      <c r="BQ190">
        <v>3</v>
      </c>
      <c r="BR190">
        <v>1</v>
      </c>
      <c r="BS190">
        <v>2</v>
      </c>
      <c r="BT190">
        <v>0</v>
      </c>
      <c r="BU190">
        <v>0</v>
      </c>
      <c r="BV190">
        <v>0</v>
      </c>
      <c r="BW190">
        <v>0</v>
      </c>
      <c r="BX190">
        <v>0</v>
      </c>
      <c r="BY190">
        <v>0</v>
      </c>
      <c r="BZ190">
        <v>0</v>
      </c>
      <c r="CA190">
        <v>0</v>
      </c>
      <c r="CB190">
        <v>10</v>
      </c>
      <c r="CC190">
        <v>0</v>
      </c>
      <c r="CD190">
        <v>0</v>
      </c>
      <c r="CE190">
        <v>0</v>
      </c>
      <c r="CF190">
        <v>0</v>
      </c>
      <c r="CG190">
        <v>0</v>
      </c>
      <c r="CH190">
        <v>0</v>
      </c>
      <c r="CI190">
        <v>0</v>
      </c>
      <c r="CJ190">
        <v>0</v>
      </c>
      <c r="CK190">
        <v>0</v>
      </c>
      <c r="CL190">
        <v>0</v>
      </c>
      <c r="CM190">
        <v>0</v>
      </c>
      <c r="CN190">
        <v>0</v>
      </c>
      <c r="CO190">
        <v>0</v>
      </c>
      <c r="CP190">
        <v>0</v>
      </c>
      <c r="CQ190">
        <v>0</v>
      </c>
      <c r="CR190">
        <v>0</v>
      </c>
      <c r="CS190">
        <v>0</v>
      </c>
      <c r="CT190">
        <v>0</v>
      </c>
      <c r="CU190">
        <v>0</v>
      </c>
      <c r="CV190">
        <v>0</v>
      </c>
      <c r="CW190">
        <v>1</v>
      </c>
      <c r="CX190">
        <v>0</v>
      </c>
      <c r="CY190">
        <v>0</v>
      </c>
      <c r="CZ190">
        <v>0</v>
      </c>
      <c r="DA190">
        <v>0</v>
      </c>
      <c r="DB190">
        <v>0</v>
      </c>
      <c r="DC190">
        <v>0</v>
      </c>
      <c r="DD190">
        <v>0</v>
      </c>
      <c r="DE190">
        <v>0</v>
      </c>
      <c r="DF190">
        <v>0</v>
      </c>
      <c r="DG190">
        <v>0</v>
      </c>
      <c r="DH190">
        <v>0</v>
      </c>
      <c r="DI190">
        <v>0</v>
      </c>
      <c r="DJ190">
        <v>0</v>
      </c>
      <c r="DK190">
        <v>0</v>
      </c>
      <c r="DL190">
        <v>0</v>
      </c>
      <c r="DM190">
        <v>7</v>
      </c>
      <c r="DN190">
        <v>0</v>
      </c>
      <c r="DO190">
        <v>0</v>
      </c>
      <c r="DP190">
        <v>0</v>
      </c>
      <c r="DQ190">
        <v>0</v>
      </c>
      <c r="DR190">
        <v>0</v>
      </c>
      <c r="DS190">
        <v>0</v>
      </c>
      <c r="DT190" s="340">
        <v>0</v>
      </c>
      <c r="DU190" s="340">
        <v>0</v>
      </c>
      <c r="DV190" s="340">
        <v>0</v>
      </c>
      <c r="DW190" s="340">
        <v>0</v>
      </c>
      <c r="DX190" s="340">
        <v>1</v>
      </c>
      <c r="DY190" s="340">
        <v>0</v>
      </c>
      <c r="DZ190" s="340">
        <v>0</v>
      </c>
      <c r="EA190" s="340">
        <v>0</v>
      </c>
      <c r="EB190" s="340">
        <v>9</v>
      </c>
      <c r="EC190" s="340">
        <v>8</v>
      </c>
      <c r="ED190" s="340">
        <v>0</v>
      </c>
      <c r="EE190" s="340">
        <v>0</v>
      </c>
      <c r="EF190" s="340">
        <v>0</v>
      </c>
      <c r="EG190" s="340">
        <v>0</v>
      </c>
      <c r="EH190" s="340">
        <v>0</v>
      </c>
      <c r="EI190" s="340">
        <v>0</v>
      </c>
      <c r="EJ190" s="235">
        <v>0</v>
      </c>
      <c r="EK190" s="235">
        <v>0</v>
      </c>
      <c r="EL190" s="235">
        <v>0</v>
      </c>
      <c r="EM190" s="235">
        <v>0</v>
      </c>
      <c r="EN190" s="235">
        <v>1</v>
      </c>
      <c r="EO190" s="235">
        <v>0</v>
      </c>
      <c r="EP190" s="235">
        <v>0</v>
      </c>
      <c r="EQ190" s="235">
        <v>0</v>
      </c>
      <c r="ER190" s="235">
        <v>0</v>
      </c>
      <c r="ES190" s="235">
        <v>2</v>
      </c>
      <c r="ET190" s="235">
        <v>7</v>
      </c>
      <c r="EU190" s="235">
        <v>0</v>
      </c>
      <c r="EV190" s="235">
        <v>0</v>
      </c>
      <c r="EW190" s="235">
        <v>0</v>
      </c>
      <c r="EX190" s="235">
        <v>0</v>
      </c>
      <c r="EY190" s="235">
        <v>0</v>
      </c>
    </row>
    <row r="191" spans="1:155" x14ac:dyDescent="0.2">
      <c r="A191" t="s">
        <v>1994</v>
      </c>
      <c r="E191" s="277"/>
      <c r="F191" s="277"/>
      <c r="G191" s="277"/>
      <c r="H191" s="277"/>
      <c r="I191" s="277"/>
      <c r="J191" s="277"/>
      <c r="K191">
        <v>0</v>
      </c>
      <c r="L191">
        <v>0</v>
      </c>
      <c r="M191">
        <v>0</v>
      </c>
      <c r="N191">
        <v>0</v>
      </c>
      <c r="O191">
        <v>0</v>
      </c>
      <c r="P191">
        <v>0</v>
      </c>
      <c r="Q191">
        <v>0</v>
      </c>
      <c r="R191">
        <v>21</v>
      </c>
      <c r="S191">
        <v>24</v>
      </c>
      <c r="T191">
        <v>30</v>
      </c>
      <c r="U191">
        <v>33</v>
      </c>
      <c r="V191">
        <v>12</v>
      </c>
      <c r="W191">
        <v>0</v>
      </c>
      <c r="X191">
        <v>0</v>
      </c>
      <c r="Y191">
        <v>0</v>
      </c>
      <c r="Z191">
        <v>10</v>
      </c>
      <c r="AA191" t="s">
        <v>2201</v>
      </c>
      <c r="AB191">
        <v>0</v>
      </c>
      <c r="AC191">
        <v>0</v>
      </c>
      <c r="AD191">
        <v>0</v>
      </c>
      <c r="AE191">
        <v>0</v>
      </c>
      <c r="AF191">
        <v>0</v>
      </c>
      <c r="AG191">
        <v>0</v>
      </c>
      <c r="AH191">
        <v>0</v>
      </c>
      <c r="AI191">
        <v>1</v>
      </c>
      <c r="AJ191">
        <v>0</v>
      </c>
      <c r="AK191">
        <v>1</v>
      </c>
      <c r="AL191">
        <v>0</v>
      </c>
      <c r="AM191">
        <v>1</v>
      </c>
      <c r="AN191">
        <v>0</v>
      </c>
      <c r="AO191">
        <v>0</v>
      </c>
      <c r="AP191">
        <v>0</v>
      </c>
      <c r="AQ191">
        <v>1</v>
      </c>
      <c r="AR191">
        <v>0</v>
      </c>
      <c r="AS191">
        <v>0</v>
      </c>
      <c r="AT191">
        <v>0</v>
      </c>
      <c r="AU191">
        <v>0</v>
      </c>
      <c r="AV191">
        <v>0</v>
      </c>
      <c r="AW191">
        <v>0</v>
      </c>
      <c r="AX191">
        <v>0</v>
      </c>
      <c r="AY191">
        <v>0</v>
      </c>
      <c r="AZ191">
        <v>0</v>
      </c>
      <c r="BA191">
        <v>2</v>
      </c>
      <c r="BB191">
        <v>6</v>
      </c>
      <c r="BC191">
        <v>3</v>
      </c>
      <c r="BD191">
        <v>0</v>
      </c>
      <c r="BE191">
        <v>0</v>
      </c>
      <c r="BF191">
        <v>0</v>
      </c>
      <c r="BG191">
        <v>3</v>
      </c>
      <c r="BH191">
        <v>0</v>
      </c>
      <c r="BI191">
        <v>0</v>
      </c>
      <c r="BJ191">
        <v>0</v>
      </c>
      <c r="BK191">
        <v>0</v>
      </c>
      <c r="BL191">
        <v>0</v>
      </c>
      <c r="BM191">
        <v>0</v>
      </c>
      <c r="BN191">
        <v>0</v>
      </c>
      <c r="BO191">
        <v>2</v>
      </c>
      <c r="BP191">
        <v>2</v>
      </c>
      <c r="BQ191">
        <v>0</v>
      </c>
      <c r="BR191">
        <v>0</v>
      </c>
      <c r="BS191">
        <v>3</v>
      </c>
      <c r="BT191">
        <v>0</v>
      </c>
      <c r="BU191">
        <v>0</v>
      </c>
      <c r="BV191">
        <v>0</v>
      </c>
      <c r="BW191">
        <v>2</v>
      </c>
      <c r="BX191">
        <v>0</v>
      </c>
      <c r="BY191">
        <v>0</v>
      </c>
      <c r="BZ191">
        <v>0</v>
      </c>
      <c r="CA191">
        <v>0</v>
      </c>
      <c r="CB191">
        <v>0</v>
      </c>
      <c r="CC191">
        <v>0</v>
      </c>
      <c r="CD191">
        <v>0</v>
      </c>
      <c r="CE191">
        <v>0</v>
      </c>
      <c r="CF191">
        <v>0</v>
      </c>
      <c r="CG191">
        <v>0</v>
      </c>
      <c r="CH191">
        <v>7</v>
      </c>
      <c r="CI191">
        <v>1</v>
      </c>
      <c r="CJ191">
        <v>0</v>
      </c>
      <c r="CK191">
        <v>0</v>
      </c>
      <c r="CL191">
        <v>0</v>
      </c>
      <c r="CM191">
        <v>0</v>
      </c>
      <c r="CN191">
        <v>0</v>
      </c>
      <c r="CO191">
        <v>0</v>
      </c>
      <c r="CP191">
        <v>0</v>
      </c>
      <c r="CQ191">
        <v>0</v>
      </c>
      <c r="CR191">
        <v>0</v>
      </c>
      <c r="CS191">
        <v>0</v>
      </c>
      <c r="CT191">
        <v>0</v>
      </c>
      <c r="CU191">
        <v>2</v>
      </c>
      <c r="CV191">
        <v>5</v>
      </c>
      <c r="CW191">
        <v>1</v>
      </c>
      <c r="CX191">
        <v>0</v>
      </c>
      <c r="CY191">
        <v>1</v>
      </c>
      <c r="CZ191">
        <v>0</v>
      </c>
      <c r="DA191">
        <v>0</v>
      </c>
      <c r="DB191">
        <v>0</v>
      </c>
      <c r="DC191">
        <v>1</v>
      </c>
      <c r="DD191">
        <v>0</v>
      </c>
      <c r="DE191">
        <v>0</v>
      </c>
      <c r="DF191">
        <v>0</v>
      </c>
      <c r="DG191">
        <v>0</v>
      </c>
      <c r="DH191">
        <v>0</v>
      </c>
      <c r="DI191">
        <v>0</v>
      </c>
      <c r="DJ191">
        <v>0</v>
      </c>
      <c r="DK191">
        <v>1</v>
      </c>
      <c r="DL191">
        <v>4</v>
      </c>
      <c r="DM191">
        <v>11</v>
      </c>
      <c r="DN191">
        <v>22</v>
      </c>
      <c r="DO191">
        <v>6</v>
      </c>
      <c r="DP191">
        <v>0</v>
      </c>
      <c r="DQ191">
        <v>0</v>
      </c>
      <c r="DR191">
        <v>0</v>
      </c>
      <c r="DS191">
        <v>4</v>
      </c>
      <c r="DT191" s="340">
        <v>0</v>
      </c>
      <c r="DU191" s="340">
        <v>0</v>
      </c>
      <c r="DV191" s="340">
        <v>0</v>
      </c>
      <c r="DW191" s="340">
        <v>0</v>
      </c>
      <c r="DX191" s="340">
        <v>0</v>
      </c>
      <c r="DY191" s="340">
        <v>0</v>
      </c>
      <c r="DZ191" s="340">
        <v>0</v>
      </c>
      <c r="EA191" s="340">
        <v>1</v>
      </c>
      <c r="EB191" s="340">
        <v>4</v>
      </c>
      <c r="EC191" s="340">
        <v>2</v>
      </c>
      <c r="ED191" s="340">
        <v>1</v>
      </c>
      <c r="EE191" s="340">
        <v>4</v>
      </c>
      <c r="EF191" s="340">
        <v>0</v>
      </c>
      <c r="EG191" s="340">
        <v>0</v>
      </c>
      <c r="EH191" s="340">
        <v>0</v>
      </c>
      <c r="EI191" s="340">
        <v>3</v>
      </c>
      <c r="EJ191" s="235">
        <v>0</v>
      </c>
      <c r="EK191" s="235">
        <v>0</v>
      </c>
      <c r="EL191" s="235">
        <v>0</v>
      </c>
      <c r="EM191" s="235">
        <v>0</v>
      </c>
      <c r="EN191" s="235">
        <v>0</v>
      </c>
      <c r="EO191" s="235">
        <v>0</v>
      </c>
      <c r="EP191" s="235">
        <v>0</v>
      </c>
      <c r="EQ191" s="235">
        <v>0</v>
      </c>
      <c r="ER191" s="235">
        <v>0</v>
      </c>
      <c r="ES191" s="235">
        <v>2</v>
      </c>
      <c r="ET191" s="235">
        <v>6</v>
      </c>
      <c r="EU191" s="235">
        <v>0</v>
      </c>
      <c r="EV191" s="235">
        <v>0</v>
      </c>
      <c r="EW191" s="235">
        <v>0</v>
      </c>
      <c r="EX191" s="235">
        <v>0</v>
      </c>
      <c r="EY191" s="235">
        <v>0</v>
      </c>
    </row>
    <row r="192" spans="1:155" x14ac:dyDescent="0.2">
      <c r="A192" t="s">
        <v>1975</v>
      </c>
      <c r="E192" s="277"/>
      <c r="F192" s="277"/>
      <c r="G192" s="277"/>
      <c r="H192" s="277"/>
      <c r="I192" s="277"/>
      <c r="J192" s="277"/>
      <c r="K192">
        <v>0</v>
      </c>
      <c r="L192">
        <v>0</v>
      </c>
      <c r="M192">
        <v>0</v>
      </c>
      <c r="N192">
        <v>0</v>
      </c>
      <c r="O192">
        <v>0</v>
      </c>
      <c r="P192">
        <v>0</v>
      </c>
      <c r="Q192">
        <v>0</v>
      </c>
      <c r="R192">
        <v>2</v>
      </c>
      <c r="S192">
        <v>5</v>
      </c>
      <c r="T192">
        <v>22</v>
      </c>
      <c r="U192">
        <v>30</v>
      </c>
      <c r="V192">
        <v>9</v>
      </c>
      <c r="W192">
        <v>0</v>
      </c>
      <c r="X192">
        <v>0</v>
      </c>
      <c r="Y192">
        <v>0</v>
      </c>
      <c r="Z192">
        <v>0</v>
      </c>
      <c r="AA192" t="s">
        <v>2201</v>
      </c>
      <c r="AB192">
        <v>0</v>
      </c>
      <c r="AC192">
        <v>0</v>
      </c>
      <c r="AD192">
        <v>0</v>
      </c>
      <c r="AE192">
        <v>0</v>
      </c>
      <c r="AF192">
        <v>0</v>
      </c>
      <c r="AG192">
        <v>0</v>
      </c>
      <c r="AH192">
        <v>0</v>
      </c>
      <c r="AI192">
        <v>0</v>
      </c>
      <c r="AJ192">
        <v>2</v>
      </c>
      <c r="AK192">
        <v>2</v>
      </c>
      <c r="AL192">
        <v>0</v>
      </c>
      <c r="AM192">
        <v>2</v>
      </c>
      <c r="AN192">
        <v>0</v>
      </c>
      <c r="AO192">
        <v>0</v>
      </c>
      <c r="AP192">
        <v>0</v>
      </c>
      <c r="AQ192">
        <v>0</v>
      </c>
      <c r="AR192">
        <v>0</v>
      </c>
      <c r="AS192">
        <v>0</v>
      </c>
      <c r="AT192">
        <v>0</v>
      </c>
      <c r="AU192">
        <v>0</v>
      </c>
      <c r="AV192">
        <v>0</v>
      </c>
      <c r="AW192">
        <v>0</v>
      </c>
      <c r="AX192">
        <v>0</v>
      </c>
      <c r="AY192">
        <v>0</v>
      </c>
      <c r="AZ192">
        <v>0</v>
      </c>
      <c r="BA192">
        <v>0</v>
      </c>
      <c r="BB192">
        <v>3</v>
      </c>
      <c r="BC192">
        <v>0</v>
      </c>
      <c r="BD192">
        <v>0</v>
      </c>
      <c r="BE192">
        <v>0</v>
      </c>
      <c r="BF192">
        <v>0</v>
      </c>
      <c r="BG192">
        <v>0</v>
      </c>
      <c r="BH192">
        <v>0</v>
      </c>
      <c r="BI192">
        <v>0</v>
      </c>
      <c r="BJ192">
        <v>0</v>
      </c>
      <c r="BK192">
        <v>0</v>
      </c>
      <c r="BL192">
        <v>0</v>
      </c>
      <c r="BM192">
        <v>0</v>
      </c>
      <c r="BN192">
        <v>0</v>
      </c>
      <c r="BO192">
        <v>0</v>
      </c>
      <c r="BP192">
        <v>1</v>
      </c>
      <c r="BQ192">
        <v>5</v>
      </c>
      <c r="BR192">
        <v>0</v>
      </c>
      <c r="BS192">
        <v>2</v>
      </c>
      <c r="BT192">
        <v>0</v>
      </c>
      <c r="BU192">
        <v>0</v>
      </c>
      <c r="BV192">
        <v>0</v>
      </c>
      <c r="BW192">
        <v>0</v>
      </c>
      <c r="BX192">
        <v>0</v>
      </c>
      <c r="BY192">
        <v>0</v>
      </c>
      <c r="BZ192">
        <v>0</v>
      </c>
      <c r="CA192">
        <v>0</v>
      </c>
      <c r="CB192">
        <v>0</v>
      </c>
      <c r="CC192">
        <v>0</v>
      </c>
      <c r="CD192">
        <v>0</v>
      </c>
      <c r="CE192">
        <v>0</v>
      </c>
      <c r="CF192">
        <v>0</v>
      </c>
      <c r="CG192">
        <v>1</v>
      </c>
      <c r="CH192">
        <v>4</v>
      </c>
      <c r="CI192">
        <v>0</v>
      </c>
      <c r="CJ192">
        <v>0</v>
      </c>
      <c r="CK192">
        <v>0</v>
      </c>
      <c r="CL192">
        <v>0</v>
      </c>
      <c r="CM192">
        <v>0</v>
      </c>
      <c r="CN192">
        <v>0</v>
      </c>
      <c r="CO192">
        <v>0</v>
      </c>
      <c r="CP192">
        <v>0</v>
      </c>
      <c r="CQ192">
        <v>0</v>
      </c>
      <c r="CR192">
        <v>0</v>
      </c>
      <c r="CS192">
        <v>0</v>
      </c>
      <c r="CT192">
        <v>0</v>
      </c>
      <c r="CU192">
        <v>1</v>
      </c>
      <c r="CV192">
        <v>0</v>
      </c>
      <c r="CW192">
        <v>3</v>
      </c>
      <c r="CX192">
        <v>0</v>
      </c>
      <c r="CY192">
        <v>1</v>
      </c>
      <c r="CZ192">
        <v>0</v>
      </c>
      <c r="DA192">
        <v>0</v>
      </c>
      <c r="DB192">
        <v>0</v>
      </c>
      <c r="DC192">
        <v>0</v>
      </c>
      <c r="DD192">
        <v>0</v>
      </c>
      <c r="DE192">
        <v>0</v>
      </c>
      <c r="DF192">
        <v>0</v>
      </c>
      <c r="DG192">
        <v>0</v>
      </c>
      <c r="DH192">
        <v>0</v>
      </c>
      <c r="DI192">
        <v>0</v>
      </c>
      <c r="DJ192">
        <v>0</v>
      </c>
      <c r="DK192">
        <v>1</v>
      </c>
      <c r="DL192">
        <v>0</v>
      </c>
      <c r="DM192">
        <v>0</v>
      </c>
      <c r="DN192">
        <v>5</v>
      </c>
      <c r="DO192">
        <v>0</v>
      </c>
      <c r="DP192">
        <v>0</v>
      </c>
      <c r="DQ192">
        <v>0</v>
      </c>
      <c r="DR192">
        <v>0</v>
      </c>
      <c r="DS192">
        <v>0</v>
      </c>
      <c r="DT192" s="340">
        <v>0</v>
      </c>
      <c r="DU192" s="340">
        <v>0</v>
      </c>
      <c r="DV192" s="340">
        <v>0</v>
      </c>
      <c r="DW192" s="340">
        <v>0</v>
      </c>
      <c r="DX192" s="340">
        <v>0</v>
      </c>
      <c r="DY192" s="340">
        <v>0</v>
      </c>
      <c r="DZ192" s="340">
        <v>0</v>
      </c>
      <c r="EA192" s="340">
        <v>1</v>
      </c>
      <c r="EB192" s="340">
        <v>2</v>
      </c>
      <c r="EC192" s="340">
        <v>1</v>
      </c>
      <c r="ED192" s="340">
        <v>0</v>
      </c>
      <c r="EE192" s="340">
        <v>1</v>
      </c>
      <c r="EF192" s="340">
        <v>0</v>
      </c>
      <c r="EG192" s="340">
        <v>0</v>
      </c>
      <c r="EH192" s="340">
        <v>0</v>
      </c>
      <c r="EI192" s="340">
        <v>0</v>
      </c>
      <c r="EJ192" s="235">
        <v>0</v>
      </c>
      <c r="EK192" s="235">
        <v>0</v>
      </c>
      <c r="EL192" s="235">
        <v>0</v>
      </c>
      <c r="EM192" s="235">
        <v>0</v>
      </c>
      <c r="EN192" s="235">
        <v>0</v>
      </c>
      <c r="EO192" s="235">
        <v>0</v>
      </c>
      <c r="EP192" s="235">
        <v>0</v>
      </c>
      <c r="EQ192" s="235">
        <v>0</v>
      </c>
      <c r="ER192" s="235">
        <v>0</v>
      </c>
      <c r="ES192" s="235">
        <v>0</v>
      </c>
      <c r="ET192" s="235">
        <v>10</v>
      </c>
      <c r="EU192" s="235">
        <v>0</v>
      </c>
      <c r="EV192" s="235">
        <v>0</v>
      </c>
      <c r="EW192" s="235">
        <v>0</v>
      </c>
      <c r="EX192" s="235">
        <v>0</v>
      </c>
      <c r="EY192" s="235">
        <v>0</v>
      </c>
    </row>
    <row r="193" spans="1:155" x14ac:dyDescent="0.2">
      <c r="A193" t="s">
        <v>1681</v>
      </c>
      <c r="E193" s="277"/>
      <c r="F193" s="277"/>
      <c r="G193" s="277"/>
      <c r="H193" s="277"/>
      <c r="I193" s="277"/>
      <c r="J193" s="277"/>
      <c r="K193">
        <v>0</v>
      </c>
      <c r="L193">
        <v>0</v>
      </c>
      <c r="M193">
        <v>0</v>
      </c>
      <c r="N193">
        <v>0</v>
      </c>
      <c r="O193">
        <v>0</v>
      </c>
      <c r="P193">
        <v>0</v>
      </c>
      <c r="Q193">
        <v>0</v>
      </c>
      <c r="R193">
        <v>8</v>
      </c>
      <c r="S193">
        <v>9</v>
      </c>
      <c r="T193">
        <v>18</v>
      </c>
      <c r="U193">
        <v>1</v>
      </c>
      <c r="V193">
        <v>4</v>
      </c>
      <c r="W193">
        <v>0</v>
      </c>
      <c r="X193">
        <v>0</v>
      </c>
      <c r="Y193">
        <v>0</v>
      </c>
      <c r="Z193">
        <v>1</v>
      </c>
      <c r="AA193" t="s">
        <v>2201</v>
      </c>
      <c r="AB193">
        <v>0</v>
      </c>
      <c r="AC193">
        <v>0</v>
      </c>
      <c r="AD193">
        <v>0</v>
      </c>
      <c r="AE193">
        <v>0</v>
      </c>
      <c r="AF193">
        <v>0</v>
      </c>
      <c r="AG193">
        <v>0</v>
      </c>
      <c r="AH193">
        <v>0</v>
      </c>
      <c r="AI193">
        <v>1</v>
      </c>
      <c r="AJ193">
        <v>0</v>
      </c>
      <c r="AK193">
        <v>2</v>
      </c>
      <c r="AL193">
        <v>0</v>
      </c>
      <c r="AM193">
        <v>0</v>
      </c>
      <c r="AN193">
        <v>0</v>
      </c>
      <c r="AO193">
        <v>0</v>
      </c>
      <c r="AP193">
        <v>0</v>
      </c>
      <c r="AQ193">
        <v>0</v>
      </c>
      <c r="AR193">
        <v>0</v>
      </c>
      <c r="AS193">
        <v>0</v>
      </c>
      <c r="AT193">
        <v>0</v>
      </c>
      <c r="AU193">
        <v>0</v>
      </c>
      <c r="AV193">
        <v>0</v>
      </c>
      <c r="AW193">
        <v>0</v>
      </c>
      <c r="AX193">
        <v>0</v>
      </c>
      <c r="AY193">
        <v>0</v>
      </c>
      <c r="AZ193">
        <v>1</v>
      </c>
      <c r="BA193">
        <v>1</v>
      </c>
      <c r="BB193">
        <v>2</v>
      </c>
      <c r="BC193">
        <v>0</v>
      </c>
      <c r="BD193">
        <v>0</v>
      </c>
      <c r="BE193">
        <v>0</v>
      </c>
      <c r="BF193">
        <v>0</v>
      </c>
      <c r="BG193">
        <v>0</v>
      </c>
      <c r="BH193">
        <v>0</v>
      </c>
      <c r="BI193">
        <v>0</v>
      </c>
      <c r="BJ193">
        <v>0</v>
      </c>
      <c r="BK193">
        <v>0</v>
      </c>
      <c r="BL193">
        <v>0</v>
      </c>
      <c r="BM193">
        <v>0</v>
      </c>
      <c r="BN193">
        <v>0</v>
      </c>
      <c r="BO193">
        <v>6</v>
      </c>
      <c r="BP193">
        <v>1</v>
      </c>
      <c r="BQ193">
        <v>0</v>
      </c>
      <c r="BR193">
        <v>0</v>
      </c>
      <c r="BS193">
        <v>4</v>
      </c>
      <c r="BT193">
        <v>0</v>
      </c>
      <c r="BU193">
        <v>0</v>
      </c>
      <c r="BV193">
        <v>0</v>
      </c>
      <c r="BW193">
        <v>1</v>
      </c>
      <c r="BX193">
        <v>0</v>
      </c>
      <c r="BY193">
        <v>0</v>
      </c>
      <c r="BZ193">
        <v>0</v>
      </c>
      <c r="CA193">
        <v>1</v>
      </c>
      <c r="CB193">
        <v>0</v>
      </c>
      <c r="CC193">
        <v>0</v>
      </c>
      <c r="CD193">
        <v>0</v>
      </c>
      <c r="CE193">
        <v>1</v>
      </c>
      <c r="CF193">
        <v>1</v>
      </c>
      <c r="CG193">
        <v>4</v>
      </c>
      <c r="CH193">
        <v>1</v>
      </c>
      <c r="CI193">
        <v>0</v>
      </c>
      <c r="CJ193">
        <v>0</v>
      </c>
      <c r="CK193">
        <v>0</v>
      </c>
      <c r="CL193">
        <v>0</v>
      </c>
      <c r="CM193">
        <v>0</v>
      </c>
      <c r="CN193">
        <v>0</v>
      </c>
      <c r="CO193">
        <v>0</v>
      </c>
      <c r="CP193">
        <v>0</v>
      </c>
      <c r="CQ193">
        <v>0</v>
      </c>
      <c r="CR193">
        <v>0</v>
      </c>
      <c r="CS193">
        <v>0</v>
      </c>
      <c r="CT193">
        <v>0</v>
      </c>
      <c r="CU193">
        <v>2</v>
      </c>
      <c r="CV193">
        <v>0</v>
      </c>
      <c r="CW193">
        <v>0</v>
      </c>
      <c r="CX193">
        <v>0</v>
      </c>
      <c r="CY193">
        <v>0</v>
      </c>
      <c r="CZ193">
        <v>0</v>
      </c>
      <c r="DA193">
        <v>0</v>
      </c>
      <c r="DB193">
        <v>0</v>
      </c>
      <c r="DC193">
        <v>0</v>
      </c>
      <c r="DD193">
        <v>0</v>
      </c>
      <c r="DE193">
        <v>0</v>
      </c>
      <c r="DF193">
        <v>0</v>
      </c>
      <c r="DG193">
        <v>0</v>
      </c>
      <c r="DH193">
        <v>0</v>
      </c>
      <c r="DI193">
        <v>0</v>
      </c>
      <c r="DJ193">
        <v>0</v>
      </c>
      <c r="DK193">
        <v>0</v>
      </c>
      <c r="DL193">
        <v>0</v>
      </c>
      <c r="DM193">
        <v>1</v>
      </c>
      <c r="DN193">
        <v>3</v>
      </c>
      <c r="DO193">
        <v>0</v>
      </c>
      <c r="DP193">
        <v>0</v>
      </c>
      <c r="DQ193">
        <v>0</v>
      </c>
      <c r="DR193">
        <v>0</v>
      </c>
      <c r="DS193">
        <v>0</v>
      </c>
      <c r="DT193" s="340">
        <v>0</v>
      </c>
      <c r="DU193" s="340">
        <v>0</v>
      </c>
      <c r="DV193" s="340">
        <v>0</v>
      </c>
      <c r="DW193" s="340">
        <v>0</v>
      </c>
      <c r="DX193" s="340">
        <v>0</v>
      </c>
      <c r="DY193" s="340">
        <v>0</v>
      </c>
      <c r="DZ193" s="340">
        <v>0</v>
      </c>
      <c r="EA193" s="340">
        <v>0</v>
      </c>
      <c r="EB193" s="340">
        <v>0</v>
      </c>
      <c r="EC193" s="340">
        <v>0</v>
      </c>
      <c r="ED193" s="340">
        <v>0</v>
      </c>
      <c r="EE193" s="340">
        <v>0</v>
      </c>
      <c r="EF193" s="340">
        <v>0</v>
      </c>
      <c r="EG193" s="340">
        <v>0</v>
      </c>
      <c r="EH193" s="340">
        <v>0</v>
      </c>
      <c r="EI193" s="340">
        <v>0</v>
      </c>
      <c r="EJ193" s="235">
        <v>0</v>
      </c>
      <c r="EK193" s="235">
        <v>0</v>
      </c>
      <c r="EL193" s="235">
        <v>0</v>
      </c>
      <c r="EM193" s="235">
        <v>0</v>
      </c>
      <c r="EN193" s="235">
        <v>0</v>
      </c>
      <c r="EO193" s="235">
        <v>0</v>
      </c>
      <c r="EP193" s="235">
        <v>0</v>
      </c>
      <c r="EQ193" s="235">
        <v>0</v>
      </c>
      <c r="ER193" s="235">
        <v>0</v>
      </c>
      <c r="ES193" s="235">
        <v>0</v>
      </c>
      <c r="ET193" s="235">
        <v>0</v>
      </c>
      <c r="EU193" s="235">
        <v>1</v>
      </c>
      <c r="EV193" s="235">
        <v>0</v>
      </c>
      <c r="EW193" s="235">
        <v>0</v>
      </c>
      <c r="EX193" s="235">
        <v>0</v>
      </c>
      <c r="EY193" s="235">
        <v>0</v>
      </c>
    </row>
    <row r="194" spans="1:155" x14ac:dyDescent="0.2">
      <c r="A194" t="s">
        <v>1935</v>
      </c>
      <c r="E194" s="277"/>
      <c r="F194" s="277"/>
      <c r="G194" s="277"/>
      <c r="H194" s="277"/>
      <c r="I194" s="277"/>
      <c r="J194" s="277"/>
      <c r="K194">
        <v>0</v>
      </c>
      <c r="L194">
        <v>1</v>
      </c>
      <c r="M194">
        <v>0</v>
      </c>
      <c r="N194">
        <v>3</v>
      </c>
      <c r="O194">
        <v>1</v>
      </c>
      <c r="P194">
        <v>0</v>
      </c>
      <c r="Q194">
        <v>3</v>
      </c>
      <c r="R194">
        <v>0</v>
      </c>
      <c r="S194">
        <v>8</v>
      </c>
      <c r="T194">
        <v>18</v>
      </c>
      <c r="U194">
        <v>0</v>
      </c>
      <c r="V194">
        <v>1</v>
      </c>
      <c r="W194">
        <v>0</v>
      </c>
      <c r="X194">
        <v>0</v>
      </c>
      <c r="Y194">
        <v>0</v>
      </c>
      <c r="Z194">
        <v>0</v>
      </c>
      <c r="AA194" t="s">
        <v>2201</v>
      </c>
      <c r="AB194">
        <v>0</v>
      </c>
      <c r="AC194">
        <v>0</v>
      </c>
      <c r="AD194">
        <v>0</v>
      </c>
      <c r="AE194">
        <v>0</v>
      </c>
      <c r="AF194">
        <v>0</v>
      </c>
      <c r="AG194">
        <v>0</v>
      </c>
      <c r="AH194">
        <v>3</v>
      </c>
      <c r="AI194">
        <v>0</v>
      </c>
      <c r="AJ194">
        <v>0</v>
      </c>
      <c r="AK194">
        <v>0</v>
      </c>
      <c r="AL194">
        <v>0</v>
      </c>
      <c r="AM194">
        <v>0</v>
      </c>
      <c r="AN194">
        <v>0</v>
      </c>
      <c r="AO194">
        <v>0</v>
      </c>
      <c r="AP194">
        <v>0</v>
      </c>
      <c r="AQ194">
        <v>0</v>
      </c>
      <c r="AR194">
        <v>0</v>
      </c>
      <c r="AS194">
        <v>0</v>
      </c>
      <c r="AT194">
        <v>0</v>
      </c>
      <c r="AU194">
        <v>2</v>
      </c>
      <c r="AV194">
        <v>0</v>
      </c>
      <c r="AW194">
        <v>0</v>
      </c>
      <c r="AX194">
        <v>0</v>
      </c>
      <c r="AY194">
        <v>0</v>
      </c>
      <c r="AZ194">
        <v>0</v>
      </c>
      <c r="BA194">
        <v>0</v>
      </c>
      <c r="BB194">
        <v>0</v>
      </c>
      <c r="BC194">
        <v>0</v>
      </c>
      <c r="BD194">
        <v>0</v>
      </c>
      <c r="BE194">
        <v>0</v>
      </c>
      <c r="BF194">
        <v>0</v>
      </c>
      <c r="BG194">
        <v>0</v>
      </c>
      <c r="BH194">
        <v>0</v>
      </c>
      <c r="BI194">
        <v>0</v>
      </c>
      <c r="BJ194">
        <v>0</v>
      </c>
      <c r="BK194">
        <v>0</v>
      </c>
      <c r="BL194">
        <v>0</v>
      </c>
      <c r="BM194">
        <v>0</v>
      </c>
      <c r="BN194">
        <v>0</v>
      </c>
      <c r="BO194">
        <v>0</v>
      </c>
      <c r="BP194">
        <v>1</v>
      </c>
      <c r="BQ194">
        <v>0</v>
      </c>
      <c r="BR194">
        <v>0</v>
      </c>
      <c r="BS194">
        <v>0</v>
      </c>
      <c r="BT194">
        <v>0</v>
      </c>
      <c r="BU194">
        <v>0</v>
      </c>
      <c r="BV194">
        <v>0</v>
      </c>
      <c r="BW194">
        <v>0</v>
      </c>
      <c r="BX194">
        <v>0</v>
      </c>
      <c r="BY194">
        <v>0</v>
      </c>
      <c r="BZ194">
        <v>0</v>
      </c>
      <c r="CA194">
        <v>0</v>
      </c>
      <c r="CB194">
        <v>0</v>
      </c>
      <c r="CC194">
        <v>0</v>
      </c>
      <c r="CD194">
        <v>0</v>
      </c>
      <c r="CE194">
        <v>0</v>
      </c>
      <c r="CF194">
        <v>0</v>
      </c>
      <c r="CG194">
        <v>1</v>
      </c>
      <c r="CH194">
        <v>2</v>
      </c>
      <c r="CI194">
        <v>0</v>
      </c>
      <c r="CJ194">
        <v>0</v>
      </c>
      <c r="CK194">
        <v>0</v>
      </c>
      <c r="CL194">
        <v>0</v>
      </c>
      <c r="CM194">
        <v>0</v>
      </c>
      <c r="CN194">
        <v>0</v>
      </c>
      <c r="CO194">
        <v>1</v>
      </c>
      <c r="CP194">
        <v>0</v>
      </c>
      <c r="CQ194">
        <v>1</v>
      </c>
      <c r="CR194">
        <v>0</v>
      </c>
      <c r="CS194">
        <v>0</v>
      </c>
      <c r="CT194">
        <v>0</v>
      </c>
      <c r="CU194">
        <v>0</v>
      </c>
      <c r="CV194">
        <v>0</v>
      </c>
      <c r="CW194">
        <v>0</v>
      </c>
      <c r="CX194">
        <v>0</v>
      </c>
      <c r="CY194">
        <v>0</v>
      </c>
      <c r="CZ194">
        <v>0</v>
      </c>
      <c r="DA194">
        <v>0</v>
      </c>
      <c r="DB194">
        <v>0</v>
      </c>
      <c r="DC194">
        <v>0</v>
      </c>
      <c r="DD194">
        <v>0</v>
      </c>
      <c r="DE194">
        <v>0</v>
      </c>
      <c r="DF194">
        <v>0</v>
      </c>
      <c r="DG194">
        <v>0</v>
      </c>
      <c r="DH194">
        <v>0</v>
      </c>
      <c r="DI194">
        <v>0</v>
      </c>
      <c r="DJ194">
        <v>0</v>
      </c>
      <c r="DK194">
        <v>0</v>
      </c>
      <c r="DL194">
        <v>0</v>
      </c>
      <c r="DM194">
        <v>1</v>
      </c>
      <c r="DN194">
        <v>6</v>
      </c>
      <c r="DO194">
        <v>0</v>
      </c>
      <c r="DP194">
        <v>0</v>
      </c>
      <c r="DQ194">
        <v>0</v>
      </c>
      <c r="DR194">
        <v>0</v>
      </c>
      <c r="DS194">
        <v>0</v>
      </c>
      <c r="DT194" s="340">
        <v>0</v>
      </c>
      <c r="DU194" s="340">
        <v>0</v>
      </c>
      <c r="DV194" s="340">
        <v>0</v>
      </c>
      <c r="DW194" s="340">
        <v>0</v>
      </c>
      <c r="DX194" s="340">
        <v>0</v>
      </c>
      <c r="DY194" s="340">
        <v>0</v>
      </c>
      <c r="DZ194" s="340">
        <v>0</v>
      </c>
      <c r="EA194" s="340">
        <v>0</v>
      </c>
      <c r="EB194" s="340">
        <v>4</v>
      </c>
      <c r="EC194" s="340">
        <v>3</v>
      </c>
      <c r="ED194" s="340">
        <v>0</v>
      </c>
      <c r="EE194" s="340">
        <v>0</v>
      </c>
      <c r="EF194" s="340">
        <v>0</v>
      </c>
      <c r="EG194" s="340">
        <v>0</v>
      </c>
      <c r="EH194" s="340">
        <v>0</v>
      </c>
      <c r="EI194" s="340">
        <v>0</v>
      </c>
      <c r="EJ194" s="235">
        <v>0</v>
      </c>
      <c r="EK194" s="235">
        <v>0</v>
      </c>
      <c r="EL194" s="235">
        <v>0</v>
      </c>
      <c r="EM194" s="235">
        <v>0</v>
      </c>
      <c r="EN194" s="235">
        <v>0</v>
      </c>
      <c r="EO194" s="235">
        <v>0</v>
      </c>
      <c r="EP194" s="235">
        <v>0</v>
      </c>
      <c r="EQ194" s="235">
        <v>0</v>
      </c>
      <c r="ER194" s="235">
        <v>0</v>
      </c>
      <c r="ES194" s="235">
        <v>2</v>
      </c>
      <c r="ET194" s="235">
        <v>0</v>
      </c>
      <c r="EU194" s="235">
        <v>0</v>
      </c>
      <c r="EV194" s="235">
        <v>0</v>
      </c>
      <c r="EW194" s="235">
        <v>0</v>
      </c>
      <c r="EX194" s="235">
        <v>0</v>
      </c>
      <c r="EY194" s="235">
        <v>0</v>
      </c>
    </row>
    <row r="195" spans="1:155" x14ac:dyDescent="0.2">
      <c r="A195" t="s">
        <v>2237</v>
      </c>
      <c r="E195" s="277"/>
      <c r="F195" s="277"/>
      <c r="G195" s="277"/>
      <c r="H195" s="277"/>
      <c r="I195" s="277"/>
      <c r="J195" s="277"/>
      <c r="K195">
        <v>0</v>
      </c>
      <c r="L195">
        <v>2</v>
      </c>
      <c r="M195">
        <v>0</v>
      </c>
      <c r="N195">
        <v>3</v>
      </c>
      <c r="O195">
        <v>4</v>
      </c>
      <c r="P195">
        <v>0</v>
      </c>
      <c r="Q195">
        <v>0</v>
      </c>
      <c r="R195">
        <v>18</v>
      </c>
      <c r="S195">
        <v>37</v>
      </c>
      <c r="T195">
        <v>154</v>
      </c>
      <c r="U195">
        <v>81</v>
      </c>
      <c r="V195">
        <v>135</v>
      </c>
      <c r="W195">
        <v>0</v>
      </c>
      <c r="X195">
        <v>0</v>
      </c>
      <c r="Y195">
        <v>0</v>
      </c>
      <c r="Z195">
        <v>0</v>
      </c>
      <c r="AA195" t="s">
        <v>2201</v>
      </c>
      <c r="AB195">
        <v>0</v>
      </c>
      <c r="AC195">
        <v>0</v>
      </c>
      <c r="AD195">
        <v>0</v>
      </c>
      <c r="AE195">
        <v>0</v>
      </c>
      <c r="AF195">
        <v>1</v>
      </c>
      <c r="AG195">
        <v>0</v>
      </c>
      <c r="AH195">
        <v>0</v>
      </c>
      <c r="AI195">
        <v>4</v>
      </c>
      <c r="AJ195">
        <v>3</v>
      </c>
      <c r="AK195">
        <v>17</v>
      </c>
      <c r="AL195">
        <v>6</v>
      </c>
      <c r="AM195">
        <v>21</v>
      </c>
      <c r="AN195">
        <v>0</v>
      </c>
      <c r="AO195">
        <v>0</v>
      </c>
      <c r="AP195">
        <v>0</v>
      </c>
      <c r="AQ195">
        <v>0</v>
      </c>
      <c r="AR195">
        <v>0</v>
      </c>
      <c r="AS195">
        <v>0</v>
      </c>
      <c r="AT195">
        <v>0</v>
      </c>
      <c r="AU195">
        <v>0</v>
      </c>
      <c r="AV195">
        <v>0</v>
      </c>
      <c r="AW195">
        <v>0</v>
      </c>
      <c r="AX195">
        <v>0</v>
      </c>
      <c r="AY195">
        <v>0</v>
      </c>
      <c r="AZ195">
        <v>2</v>
      </c>
      <c r="BA195">
        <v>3</v>
      </c>
      <c r="BB195">
        <v>10</v>
      </c>
      <c r="BC195">
        <v>6</v>
      </c>
      <c r="BD195">
        <v>0</v>
      </c>
      <c r="BE195">
        <v>0</v>
      </c>
      <c r="BF195">
        <v>0</v>
      </c>
      <c r="BG195">
        <v>0</v>
      </c>
      <c r="BH195">
        <v>0</v>
      </c>
      <c r="BI195">
        <v>0</v>
      </c>
      <c r="BJ195">
        <v>0</v>
      </c>
      <c r="BK195">
        <v>2</v>
      </c>
      <c r="BL195">
        <v>0</v>
      </c>
      <c r="BM195">
        <v>0</v>
      </c>
      <c r="BN195">
        <v>0</v>
      </c>
      <c r="BO195">
        <v>4</v>
      </c>
      <c r="BP195">
        <v>4</v>
      </c>
      <c r="BQ195">
        <v>3</v>
      </c>
      <c r="BR195">
        <v>1</v>
      </c>
      <c r="BS195">
        <v>14</v>
      </c>
      <c r="BT195">
        <v>0</v>
      </c>
      <c r="BU195">
        <v>0</v>
      </c>
      <c r="BV195">
        <v>0</v>
      </c>
      <c r="BW195">
        <v>0</v>
      </c>
      <c r="BX195">
        <v>0</v>
      </c>
      <c r="BY195">
        <v>1</v>
      </c>
      <c r="BZ195">
        <v>0</v>
      </c>
      <c r="CA195">
        <v>0</v>
      </c>
      <c r="CB195">
        <v>1</v>
      </c>
      <c r="CC195">
        <v>0</v>
      </c>
      <c r="CD195">
        <v>0</v>
      </c>
      <c r="CE195">
        <v>0</v>
      </c>
      <c r="CF195">
        <v>0</v>
      </c>
      <c r="CG195">
        <v>1</v>
      </c>
      <c r="CH195">
        <v>18</v>
      </c>
      <c r="CI195">
        <v>1</v>
      </c>
      <c r="CJ195">
        <v>0</v>
      </c>
      <c r="CK195">
        <v>0</v>
      </c>
      <c r="CL195">
        <v>0</v>
      </c>
      <c r="CM195">
        <v>0</v>
      </c>
      <c r="CN195">
        <v>0</v>
      </c>
      <c r="CO195">
        <v>0</v>
      </c>
      <c r="CP195">
        <v>0</v>
      </c>
      <c r="CQ195">
        <v>0</v>
      </c>
      <c r="CR195">
        <v>0</v>
      </c>
      <c r="CS195">
        <v>0</v>
      </c>
      <c r="CT195">
        <v>0</v>
      </c>
      <c r="CU195">
        <v>4</v>
      </c>
      <c r="CV195">
        <v>1</v>
      </c>
      <c r="CW195">
        <v>3</v>
      </c>
      <c r="CX195">
        <v>3</v>
      </c>
      <c r="CY195">
        <v>22</v>
      </c>
      <c r="CZ195">
        <v>0</v>
      </c>
      <c r="DA195">
        <v>0</v>
      </c>
      <c r="DB195">
        <v>0</v>
      </c>
      <c r="DC195">
        <v>0</v>
      </c>
      <c r="DD195">
        <v>0</v>
      </c>
      <c r="DE195">
        <v>2</v>
      </c>
      <c r="DF195">
        <v>0</v>
      </c>
      <c r="DG195">
        <v>0</v>
      </c>
      <c r="DH195">
        <v>1</v>
      </c>
      <c r="DI195">
        <v>0</v>
      </c>
      <c r="DJ195">
        <v>0</v>
      </c>
      <c r="DK195">
        <v>1</v>
      </c>
      <c r="DL195">
        <v>15</v>
      </c>
      <c r="DM195">
        <v>16</v>
      </c>
      <c r="DN195">
        <v>44</v>
      </c>
      <c r="DO195">
        <v>8</v>
      </c>
      <c r="DP195">
        <v>0</v>
      </c>
      <c r="DQ195">
        <v>0</v>
      </c>
      <c r="DR195">
        <v>0</v>
      </c>
      <c r="DS195">
        <v>0</v>
      </c>
      <c r="DT195" s="340">
        <v>0</v>
      </c>
      <c r="DU195" s="340">
        <v>0</v>
      </c>
      <c r="DV195" s="340">
        <v>0</v>
      </c>
      <c r="DW195" s="340">
        <v>0</v>
      </c>
      <c r="DX195" s="340">
        <v>1</v>
      </c>
      <c r="DY195" s="340">
        <v>0</v>
      </c>
      <c r="DZ195" s="340">
        <v>0</v>
      </c>
      <c r="EA195" s="340">
        <v>0</v>
      </c>
      <c r="EB195" s="340">
        <v>6</v>
      </c>
      <c r="EC195" s="340">
        <v>23</v>
      </c>
      <c r="ED195" s="340">
        <v>2</v>
      </c>
      <c r="EE195" s="340">
        <v>41</v>
      </c>
      <c r="EF195" s="340">
        <v>0</v>
      </c>
      <c r="EG195" s="340">
        <v>0</v>
      </c>
      <c r="EH195" s="340">
        <v>0</v>
      </c>
      <c r="EI195" s="340">
        <v>0</v>
      </c>
      <c r="EJ195" s="235">
        <v>0</v>
      </c>
      <c r="EK195" s="235">
        <v>0</v>
      </c>
      <c r="EL195" s="235">
        <v>0</v>
      </c>
      <c r="EM195" s="235">
        <v>0</v>
      </c>
      <c r="EN195" s="235">
        <v>0</v>
      </c>
      <c r="EO195" s="235">
        <v>0</v>
      </c>
      <c r="EP195" s="235">
        <v>0</v>
      </c>
      <c r="EQ195" s="235">
        <v>1</v>
      </c>
      <c r="ER195" s="235">
        <v>9</v>
      </c>
      <c r="ES195" s="235">
        <v>13</v>
      </c>
      <c r="ET195" s="235">
        <v>59</v>
      </c>
      <c r="EU195" s="235">
        <v>2</v>
      </c>
      <c r="EV195" s="235">
        <v>0</v>
      </c>
      <c r="EW195" s="235">
        <v>0</v>
      </c>
      <c r="EX195" s="235">
        <v>0</v>
      </c>
      <c r="EY195" s="235">
        <v>0</v>
      </c>
    </row>
    <row r="196" spans="1:155" x14ac:dyDescent="0.2">
      <c r="A196" t="s">
        <v>2099</v>
      </c>
      <c r="E196" s="277"/>
      <c r="F196" s="277"/>
      <c r="G196" s="277"/>
      <c r="H196" s="277"/>
      <c r="I196" s="277"/>
      <c r="J196" s="277"/>
      <c r="K196">
        <v>0</v>
      </c>
      <c r="L196">
        <v>4</v>
      </c>
      <c r="M196">
        <v>1</v>
      </c>
      <c r="N196">
        <v>0</v>
      </c>
      <c r="O196">
        <v>0</v>
      </c>
      <c r="P196">
        <v>0</v>
      </c>
      <c r="Q196">
        <v>0</v>
      </c>
      <c r="R196">
        <v>3</v>
      </c>
      <c r="S196">
        <v>5</v>
      </c>
      <c r="T196">
        <v>59</v>
      </c>
      <c r="U196">
        <v>90</v>
      </c>
      <c r="V196">
        <v>1</v>
      </c>
      <c r="W196">
        <v>0</v>
      </c>
      <c r="X196">
        <v>0</v>
      </c>
      <c r="Y196">
        <v>0</v>
      </c>
      <c r="Z196">
        <v>0</v>
      </c>
      <c r="AA196" t="s">
        <v>2201</v>
      </c>
      <c r="AB196">
        <v>0</v>
      </c>
      <c r="AC196">
        <v>0</v>
      </c>
      <c r="AD196">
        <v>0</v>
      </c>
      <c r="AE196">
        <v>0</v>
      </c>
      <c r="AF196">
        <v>0</v>
      </c>
      <c r="AG196">
        <v>0</v>
      </c>
      <c r="AH196">
        <v>0</v>
      </c>
      <c r="AI196">
        <v>3</v>
      </c>
      <c r="AJ196">
        <v>3</v>
      </c>
      <c r="AK196">
        <v>8</v>
      </c>
      <c r="AL196">
        <v>7</v>
      </c>
      <c r="AM196">
        <v>1</v>
      </c>
      <c r="AN196">
        <v>0</v>
      </c>
      <c r="AO196">
        <v>0</v>
      </c>
      <c r="AP196">
        <v>0</v>
      </c>
      <c r="AQ196">
        <v>0</v>
      </c>
      <c r="AR196">
        <v>0</v>
      </c>
      <c r="AS196">
        <v>0</v>
      </c>
      <c r="AT196">
        <v>0</v>
      </c>
      <c r="AU196">
        <v>0</v>
      </c>
      <c r="AV196">
        <v>0</v>
      </c>
      <c r="AW196">
        <v>0</v>
      </c>
      <c r="AX196">
        <v>0</v>
      </c>
      <c r="AY196">
        <v>0</v>
      </c>
      <c r="AZ196">
        <v>0</v>
      </c>
      <c r="BA196">
        <v>3</v>
      </c>
      <c r="BB196">
        <v>38</v>
      </c>
      <c r="BC196">
        <v>0</v>
      </c>
      <c r="BD196">
        <v>0</v>
      </c>
      <c r="BE196">
        <v>0</v>
      </c>
      <c r="BF196">
        <v>0</v>
      </c>
      <c r="BG196">
        <v>0</v>
      </c>
      <c r="BH196">
        <v>0</v>
      </c>
      <c r="BI196">
        <v>0</v>
      </c>
      <c r="BJ196">
        <v>0</v>
      </c>
      <c r="BK196">
        <v>0</v>
      </c>
      <c r="BL196">
        <v>0</v>
      </c>
      <c r="BM196">
        <v>0</v>
      </c>
      <c r="BN196">
        <v>0</v>
      </c>
      <c r="BO196">
        <v>0</v>
      </c>
      <c r="BP196">
        <v>0</v>
      </c>
      <c r="BQ196">
        <v>6</v>
      </c>
      <c r="BR196">
        <v>5</v>
      </c>
      <c r="BS196">
        <v>0</v>
      </c>
      <c r="BT196">
        <v>0</v>
      </c>
      <c r="BU196">
        <v>0</v>
      </c>
      <c r="BV196">
        <v>0</v>
      </c>
      <c r="BW196">
        <v>0</v>
      </c>
      <c r="BX196">
        <v>0</v>
      </c>
      <c r="BY196">
        <v>3</v>
      </c>
      <c r="BZ196">
        <v>0</v>
      </c>
      <c r="CA196">
        <v>0</v>
      </c>
      <c r="CB196">
        <v>0</v>
      </c>
      <c r="CC196">
        <v>0</v>
      </c>
      <c r="CD196">
        <v>0</v>
      </c>
      <c r="CE196">
        <v>0</v>
      </c>
      <c r="CF196">
        <v>0</v>
      </c>
      <c r="CG196">
        <v>6</v>
      </c>
      <c r="CH196">
        <v>15</v>
      </c>
      <c r="CI196">
        <v>1</v>
      </c>
      <c r="CJ196">
        <v>0</v>
      </c>
      <c r="CK196">
        <v>0</v>
      </c>
      <c r="CL196">
        <v>0</v>
      </c>
      <c r="CM196">
        <v>0</v>
      </c>
      <c r="CN196">
        <v>0</v>
      </c>
      <c r="CO196">
        <v>1</v>
      </c>
      <c r="CP196">
        <v>0</v>
      </c>
      <c r="CQ196">
        <v>0</v>
      </c>
      <c r="CR196">
        <v>0</v>
      </c>
      <c r="CS196">
        <v>0</v>
      </c>
      <c r="CT196">
        <v>0</v>
      </c>
      <c r="CU196">
        <v>0</v>
      </c>
      <c r="CV196">
        <v>1</v>
      </c>
      <c r="CW196">
        <v>14</v>
      </c>
      <c r="CX196">
        <v>12</v>
      </c>
      <c r="CY196">
        <v>0</v>
      </c>
      <c r="CZ196">
        <v>0</v>
      </c>
      <c r="DA196">
        <v>0</v>
      </c>
      <c r="DB196">
        <v>0</v>
      </c>
      <c r="DC196">
        <v>0</v>
      </c>
      <c r="DD196">
        <v>0</v>
      </c>
      <c r="DE196">
        <v>3</v>
      </c>
      <c r="DF196">
        <v>0</v>
      </c>
      <c r="DG196">
        <v>0</v>
      </c>
      <c r="DH196">
        <v>1</v>
      </c>
      <c r="DI196">
        <v>0</v>
      </c>
      <c r="DJ196">
        <v>0</v>
      </c>
      <c r="DK196">
        <v>0</v>
      </c>
      <c r="DL196">
        <v>1</v>
      </c>
      <c r="DM196">
        <v>5</v>
      </c>
      <c r="DN196">
        <v>45</v>
      </c>
      <c r="DO196">
        <v>0</v>
      </c>
      <c r="DP196">
        <v>0</v>
      </c>
      <c r="DQ196">
        <v>0</v>
      </c>
      <c r="DR196">
        <v>0</v>
      </c>
      <c r="DS196">
        <v>0</v>
      </c>
      <c r="DT196" s="340">
        <v>0</v>
      </c>
      <c r="DU196" s="340">
        <v>0</v>
      </c>
      <c r="DV196" s="340">
        <v>0</v>
      </c>
      <c r="DW196" s="340">
        <v>0</v>
      </c>
      <c r="DX196" s="340">
        <v>0</v>
      </c>
      <c r="DY196" s="340">
        <v>0</v>
      </c>
      <c r="DZ196" s="340">
        <v>0</v>
      </c>
      <c r="EA196" s="340">
        <v>0</v>
      </c>
      <c r="EB196" s="340">
        <v>1</v>
      </c>
      <c r="EC196" s="340">
        <v>12</v>
      </c>
      <c r="ED196" s="340">
        <v>25</v>
      </c>
      <c r="EE196" s="340">
        <v>0</v>
      </c>
      <c r="EF196" s="340">
        <v>0</v>
      </c>
      <c r="EG196" s="340">
        <v>0</v>
      </c>
      <c r="EH196" s="340">
        <v>0</v>
      </c>
      <c r="EI196" s="340">
        <v>0</v>
      </c>
      <c r="EJ196" s="235">
        <v>0</v>
      </c>
      <c r="EK196" s="235">
        <v>2</v>
      </c>
      <c r="EL196" s="235">
        <v>0</v>
      </c>
      <c r="EM196" s="235">
        <v>1</v>
      </c>
      <c r="EN196" s="235">
        <v>0</v>
      </c>
      <c r="EO196" s="235">
        <v>0</v>
      </c>
      <c r="EP196" s="235">
        <v>0</v>
      </c>
      <c r="EQ196" s="235">
        <v>0</v>
      </c>
      <c r="ER196" s="235">
        <v>0</v>
      </c>
      <c r="ES196" s="235">
        <v>0</v>
      </c>
      <c r="ET196" s="235">
        <v>32</v>
      </c>
      <c r="EU196" s="235">
        <v>0</v>
      </c>
      <c r="EV196" s="235">
        <v>0</v>
      </c>
      <c r="EW196" s="235">
        <v>0</v>
      </c>
      <c r="EX196" s="235">
        <v>0</v>
      </c>
      <c r="EY196" s="235">
        <v>0</v>
      </c>
    </row>
    <row r="197" spans="1:155" x14ac:dyDescent="0.2">
      <c r="A197" t="s">
        <v>2076</v>
      </c>
      <c r="K197">
        <v>0</v>
      </c>
      <c r="L197">
        <v>19</v>
      </c>
      <c r="M197">
        <v>0</v>
      </c>
      <c r="N197">
        <v>6</v>
      </c>
      <c r="O197">
        <v>53</v>
      </c>
      <c r="P197">
        <v>0</v>
      </c>
      <c r="Q197">
        <v>0</v>
      </c>
      <c r="R197">
        <v>0</v>
      </c>
      <c r="S197">
        <v>0</v>
      </c>
      <c r="T197">
        <v>0</v>
      </c>
      <c r="U197">
        <v>0</v>
      </c>
      <c r="V197">
        <v>0</v>
      </c>
      <c r="W197">
        <v>0</v>
      </c>
      <c r="X197">
        <v>0</v>
      </c>
      <c r="Y197">
        <v>0</v>
      </c>
      <c r="Z197">
        <v>0</v>
      </c>
      <c r="AA197" t="s">
        <v>2201</v>
      </c>
      <c r="AB197">
        <v>0</v>
      </c>
      <c r="AC197">
        <v>3</v>
      </c>
      <c r="AD197">
        <v>0</v>
      </c>
      <c r="AE197">
        <v>3</v>
      </c>
      <c r="AF197">
        <v>10</v>
      </c>
      <c r="AG197">
        <v>0</v>
      </c>
      <c r="AH197">
        <v>0</v>
      </c>
      <c r="AI197">
        <v>0</v>
      </c>
      <c r="AJ197">
        <v>0</v>
      </c>
      <c r="AK197">
        <v>0</v>
      </c>
      <c r="AL197">
        <v>0</v>
      </c>
      <c r="AM197">
        <v>0</v>
      </c>
      <c r="AN197">
        <v>0</v>
      </c>
      <c r="AO197">
        <v>0</v>
      </c>
      <c r="AP197">
        <v>0</v>
      </c>
      <c r="AQ197">
        <v>0</v>
      </c>
      <c r="AR197">
        <v>0</v>
      </c>
      <c r="AS197">
        <v>3</v>
      </c>
      <c r="AT197">
        <v>0</v>
      </c>
      <c r="AU197">
        <v>2</v>
      </c>
      <c r="AV197">
        <v>1</v>
      </c>
      <c r="AW197">
        <v>0</v>
      </c>
      <c r="AX197">
        <v>0</v>
      </c>
      <c r="AY197">
        <v>0</v>
      </c>
      <c r="AZ197">
        <v>0</v>
      </c>
      <c r="BA197">
        <v>0</v>
      </c>
      <c r="BB197">
        <v>0</v>
      </c>
      <c r="BC197">
        <v>0</v>
      </c>
      <c r="BD197">
        <v>0</v>
      </c>
      <c r="BE197">
        <v>0</v>
      </c>
      <c r="BF197">
        <v>0</v>
      </c>
      <c r="BG197">
        <v>0</v>
      </c>
      <c r="BH197">
        <v>0</v>
      </c>
      <c r="BI197">
        <v>1</v>
      </c>
      <c r="BJ197">
        <v>0</v>
      </c>
      <c r="BK197">
        <v>0</v>
      </c>
      <c r="BL197">
        <v>3</v>
      </c>
      <c r="BM197">
        <v>0</v>
      </c>
      <c r="BN197">
        <v>0</v>
      </c>
      <c r="BO197">
        <v>0</v>
      </c>
      <c r="BP197">
        <v>0</v>
      </c>
      <c r="BQ197">
        <v>0</v>
      </c>
      <c r="BR197">
        <v>0</v>
      </c>
      <c r="BS197">
        <v>0</v>
      </c>
      <c r="BT197">
        <v>0</v>
      </c>
      <c r="BU197">
        <v>0</v>
      </c>
      <c r="BV197">
        <v>0</v>
      </c>
      <c r="BW197">
        <v>0</v>
      </c>
      <c r="BX197">
        <v>0</v>
      </c>
      <c r="BY197">
        <v>4</v>
      </c>
      <c r="BZ197">
        <v>0</v>
      </c>
      <c r="CA197">
        <v>0</v>
      </c>
      <c r="CB197">
        <v>0</v>
      </c>
      <c r="CC197">
        <v>0</v>
      </c>
      <c r="CD197">
        <v>0</v>
      </c>
      <c r="CE197">
        <v>0</v>
      </c>
      <c r="CF197">
        <v>0</v>
      </c>
      <c r="CG197">
        <v>0</v>
      </c>
      <c r="CH197">
        <v>0</v>
      </c>
      <c r="CI197">
        <v>0</v>
      </c>
      <c r="CJ197">
        <v>0</v>
      </c>
      <c r="CK197">
        <v>0</v>
      </c>
      <c r="CL197">
        <v>0</v>
      </c>
      <c r="CM197">
        <v>0</v>
      </c>
      <c r="CN197">
        <v>0</v>
      </c>
      <c r="CO197">
        <v>1</v>
      </c>
      <c r="CP197">
        <v>0</v>
      </c>
      <c r="CQ197">
        <v>0</v>
      </c>
      <c r="CR197">
        <v>2</v>
      </c>
      <c r="CS197">
        <v>0</v>
      </c>
      <c r="CT197">
        <v>0</v>
      </c>
      <c r="CU197">
        <v>0</v>
      </c>
      <c r="CV197">
        <v>0</v>
      </c>
      <c r="CW197">
        <v>0</v>
      </c>
      <c r="CX197">
        <v>0</v>
      </c>
      <c r="CY197">
        <v>0</v>
      </c>
      <c r="CZ197">
        <v>0</v>
      </c>
      <c r="DA197">
        <v>0</v>
      </c>
      <c r="DB197">
        <v>0</v>
      </c>
      <c r="DC197">
        <v>0</v>
      </c>
      <c r="DD197">
        <v>0</v>
      </c>
      <c r="DE197">
        <v>2</v>
      </c>
      <c r="DF197">
        <v>0</v>
      </c>
      <c r="DG197">
        <v>0</v>
      </c>
      <c r="DH197">
        <v>1</v>
      </c>
      <c r="DI197">
        <v>0</v>
      </c>
      <c r="DJ197">
        <v>0</v>
      </c>
      <c r="DK197">
        <v>0</v>
      </c>
      <c r="DL197">
        <v>0</v>
      </c>
      <c r="DM197">
        <v>0</v>
      </c>
      <c r="DN197">
        <v>0</v>
      </c>
      <c r="DO197">
        <v>0</v>
      </c>
      <c r="DP197">
        <v>0</v>
      </c>
      <c r="DQ197">
        <v>0</v>
      </c>
      <c r="DR197">
        <v>0</v>
      </c>
      <c r="DS197">
        <v>0</v>
      </c>
      <c r="DT197" s="340">
        <v>0</v>
      </c>
      <c r="DU197" s="340">
        <v>0</v>
      </c>
      <c r="DV197" s="340">
        <v>0</v>
      </c>
      <c r="DW197" s="340">
        <v>2</v>
      </c>
      <c r="DX197" s="340">
        <v>2</v>
      </c>
      <c r="DY197" s="340">
        <v>0</v>
      </c>
      <c r="DZ197" s="340">
        <v>0</v>
      </c>
      <c r="EA197" s="340">
        <v>0</v>
      </c>
      <c r="EB197" s="340">
        <v>0</v>
      </c>
      <c r="EC197" s="340">
        <v>0</v>
      </c>
      <c r="ED197" s="340">
        <v>0</v>
      </c>
      <c r="EE197" s="340">
        <v>0</v>
      </c>
      <c r="EF197" s="340">
        <v>0</v>
      </c>
      <c r="EG197" s="340">
        <v>0</v>
      </c>
      <c r="EH197" s="340">
        <v>0</v>
      </c>
      <c r="EI197" s="340">
        <v>0</v>
      </c>
      <c r="EJ197" s="235">
        <v>0</v>
      </c>
      <c r="EK197" s="235">
        <v>4</v>
      </c>
      <c r="EL197" s="235">
        <v>0</v>
      </c>
      <c r="EM197" s="235">
        <v>0</v>
      </c>
      <c r="EN197" s="235">
        <v>2</v>
      </c>
      <c r="EO197" s="235">
        <v>0</v>
      </c>
      <c r="EP197" s="235">
        <v>0</v>
      </c>
      <c r="EQ197" s="235">
        <v>0</v>
      </c>
      <c r="ER197" s="235">
        <v>0</v>
      </c>
      <c r="ES197" s="235">
        <v>0</v>
      </c>
      <c r="ET197" s="235">
        <v>0</v>
      </c>
      <c r="EU197" s="235">
        <v>0</v>
      </c>
      <c r="EV197" s="235">
        <v>0</v>
      </c>
      <c r="EW197" s="235">
        <v>0</v>
      </c>
      <c r="EX197" s="235">
        <v>0</v>
      </c>
      <c r="EY197" s="235">
        <v>0</v>
      </c>
    </row>
    <row r="198" spans="1:155" x14ac:dyDescent="0.2">
      <c r="A198" t="s">
        <v>2026</v>
      </c>
      <c r="E198" s="277"/>
      <c r="F198" s="277"/>
      <c r="G198" s="277"/>
      <c r="H198" s="277"/>
      <c r="I198" s="277"/>
      <c r="J198" s="277"/>
      <c r="K198">
        <v>0</v>
      </c>
      <c r="L198">
        <v>0</v>
      </c>
      <c r="M198">
        <v>0</v>
      </c>
      <c r="N198">
        <v>1</v>
      </c>
      <c r="O198">
        <v>1</v>
      </c>
      <c r="P198">
        <v>0</v>
      </c>
      <c r="Q198">
        <v>0</v>
      </c>
      <c r="R198">
        <v>0</v>
      </c>
      <c r="S198">
        <v>41</v>
      </c>
      <c r="T198">
        <v>81</v>
      </c>
      <c r="U198">
        <v>27</v>
      </c>
      <c r="V198">
        <v>16</v>
      </c>
      <c r="W198">
        <v>0</v>
      </c>
      <c r="X198">
        <v>0</v>
      </c>
      <c r="Y198">
        <v>0</v>
      </c>
      <c r="Z198">
        <v>0</v>
      </c>
      <c r="AA198" t="s">
        <v>2201</v>
      </c>
      <c r="AB198">
        <v>0</v>
      </c>
      <c r="AC198">
        <v>0</v>
      </c>
      <c r="AD198">
        <v>0</v>
      </c>
      <c r="AE198">
        <v>0</v>
      </c>
      <c r="AF198">
        <v>0</v>
      </c>
      <c r="AG198">
        <v>0</v>
      </c>
      <c r="AH198">
        <v>0</v>
      </c>
      <c r="AI198">
        <v>0</v>
      </c>
      <c r="AJ198">
        <v>6</v>
      </c>
      <c r="AK198">
        <v>0</v>
      </c>
      <c r="AL198">
        <v>1</v>
      </c>
      <c r="AM198">
        <v>3</v>
      </c>
      <c r="AN198">
        <v>0</v>
      </c>
      <c r="AO198">
        <v>0</v>
      </c>
      <c r="AP198">
        <v>0</v>
      </c>
      <c r="AQ198">
        <v>0</v>
      </c>
      <c r="AR198">
        <v>0</v>
      </c>
      <c r="AS198">
        <v>0</v>
      </c>
      <c r="AT198">
        <v>0</v>
      </c>
      <c r="AU198">
        <v>0</v>
      </c>
      <c r="AV198">
        <v>0</v>
      </c>
      <c r="AW198">
        <v>0</v>
      </c>
      <c r="AX198">
        <v>0</v>
      </c>
      <c r="AY198">
        <v>0</v>
      </c>
      <c r="AZ198">
        <v>1</v>
      </c>
      <c r="BA198">
        <v>2</v>
      </c>
      <c r="BB198">
        <v>1</v>
      </c>
      <c r="BC198">
        <v>0</v>
      </c>
      <c r="BD198">
        <v>0</v>
      </c>
      <c r="BE198">
        <v>0</v>
      </c>
      <c r="BF198">
        <v>0</v>
      </c>
      <c r="BG198">
        <v>0</v>
      </c>
      <c r="BH198">
        <v>0</v>
      </c>
      <c r="BI198">
        <v>0</v>
      </c>
      <c r="BJ198">
        <v>0</v>
      </c>
      <c r="BK198">
        <v>0</v>
      </c>
      <c r="BL198">
        <v>0</v>
      </c>
      <c r="BM198">
        <v>0</v>
      </c>
      <c r="BN198">
        <v>0</v>
      </c>
      <c r="BO198">
        <v>0</v>
      </c>
      <c r="BP198">
        <v>6</v>
      </c>
      <c r="BQ198">
        <v>0</v>
      </c>
      <c r="BR198">
        <v>1</v>
      </c>
      <c r="BS198">
        <v>2</v>
      </c>
      <c r="BT198">
        <v>0</v>
      </c>
      <c r="BU198">
        <v>0</v>
      </c>
      <c r="BV198">
        <v>0</v>
      </c>
      <c r="BW198">
        <v>0</v>
      </c>
      <c r="BX198">
        <v>0</v>
      </c>
      <c r="BY198">
        <v>0</v>
      </c>
      <c r="BZ198">
        <v>0</v>
      </c>
      <c r="CA198">
        <v>0</v>
      </c>
      <c r="CB198">
        <v>0</v>
      </c>
      <c r="CC198">
        <v>0</v>
      </c>
      <c r="CD198">
        <v>0</v>
      </c>
      <c r="CE198">
        <v>0</v>
      </c>
      <c r="CF198">
        <v>0</v>
      </c>
      <c r="CG198">
        <v>0</v>
      </c>
      <c r="CH198">
        <v>7</v>
      </c>
      <c r="CI198">
        <v>0</v>
      </c>
      <c r="CJ198">
        <v>0</v>
      </c>
      <c r="CK198">
        <v>0</v>
      </c>
      <c r="CL198">
        <v>0</v>
      </c>
      <c r="CM198">
        <v>0</v>
      </c>
      <c r="CN198">
        <v>0</v>
      </c>
      <c r="CO198">
        <v>0</v>
      </c>
      <c r="CP198">
        <v>0</v>
      </c>
      <c r="CQ198">
        <v>0</v>
      </c>
      <c r="CR198">
        <v>0</v>
      </c>
      <c r="CS198">
        <v>0</v>
      </c>
      <c r="CT198">
        <v>0</v>
      </c>
      <c r="CU198">
        <v>0</v>
      </c>
      <c r="CV198">
        <v>5</v>
      </c>
      <c r="CW198">
        <v>7</v>
      </c>
      <c r="CX198">
        <v>0</v>
      </c>
      <c r="CY198">
        <v>7</v>
      </c>
      <c r="CZ198">
        <v>0</v>
      </c>
      <c r="DA198">
        <v>0</v>
      </c>
      <c r="DB198">
        <v>0</v>
      </c>
      <c r="DC198">
        <v>0</v>
      </c>
      <c r="DD198">
        <v>0</v>
      </c>
      <c r="DE198">
        <v>0</v>
      </c>
      <c r="DF198">
        <v>0</v>
      </c>
      <c r="DG198">
        <v>0</v>
      </c>
      <c r="DH198">
        <v>0</v>
      </c>
      <c r="DI198">
        <v>0</v>
      </c>
      <c r="DJ198">
        <v>0</v>
      </c>
      <c r="DK198">
        <v>0</v>
      </c>
      <c r="DL198">
        <v>5</v>
      </c>
      <c r="DM198">
        <v>2</v>
      </c>
      <c r="DN198">
        <v>10</v>
      </c>
      <c r="DO198">
        <v>0</v>
      </c>
      <c r="DP198">
        <v>0</v>
      </c>
      <c r="DQ198">
        <v>0</v>
      </c>
      <c r="DR198">
        <v>0</v>
      </c>
      <c r="DS198">
        <v>0</v>
      </c>
      <c r="DT198" s="340" t="e">
        <v>#N/A</v>
      </c>
      <c r="DU198" s="340" t="e">
        <v>#N/A</v>
      </c>
      <c r="DV198" s="340" t="e">
        <v>#N/A</v>
      </c>
      <c r="DW198" s="340" t="e">
        <v>#N/A</v>
      </c>
      <c r="DX198" s="340" t="e">
        <v>#N/A</v>
      </c>
      <c r="DY198" s="340" t="e">
        <v>#N/A</v>
      </c>
      <c r="DZ198" s="340" t="e">
        <v>#N/A</v>
      </c>
      <c r="EA198" s="340" t="e">
        <v>#N/A</v>
      </c>
      <c r="EB198" s="340" t="e">
        <v>#N/A</v>
      </c>
      <c r="EC198" s="340" t="e">
        <v>#N/A</v>
      </c>
      <c r="ED198" s="340" t="e">
        <v>#N/A</v>
      </c>
      <c r="EE198" s="340" t="e">
        <v>#N/A</v>
      </c>
      <c r="EF198" s="340" t="e">
        <v>#N/A</v>
      </c>
      <c r="EG198" s="340" t="e">
        <v>#N/A</v>
      </c>
      <c r="EH198" s="340" t="e">
        <v>#N/A</v>
      </c>
      <c r="EI198" s="340" t="e">
        <v>#N/A</v>
      </c>
      <c r="EJ198" s="235" t="e">
        <v>#N/A</v>
      </c>
      <c r="EK198" s="235" t="e">
        <v>#N/A</v>
      </c>
      <c r="EL198" s="235" t="e">
        <v>#N/A</v>
      </c>
      <c r="EM198" s="235" t="e">
        <v>#N/A</v>
      </c>
      <c r="EN198" s="235" t="e">
        <v>#N/A</v>
      </c>
      <c r="EO198" s="235" t="e">
        <v>#N/A</v>
      </c>
      <c r="EP198" s="235" t="e">
        <v>#N/A</v>
      </c>
      <c r="EQ198" s="235" t="e">
        <v>#N/A</v>
      </c>
      <c r="ER198" s="235" t="e">
        <v>#N/A</v>
      </c>
      <c r="ES198" s="235" t="e">
        <v>#N/A</v>
      </c>
      <c r="ET198" s="235" t="e">
        <v>#N/A</v>
      </c>
      <c r="EU198" s="235" t="e">
        <v>#N/A</v>
      </c>
      <c r="EV198" s="235" t="e">
        <v>#N/A</v>
      </c>
      <c r="EW198" s="235" t="e">
        <v>#N/A</v>
      </c>
      <c r="EX198" s="235" t="e">
        <v>#N/A</v>
      </c>
      <c r="EY198" s="235" t="e">
        <v>#N/A</v>
      </c>
    </row>
    <row r="199" spans="1:155" x14ac:dyDescent="0.2">
      <c r="A199" t="s">
        <v>1740</v>
      </c>
      <c r="E199" s="277"/>
      <c r="F199" s="277"/>
      <c r="G199" s="277"/>
      <c r="H199" s="277"/>
      <c r="I199" s="277"/>
      <c r="J199" s="277"/>
      <c r="K199">
        <v>0</v>
      </c>
      <c r="L199">
        <v>3</v>
      </c>
      <c r="M199">
        <v>0</v>
      </c>
      <c r="N199">
        <v>0</v>
      </c>
      <c r="O199">
        <v>0</v>
      </c>
      <c r="P199">
        <v>0</v>
      </c>
      <c r="Q199">
        <v>0</v>
      </c>
      <c r="R199">
        <v>0</v>
      </c>
      <c r="S199">
        <v>13</v>
      </c>
      <c r="T199">
        <v>24</v>
      </c>
      <c r="U199">
        <v>14</v>
      </c>
      <c r="V199">
        <v>19</v>
      </c>
      <c r="W199">
        <v>0</v>
      </c>
      <c r="X199">
        <v>0</v>
      </c>
      <c r="Y199">
        <v>0</v>
      </c>
      <c r="Z199">
        <v>3</v>
      </c>
      <c r="AA199" t="s">
        <v>2201</v>
      </c>
      <c r="AB199">
        <v>0</v>
      </c>
      <c r="AC199">
        <v>0</v>
      </c>
      <c r="AD199">
        <v>0</v>
      </c>
      <c r="AE199">
        <v>0</v>
      </c>
      <c r="AF199">
        <v>0</v>
      </c>
      <c r="AG199">
        <v>0</v>
      </c>
      <c r="AH199">
        <v>0</v>
      </c>
      <c r="AI199">
        <v>0</v>
      </c>
      <c r="AJ199">
        <v>4</v>
      </c>
      <c r="AK199">
        <v>2</v>
      </c>
      <c r="AL199">
        <v>3</v>
      </c>
      <c r="AM199">
        <v>4</v>
      </c>
      <c r="AN199">
        <v>0</v>
      </c>
      <c r="AO199">
        <v>0</v>
      </c>
      <c r="AP199">
        <v>0</v>
      </c>
      <c r="AQ199">
        <v>1</v>
      </c>
      <c r="AR199">
        <v>0</v>
      </c>
      <c r="AS199">
        <v>0</v>
      </c>
      <c r="AT199">
        <v>0</v>
      </c>
      <c r="AU199">
        <v>0</v>
      </c>
      <c r="AV199">
        <v>0</v>
      </c>
      <c r="AW199">
        <v>0</v>
      </c>
      <c r="AX199">
        <v>0</v>
      </c>
      <c r="AY199">
        <v>0</v>
      </c>
      <c r="AZ199">
        <v>0</v>
      </c>
      <c r="BA199">
        <v>0</v>
      </c>
      <c r="BB199">
        <v>0</v>
      </c>
      <c r="BC199">
        <v>1</v>
      </c>
      <c r="BD199">
        <v>0</v>
      </c>
      <c r="BE199">
        <v>0</v>
      </c>
      <c r="BF199">
        <v>0</v>
      </c>
      <c r="BG199">
        <v>0</v>
      </c>
      <c r="BH199">
        <v>0</v>
      </c>
      <c r="BI199">
        <v>1</v>
      </c>
      <c r="BJ199">
        <v>0</v>
      </c>
      <c r="BK199">
        <v>0</v>
      </c>
      <c r="BL199">
        <v>0</v>
      </c>
      <c r="BM199">
        <v>0</v>
      </c>
      <c r="BN199">
        <v>0</v>
      </c>
      <c r="BO199">
        <v>0</v>
      </c>
      <c r="BP199">
        <v>0</v>
      </c>
      <c r="BQ199">
        <v>1</v>
      </c>
      <c r="BR199">
        <v>0</v>
      </c>
      <c r="BS199">
        <v>1</v>
      </c>
      <c r="BT199">
        <v>0</v>
      </c>
      <c r="BU199">
        <v>0</v>
      </c>
      <c r="BV199">
        <v>0</v>
      </c>
      <c r="BW199">
        <v>0</v>
      </c>
      <c r="BX199">
        <v>0</v>
      </c>
      <c r="BY199">
        <v>0</v>
      </c>
      <c r="BZ199">
        <v>0</v>
      </c>
      <c r="CA199">
        <v>0</v>
      </c>
      <c r="CB199">
        <v>0</v>
      </c>
      <c r="CC199">
        <v>0</v>
      </c>
      <c r="CD199">
        <v>0</v>
      </c>
      <c r="CE199">
        <v>0</v>
      </c>
      <c r="CF199">
        <v>0</v>
      </c>
      <c r="CG199">
        <v>1</v>
      </c>
      <c r="CH199">
        <v>1</v>
      </c>
      <c r="CI199">
        <v>0</v>
      </c>
      <c r="CJ199">
        <v>0</v>
      </c>
      <c r="CK199">
        <v>0</v>
      </c>
      <c r="CL199">
        <v>0</v>
      </c>
      <c r="CM199">
        <v>0</v>
      </c>
      <c r="CN199">
        <v>0</v>
      </c>
      <c r="CO199">
        <v>0</v>
      </c>
      <c r="CP199">
        <v>0</v>
      </c>
      <c r="CQ199">
        <v>0</v>
      </c>
      <c r="CR199">
        <v>0</v>
      </c>
      <c r="CS199">
        <v>0</v>
      </c>
      <c r="CT199">
        <v>0</v>
      </c>
      <c r="CU199">
        <v>0</v>
      </c>
      <c r="CV199">
        <v>0</v>
      </c>
      <c r="CW199">
        <v>0</v>
      </c>
      <c r="CX199">
        <v>0</v>
      </c>
      <c r="CY199">
        <v>0</v>
      </c>
      <c r="CZ199">
        <v>0</v>
      </c>
      <c r="DA199">
        <v>0</v>
      </c>
      <c r="DB199">
        <v>0</v>
      </c>
      <c r="DC199">
        <v>0</v>
      </c>
      <c r="DD199">
        <v>0</v>
      </c>
      <c r="DE199">
        <v>0</v>
      </c>
      <c r="DF199">
        <v>0</v>
      </c>
      <c r="DG199">
        <v>0</v>
      </c>
      <c r="DH199">
        <v>0</v>
      </c>
      <c r="DI199">
        <v>0</v>
      </c>
      <c r="DJ199">
        <v>0</v>
      </c>
      <c r="DK199">
        <v>0</v>
      </c>
      <c r="DL199">
        <v>0</v>
      </c>
      <c r="DM199">
        <v>0</v>
      </c>
      <c r="DN199">
        <v>5</v>
      </c>
      <c r="DO199">
        <v>0</v>
      </c>
      <c r="DP199">
        <v>0</v>
      </c>
      <c r="DQ199">
        <v>0</v>
      </c>
      <c r="DR199">
        <v>0</v>
      </c>
      <c r="DS199">
        <v>0</v>
      </c>
      <c r="DT199" s="340">
        <v>0</v>
      </c>
      <c r="DU199" s="340">
        <v>0</v>
      </c>
      <c r="DV199" s="340">
        <v>0</v>
      </c>
      <c r="DW199" s="340">
        <v>0</v>
      </c>
      <c r="DX199" s="340">
        <v>0</v>
      </c>
      <c r="DY199" s="340">
        <v>0</v>
      </c>
      <c r="DZ199" s="340">
        <v>0</v>
      </c>
      <c r="EA199" s="340">
        <v>0</v>
      </c>
      <c r="EB199" s="340">
        <v>2</v>
      </c>
      <c r="EC199" s="340">
        <v>0</v>
      </c>
      <c r="ED199" s="340">
        <v>0</v>
      </c>
      <c r="EE199" s="340">
        <v>2</v>
      </c>
      <c r="EF199" s="340">
        <v>0</v>
      </c>
      <c r="EG199" s="340">
        <v>0</v>
      </c>
      <c r="EH199" s="340">
        <v>0</v>
      </c>
      <c r="EI199" s="340">
        <v>2</v>
      </c>
      <c r="EJ199" s="235">
        <v>0</v>
      </c>
      <c r="EK199" s="235">
        <v>0</v>
      </c>
      <c r="EL199" s="235">
        <v>0</v>
      </c>
      <c r="EM199" s="235">
        <v>0</v>
      </c>
      <c r="EN199" s="235">
        <v>0</v>
      </c>
      <c r="EO199" s="235">
        <v>0</v>
      </c>
      <c r="EP199" s="235">
        <v>0</v>
      </c>
      <c r="EQ199" s="235">
        <v>0</v>
      </c>
      <c r="ER199" s="235">
        <v>1</v>
      </c>
      <c r="ES199" s="235">
        <v>0</v>
      </c>
      <c r="ET199" s="235">
        <v>8</v>
      </c>
      <c r="EU199" s="235">
        <v>0</v>
      </c>
      <c r="EV199" s="235">
        <v>0</v>
      </c>
      <c r="EW199" s="235">
        <v>0</v>
      </c>
      <c r="EX199" s="235">
        <v>0</v>
      </c>
      <c r="EY199" s="235">
        <v>0</v>
      </c>
    </row>
    <row r="200" spans="1:155" x14ac:dyDescent="0.2">
      <c r="A200" t="s">
        <v>1750</v>
      </c>
      <c r="E200" s="277"/>
      <c r="F200" s="277"/>
      <c r="G200" s="277"/>
      <c r="H200" s="277"/>
      <c r="I200" s="277"/>
      <c r="J200" s="277"/>
      <c r="K200">
        <v>0</v>
      </c>
      <c r="L200">
        <v>0</v>
      </c>
      <c r="M200">
        <v>0</v>
      </c>
      <c r="N200">
        <v>0</v>
      </c>
      <c r="O200">
        <v>3</v>
      </c>
      <c r="P200">
        <v>0</v>
      </c>
      <c r="Q200">
        <v>0</v>
      </c>
      <c r="R200">
        <v>3</v>
      </c>
      <c r="S200">
        <v>3</v>
      </c>
      <c r="T200">
        <v>23</v>
      </c>
      <c r="U200">
        <v>9</v>
      </c>
      <c r="V200">
        <v>3</v>
      </c>
      <c r="W200">
        <v>0</v>
      </c>
      <c r="X200">
        <v>0</v>
      </c>
      <c r="Y200">
        <v>0</v>
      </c>
      <c r="Z200">
        <v>1</v>
      </c>
      <c r="AA200" t="s">
        <v>2201</v>
      </c>
      <c r="AB200">
        <v>0</v>
      </c>
      <c r="AC200">
        <v>0</v>
      </c>
      <c r="AD200">
        <v>0</v>
      </c>
      <c r="AE200">
        <v>0</v>
      </c>
      <c r="AF200">
        <v>0</v>
      </c>
      <c r="AG200">
        <v>0</v>
      </c>
      <c r="AH200">
        <v>0</v>
      </c>
      <c r="AI200">
        <v>2</v>
      </c>
      <c r="AJ200">
        <v>0</v>
      </c>
      <c r="AK200">
        <v>2</v>
      </c>
      <c r="AL200">
        <v>0</v>
      </c>
      <c r="AM200">
        <v>2</v>
      </c>
      <c r="AN200">
        <v>0</v>
      </c>
      <c r="AO200">
        <v>0</v>
      </c>
      <c r="AP200">
        <v>0</v>
      </c>
      <c r="AQ200">
        <v>1</v>
      </c>
      <c r="AR200">
        <v>0</v>
      </c>
      <c r="AS200">
        <v>0</v>
      </c>
      <c r="AT200">
        <v>0</v>
      </c>
      <c r="AU200">
        <v>0</v>
      </c>
      <c r="AV200">
        <v>0</v>
      </c>
      <c r="AW200">
        <v>0</v>
      </c>
      <c r="AX200">
        <v>0</v>
      </c>
      <c r="AY200">
        <v>0</v>
      </c>
      <c r="AZ200">
        <v>0</v>
      </c>
      <c r="BA200">
        <v>1</v>
      </c>
      <c r="BB200">
        <v>5</v>
      </c>
      <c r="BC200">
        <v>0</v>
      </c>
      <c r="BD200">
        <v>0</v>
      </c>
      <c r="BE200">
        <v>0</v>
      </c>
      <c r="BF200">
        <v>0</v>
      </c>
      <c r="BG200">
        <v>0</v>
      </c>
      <c r="BH200">
        <v>0</v>
      </c>
      <c r="BI200">
        <v>0</v>
      </c>
      <c r="BJ200">
        <v>0</v>
      </c>
      <c r="BK200">
        <v>0</v>
      </c>
      <c r="BL200">
        <v>1</v>
      </c>
      <c r="BM200">
        <v>0</v>
      </c>
      <c r="BN200">
        <v>0</v>
      </c>
      <c r="BO200">
        <v>1</v>
      </c>
      <c r="BP200">
        <v>1</v>
      </c>
      <c r="BQ200">
        <v>1</v>
      </c>
      <c r="BR200">
        <v>0</v>
      </c>
      <c r="BS200">
        <v>0</v>
      </c>
      <c r="BT200">
        <v>0</v>
      </c>
      <c r="BU200">
        <v>0</v>
      </c>
      <c r="BV200">
        <v>0</v>
      </c>
      <c r="BW200">
        <v>0</v>
      </c>
      <c r="BX200">
        <v>0</v>
      </c>
      <c r="BY200">
        <v>1</v>
      </c>
      <c r="BZ200">
        <v>0</v>
      </c>
      <c r="CA200">
        <v>0</v>
      </c>
      <c r="CB200">
        <v>0</v>
      </c>
      <c r="CC200">
        <v>0</v>
      </c>
      <c r="CD200">
        <v>0</v>
      </c>
      <c r="CE200">
        <v>0</v>
      </c>
      <c r="CF200">
        <v>0</v>
      </c>
      <c r="CG200">
        <v>0</v>
      </c>
      <c r="CH200">
        <v>1</v>
      </c>
      <c r="CI200">
        <v>0</v>
      </c>
      <c r="CJ200">
        <v>0</v>
      </c>
      <c r="CK200">
        <v>0</v>
      </c>
      <c r="CL200">
        <v>0</v>
      </c>
      <c r="CM200">
        <v>0</v>
      </c>
      <c r="CN200">
        <v>0</v>
      </c>
      <c r="CO200">
        <v>0</v>
      </c>
      <c r="CP200">
        <v>0</v>
      </c>
      <c r="CQ200">
        <v>0</v>
      </c>
      <c r="CR200">
        <v>0</v>
      </c>
      <c r="CS200">
        <v>0</v>
      </c>
      <c r="CT200">
        <v>0</v>
      </c>
      <c r="CU200">
        <v>0</v>
      </c>
      <c r="CV200">
        <v>1</v>
      </c>
      <c r="CW200">
        <v>0</v>
      </c>
      <c r="CX200">
        <v>0</v>
      </c>
      <c r="CY200">
        <v>1</v>
      </c>
      <c r="CZ200">
        <v>0</v>
      </c>
      <c r="DA200">
        <v>0</v>
      </c>
      <c r="DB200">
        <v>0</v>
      </c>
      <c r="DC200">
        <v>0</v>
      </c>
      <c r="DD200">
        <v>0</v>
      </c>
      <c r="DE200">
        <v>0</v>
      </c>
      <c r="DF200">
        <v>0</v>
      </c>
      <c r="DG200">
        <v>0</v>
      </c>
      <c r="DH200">
        <v>0</v>
      </c>
      <c r="DI200">
        <v>0</v>
      </c>
      <c r="DJ200">
        <v>0</v>
      </c>
      <c r="DK200">
        <v>0</v>
      </c>
      <c r="DL200">
        <v>0</v>
      </c>
      <c r="DM200">
        <v>0</v>
      </c>
      <c r="DN200">
        <v>2</v>
      </c>
      <c r="DO200">
        <v>0</v>
      </c>
      <c r="DP200">
        <v>0</v>
      </c>
      <c r="DQ200">
        <v>0</v>
      </c>
      <c r="DR200">
        <v>0</v>
      </c>
      <c r="DS200">
        <v>0</v>
      </c>
      <c r="DT200" s="340">
        <v>0</v>
      </c>
      <c r="DU200" s="340">
        <v>0</v>
      </c>
      <c r="DV200" s="340">
        <v>0</v>
      </c>
      <c r="DW200" s="340">
        <v>0</v>
      </c>
      <c r="DX200" s="340">
        <v>1</v>
      </c>
      <c r="DY200" s="340">
        <v>0</v>
      </c>
      <c r="DZ200" s="340">
        <v>0</v>
      </c>
      <c r="EA200" s="340">
        <v>0</v>
      </c>
      <c r="EB200" s="340">
        <v>0</v>
      </c>
      <c r="EC200" s="340">
        <v>0</v>
      </c>
      <c r="ED200" s="340">
        <v>0</v>
      </c>
      <c r="EE200" s="340">
        <v>0</v>
      </c>
      <c r="EF200" s="340">
        <v>0</v>
      </c>
      <c r="EG200" s="340">
        <v>0</v>
      </c>
      <c r="EH200" s="340">
        <v>0</v>
      </c>
      <c r="EI200" s="340">
        <v>0</v>
      </c>
      <c r="EJ200" s="235">
        <v>0</v>
      </c>
      <c r="EK200" s="235">
        <v>0</v>
      </c>
      <c r="EL200" s="235">
        <v>0</v>
      </c>
      <c r="EM200" s="235">
        <v>0</v>
      </c>
      <c r="EN200" s="235">
        <v>0</v>
      </c>
      <c r="EO200" s="235">
        <v>0</v>
      </c>
      <c r="EP200" s="235">
        <v>0</v>
      </c>
      <c r="EQ200" s="235">
        <v>0</v>
      </c>
      <c r="ER200" s="235">
        <v>0</v>
      </c>
      <c r="ES200" s="235">
        <v>0</v>
      </c>
      <c r="ET200" s="235">
        <v>0</v>
      </c>
      <c r="EU200" s="235">
        <v>0</v>
      </c>
      <c r="EV200" s="235">
        <v>0</v>
      </c>
      <c r="EW200" s="235">
        <v>0</v>
      </c>
      <c r="EX200" s="235">
        <v>0</v>
      </c>
      <c r="EY200" s="235">
        <v>0</v>
      </c>
    </row>
    <row r="201" spans="1:155" x14ac:dyDescent="0.2">
      <c r="A201" t="s">
        <v>1880</v>
      </c>
      <c r="E201" s="277"/>
      <c r="F201" s="277"/>
      <c r="G201" s="277"/>
      <c r="H201" s="277"/>
      <c r="I201" s="277"/>
      <c r="J201" s="277"/>
      <c r="K201">
        <v>0</v>
      </c>
      <c r="L201">
        <v>8</v>
      </c>
      <c r="M201">
        <v>0</v>
      </c>
      <c r="N201">
        <v>0</v>
      </c>
      <c r="O201">
        <v>0</v>
      </c>
      <c r="P201">
        <v>0</v>
      </c>
      <c r="Q201">
        <v>0</v>
      </c>
      <c r="R201">
        <v>0</v>
      </c>
      <c r="S201">
        <v>7</v>
      </c>
      <c r="T201">
        <v>15</v>
      </c>
      <c r="U201">
        <v>12</v>
      </c>
      <c r="V201">
        <v>26</v>
      </c>
      <c r="W201">
        <v>3</v>
      </c>
      <c r="X201">
        <v>0</v>
      </c>
      <c r="Y201">
        <v>0</v>
      </c>
      <c r="Z201">
        <v>14</v>
      </c>
      <c r="AA201" t="s">
        <v>2201</v>
      </c>
      <c r="AB201">
        <v>0</v>
      </c>
      <c r="AC201">
        <v>0</v>
      </c>
      <c r="AD201">
        <v>0</v>
      </c>
      <c r="AE201">
        <v>0</v>
      </c>
      <c r="AF201">
        <v>0</v>
      </c>
      <c r="AG201">
        <v>0</v>
      </c>
      <c r="AH201">
        <v>0</v>
      </c>
      <c r="AI201">
        <v>0</v>
      </c>
      <c r="AJ201">
        <v>0</v>
      </c>
      <c r="AK201">
        <v>0</v>
      </c>
      <c r="AL201">
        <v>0</v>
      </c>
      <c r="AM201">
        <v>5</v>
      </c>
      <c r="AN201">
        <v>0</v>
      </c>
      <c r="AO201">
        <v>0</v>
      </c>
      <c r="AP201">
        <v>0</v>
      </c>
      <c r="AQ201">
        <v>3</v>
      </c>
      <c r="AR201">
        <v>0</v>
      </c>
      <c r="AS201">
        <v>0</v>
      </c>
      <c r="AT201">
        <v>0</v>
      </c>
      <c r="AU201">
        <v>0</v>
      </c>
      <c r="AV201">
        <v>0</v>
      </c>
      <c r="AW201">
        <v>0</v>
      </c>
      <c r="AX201">
        <v>0</v>
      </c>
      <c r="AY201">
        <v>0</v>
      </c>
      <c r="AZ201">
        <v>0</v>
      </c>
      <c r="BA201">
        <v>0</v>
      </c>
      <c r="BB201">
        <v>0</v>
      </c>
      <c r="BC201">
        <v>1</v>
      </c>
      <c r="BD201">
        <v>0</v>
      </c>
      <c r="BE201">
        <v>0</v>
      </c>
      <c r="BF201">
        <v>0</v>
      </c>
      <c r="BG201">
        <v>0</v>
      </c>
      <c r="BH201">
        <v>0</v>
      </c>
      <c r="BI201">
        <v>0</v>
      </c>
      <c r="BJ201">
        <v>0</v>
      </c>
      <c r="BK201">
        <v>0</v>
      </c>
      <c r="BL201">
        <v>0</v>
      </c>
      <c r="BM201">
        <v>0</v>
      </c>
      <c r="BN201">
        <v>0</v>
      </c>
      <c r="BO201">
        <v>0</v>
      </c>
      <c r="BP201">
        <v>0</v>
      </c>
      <c r="BQ201">
        <v>0</v>
      </c>
      <c r="BR201">
        <v>1</v>
      </c>
      <c r="BS201">
        <v>3</v>
      </c>
      <c r="BT201">
        <v>0</v>
      </c>
      <c r="BU201">
        <v>0</v>
      </c>
      <c r="BV201">
        <v>0</v>
      </c>
      <c r="BW201">
        <v>3</v>
      </c>
      <c r="BX201">
        <v>0</v>
      </c>
      <c r="BY201">
        <v>0</v>
      </c>
      <c r="BZ201">
        <v>0</v>
      </c>
      <c r="CA201">
        <v>0</v>
      </c>
      <c r="CB201">
        <v>0</v>
      </c>
      <c r="CC201">
        <v>0</v>
      </c>
      <c r="CD201">
        <v>0</v>
      </c>
      <c r="CE201">
        <v>0</v>
      </c>
      <c r="CF201">
        <v>0</v>
      </c>
      <c r="CG201">
        <v>0</v>
      </c>
      <c r="CH201">
        <v>1</v>
      </c>
      <c r="CI201">
        <v>2</v>
      </c>
      <c r="CJ201">
        <v>0</v>
      </c>
      <c r="CK201">
        <v>0</v>
      </c>
      <c r="CL201">
        <v>0</v>
      </c>
      <c r="CM201">
        <v>0</v>
      </c>
      <c r="CN201">
        <v>0</v>
      </c>
      <c r="CO201">
        <v>0</v>
      </c>
      <c r="CP201">
        <v>0</v>
      </c>
      <c r="CQ201">
        <v>0</v>
      </c>
      <c r="CR201">
        <v>0</v>
      </c>
      <c r="CS201">
        <v>0</v>
      </c>
      <c r="CT201">
        <v>0</v>
      </c>
      <c r="CU201">
        <v>0</v>
      </c>
      <c r="CV201">
        <v>0</v>
      </c>
      <c r="CW201">
        <v>3</v>
      </c>
      <c r="CX201">
        <v>1</v>
      </c>
      <c r="CY201">
        <v>1</v>
      </c>
      <c r="CZ201">
        <v>0</v>
      </c>
      <c r="DA201">
        <v>0</v>
      </c>
      <c r="DB201">
        <v>0</v>
      </c>
      <c r="DC201">
        <v>0</v>
      </c>
      <c r="DD201">
        <v>0</v>
      </c>
      <c r="DE201">
        <v>0</v>
      </c>
      <c r="DF201">
        <v>0</v>
      </c>
      <c r="DG201">
        <v>0</v>
      </c>
      <c r="DH201">
        <v>0</v>
      </c>
      <c r="DI201">
        <v>0</v>
      </c>
      <c r="DJ201">
        <v>0</v>
      </c>
      <c r="DK201">
        <v>0</v>
      </c>
      <c r="DL201">
        <v>0</v>
      </c>
      <c r="DM201">
        <v>0</v>
      </c>
      <c r="DN201">
        <v>2</v>
      </c>
      <c r="DO201">
        <v>1</v>
      </c>
      <c r="DP201">
        <v>1</v>
      </c>
      <c r="DQ201">
        <v>0</v>
      </c>
      <c r="DR201">
        <v>0</v>
      </c>
      <c r="DS201">
        <v>0</v>
      </c>
      <c r="DT201" s="340">
        <v>0</v>
      </c>
      <c r="DU201" s="340">
        <v>1</v>
      </c>
      <c r="DV201" s="340">
        <v>0</v>
      </c>
      <c r="DW201" s="340">
        <v>0</v>
      </c>
      <c r="DX201" s="340">
        <v>0</v>
      </c>
      <c r="DY201" s="340">
        <v>0</v>
      </c>
      <c r="DZ201" s="340">
        <v>0</v>
      </c>
      <c r="EA201" s="340">
        <v>0</v>
      </c>
      <c r="EB201" s="340">
        <v>2</v>
      </c>
      <c r="EC201" s="340">
        <v>2</v>
      </c>
      <c r="ED201" s="340">
        <v>2</v>
      </c>
      <c r="EE201" s="340">
        <v>8</v>
      </c>
      <c r="EF201" s="340">
        <v>0</v>
      </c>
      <c r="EG201" s="340">
        <v>0</v>
      </c>
      <c r="EH201" s="340">
        <v>0</v>
      </c>
      <c r="EI201" s="340">
        <v>7</v>
      </c>
      <c r="EJ201" s="235">
        <v>0</v>
      </c>
      <c r="EK201" s="235">
        <v>0</v>
      </c>
      <c r="EL201" s="235">
        <v>0</v>
      </c>
      <c r="EM201" s="235">
        <v>0</v>
      </c>
      <c r="EN201" s="235">
        <v>0</v>
      </c>
      <c r="EO201" s="235">
        <v>0</v>
      </c>
      <c r="EP201" s="235">
        <v>0</v>
      </c>
      <c r="EQ201" s="235">
        <v>0</v>
      </c>
      <c r="ER201" s="235">
        <v>2</v>
      </c>
      <c r="ES201" s="235">
        <v>4</v>
      </c>
      <c r="ET201" s="235">
        <v>2</v>
      </c>
      <c r="EU201" s="235">
        <v>4</v>
      </c>
      <c r="EV201" s="235">
        <v>0</v>
      </c>
      <c r="EW201" s="235">
        <v>0</v>
      </c>
      <c r="EX201" s="235">
        <v>0</v>
      </c>
      <c r="EY201" s="235">
        <v>0</v>
      </c>
    </row>
    <row r="202" spans="1:155" x14ac:dyDescent="0.2">
      <c r="A202" t="s">
        <v>1699</v>
      </c>
      <c r="E202" s="277"/>
      <c r="F202" s="277"/>
      <c r="G202" s="277"/>
      <c r="H202" s="277"/>
      <c r="I202" s="277"/>
      <c r="J202" s="277"/>
      <c r="K202">
        <v>0</v>
      </c>
      <c r="L202">
        <v>2</v>
      </c>
      <c r="M202">
        <v>0</v>
      </c>
      <c r="N202">
        <v>0</v>
      </c>
      <c r="O202">
        <v>0</v>
      </c>
      <c r="P202">
        <v>0</v>
      </c>
      <c r="Q202">
        <v>0</v>
      </c>
      <c r="R202">
        <v>0</v>
      </c>
      <c r="S202">
        <v>6</v>
      </c>
      <c r="T202">
        <v>36</v>
      </c>
      <c r="U202">
        <v>15</v>
      </c>
      <c r="V202">
        <v>9</v>
      </c>
      <c r="W202">
        <v>0</v>
      </c>
      <c r="X202">
        <v>0</v>
      </c>
      <c r="Y202">
        <v>0</v>
      </c>
      <c r="Z202">
        <v>1</v>
      </c>
      <c r="AA202" t="s">
        <v>2201</v>
      </c>
      <c r="AB202">
        <v>0</v>
      </c>
      <c r="AC202">
        <v>0</v>
      </c>
      <c r="AD202">
        <v>0</v>
      </c>
      <c r="AE202">
        <v>0</v>
      </c>
      <c r="AF202">
        <v>0</v>
      </c>
      <c r="AG202">
        <v>0</v>
      </c>
      <c r="AH202">
        <v>0</v>
      </c>
      <c r="AI202">
        <v>0</v>
      </c>
      <c r="AJ202">
        <v>0</v>
      </c>
      <c r="AK202">
        <v>3</v>
      </c>
      <c r="AL202">
        <v>0</v>
      </c>
      <c r="AM202">
        <v>1</v>
      </c>
      <c r="AN202">
        <v>0</v>
      </c>
      <c r="AO202">
        <v>0</v>
      </c>
      <c r="AP202">
        <v>0</v>
      </c>
      <c r="AQ202">
        <v>0</v>
      </c>
      <c r="AR202">
        <v>0</v>
      </c>
      <c r="AS202">
        <v>0</v>
      </c>
      <c r="AT202">
        <v>0</v>
      </c>
      <c r="AU202">
        <v>0</v>
      </c>
      <c r="AV202">
        <v>0</v>
      </c>
      <c r="AW202">
        <v>0</v>
      </c>
      <c r="AX202">
        <v>0</v>
      </c>
      <c r="AY202">
        <v>0</v>
      </c>
      <c r="AZ202">
        <v>0</v>
      </c>
      <c r="BA202">
        <v>0</v>
      </c>
      <c r="BB202">
        <v>3</v>
      </c>
      <c r="BC202">
        <v>0</v>
      </c>
      <c r="BD202">
        <v>0</v>
      </c>
      <c r="BE202">
        <v>0</v>
      </c>
      <c r="BF202">
        <v>0</v>
      </c>
      <c r="BG202">
        <v>0</v>
      </c>
      <c r="BH202">
        <v>0</v>
      </c>
      <c r="BI202">
        <v>0</v>
      </c>
      <c r="BJ202">
        <v>0</v>
      </c>
      <c r="BK202">
        <v>0</v>
      </c>
      <c r="BL202">
        <v>0</v>
      </c>
      <c r="BM202">
        <v>0</v>
      </c>
      <c r="BN202">
        <v>0</v>
      </c>
      <c r="BO202">
        <v>0</v>
      </c>
      <c r="BP202">
        <v>2</v>
      </c>
      <c r="BQ202">
        <v>1</v>
      </c>
      <c r="BR202">
        <v>0</v>
      </c>
      <c r="BS202">
        <v>2</v>
      </c>
      <c r="BT202">
        <v>0</v>
      </c>
      <c r="BU202">
        <v>0</v>
      </c>
      <c r="BV202">
        <v>0</v>
      </c>
      <c r="BW202">
        <v>0</v>
      </c>
      <c r="BX202">
        <v>0</v>
      </c>
      <c r="BY202">
        <v>0</v>
      </c>
      <c r="BZ202">
        <v>0</v>
      </c>
      <c r="CA202">
        <v>0</v>
      </c>
      <c r="CB202">
        <v>0</v>
      </c>
      <c r="CC202">
        <v>0</v>
      </c>
      <c r="CD202">
        <v>0</v>
      </c>
      <c r="CE202">
        <v>0</v>
      </c>
      <c r="CF202">
        <v>0</v>
      </c>
      <c r="CG202">
        <v>1</v>
      </c>
      <c r="CH202">
        <v>3</v>
      </c>
      <c r="CI202">
        <v>0</v>
      </c>
      <c r="CJ202">
        <v>0</v>
      </c>
      <c r="CK202">
        <v>0</v>
      </c>
      <c r="CL202">
        <v>0</v>
      </c>
      <c r="CM202">
        <v>0</v>
      </c>
      <c r="CN202">
        <v>0</v>
      </c>
      <c r="CO202">
        <v>0</v>
      </c>
      <c r="CP202">
        <v>0</v>
      </c>
      <c r="CQ202">
        <v>0</v>
      </c>
      <c r="CR202">
        <v>0</v>
      </c>
      <c r="CS202">
        <v>0</v>
      </c>
      <c r="CT202">
        <v>0</v>
      </c>
      <c r="CU202">
        <v>0</v>
      </c>
      <c r="CV202">
        <v>0</v>
      </c>
      <c r="CW202">
        <v>3</v>
      </c>
      <c r="CX202">
        <v>2</v>
      </c>
      <c r="CY202">
        <v>0</v>
      </c>
      <c r="CZ202">
        <v>0</v>
      </c>
      <c r="DA202">
        <v>0</v>
      </c>
      <c r="DB202">
        <v>0</v>
      </c>
      <c r="DC202">
        <v>0</v>
      </c>
      <c r="DD202">
        <v>0</v>
      </c>
      <c r="DE202">
        <v>0</v>
      </c>
      <c r="DF202">
        <v>0</v>
      </c>
      <c r="DG202">
        <v>0</v>
      </c>
      <c r="DH202">
        <v>0</v>
      </c>
      <c r="DI202">
        <v>0</v>
      </c>
      <c r="DJ202">
        <v>0</v>
      </c>
      <c r="DK202">
        <v>0</v>
      </c>
      <c r="DL202">
        <v>0</v>
      </c>
      <c r="DM202">
        <v>0</v>
      </c>
      <c r="DN202">
        <v>4</v>
      </c>
      <c r="DO202">
        <v>0</v>
      </c>
      <c r="DP202">
        <v>0</v>
      </c>
      <c r="DQ202">
        <v>0</v>
      </c>
      <c r="DR202">
        <v>0</v>
      </c>
      <c r="DS202">
        <v>0</v>
      </c>
      <c r="DT202" s="340">
        <v>0</v>
      </c>
      <c r="DU202" s="340">
        <v>0</v>
      </c>
      <c r="DV202" s="340">
        <v>0</v>
      </c>
      <c r="DW202" s="340">
        <v>0</v>
      </c>
      <c r="DX202" s="340">
        <v>0</v>
      </c>
      <c r="DY202" s="340">
        <v>0</v>
      </c>
      <c r="DZ202" s="340">
        <v>0</v>
      </c>
      <c r="EA202" s="340">
        <v>0</v>
      </c>
      <c r="EB202" s="340">
        <v>0</v>
      </c>
      <c r="EC202" s="340">
        <v>4</v>
      </c>
      <c r="ED202" s="340">
        <v>0</v>
      </c>
      <c r="EE202" s="340">
        <v>1</v>
      </c>
      <c r="EF202" s="340">
        <v>0</v>
      </c>
      <c r="EG202" s="340">
        <v>0</v>
      </c>
      <c r="EH202" s="340">
        <v>0</v>
      </c>
      <c r="EI202" s="340">
        <v>0</v>
      </c>
      <c r="EJ202" s="235">
        <v>0</v>
      </c>
      <c r="EK202" s="235">
        <v>0</v>
      </c>
      <c r="EL202" s="235">
        <v>0</v>
      </c>
      <c r="EM202" s="235">
        <v>0</v>
      </c>
      <c r="EN202" s="235">
        <v>0</v>
      </c>
      <c r="EO202" s="235">
        <v>0</v>
      </c>
      <c r="EP202" s="235">
        <v>0</v>
      </c>
      <c r="EQ202" s="235">
        <v>0</v>
      </c>
      <c r="ER202" s="235">
        <v>0</v>
      </c>
      <c r="ES202" s="235">
        <v>0</v>
      </c>
      <c r="ET202" s="235">
        <v>7</v>
      </c>
      <c r="EU202" s="235">
        <v>0</v>
      </c>
      <c r="EV202" s="235">
        <v>0</v>
      </c>
      <c r="EW202" s="235">
        <v>0</v>
      </c>
      <c r="EX202" s="235">
        <v>0</v>
      </c>
      <c r="EY202" s="235">
        <v>0</v>
      </c>
    </row>
    <row r="203" spans="1:155" x14ac:dyDescent="0.2">
      <c r="A203" t="s">
        <v>1734</v>
      </c>
      <c r="E203" s="277"/>
      <c r="F203" s="277"/>
      <c r="G203" s="277"/>
      <c r="H203" s="277"/>
      <c r="I203" s="277"/>
      <c r="J203" s="277"/>
      <c r="K203">
        <v>0</v>
      </c>
      <c r="L203">
        <v>8</v>
      </c>
      <c r="M203">
        <v>1</v>
      </c>
      <c r="N203">
        <v>0</v>
      </c>
      <c r="O203">
        <v>0</v>
      </c>
      <c r="P203">
        <v>0</v>
      </c>
      <c r="Q203">
        <v>4</v>
      </c>
      <c r="R203">
        <v>1</v>
      </c>
      <c r="S203">
        <v>3</v>
      </c>
      <c r="T203">
        <v>14</v>
      </c>
      <c r="U203">
        <v>5</v>
      </c>
      <c r="V203">
        <v>5</v>
      </c>
      <c r="W203">
        <v>0</v>
      </c>
      <c r="X203">
        <v>0</v>
      </c>
      <c r="Y203">
        <v>0</v>
      </c>
      <c r="Z203">
        <v>0</v>
      </c>
      <c r="AA203" t="s">
        <v>2201</v>
      </c>
      <c r="AB203">
        <v>0</v>
      </c>
      <c r="AC203">
        <v>0</v>
      </c>
      <c r="AD203">
        <v>0</v>
      </c>
      <c r="AE203">
        <v>0</v>
      </c>
      <c r="AF203">
        <v>0</v>
      </c>
      <c r="AG203">
        <v>0</v>
      </c>
      <c r="AH203">
        <v>0</v>
      </c>
      <c r="AI203">
        <v>0</v>
      </c>
      <c r="AJ203">
        <v>1</v>
      </c>
      <c r="AK203">
        <v>0</v>
      </c>
      <c r="AL203">
        <v>0</v>
      </c>
      <c r="AM203">
        <v>0</v>
      </c>
      <c r="AN203">
        <v>0</v>
      </c>
      <c r="AO203">
        <v>0</v>
      </c>
      <c r="AP203">
        <v>0</v>
      </c>
      <c r="AQ203">
        <v>0</v>
      </c>
      <c r="AR203">
        <v>0</v>
      </c>
      <c r="AS203">
        <v>0</v>
      </c>
      <c r="AT203">
        <v>0</v>
      </c>
      <c r="AU203">
        <v>0</v>
      </c>
      <c r="AV203">
        <v>0</v>
      </c>
      <c r="AW203">
        <v>0</v>
      </c>
      <c r="AX203">
        <v>0</v>
      </c>
      <c r="AY203">
        <v>0</v>
      </c>
      <c r="AZ203">
        <v>0</v>
      </c>
      <c r="BA203">
        <v>0</v>
      </c>
      <c r="BB203">
        <v>3</v>
      </c>
      <c r="BC203">
        <v>0</v>
      </c>
      <c r="BD203">
        <v>0</v>
      </c>
      <c r="BE203">
        <v>0</v>
      </c>
      <c r="BF203">
        <v>0</v>
      </c>
      <c r="BG203">
        <v>0</v>
      </c>
      <c r="BH203">
        <v>0</v>
      </c>
      <c r="BI203">
        <v>6</v>
      </c>
      <c r="BJ203">
        <v>1</v>
      </c>
      <c r="BK203">
        <v>0</v>
      </c>
      <c r="BL203">
        <v>0</v>
      </c>
      <c r="BM203">
        <v>0</v>
      </c>
      <c r="BN203">
        <v>1</v>
      </c>
      <c r="BO203">
        <v>0</v>
      </c>
      <c r="BP203">
        <v>0</v>
      </c>
      <c r="BQ203">
        <v>0</v>
      </c>
      <c r="BR203">
        <v>0</v>
      </c>
      <c r="BS203">
        <v>1</v>
      </c>
      <c r="BT203">
        <v>0</v>
      </c>
      <c r="BU203">
        <v>0</v>
      </c>
      <c r="BV203">
        <v>0</v>
      </c>
      <c r="BW203">
        <v>0</v>
      </c>
      <c r="BX203">
        <v>0</v>
      </c>
      <c r="BY203">
        <v>8</v>
      </c>
      <c r="BZ203">
        <v>0</v>
      </c>
      <c r="CA203">
        <v>0</v>
      </c>
      <c r="CB203">
        <v>0</v>
      </c>
      <c r="CC203">
        <v>0</v>
      </c>
      <c r="CD203">
        <v>1</v>
      </c>
      <c r="CE203">
        <v>0</v>
      </c>
      <c r="CF203">
        <v>0</v>
      </c>
      <c r="CG203">
        <v>3</v>
      </c>
      <c r="CH203">
        <v>1</v>
      </c>
      <c r="CI203">
        <v>0</v>
      </c>
      <c r="CJ203">
        <v>0</v>
      </c>
      <c r="CK203">
        <v>0</v>
      </c>
      <c r="CL203">
        <v>0</v>
      </c>
      <c r="CM203">
        <v>0</v>
      </c>
      <c r="CN203">
        <v>0</v>
      </c>
      <c r="CO203">
        <v>3</v>
      </c>
      <c r="CP203">
        <v>0</v>
      </c>
      <c r="CQ203">
        <v>0</v>
      </c>
      <c r="CR203">
        <v>0</v>
      </c>
      <c r="CS203">
        <v>0</v>
      </c>
      <c r="CT203">
        <v>1</v>
      </c>
      <c r="CU203">
        <v>0</v>
      </c>
      <c r="CV203">
        <v>1</v>
      </c>
      <c r="CW203">
        <v>1</v>
      </c>
      <c r="CX203">
        <v>0</v>
      </c>
      <c r="CY203">
        <v>1</v>
      </c>
      <c r="CZ203">
        <v>0</v>
      </c>
      <c r="DA203">
        <v>0</v>
      </c>
      <c r="DB203">
        <v>0</v>
      </c>
      <c r="DC203">
        <v>0</v>
      </c>
      <c r="DD203">
        <v>0</v>
      </c>
      <c r="DE203">
        <v>1</v>
      </c>
      <c r="DF203">
        <v>1</v>
      </c>
      <c r="DG203">
        <v>0</v>
      </c>
      <c r="DH203">
        <v>0</v>
      </c>
      <c r="DI203">
        <v>1</v>
      </c>
      <c r="DJ203">
        <v>0</v>
      </c>
      <c r="DK203">
        <v>0</v>
      </c>
      <c r="DL203">
        <v>1</v>
      </c>
      <c r="DM203">
        <v>0</v>
      </c>
      <c r="DN203">
        <v>3</v>
      </c>
      <c r="DO203">
        <v>0</v>
      </c>
      <c r="DP203">
        <v>0</v>
      </c>
      <c r="DQ203">
        <v>0</v>
      </c>
      <c r="DR203">
        <v>0</v>
      </c>
      <c r="DS203">
        <v>0</v>
      </c>
      <c r="DT203" s="340">
        <v>0</v>
      </c>
      <c r="DU203" s="340">
        <v>0</v>
      </c>
      <c r="DV203" s="340">
        <v>0</v>
      </c>
      <c r="DW203" s="340">
        <v>0</v>
      </c>
      <c r="DX203" s="340">
        <v>0</v>
      </c>
      <c r="DY203" s="340">
        <v>0</v>
      </c>
      <c r="DZ203" s="340">
        <v>1</v>
      </c>
      <c r="EA203" s="340">
        <v>0</v>
      </c>
      <c r="EB203" s="340">
        <v>0</v>
      </c>
      <c r="EC203" s="340">
        <v>3</v>
      </c>
      <c r="ED203" s="340">
        <v>0</v>
      </c>
      <c r="EE203" s="340">
        <v>0</v>
      </c>
      <c r="EF203" s="340">
        <v>0</v>
      </c>
      <c r="EG203" s="340">
        <v>0</v>
      </c>
      <c r="EH203" s="340">
        <v>0</v>
      </c>
      <c r="EI203" s="340">
        <v>0</v>
      </c>
      <c r="EJ203" s="235">
        <v>0</v>
      </c>
      <c r="EK203" s="235">
        <v>0</v>
      </c>
      <c r="EL203" s="235">
        <v>0</v>
      </c>
      <c r="EM203" s="235">
        <v>0</v>
      </c>
      <c r="EN203" s="235">
        <v>0</v>
      </c>
      <c r="EO203" s="235">
        <v>0</v>
      </c>
      <c r="EP203" s="235">
        <v>1</v>
      </c>
      <c r="EQ203" s="235">
        <v>0</v>
      </c>
      <c r="ER203" s="235">
        <v>0</v>
      </c>
      <c r="ES203" s="235">
        <v>0</v>
      </c>
      <c r="ET203" s="235">
        <v>3</v>
      </c>
      <c r="EU203" s="235">
        <v>0</v>
      </c>
      <c r="EV203" s="235">
        <v>0</v>
      </c>
      <c r="EW203" s="235">
        <v>0</v>
      </c>
      <c r="EX203" s="235">
        <v>0</v>
      </c>
      <c r="EY203" s="235">
        <v>0</v>
      </c>
    </row>
    <row r="204" spans="1:155" x14ac:dyDescent="0.2">
      <c r="A204" t="s">
        <v>2311</v>
      </c>
      <c r="E204" s="277"/>
      <c r="F204" s="277"/>
      <c r="G204" s="277"/>
      <c r="H204" s="277"/>
      <c r="I204" s="277"/>
      <c r="J204" s="277"/>
      <c r="K204">
        <v>0</v>
      </c>
      <c r="L204">
        <v>1</v>
      </c>
      <c r="M204">
        <v>0</v>
      </c>
      <c r="N204">
        <v>0</v>
      </c>
      <c r="O204">
        <v>1</v>
      </c>
      <c r="P204">
        <v>0</v>
      </c>
      <c r="Q204">
        <v>2</v>
      </c>
      <c r="R204">
        <v>0</v>
      </c>
      <c r="S204">
        <v>3</v>
      </c>
      <c r="T204">
        <v>52</v>
      </c>
      <c r="U204">
        <v>5</v>
      </c>
      <c r="V204">
        <v>5</v>
      </c>
      <c r="W204">
        <v>0</v>
      </c>
      <c r="X204">
        <v>0</v>
      </c>
      <c r="Y204">
        <v>0</v>
      </c>
      <c r="Z204">
        <v>0</v>
      </c>
      <c r="AA204" t="s">
        <v>2201</v>
      </c>
      <c r="AB204">
        <v>0</v>
      </c>
      <c r="AC204">
        <v>0</v>
      </c>
      <c r="AD204">
        <v>0</v>
      </c>
      <c r="AE204">
        <v>0</v>
      </c>
      <c r="AF204">
        <v>0</v>
      </c>
      <c r="AG204">
        <v>0</v>
      </c>
      <c r="AH204">
        <v>0</v>
      </c>
      <c r="AI204">
        <v>0</v>
      </c>
      <c r="AJ204">
        <v>2</v>
      </c>
      <c r="AK204">
        <v>3</v>
      </c>
      <c r="AL204">
        <v>0</v>
      </c>
      <c r="AM204">
        <v>0</v>
      </c>
      <c r="AN204">
        <v>0</v>
      </c>
      <c r="AO204">
        <v>0</v>
      </c>
      <c r="AP204">
        <v>0</v>
      </c>
      <c r="AQ204">
        <v>0</v>
      </c>
      <c r="AR204">
        <v>0</v>
      </c>
      <c r="AS204">
        <v>0</v>
      </c>
      <c r="AT204">
        <v>0</v>
      </c>
      <c r="AU204">
        <v>0</v>
      </c>
      <c r="AV204">
        <v>0</v>
      </c>
      <c r="AW204">
        <v>0</v>
      </c>
      <c r="AX204">
        <v>0</v>
      </c>
      <c r="AY204">
        <v>0</v>
      </c>
      <c r="AZ204">
        <v>0</v>
      </c>
      <c r="BA204">
        <v>0</v>
      </c>
      <c r="BB204">
        <v>4</v>
      </c>
      <c r="BC204">
        <v>0</v>
      </c>
      <c r="BD204">
        <v>0</v>
      </c>
      <c r="BE204">
        <v>0</v>
      </c>
      <c r="BF204">
        <v>0</v>
      </c>
      <c r="BG204">
        <v>0</v>
      </c>
      <c r="BH204">
        <v>0</v>
      </c>
      <c r="BI204">
        <v>0</v>
      </c>
      <c r="BJ204">
        <v>0</v>
      </c>
      <c r="BK204">
        <v>0</v>
      </c>
      <c r="BL204">
        <v>0</v>
      </c>
      <c r="BM204">
        <v>0</v>
      </c>
      <c r="BN204">
        <v>0</v>
      </c>
      <c r="BO204">
        <v>0</v>
      </c>
      <c r="BP204">
        <v>0</v>
      </c>
      <c r="BQ204">
        <v>2</v>
      </c>
      <c r="BR204">
        <v>0</v>
      </c>
      <c r="BS204">
        <v>3</v>
      </c>
      <c r="BT204">
        <v>0</v>
      </c>
      <c r="BU204">
        <v>0</v>
      </c>
      <c r="BV204">
        <v>0</v>
      </c>
      <c r="BW204">
        <v>0</v>
      </c>
      <c r="BX204">
        <v>0</v>
      </c>
      <c r="BY204">
        <v>0</v>
      </c>
      <c r="BZ204">
        <v>0</v>
      </c>
      <c r="CA204">
        <v>0</v>
      </c>
      <c r="CB204">
        <v>0</v>
      </c>
      <c r="CC204">
        <v>0</v>
      </c>
      <c r="CD204">
        <v>0</v>
      </c>
      <c r="CE204">
        <v>0</v>
      </c>
      <c r="CF204">
        <v>0</v>
      </c>
      <c r="CG204">
        <v>0</v>
      </c>
      <c r="CH204">
        <v>5</v>
      </c>
      <c r="CI204">
        <v>0</v>
      </c>
      <c r="CJ204">
        <v>0</v>
      </c>
      <c r="CK204">
        <v>0</v>
      </c>
      <c r="CL204">
        <v>0</v>
      </c>
      <c r="CM204">
        <v>0</v>
      </c>
      <c r="CN204">
        <v>0</v>
      </c>
      <c r="CO204">
        <v>0</v>
      </c>
      <c r="CP204">
        <v>0</v>
      </c>
      <c r="CQ204">
        <v>0</v>
      </c>
      <c r="CR204">
        <v>0</v>
      </c>
      <c r="CS204">
        <v>0</v>
      </c>
      <c r="CT204">
        <v>0</v>
      </c>
      <c r="CU204">
        <v>0</v>
      </c>
      <c r="CV204">
        <v>0</v>
      </c>
      <c r="CW204">
        <v>3</v>
      </c>
      <c r="CX204">
        <v>0</v>
      </c>
      <c r="CY204">
        <v>1</v>
      </c>
      <c r="CZ204">
        <v>0</v>
      </c>
      <c r="DA204">
        <v>0</v>
      </c>
      <c r="DB204">
        <v>0</v>
      </c>
      <c r="DC204">
        <v>0</v>
      </c>
      <c r="DD204">
        <v>0</v>
      </c>
      <c r="DE204">
        <v>0</v>
      </c>
      <c r="DF204">
        <v>0</v>
      </c>
      <c r="DG204">
        <v>0</v>
      </c>
      <c r="DH204">
        <v>0</v>
      </c>
      <c r="DI204">
        <v>0</v>
      </c>
      <c r="DJ204">
        <v>0</v>
      </c>
      <c r="DK204">
        <v>0</v>
      </c>
      <c r="DL204">
        <v>0</v>
      </c>
      <c r="DM204">
        <v>0</v>
      </c>
      <c r="DN204">
        <v>6</v>
      </c>
      <c r="DO204">
        <v>0</v>
      </c>
      <c r="DP204">
        <v>0</v>
      </c>
      <c r="DQ204">
        <v>0</v>
      </c>
      <c r="DR204">
        <v>0</v>
      </c>
      <c r="DS204">
        <v>0</v>
      </c>
      <c r="DT204" s="340">
        <v>0</v>
      </c>
      <c r="DU204" s="340">
        <v>0</v>
      </c>
      <c r="DV204" s="340">
        <v>0</v>
      </c>
      <c r="DW204" s="340">
        <v>0</v>
      </c>
      <c r="DX204" s="340">
        <v>0</v>
      </c>
      <c r="DY204" s="340">
        <v>0</v>
      </c>
      <c r="DZ204" s="340">
        <v>0</v>
      </c>
      <c r="EA204" s="340">
        <v>0</v>
      </c>
      <c r="EB204" s="340">
        <v>1</v>
      </c>
      <c r="EC204" s="340">
        <v>4</v>
      </c>
      <c r="ED204" s="340">
        <v>0</v>
      </c>
      <c r="EE204" s="340">
        <v>0</v>
      </c>
      <c r="EF204" s="340">
        <v>0</v>
      </c>
      <c r="EG204" s="340">
        <v>0</v>
      </c>
      <c r="EH204" s="340">
        <v>0</v>
      </c>
      <c r="EI204" s="340">
        <v>0</v>
      </c>
      <c r="EJ204" s="235">
        <v>0</v>
      </c>
      <c r="EK204" s="235">
        <v>0</v>
      </c>
      <c r="EL204" s="235">
        <v>0</v>
      </c>
      <c r="EM204" s="235">
        <v>0</v>
      </c>
      <c r="EN204" s="235">
        <v>0</v>
      </c>
      <c r="EO204" s="235">
        <v>0</v>
      </c>
      <c r="EP204" s="235">
        <v>0</v>
      </c>
      <c r="EQ204" s="235">
        <v>0</v>
      </c>
      <c r="ER204" s="235">
        <v>0</v>
      </c>
      <c r="ES204" s="235">
        <v>0</v>
      </c>
      <c r="ET204" s="235">
        <v>5</v>
      </c>
      <c r="EU204" s="235">
        <v>0</v>
      </c>
      <c r="EV204" s="235">
        <v>0</v>
      </c>
      <c r="EW204" s="235">
        <v>0</v>
      </c>
      <c r="EX204" s="235">
        <v>0</v>
      </c>
      <c r="EY204" s="235">
        <v>0</v>
      </c>
    </row>
    <row r="205" spans="1:155" x14ac:dyDescent="0.2">
      <c r="A205" t="s">
        <v>1792</v>
      </c>
      <c r="E205" s="277"/>
      <c r="F205" s="277"/>
      <c r="G205" s="277"/>
      <c r="H205" s="277"/>
      <c r="I205" s="277"/>
      <c r="J205" s="277"/>
      <c r="K205">
        <v>6</v>
      </c>
      <c r="L205">
        <v>0</v>
      </c>
      <c r="M205">
        <v>0</v>
      </c>
      <c r="N205">
        <v>0</v>
      </c>
      <c r="O205">
        <v>0</v>
      </c>
      <c r="P205">
        <v>0</v>
      </c>
      <c r="Q205">
        <v>0</v>
      </c>
      <c r="R205">
        <v>0</v>
      </c>
      <c r="S205">
        <v>4</v>
      </c>
      <c r="T205">
        <v>148</v>
      </c>
      <c r="U205">
        <v>41</v>
      </c>
      <c r="V205">
        <v>0</v>
      </c>
      <c r="W205">
        <v>0</v>
      </c>
      <c r="X205">
        <v>0</v>
      </c>
      <c r="Y205">
        <v>0</v>
      </c>
      <c r="Z205">
        <v>0</v>
      </c>
      <c r="AA205" t="s">
        <v>2201</v>
      </c>
      <c r="AB205">
        <v>2</v>
      </c>
      <c r="AC205">
        <v>0</v>
      </c>
      <c r="AD205">
        <v>0</v>
      </c>
      <c r="AE205">
        <v>0</v>
      </c>
      <c r="AF205">
        <v>0</v>
      </c>
      <c r="AG205">
        <v>0</v>
      </c>
      <c r="AH205">
        <v>0</v>
      </c>
      <c r="AI205">
        <v>0</v>
      </c>
      <c r="AJ205">
        <v>4</v>
      </c>
      <c r="AK205">
        <v>11</v>
      </c>
      <c r="AL205">
        <v>0</v>
      </c>
      <c r="AM205">
        <v>0</v>
      </c>
      <c r="AN205">
        <v>0</v>
      </c>
      <c r="AO205">
        <v>0</v>
      </c>
      <c r="AP205">
        <v>0</v>
      </c>
      <c r="AQ205">
        <v>0</v>
      </c>
      <c r="AR205">
        <v>0</v>
      </c>
      <c r="AS205">
        <v>0</v>
      </c>
      <c r="AT205">
        <v>0</v>
      </c>
      <c r="AU205">
        <v>0</v>
      </c>
      <c r="AV205">
        <v>0</v>
      </c>
      <c r="AW205">
        <v>0</v>
      </c>
      <c r="AX205">
        <v>0</v>
      </c>
      <c r="AY205">
        <v>0</v>
      </c>
      <c r="AZ205">
        <v>0</v>
      </c>
      <c r="BA205">
        <v>1</v>
      </c>
      <c r="BB205">
        <v>20</v>
      </c>
      <c r="BC205">
        <v>0</v>
      </c>
      <c r="BD205">
        <v>0</v>
      </c>
      <c r="BE205">
        <v>0</v>
      </c>
      <c r="BF205">
        <v>0</v>
      </c>
      <c r="BG205">
        <v>0</v>
      </c>
      <c r="BH205">
        <v>4</v>
      </c>
      <c r="BI205">
        <v>0</v>
      </c>
      <c r="BJ205">
        <v>0</v>
      </c>
      <c r="BK205">
        <v>0</v>
      </c>
      <c r="BL205">
        <v>0</v>
      </c>
      <c r="BM205">
        <v>0</v>
      </c>
      <c r="BN205">
        <v>0</v>
      </c>
      <c r="BO205">
        <v>0</v>
      </c>
      <c r="BP205">
        <v>0</v>
      </c>
      <c r="BQ205">
        <v>12</v>
      </c>
      <c r="BR205">
        <v>1</v>
      </c>
      <c r="BS205">
        <v>0</v>
      </c>
      <c r="BT205">
        <v>0</v>
      </c>
      <c r="BU205">
        <v>0</v>
      </c>
      <c r="BV205">
        <v>0</v>
      </c>
      <c r="BW205">
        <v>0</v>
      </c>
      <c r="BX205">
        <v>0</v>
      </c>
      <c r="BY205">
        <v>0</v>
      </c>
      <c r="BZ205">
        <v>0</v>
      </c>
      <c r="CA205">
        <v>0</v>
      </c>
      <c r="CB205">
        <v>0</v>
      </c>
      <c r="CC205">
        <v>0</v>
      </c>
      <c r="CD205">
        <v>0</v>
      </c>
      <c r="CE205">
        <v>0</v>
      </c>
      <c r="CF205">
        <v>0</v>
      </c>
      <c r="CG205">
        <v>0</v>
      </c>
      <c r="CH205">
        <v>23</v>
      </c>
      <c r="CI205">
        <v>0</v>
      </c>
      <c r="CJ205">
        <v>0</v>
      </c>
      <c r="CK205">
        <v>0</v>
      </c>
      <c r="CL205">
        <v>0</v>
      </c>
      <c r="CM205">
        <v>0</v>
      </c>
      <c r="CN205">
        <v>0</v>
      </c>
      <c r="CO205">
        <v>0</v>
      </c>
      <c r="CP205">
        <v>0</v>
      </c>
      <c r="CQ205">
        <v>0</v>
      </c>
      <c r="CR205">
        <v>0</v>
      </c>
      <c r="CS205">
        <v>0</v>
      </c>
      <c r="CT205">
        <v>0</v>
      </c>
      <c r="CU205">
        <v>0</v>
      </c>
      <c r="CV205">
        <v>0</v>
      </c>
      <c r="CW205">
        <v>19</v>
      </c>
      <c r="CX205">
        <v>3</v>
      </c>
      <c r="CY205">
        <v>0</v>
      </c>
      <c r="CZ205">
        <v>0</v>
      </c>
      <c r="DA205">
        <v>0</v>
      </c>
      <c r="DB205">
        <v>0</v>
      </c>
      <c r="DC205">
        <v>0</v>
      </c>
      <c r="DD205">
        <v>0</v>
      </c>
      <c r="DE205">
        <v>0</v>
      </c>
      <c r="DF205">
        <v>0</v>
      </c>
      <c r="DG205">
        <v>0</v>
      </c>
      <c r="DH205">
        <v>0</v>
      </c>
      <c r="DI205">
        <v>0</v>
      </c>
      <c r="DJ205">
        <v>0</v>
      </c>
      <c r="DK205">
        <v>0</v>
      </c>
      <c r="DL205">
        <v>0</v>
      </c>
      <c r="DM205">
        <v>1</v>
      </c>
      <c r="DN205">
        <v>24</v>
      </c>
      <c r="DO205">
        <v>0</v>
      </c>
      <c r="DP205">
        <v>0</v>
      </c>
      <c r="DQ205">
        <v>0</v>
      </c>
      <c r="DR205">
        <v>0</v>
      </c>
      <c r="DS205">
        <v>0</v>
      </c>
      <c r="DT205" s="340">
        <v>0</v>
      </c>
      <c r="DU205" s="340">
        <v>0</v>
      </c>
      <c r="DV205" s="340">
        <v>0</v>
      </c>
      <c r="DW205" s="340">
        <v>0</v>
      </c>
      <c r="DX205" s="340">
        <v>0</v>
      </c>
      <c r="DY205" s="340">
        <v>0</v>
      </c>
      <c r="DZ205" s="340">
        <v>0</v>
      </c>
      <c r="EA205" s="340">
        <v>0</v>
      </c>
      <c r="EB205" s="340">
        <v>0</v>
      </c>
      <c r="EC205" s="340">
        <v>13</v>
      </c>
      <c r="ED205" s="340">
        <v>2</v>
      </c>
      <c r="EE205" s="340">
        <v>0</v>
      </c>
      <c r="EF205" s="340">
        <v>0</v>
      </c>
      <c r="EG205" s="340">
        <v>0</v>
      </c>
      <c r="EH205" s="340">
        <v>0</v>
      </c>
      <c r="EI205" s="340">
        <v>0</v>
      </c>
      <c r="EJ205" s="235">
        <v>0</v>
      </c>
      <c r="EK205" s="235">
        <v>0</v>
      </c>
      <c r="EL205" s="235">
        <v>0</v>
      </c>
      <c r="EM205" s="235">
        <v>0</v>
      </c>
      <c r="EN205" s="235">
        <v>0</v>
      </c>
      <c r="EO205" s="235">
        <v>0</v>
      </c>
      <c r="EP205" s="235">
        <v>0</v>
      </c>
      <c r="EQ205" s="235">
        <v>0</v>
      </c>
      <c r="ER205" s="235">
        <v>0</v>
      </c>
      <c r="ES205" s="235">
        <v>0</v>
      </c>
      <c r="ET205" s="235">
        <v>9</v>
      </c>
      <c r="EU205" s="235">
        <v>0</v>
      </c>
      <c r="EV205" s="235">
        <v>0</v>
      </c>
      <c r="EW205" s="235">
        <v>0</v>
      </c>
      <c r="EX205" s="235">
        <v>0</v>
      </c>
      <c r="EY205" s="235">
        <v>0</v>
      </c>
    </row>
    <row r="206" spans="1:155" x14ac:dyDescent="0.2">
      <c r="A206" t="s">
        <v>1774</v>
      </c>
      <c r="E206" s="277"/>
      <c r="F206" s="277"/>
      <c r="G206" s="277"/>
      <c r="H206" s="277"/>
      <c r="I206" s="277"/>
      <c r="J206" s="277"/>
      <c r="K206">
        <v>0</v>
      </c>
      <c r="L206">
        <v>0</v>
      </c>
      <c r="M206">
        <v>0</v>
      </c>
      <c r="N206">
        <v>10</v>
      </c>
      <c r="O206">
        <v>1</v>
      </c>
      <c r="P206">
        <v>0</v>
      </c>
      <c r="Q206">
        <v>0</v>
      </c>
      <c r="R206">
        <v>0</v>
      </c>
      <c r="S206">
        <v>0</v>
      </c>
      <c r="T206">
        <v>23</v>
      </c>
      <c r="U206">
        <v>5</v>
      </c>
      <c r="V206">
        <v>1</v>
      </c>
      <c r="W206">
        <v>0</v>
      </c>
      <c r="X206">
        <v>0</v>
      </c>
      <c r="Y206">
        <v>0</v>
      </c>
      <c r="Z206">
        <v>0</v>
      </c>
      <c r="AA206" t="s">
        <v>2201</v>
      </c>
      <c r="AB206">
        <v>0</v>
      </c>
      <c r="AC206">
        <v>0</v>
      </c>
      <c r="AD206">
        <v>0</v>
      </c>
      <c r="AE206">
        <v>1</v>
      </c>
      <c r="AF206">
        <v>0</v>
      </c>
      <c r="AG206">
        <v>0</v>
      </c>
      <c r="AH206">
        <v>0</v>
      </c>
      <c r="AI206">
        <v>0</v>
      </c>
      <c r="AJ206">
        <v>0</v>
      </c>
      <c r="AK206">
        <v>3</v>
      </c>
      <c r="AL206">
        <v>0</v>
      </c>
      <c r="AM206">
        <v>1</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I206">
        <v>0</v>
      </c>
      <c r="BJ206">
        <v>0</v>
      </c>
      <c r="BK206">
        <v>1</v>
      </c>
      <c r="BL206">
        <v>0</v>
      </c>
      <c r="BM206">
        <v>0</v>
      </c>
      <c r="BN206">
        <v>0</v>
      </c>
      <c r="BO206">
        <v>0</v>
      </c>
      <c r="BP206">
        <v>0</v>
      </c>
      <c r="BQ206">
        <v>3</v>
      </c>
      <c r="BR206">
        <v>1</v>
      </c>
      <c r="BS206">
        <v>0</v>
      </c>
      <c r="BT206">
        <v>0</v>
      </c>
      <c r="BU206">
        <v>0</v>
      </c>
      <c r="BV206">
        <v>0</v>
      </c>
      <c r="BW206">
        <v>0</v>
      </c>
      <c r="BX206">
        <v>0</v>
      </c>
      <c r="BY206">
        <v>0</v>
      </c>
      <c r="BZ206">
        <v>0</v>
      </c>
      <c r="CA206">
        <v>0</v>
      </c>
      <c r="CB206">
        <v>0</v>
      </c>
      <c r="CC206">
        <v>0</v>
      </c>
      <c r="CD206">
        <v>0</v>
      </c>
      <c r="CE206">
        <v>0</v>
      </c>
      <c r="CF206">
        <v>0</v>
      </c>
      <c r="CG206">
        <v>2</v>
      </c>
      <c r="CH206">
        <v>1</v>
      </c>
      <c r="CI206">
        <v>0</v>
      </c>
      <c r="CJ206">
        <v>0</v>
      </c>
      <c r="CK206">
        <v>0</v>
      </c>
      <c r="CL206">
        <v>0</v>
      </c>
      <c r="CM206">
        <v>0</v>
      </c>
      <c r="CN206">
        <v>0</v>
      </c>
      <c r="CO206">
        <v>0</v>
      </c>
      <c r="CP206">
        <v>0</v>
      </c>
      <c r="CQ206">
        <v>1</v>
      </c>
      <c r="CR206">
        <v>0</v>
      </c>
      <c r="CS206">
        <v>0</v>
      </c>
      <c r="CT206">
        <v>0</v>
      </c>
      <c r="CU206">
        <v>0</v>
      </c>
      <c r="CV206">
        <v>0</v>
      </c>
      <c r="CW206">
        <v>2</v>
      </c>
      <c r="CX206">
        <v>0</v>
      </c>
      <c r="CY206">
        <v>0</v>
      </c>
      <c r="CZ206">
        <v>0</v>
      </c>
      <c r="DA206">
        <v>0</v>
      </c>
      <c r="DB206">
        <v>0</v>
      </c>
      <c r="DC206">
        <v>0</v>
      </c>
      <c r="DD206">
        <v>0</v>
      </c>
      <c r="DE206">
        <v>0</v>
      </c>
      <c r="DF206">
        <v>0</v>
      </c>
      <c r="DG206">
        <v>0</v>
      </c>
      <c r="DH206">
        <v>0</v>
      </c>
      <c r="DI206">
        <v>0</v>
      </c>
      <c r="DJ206">
        <v>1</v>
      </c>
      <c r="DK206">
        <v>0</v>
      </c>
      <c r="DL206">
        <v>0</v>
      </c>
      <c r="DM206">
        <v>0</v>
      </c>
      <c r="DN206">
        <v>0</v>
      </c>
      <c r="DO206">
        <v>0</v>
      </c>
      <c r="DP206">
        <v>0</v>
      </c>
      <c r="DQ206">
        <v>0</v>
      </c>
      <c r="DR206">
        <v>0</v>
      </c>
      <c r="DS206">
        <v>0</v>
      </c>
      <c r="DT206" s="340">
        <v>0</v>
      </c>
      <c r="DU206" s="340">
        <v>0</v>
      </c>
      <c r="DV206" s="340">
        <v>0</v>
      </c>
      <c r="DW206" s="340">
        <v>0</v>
      </c>
      <c r="DX206" s="340">
        <v>0</v>
      </c>
      <c r="DY206" s="340">
        <v>0</v>
      </c>
      <c r="DZ206" s="340">
        <v>0</v>
      </c>
      <c r="EA206" s="340">
        <v>0</v>
      </c>
      <c r="EB206" s="340">
        <v>0</v>
      </c>
      <c r="EC206" s="340">
        <v>3</v>
      </c>
      <c r="ED206" s="340">
        <v>0</v>
      </c>
      <c r="EE206" s="340">
        <v>0</v>
      </c>
      <c r="EF206" s="340">
        <v>0</v>
      </c>
      <c r="EG206" s="340">
        <v>0</v>
      </c>
      <c r="EH206" s="340">
        <v>0</v>
      </c>
      <c r="EI206" s="340">
        <v>0</v>
      </c>
      <c r="EJ206" s="235">
        <v>0</v>
      </c>
      <c r="EK206" s="235">
        <v>0</v>
      </c>
      <c r="EL206" s="235">
        <v>0</v>
      </c>
      <c r="EM206" s="235">
        <v>0</v>
      </c>
      <c r="EN206" s="235">
        <v>0</v>
      </c>
      <c r="EO206" s="235">
        <v>0</v>
      </c>
      <c r="EP206" s="235">
        <v>2</v>
      </c>
      <c r="EQ206" s="235">
        <v>0</v>
      </c>
      <c r="ER206" s="235">
        <v>0</v>
      </c>
      <c r="ES206" s="235">
        <v>0</v>
      </c>
      <c r="ET206" s="235">
        <v>0</v>
      </c>
      <c r="EU206" s="235">
        <v>0</v>
      </c>
      <c r="EV206" s="235">
        <v>0</v>
      </c>
      <c r="EW206" s="235">
        <v>0</v>
      </c>
      <c r="EX206" s="235">
        <v>0</v>
      </c>
      <c r="EY206" s="235">
        <v>0</v>
      </c>
    </row>
    <row r="207" spans="1:155" x14ac:dyDescent="0.2">
      <c r="A207" t="s">
        <v>1998</v>
      </c>
      <c r="E207" s="277"/>
      <c r="F207" s="277"/>
      <c r="G207" s="277"/>
      <c r="H207" s="277"/>
      <c r="I207" s="277"/>
      <c r="J207" s="277"/>
      <c r="K207">
        <v>0</v>
      </c>
      <c r="L207">
        <v>0</v>
      </c>
      <c r="M207">
        <v>0</v>
      </c>
      <c r="N207">
        <v>0</v>
      </c>
      <c r="O207">
        <v>0</v>
      </c>
      <c r="P207">
        <v>0</v>
      </c>
      <c r="Q207">
        <v>0</v>
      </c>
      <c r="R207">
        <v>1</v>
      </c>
      <c r="S207">
        <v>18</v>
      </c>
      <c r="T207">
        <v>31</v>
      </c>
      <c r="U207">
        <v>5</v>
      </c>
      <c r="V207">
        <v>3</v>
      </c>
      <c r="W207">
        <v>0</v>
      </c>
      <c r="X207">
        <v>0</v>
      </c>
      <c r="Y207">
        <v>0</v>
      </c>
      <c r="Z207">
        <v>1</v>
      </c>
      <c r="AA207" t="s">
        <v>2201</v>
      </c>
      <c r="AB207">
        <v>0</v>
      </c>
      <c r="AC207">
        <v>0</v>
      </c>
      <c r="AD207">
        <v>0</v>
      </c>
      <c r="AE207">
        <v>0</v>
      </c>
      <c r="AF207">
        <v>0</v>
      </c>
      <c r="AG207">
        <v>0</v>
      </c>
      <c r="AH207">
        <v>0</v>
      </c>
      <c r="AI207">
        <v>1</v>
      </c>
      <c r="AJ207">
        <v>3</v>
      </c>
      <c r="AK207">
        <v>0</v>
      </c>
      <c r="AL207">
        <v>0</v>
      </c>
      <c r="AM207">
        <v>3</v>
      </c>
      <c r="AN207">
        <v>0</v>
      </c>
      <c r="AO207">
        <v>0</v>
      </c>
      <c r="AP207">
        <v>0</v>
      </c>
      <c r="AQ207">
        <v>1</v>
      </c>
      <c r="AR207">
        <v>0</v>
      </c>
      <c r="AS207">
        <v>0</v>
      </c>
      <c r="AT207">
        <v>0</v>
      </c>
      <c r="AU207">
        <v>0</v>
      </c>
      <c r="AV207">
        <v>0</v>
      </c>
      <c r="AW207">
        <v>0</v>
      </c>
      <c r="AX207">
        <v>0</v>
      </c>
      <c r="AY207">
        <v>0</v>
      </c>
      <c r="AZ207">
        <v>0</v>
      </c>
      <c r="BA207">
        <v>4</v>
      </c>
      <c r="BB207">
        <v>2</v>
      </c>
      <c r="BC207">
        <v>0</v>
      </c>
      <c r="BD207">
        <v>0</v>
      </c>
      <c r="BE207">
        <v>0</v>
      </c>
      <c r="BF207">
        <v>0</v>
      </c>
      <c r="BG207">
        <v>0</v>
      </c>
      <c r="BH207">
        <v>0</v>
      </c>
      <c r="BI207">
        <v>0</v>
      </c>
      <c r="BJ207">
        <v>0</v>
      </c>
      <c r="BK207">
        <v>0</v>
      </c>
      <c r="BL207">
        <v>0</v>
      </c>
      <c r="BM207">
        <v>0</v>
      </c>
      <c r="BN207">
        <v>0</v>
      </c>
      <c r="BO207">
        <v>0</v>
      </c>
      <c r="BP207">
        <v>1</v>
      </c>
      <c r="BQ207">
        <v>2</v>
      </c>
      <c r="BR207">
        <v>0</v>
      </c>
      <c r="BS207">
        <v>0</v>
      </c>
      <c r="BT207">
        <v>0</v>
      </c>
      <c r="BU207">
        <v>0</v>
      </c>
      <c r="BV207">
        <v>0</v>
      </c>
      <c r="BW207">
        <v>0</v>
      </c>
      <c r="BX207">
        <v>0</v>
      </c>
      <c r="BY207">
        <v>0</v>
      </c>
      <c r="BZ207">
        <v>0</v>
      </c>
      <c r="CA207">
        <v>0</v>
      </c>
      <c r="CB207">
        <v>0</v>
      </c>
      <c r="CC207">
        <v>0</v>
      </c>
      <c r="CD207">
        <v>0</v>
      </c>
      <c r="CE207">
        <v>0</v>
      </c>
      <c r="CF207">
        <v>0</v>
      </c>
      <c r="CG207">
        <v>1</v>
      </c>
      <c r="CH207">
        <v>3</v>
      </c>
      <c r="CI207">
        <v>0</v>
      </c>
      <c r="CJ207">
        <v>0</v>
      </c>
      <c r="CK207">
        <v>0</v>
      </c>
      <c r="CL207">
        <v>0</v>
      </c>
      <c r="CM207">
        <v>0</v>
      </c>
      <c r="CN207">
        <v>0</v>
      </c>
      <c r="CO207">
        <v>0</v>
      </c>
      <c r="CP207">
        <v>0</v>
      </c>
      <c r="CQ207">
        <v>0</v>
      </c>
      <c r="CR207">
        <v>0</v>
      </c>
      <c r="CS207">
        <v>0</v>
      </c>
      <c r="CT207">
        <v>0</v>
      </c>
      <c r="CU207">
        <v>0</v>
      </c>
      <c r="CV207">
        <v>8</v>
      </c>
      <c r="CW207">
        <v>2</v>
      </c>
      <c r="CX207">
        <v>0</v>
      </c>
      <c r="CY207">
        <v>0</v>
      </c>
      <c r="CZ207">
        <v>0</v>
      </c>
      <c r="DA207">
        <v>0</v>
      </c>
      <c r="DB207">
        <v>0</v>
      </c>
      <c r="DC207">
        <v>0</v>
      </c>
      <c r="DD207">
        <v>0</v>
      </c>
      <c r="DE207">
        <v>0</v>
      </c>
      <c r="DF207">
        <v>0</v>
      </c>
      <c r="DG207">
        <v>0</v>
      </c>
      <c r="DH207">
        <v>0</v>
      </c>
      <c r="DI207">
        <v>0</v>
      </c>
      <c r="DJ207">
        <v>0</v>
      </c>
      <c r="DK207">
        <v>0</v>
      </c>
      <c r="DL207">
        <v>0</v>
      </c>
      <c r="DM207">
        <v>0</v>
      </c>
      <c r="DN207">
        <v>6</v>
      </c>
      <c r="DO207">
        <v>0</v>
      </c>
      <c r="DP207">
        <v>0</v>
      </c>
      <c r="DQ207">
        <v>0</v>
      </c>
      <c r="DR207">
        <v>0</v>
      </c>
      <c r="DS207">
        <v>0</v>
      </c>
      <c r="DT207" s="340">
        <v>0</v>
      </c>
      <c r="DU207" s="340">
        <v>0</v>
      </c>
      <c r="DV207" s="340">
        <v>0</v>
      </c>
      <c r="DW207" s="340">
        <v>0</v>
      </c>
      <c r="DX207" s="340">
        <v>0</v>
      </c>
      <c r="DY207" s="340">
        <v>0</v>
      </c>
      <c r="DZ207" s="340">
        <v>0</v>
      </c>
      <c r="EA207" s="340">
        <v>0</v>
      </c>
      <c r="EB207" s="340">
        <v>3</v>
      </c>
      <c r="EC207" s="340">
        <v>4</v>
      </c>
      <c r="ED207" s="340">
        <v>0</v>
      </c>
      <c r="EE207" s="340">
        <v>0</v>
      </c>
      <c r="EF207" s="340">
        <v>0</v>
      </c>
      <c r="EG207" s="340">
        <v>0</v>
      </c>
      <c r="EH207" s="340">
        <v>0</v>
      </c>
      <c r="EI207" s="340">
        <v>0</v>
      </c>
      <c r="EJ207" s="235">
        <v>0</v>
      </c>
      <c r="EK207" s="235">
        <v>0</v>
      </c>
      <c r="EL207" s="235">
        <v>0</v>
      </c>
      <c r="EM207" s="235">
        <v>0</v>
      </c>
      <c r="EN207" s="235">
        <v>0</v>
      </c>
      <c r="EO207" s="235">
        <v>0</v>
      </c>
      <c r="EP207" s="235">
        <v>0</v>
      </c>
      <c r="EQ207" s="235">
        <v>0</v>
      </c>
      <c r="ER207" s="235">
        <v>0</v>
      </c>
      <c r="ES207" s="235">
        <v>1</v>
      </c>
      <c r="ET207" s="235">
        <v>6</v>
      </c>
      <c r="EU207" s="235">
        <v>0</v>
      </c>
      <c r="EV207" s="235">
        <v>0</v>
      </c>
      <c r="EW207" s="235">
        <v>0</v>
      </c>
      <c r="EX207" s="235">
        <v>0</v>
      </c>
      <c r="EY207" s="235">
        <v>0</v>
      </c>
    </row>
    <row r="208" spans="1:155" x14ac:dyDescent="0.2">
      <c r="A208" t="s">
        <v>1778</v>
      </c>
      <c r="K208">
        <v>0</v>
      </c>
      <c r="L208">
        <v>0</v>
      </c>
      <c r="M208">
        <v>0</v>
      </c>
      <c r="N208">
        <v>0</v>
      </c>
      <c r="O208">
        <v>0</v>
      </c>
      <c r="P208">
        <v>0</v>
      </c>
      <c r="Q208">
        <v>1</v>
      </c>
      <c r="R208">
        <v>1</v>
      </c>
      <c r="S208">
        <v>30</v>
      </c>
      <c r="T208">
        <v>42</v>
      </c>
      <c r="U208">
        <v>35</v>
      </c>
      <c r="V208">
        <v>0</v>
      </c>
      <c r="W208">
        <v>0</v>
      </c>
      <c r="X208">
        <v>0</v>
      </c>
      <c r="Y208">
        <v>0</v>
      </c>
      <c r="Z208">
        <v>0</v>
      </c>
      <c r="AA208" t="s">
        <v>2201</v>
      </c>
      <c r="AB208">
        <v>0</v>
      </c>
      <c r="AC208">
        <v>0</v>
      </c>
      <c r="AD208">
        <v>0</v>
      </c>
      <c r="AE208">
        <v>0</v>
      </c>
      <c r="AF208">
        <v>0</v>
      </c>
      <c r="AG208">
        <v>0</v>
      </c>
      <c r="AH208">
        <v>1</v>
      </c>
      <c r="AI208">
        <v>0</v>
      </c>
      <c r="AJ208">
        <v>8</v>
      </c>
      <c r="AK208">
        <v>0</v>
      </c>
      <c r="AL208">
        <v>0</v>
      </c>
      <c r="AM208">
        <v>0</v>
      </c>
      <c r="AN208">
        <v>0</v>
      </c>
      <c r="AO208">
        <v>0</v>
      </c>
      <c r="AP208">
        <v>0</v>
      </c>
      <c r="AQ208">
        <v>0</v>
      </c>
      <c r="AR208">
        <v>0</v>
      </c>
      <c r="AS208">
        <v>0</v>
      </c>
      <c r="AT208">
        <v>0</v>
      </c>
      <c r="AU208">
        <v>0</v>
      </c>
      <c r="AV208">
        <v>0</v>
      </c>
      <c r="AW208">
        <v>0</v>
      </c>
      <c r="AX208">
        <v>0</v>
      </c>
      <c r="AY208">
        <v>0</v>
      </c>
      <c r="AZ208">
        <v>0</v>
      </c>
      <c r="BA208">
        <v>0</v>
      </c>
      <c r="BB208">
        <v>9</v>
      </c>
      <c r="BC208">
        <v>0</v>
      </c>
      <c r="BD208">
        <v>0</v>
      </c>
      <c r="BE208">
        <v>0</v>
      </c>
      <c r="BF208">
        <v>0</v>
      </c>
      <c r="BG208">
        <v>0</v>
      </c>
      <c r="BH208">
        <v>0</v>
      </c>
      <c r="BI208">
        <v>0</v>
      </c>
      <c r="BJ208">
        <v>0</v>
      </c>
      <c r="BK208">
        <v>0</v>
      </c>
      <c r="BL208">
        <v>0</v>
      </c>
      <c r="BM208">
        <v>0</v>
      </c>
      <c r="BN208">
        <v>0</v>
      </c>
      <c r="BO208">
        <v>0</v>
      </c>
      <c r="BP208">
        <v>9</v>
      </c>
      <c r="BQ208">
        <v>0</v>
      </c>
      <c r="BR208">
        <v>0</v>
      </c>
      <c r="BS208">
        <v>0</v>
      </c>
      <c r="BT208">
        <v>0</v>
      </c>
      <c r="BU208">
        <v>0</v>
      </c>
      <c r="BV208">
        <v>0</v>
      </c>
      <c r="BW208">
        <v>0</v>
      </c>
      <c r="BX208">
        <v>0</v>
      </c>
      <c r="BY208">
        <v>0</v>
      </c>
      <c r="BZ208">
        <v>0</v>
      </c>
      <c r="CA208">
        <v>0</v>
      </c>
      <c r="CB208">
        <v>0</v>
      </c>
      <c r="CC208">
        <v>0</v>
      </c>
      <c r="CD208">
        <v>0</v>
      </c>
      <c r="CE208">
        <v>0</v>
      </c>
      <c r="CF208">
        <v>0</v>
      </c>
      <c r="CG208">
        <v>0</v>
      </c>
      <c r="CH208">
        <v>8</v>
      </c>
      <c r="CI208">
        <v>0</v>
      </c>
      <c r="CJ208">
        <v>0</v>
      </c>
      <c r="CK208">
        <v>0</v>
      </c>
      <c r="CL208">
        <v>0</v>
      </c>
      <c r="CM208">
        <v>0</v>
      </c>
      <c r="CN208">
        <v>0</v>
      </c>
      <c r="CO208">
        <v>0</v>
      </c>
      <c r="CP208">
        <v>0</v>
      </c>
      <c r="CQ208">
        <v>0</v>
      </c>
      <c r="CR208">
        <v>0</v>
      </c>
      <c r="CS208">
        <v>0</v>
      </c>
      <c r="CT208">
        <v>0</v>
      </c>
      <c r="CU208">
        <v>0</v>
      </c>
      <c r="CV208">
        <v>9</v>
      </c>
      <c r="CW208">
        <v>3</v>
      </c>
      <c r="CX208">
        <v>1</v>
      </c>
      <c r="CY208">
        <v>0</v>
      </c>
      <c r="CZ208">
        <v>0</v>
      </c>
      <c r="DA208">
        <v>0</v>
      </c>
      <c r="DB208">
        <v>0</v>
      </c>
      <c r="DC208">
        <v>0</v>
      </c>
      <c r="DD208">
        <v>0</v>
      </c>
      <c r="DE208">
        <v>0</v>
      </c>
      <c r="DF208">
        <v>0</v>
      </c>
      <c r="DG208">
        <v>0</v>
      </c>
      <c r="DH208">
        <v>0</v>
      </c>
      <c r="DI208">
        <v>0</v>
      </c>
      <c r="DJ208">
        <v>0</v>
      </c>
      <c r="DK208">
        <v>0</v>
      </c>
      <c r="DL208">
        <v>0</v>
      </c>
      <c r="DM208">
        <v>1</v>
      </c>
      <c r="DN208">
        <v>9</v>
      </c>
      <c r="DO208">
        <v>0</v>
      </c>
      <c r="DP208">
        <v>0</v>
      </c>
      <c r="DQ208">
        <v>0</v>
      </c>
      <c r="DR208">
        <v>0</v>
      </c>
      <c r="DS208">
        <v>0</v>
      </c>
      <c r="DT208" s="340" t="e">
        <v>#N/A</v>
      </c>
      <c r="DU208" s="340" t="e">
        <v>#N/A</v>
      </c>
      <c r="DV208" s="340" t="e">
        <v>#N/A</v>
      </c>
      <c r="DW208" s="340" t="e">
        <v>#N/A</v>
      </c>
      <c r="DX208" s="340" t="e">
        <v>#N/A</v>
      </c>
      <c r="DY208" s="340" t="e">
        <v>#N/A</v>
      </c>
      <c r="DZ208" s="340" t="e">
        <v>#N/A</v>
      </c>
      <c r="EA208" s="340" t="e">
        <v>#N/A</v>
      </c>
      <c r="EB208" s="340" t="e">
        <v>#N/A</v>
      </c>
      <c r="EC208" s="340" t="e">
        <v>#N/A</v>
      </c>
      <c r="ED208" s="340" t="e">
        <v>#N/A</v>
      </c>
      <c r="EE208" s="340" t="e">
        <v>#N/A</v>
      </c>
      <c r="EF208" s="340" t="e">
        <v>#N/A</v>
      </c>
      <c r="EG208" s="340" t="e">
        <v>#N/A</v>
      </c>
      <c r="EH208" s="340" t="e">
        <v>#N/A</v>
      </c>
      <c r="EI208" s="340" t="e">
        <v>#N/A</v>
      </c>
      <c r="EJ208" s="235" t="e">
        <v>#N/A</v>
      </c>
      <c r="EK208" s="235" t="e">
        <v>#N/A</v>
      </c>
      <c r="EL208" s="235" t="e">
        <v>#N/A</v>
      </c>
      <c r="EM208" s="235" t="e">
        <v>#N/A</v>
      </c>
      <c r="EN208" s="235" t="e">
        <v>#N/A</v>
      </c>
      <c r="EO208" s="235" t="e">
        <v>#N/A</v>
      </c>
      <c r="EP208" s="235" t="e">
        <v>#N/A</v>
      </c>
      <c r="EQ208" s="235" t="e">
        <v>#N/A</v>
      </c>
      <c r="ER208" s="235" t="e">
        <v>#N/A</v>
      </c>
      <c r="ES208" s="235" t="e">
        <v>#N/A</v>
      </c>
      <c r="ET208" s="235" t="e">
        <v>#N/A</v>
      </c>
      <c r="EU208" s="235" t="e">
        <v>#N/A</v>
      </c>
      <c r="EV208" s="235" t="e">
        <v>#N/A</v>
      </c>
      <c r="EW208" s="235" t="e">
        <v>#N/A</v>
      </c>
      <c r="EX208" s="235" t="e">
        <v>#N/A</v>
      </c>
      <c r="EY208" s="235" t="e">
        <v>#N/A</v>
      </c>
    </row>
    <row r="209" spans="1:155" x14ac:dyDescent="0.2">
      <c r="A209" t="s">
        <v>1836</v>
      </c>
      <c r="E209" s="277"/>
      <c r="F209" s="277"/>
      <c r="G209" s="277"/>
      <c r="H209" s="277"/>
      <c r="I209" s="277"/>
      <c r="J209" s="277"/>
      <c r="K209">
        <v>0</v>
      </c>
      <c r="L209">
        <v>19</v>
      </c>
      <c r="M209">
        <v>0</v>
      </c>
      <c r="N209">
        <v>0</v>
      </c>
      <c r="O209">
        <v>0</v>
      </c>
      <c r="P209">
        <v>0</v>
      </c>
      <c r="Q209">
        <v>0</v>
      </c>
      <c r="R209">
        <v>0</v>
      </c>
      <c r="S209">
        <v>2</v>
      </c>
      <c r="T209">
        <v>32</v>
      </c>
      <c r="U209">
        <v>18</v>
      </c>
      <c r="V209">
        <v>0</v>
      </c>
      <c r="W209">
        <v>0</v>
      </c>
      <c r="X209">
        <v>0</v>
      </c>
      <c r="Y209">
        <v>0</v>
      </c>
      <c r="Z209">
        <v>0</v>
      </c>
      <c r="AA209" t="s">
        <v>2201</v>
      </c>
      <c r="AB209">
        <v>0</v>
      </c>
      <c r="AC209">
        <v>3</v>
      </c>
      <c r="AD209">
        <v>0</v>
      </c>
      <c r="AE209">
        <v>0</v>
      </c>
      <c r="AF209">
        <v>0</v>
      </c>
      <c r="AG209">
        <v>0</v>
      </c>
      <c r="AH209">
        <v>0</v>
      </c>
      <c r="AI209">
        <v>0</v>
      </c>
      <c r="AJ209">
        <v>0</v>
      </c>
      <c r="AK209">
        <v>13</v>
      </c>
      <c r="AL209">
        <v>0</v>
      </c>
      <c r="AM209">
        <v>0</v>
      </c>
      <c r="AN209">
        <v>0</v>
      </c>
      <c r="AO209">
        <v>0</v>
      </c>
      <c r="AP209">
        <v>0</v>
      </c>
      <c r="AQ209">
        <v>0</v>
      </c>
      <c r="AR209">
        <v>0</v>
      </c>
      <c r="AS209">
        <v>0</v>
      </c>
      <c r="AT209">
        <v>0</v>
      </c>
      <c r="AU209">
        <v>0</v>
      </c>
      <c r="AV209">
        <v>0</v>
      </c>
      <c r="AW209">
        <v>0</v>
      </c>
      <c r="AX209">
        <v>0</v>
      </c>
      <c r="AY209">
        <v>0</v>
      </c>
      <c r="AZ209">
        <v>0</v>
      </c>
      <c r="BA209">
        <v>2</v>
      </c>
      <c r="BB209">
        <v>12</v>
      </c>
      <c r="BC209">
        <v>0</v>
      </c>
      <c r="BD209">
        <v>0</v>
      </c>
      <c r="BE209">
        <v>0</v>
      </c>
      <c r="BF209">
        <v>0</v>
      </c>
      <c r="BG209">
        <v>0</v>
      </c>
      <c r="BH209">
        <v>0</v>
      </c>
      <c r="BI209">
        <v>3</v>
      </c>
      <c r="BJ209">
        <v>0</v>
      </c>
      <c r="BK209">
        <v>0</v>
      </c>
      <c r="BL209">
        <v>0</v>
      </c>
      <c r="BM209">
        <v>0</v>
      </c>
      <c r="BN209">
        <v>0</v>
      </c>
      <c r="BO209">
        <v>0</v>
      </c>
      <c r="BP209">
        <v>1</v>
      </c>
      <c r="BQ209">
        <v>2</v>
      </c>
      <c r="BR209">
        <v>1</v>
      </c>
      <c r="BS209">
        <v>0</v>
      </c>
      <c r="BT209">
        <v>0</v>
      </c>
      <c r="BU209">
        <v>0</v>
      </c>
      <c r="BV209">
        <v>0</v>
      </c>
      <c r="BW209">
        <v>0</v>
      </c>
      <c r="BX209">
        <v>0</v>
      </c>
      <c r="BY209">
        <v>1</v>
      </c>
      <c r="BZ209">
        <v>0</v>
      </c>
      <c r="CA209">
        <v>0</v>
      </c>
      <c r="CB209">
        <v>0</v>
      </c>
      <c r="CC209">
        <v>0</v>
      </c>
      <c r="CD209">
        <v>0</v>
      </c>
      <c r="CE209">
        <v>0</v>
      </c>
      <c r="CF209">
        <v>0</v>
      </c>
      <c r="CG209">
        <v>4</v>
      </c>
      <c r="CH209">
        <v>5</v>
      </c>
      <c r="CI209">
        <v>0</v>
      </c>
      <c r="CJ209">
        <v>0</v>
      </c>
      <c r="CK209">
        <v>0</v>
      </c>
      <c r="CL209">
        <v>0</v>
      </c>
      <c r="CM209">
        <v>0</v>
      </c>
      <c r="CN209">
        <v>0</v>
      </c>
      <c r="CO209">
        <v>3</v>
      </c>
      <c r="CP209">
        <v>0</v>
      </c>
      <c r="CQ209">
        <v>0</v>
      </c>
      <c r="CR209">
        <v>0</v>
      </c>
      <c r="CS209">
        <v>0</v>
      </c>
      <c r="CT209">
        <v>0</v>
      </c>
      <c r="CU209">
        <v>0</v>
      </c>
      <c r="CV209">
        <v>0</v>
      </c>
      <c r="CW209">
        <v>9</v>
      </c>
      <c r="CX209">
        <v>4</v>
      </c>
      <c r="CY209">
        <v>0</v>
      </c>
      <c r="CZ209">
        <v>0</v>
      </c>
      <c r="DA209">
        <v>0</v>
      </c>
      <c r="DB209">
        <v>0</v>
      </c>
      <c r="DC209">
        <v>0</v>
      </c>
      <c r="DD209">
        <v>0</v>
      </c>
      <c r="DE209">
        <v>1</v>
      </c>
      <c r="DF209">
        <v>0</v>
      </c>
      <c r="DG209">
        <v>0</v>
      </c>
      <c r="DH209">
        <v>0</v>
      </c>
      <c r="DI209">
        <v>0</v>
      </c>
      <c r="DJ209">
        <v>0</v>
      </c>
      <c r="DK209">
        <v>0</v>
      </c>
      <c r="DL209">
        <v>2</v>
      </c>
      <c r="DM209">
        <v>1</v>
      </c>
      <c r="DN209">
        <v>14</v>
      </c>
      <c r="DO209">
        <v>0</v>
      </c>
      <c r="DP209">
        <v>0</v>
      </c>
      <c r="DQ209">
        <v>0</v>
      </c>
      <c r="DR209">
        <v>0</v>
      </c>
      <c r="DS209">
        <v>0</v>
      </c>
      <c r="DT209" s="340">
        <v>0</v>
      </c>
      <c r="DU209" s="340">
        <v>5</v>
      </c>
      <c r="DV209" s="340">
        <v>0</v>
      </c>
      <c r="DW209" s="340">
        <v>0</v>
      </c>
      <c r="DX209" s="340">
        <v>0</v>
      </c>
      <c r="DY209" s="340">
        <v>0</v>
      </c>
      <c r="DZ209" s="340">
        <v>0</v>
      </c>
      <c r="EA209" s="340">
        <v>0</v>
      </c>
      <c r="EB209" s="340">
        <v>0</v>
      </c>
      <c r="EC209" s="340">
        <v>13</v>
      </c>
      <c r="ED209" s="340">
        <v>7</v>
      </c>
      <c r="EE209" s="340">
        <v>0</v>
      </c>
      <c r="EF209" s="340">
        <v>0</v>
      </c>
      <c r="EG209" s="340">
        <v>0</v>
      </c>
      <c r="EH209" s="340">
        <v>0</v>
      </c>
      <c r="EI209" s="340">
        <v>0</v>
      </c>
      <c r="EJ209" s="235">
        <v>0</v>
      </c>
      <c r="EK209" s="235">
        <v>0</v>
      </c>
      <c r="EL209" s="235">
        <v>0</v>
      </c>
      <c r="EM209" s="235">
        <v>0</v>
      </c>
      <c r="EN209" s="235">
        <v>0</v>
      </c>
      <c r="EO209" s="235">
        <v>0</v>
      </c>
      <c r="EP209" s="235">
        <v>0</v>
      </c>
      <c r="EQ209" s="235">
        <v>0</v>
      </c>
      <c r="ER209" s="235">
        <v>0</v>
      </c>
      <c r="ES209" s="235">
        <v>0</v>
      </c>
      <c r="ET209" s="235">
        <v>22</v>
      </c>
      <c r="EU209" s="235">
        <v>0</v>
      </c>
      <c r="EV209" s="235">
        <v>0</v>
      </c>
      <c r="EW209" s="235">
        <v>0</v>
      </c>
      <c r="EX209" s="235">
        <v>0</v>
      </c>
      <c r="EY209" s="235">
        <v>0</v>
      </c>
    </row>
    <row r="210" spans="1:155" x14ac:dyDescent="0.2">
      <c r="A210" t="s">
        <v>2210</v>
      </c>
      <c r="E210" s="277"/>
      <c r="F210" s="277"/>
      <c r="G210" s="277"/>
      <c r="H210" s="277"/>
      <c r="I210" s="277"/>
      <c r="J210" s="277"/>
      <c r="K210">
        <v>0</v>
      </c>
      <c r="L210">
        <v>0</v>
      </c>
      <c r="M210">
        <v>0</v>
      </c>
      <c r="N210">
        <v>0</v>
      </c>
      <c r="O210">
        <v>0</v>
      </c>
      <c r="P210">
        <v>0</v>
      </c>
      <c r="Q210">
        <v>0</v>
      </c>
      <c r="R210">
        <v>6</v>
      </c>
      <c r="S210">
        <v>15</v>
      </c>
      <c r="T210">
        <v>12</v>
      </c>
      <c r="U210">
        <v>8</v>
      </c>
      <c r="V210">
        <v>25</v>
      </c>
      <c r="W210">
        <v>0</v>
      </c>
      <c r="X210">
        <v>0</v>
      </c>
      <c r="Y210">
        <v>0</v>
      </c>
      <c r="Z210">
        <v>0</v>
      </c>
      <c r="AA210" t="s">
        <v>2201</v>
      </c>
      <c r="AB210">
        <v>0</v>
      </c>
      <c r="AC210">
        <v>0</v>
      </c>
      <c r="AD210">
        <v>0</v>
      </c>
      <c r="AE210">
        <v>0</v>
      </c>
      <c r="AF210">
        <v>0</v>
      </c>
      <c r="AG210">
        <v>0</v>
      </c>
      <c r="AH210">
        <v>0</v>
      </c>
      <c r="AI210">
        <v>1</v>
      </c>
      <c r="AJ210">
        <v>1</v>
      </c>
      <c r="AK210">
        <v>0</v>
      </c>
      <c r="AL210">
        <v>0</v>
      </c>
      <c r="AM210">
        <v>1</v>
      </c>
      <c r="AN210">
        <v>0</v>
      </c>
      <c r="AO210">
        <v>0</v>
      </c>
      <c r="AP210">
        <v>0</v>
      </c>
      <c r="AQ210">
        <v>0</v>
      </c>
      <c r="AR210">
        <v>0</v>
      </c>
      <c r="AS210">
        <v>0</v>
      </c>
      <c r="AT210">
        <v>0</v>
      </c>
      <c r="AU210">
        <v>0</v>
      </c>
      <c r="AV210">
        <v>0</v>
      </c>
      <c r="AW210">
        <v>0</v>
      </c>
      <c r="AX210">
        <v>0</v>
      </c>
      <c r="AY210">
        <v>0</v>
      </c>
      <c r="AZ210">
        <v>0</v>
      </c>
      <c r="BA210">
        <v>1</v>
      </c>
      <c r="BB210">
        <v>2</v>
      </c>
      <c r="BC210">
        <v>0</v>
      </c>
      <c r="BD210">
        <v>0</v>
      </c>
      <c r="BE210">
        <v>0</v>
      </c>
      <c r="BF210">
        <v>0</v>
      </c>
      <c r="BG210">
        <v>0</v>
      </c>
      <c r="BH210">
        <v>0</v>
      </c>
      <c r="BI210">
        <v>0</v>
      </c>
      <c r="BJ210">
        <v>0</v>
      </c>
      <c r="BK210">
        <v>0</v>
      </c>
      <c r="BL210">
        <v>0</v>
      </c>
      <c r="BM210">
        <v>0</v>
      </c>
      <c r="BN210">
        <v>0</v>
      </c>
      <c r="BO210">
        <v>0</v>
      </c>
      <c r="BP210">
        <v>0</v>
      </c>
      <c r="BQ210">
        <v>0</v>
      </c>
      <c r="BR210">
        <v>0</v>
      </c>
      <c r="BS210">
        <v>2</v>
      </c>
      <c r="BT210">
        <v>0</v>
      </c>
      <c r="BU210">
        <v>0</v>
      </c>
      <c r="BV210">
        <v>0</v>
      </c>
      <c r="BW210">
        <v>0</v>
      </c>
      <c r="BX210">
        <v>0</v>
      </c>
      <c r="BY210">
        <v>0</v>
      </c>
      <c r="BZ210">
        <v>0</v>
      </c>
      <c r="CA210">
        <v>0</v>
      </c>
      <c r="CB210">
        <v>0</v>
      </c>
      <c r="CC210">
        <v>0</v>
      </c>
      <c r="CD210">
        <v>0</v>
      </c>
      <c r="CE210">
        <v>0</v>
      </c>
      <c r="CF210">
        <v>1</v>
      </c>
      <c r="CG210">
        <v>0</v>
      </c>
      <c r="CH210">
        <v>2</v>
      </c>
      <c r="CI210">
        <v>1</v>
      </c>
      <c r="CJ210">
        <v>0</v>
      </c>
      <c r="CK210">
        <v>0</v>
      </c>
      <c r="CL210">
        <v>0</v>
      </c>
      <c r="CM210">
        <v>0</v>
      </c>
      <c r="CN210">
        <v>0</v>
      </c>
      <c r="CO210">
        <v>0</v>
      </c>
      <c r="CP210">
        <v>0</v>
      </c>
      <c r="CQ210">
        <v>0</v>
      </c>
      <c r="CR210">
        <v>0</v>
      </c>
      <c r="CS210">
        <v>0</v>
      </c>
      <c r="CT210">
        <v>0</v>
      </c>
      <c r="CU210">
        <v>0</v>
      </c>
      <c r="CV210">
        <v>1</v>
      </c>
      <c r="CW210">
        <v>0</v>
      </c>
      <c r="CX210">
        <v>0</v>
      </c>
      <c r="CY210">
        <v>1</v>
      </c>
      <c r="CZ210">
        <v>0</v>
      </c>
      <c r="DA210">
        <v>0</v>
      </c>
      <c r="DB210">
        <v>0</v>
      </c>
      <c r="DC210">
        <v>0</v>
      </c>
      <c r="DD210">
        <v>0</v>
      </c>
      <c r="DE210">
        <v>0</v>
      </c>
      <c r="DF210">
        <v>0</v>
      </c>
      <c r="DG210">
        <v>0</v>
      </c>
      <c r="DH210">
        <v>0</v>
      </c>
      <c r="DI210">
        <v>0</v>
      </c>
      <c r="DJ210">
        <v>0</v>
      </c>
      <c r="DK210">
        <v>1</v>
      </c>
      <c r="DL210">
        <v>0</v>
      </c>
      <c r="DM210">
        <v>0</v>
      </c>
      <c r="DN210">
        <v>1</v>
      </c>
      <c r="DO210">
        <v>0</v>
      </c>
      <c r="DP210">
        <v>0</v>
      </c>
      <c r="DQ210">
        <v>0</v>
      </c>
      <c r="DR210">
        <v>0</v>
      </c>
      <c r="DS210">
        <v>0</v>
      </c>
      <c r="DT210" s="340">
        <v>0</v>
      </c>
      <c r="DU210" s="340">
        <v>0</v>
      </c>
      <c r="DV210" s="340">
        <v>0</v>
      </c>
      <c r="DW210" s="340">
        <v>0</v>
      </c>
      <c r="DX210" s="340">
        <v>0</v>
      </c>
      <c r="DY210" s="340">
        <v>0</v>
      </c>
      <c r="DZ210" s="340">
        <v>0</v>
      </c>
      <c r="EA210" s="340">
        <v>1</v>
      </c>
      <c r="EB210" s="340">
        <v>0</v>
      </c>
      <c r="EC210" s="340">
        <v>0</v>
      </c>
      <c r="ED210" s="340">
        <v>0</v>
      </c>
      <c r="EE210" s="340">
        <v>2</v>
      </c>
      <c r="EF210" s="340">
        <v>0</v>
      </c>
      <c r="EG210" s="340">
        <v>0</v>
      </c>
      <c r="EH210" s="340">
        <v>0</v>
      </c>
      <c r="EI210" s="340">
        <v>0</v>
      </c>
      <c r="EJ210" s="235">
        <v>0</v>
      </c>
      <c r="EK210" s="235">
        <v>0</v>
      </c>
      <c r="EL210" s="235">
        <v>0</v>
      </c>
      <c r="EM210" s="235">
        <v>0</v>
      </c>
      <c r="EN210" s="235">
        <v>0</v>
      </c>
      <c r="EO210" s="235">
        <v>0</v>
      </c>
      <c r="EP210" s="235">
        <v>0</v>
      </c>
      <c r="EQ210" s="235">
        <v>0</v>
      </c>
      <c r="ER210" s="235">
        <v>0</v>
      </c>
      <c r="ES210" s="235">
        <v>0</v>
      </c>
      <c r="ET210" s="235">
        <v>3</v>
      </c>
      <c r="EU210" s="235">
        <v>0</v>
      </c>
      <c r="EV210" s="235">
        <v>0</v>
      </c>
      <c r="EW210" s="235">
        <v>0</v>
      </c>
      <c r="EX210" s="235">
        <v>0</v>
      </c>
      <c r="EY210" s="235">
        <v>0</v>
      </c>
    </row>
    <row r="211" spans="1:155" x14ac:dyDescent="0.2">
      <c r="A211" t="s">
        <v>2074</v>
      </c>
      <c r="E211" s="277"/>
      <c r="F211" s="277"/>
      <c r="G211" s="277"/>
      <c r="H211" s="277"/>
      <c r="I211" s="277"/>
      <c r="J211" s="277"/>
      <c r="K211">
        <v>0</v>
      </c>
      <c r="L211">
        <v>1</v>
      </c>
      <c r="M211">
        <v>0</v>
      </c>
      <c r="N211">
        <v>0</v>
      </c>
      <c r="O211">
        <v>0</v>
      </c>
      <c r="P211">
        <v>0</v>
      </c>
      <c r="Q211">
        <v>0</v>
      </c>
      <c r="R211">
        <v>3</v>
      </c>
      <c r="S211">
        <v>14</v>
      </c>
      <c r="T211">
        <v>25</v>
      </c>
      <c r="U211">
        <v>4</v>
      </c>
      <c r="V211">
        <v>6</v>
      </c>
      <c r="W211">
        <v>0</v>
      </c>
      <c r="X211">
        <v>0</v>
      </c>
      <c r="Y211">
        <v>0</v>
      </c>
      <c r="Z211">
        <v>2</v>
      </c>
      <c r="AA211" t="s">
        <v>2201</v>
      </c>
      <c r="AB211">
        <v>0</v>
      </c>
      <c r="AC211">
        <v>0</v>
      </c>
      <c r="AD211">
        <v>0</v>
      </c>
      <c r="AE211">
        <v>0</v>
      </c>
      <c r="AF211">
        <v>0</v>
      </c>
      <c r="AG211">
        <v>0</v>
      </c>
      <c r="AH211">
        <v>0</v>
      </c>
      <c r="AI211">
        <v>0</v>
      </c>
      <c r="AJ211">
        <v>0</v>
      </c>
      <c r="AK211">
        <v>1</v>
      </c>
      <c r="AL211">
        <v>0</v>
      </c>
      <c r="AM211">
        <v>1</v>
      </c>
      <c r="AN211">
        <v>0</v>
      </c>
      <c r="AO211">
        <v>0</v>
      </c>
      <c r="AP211">
        <v>0</v>
      </c>
      <c r="AQ211">
        <v>0</v>
      </c>
      <c r="AR211">
        <v>0</v>
      </c>
      <c r="AS211">
        <v>0</v>
      </c>
      <c r="AT211">
        <v>0</v>
      </c>
      <c r="AU211">
        <v>0</v>
      </c>
      <c r="AV211">
        <v>0</v>
      </c>
      <c r="AW211">
        <v>0</v>
      </c>
      <c r="AX211">
        <v>0</v>
      </c>
      <c r="AY211">
        <v>0</v>
      </c>
      <c r="AZ211">
        <v>0</v>
      </c>
      <c r="BA211">
        <v>2</v>
      </c>
      <c r="BB211">
        <v>2</v>
      </c>
      <c r="BC211">
        <v>0</v>
      </c>
      <c r="BD211">
        <v>0</v>
      </c>
      <c r="BE211">
        <v>0</v>
      </c>
      <c r="BF211">
        <v>0</v>
      </c>
      <c r="BG211">
        <v>0</v>
      </c>
      <c r="BH211">
        <v>0</v>
      </c>
      <c r="BI211">
        <v>0</v>
      </c>
      <c r="BJ211">
        <v>0</v>
      </c>
      <c r="BK211">
        <v>0</v>
      </c>
      <c r="BL211">
        <v>0</v>
      </c>
      <c r="BM211">
        <v>0</v>
      </c>
      <c r="BN211">
        <v>0</v>
      </c>
      <c r="BO211">
        <v>1</v>
      </c>
      <c r="BP211">
        <v>4</v>
      </c>
      <c r="BQ211">
        <v>0</v>
      </c>
      <c r="BR211">
        <v>0</v>
      </c>
      <c r="BS211">
        <v>0</v>
      </c>
      <c r="BT211">
        <v>0</v>
      </c>
      <c r="BU211">
        <v>0</v>
      </c>
      <c r="BV211">
        <v>0</v>
      </c>
      <c r="BW211">
        <v>0</v>
      </c>
      <c r="BX211">
        <v>0</v>
      </c>
      <c r="BY211">
        <v>0</v>
      </c>
      <c r="BZ211">
        <v>0</v>
      </c>
      <c r="CA211">
        <v>0</v>
      </c>
      <c r="CB211">
        <v>0</v>
      </c>
      <c r="CC211">
        <v>0</v>
      </c>
      <c r="CD211">
        <v>0</v>
      </c>
      <c r="CE211">
        <v>0</v>
      </c>
      <c r="CF211">
        <v>0</v>
      </c>
      <c r="CG211">
        <v>0</v>
      </c>
      <c r="CH211">
        <v>2</v>
      </c>
      <c r="CI211">
        <v>0</v>
      </c>
      <c r="CJ211">
        <v>0</v>
      </c>
      <c r="CK211">
        <v>0</v>
      </c>
      <c r="CL211">
        <v>0</v>
      </c>
      <c r="CM211">
        <v>0</v>
      </c>
      <c r="CN211">
        <v>0</v>
      </c>
      <c r="CO211">
        <v>0</v>
      </c>
      <c r="CP211">
        <v>0</v>
      </c>
      <c r="CQ211">
        <v>0</v>
      </c>
      <c r="CR211">
        <v>0</v>
      </c>
      <c r="CS211">
        <v>0</v>
      </c>
      <c r="CT211">
        <v>0</v>
      </c>
      <c r="CU211">
        <v>1</v>
      </c>
      <c r="CV211">
        <v>0</v>
      </c>
      <c r="CW211">
        <v>0</v>
      </c>
      <c r="CX211">
        <v>0</v>
      </c>
      <c r="CY211">
        <v>2</v>
      </c>
      <c r="CZ211">
        <v>0</v>
      </c>
      <c r="DA211">
        <v>0</v>
      </c>
      <c r="DB211">
        <v>0</v>
      </c>
      <c r="DC211">
        <v>2</v>
      </c>
      <c r="DD211">
        <v>0</v>
      </c>
      <c r="DE211">
        <v>0</v>
      </c>
      <c r="DF211">
        <v>0</v>
      </c>
      <c r="DG211">
        <v>0</v>
      </c>
      <c r="DH211">
        <v>0</v>
      </c>
      <c r="DI211">
        <v>0</v>
      </c>
      <c r="DJ211">
        <v>0</v>
      </c>
      <c r="DK211">
        <v>0</v>
      </c>
      <c r="DL211">
        <v>0</v>
      </c>
      <c r="DM211">
        <v>2</v>
      </c>
      <c r="DN211">
        <v>2</v>
      </c>
      <c r="DO211">
        <v>2</v>
      </c>
      <c r="DP211">
        <v>0</v>
      </c>
      <c r="DQ211">
        <v>0</v>
      </c>
      <c r="DR211">
        <v>0</v>
      </c>
      <c r="DS211">
        <v>0</v>
      </c>
      <c r="DT211" s="340">
        <v>0</v>
      </c>
      <c r="DU211" s="340">
        <v>0</v>
      </c>
      <c r="DV211" s="340">
        <v>0</v>
      </c>
      <c r="DW211" s="340">
        <v>0</v>
      </c>
      <c r="DX211" s="340">
        <v>0</v>
      </c>
      <c r="DY211" s="340">
        <v>0</v>
      </c>
      <c r="DZ211" s="340">
        <v>0</v>
      </c>
      <c r="EA211" s="340">
        <v>0</v>
      </c>
      <c r="EB211" s="340">
        <v>0</v>
      </c>
      <c r="EC211" s="340">
        <v>0</v>
      </c>
      <c r="ED211" s="340">
        <v>0</v>
      </c>
      <c r="EE211" s="340">
        <v>0</v>
      </c>
      <c r="EF211" s="340">
        <v>0</v>
      </c>
      <c r="EG211" s="340">
        <v>0</v>
      </c>
      <c r="EH211" s="340">
        <v>0</v>
      </c>
      <c r="EI211" s="340">
        <v>0</v>
      </c>
      <c r="EJ211" s="235">
        <v>0</v>
      </c>
      <c r="EK211" s="235">
        <v>0</v>
      </c>
      <c r="EL211" s="235">
        <v>0</v>
      </c>
      <c r="EM211" s="235">
        <v>0</v>
      </c>
      <c r="EN211" s="235">
        <v>0</v>
      </c>
      <c r="EO211" s="235">
        <v>0</v>
      </c>
      <c r="EP211" s="235">
        <v>0</v>
      </c>
      <c r="EQ211" s="235">
        <v>0</v>
      </c>
      <c r="ER211" s="235">
        <v>0</v>
      </c>
      <c r="ES211" s="235">
        <v>0</v>
      </c>
      <c r="ET211" s="235">
        <v>0</v>
      </c>
      <c r="EU211" s="235">
        <v>0</v>
      </c>
      <c r="EV211" s="235">
        <v>0</v>
      </c>
      <c r="EW211" s="235">
        <v>0</v>
      </c>
      <c r="EX211" s="235">
        <v>0</v>
      </c>
      <c r="EY211" s="235">
        <v>0</v>
      </c>
    </row>
    <row r="212" spans="1:155" x14ac:dyDescent="0.2">
      <c r="A212" t="s">
        <v>2206</v>
      </c>
      <c r="E212" s="277"/>
      <c r="F212" s="277"/>
      <c r="G212" s="277"/>
      <c r="H212" s="277"/>
      <c r="I212" s="277"/>
      <c r="J212" s="277"/>
      <c r="K212">
        <v>0</v>
      </c>
      <c r="L212">
        <v>0</v>
      </c>
      <c r="M212">
        <v>0</v>
      </c>
      <c r="N212">
        <v>0</v>
      </c>
      <c r="O212">
        <v>0</v>
      </c>
      <c r="P212">
        <v>0</v>
      </c>
      <c r="Q212">
        <v>0</v>
      </c>
      <c r="R212">
        <v>2</v>
      </c>
      <c r="S212">
        <v>5</v>
      </c>
      <c r="T212">
        <v>35</v>
      </c>
      <c r="U212">
        <v>8</v>
      </c>
      <c r="V212">
        <v>1</v>
      </c>
      <c r="W212">
        <v>0</v>
      </c>
      <c r="X212">
        <v>0</v>
      </c>
      <c r="Y212">
        <v>0</v>
      </c>
      <c r="Z212">
        <v>0</v>
      </c>
      <c r="AA212" t="s">
        <v>2201</v>
      </c>
      <c r="AB212">
        <v>0</v>
      </c>
      <c r="AC212">
        <v>0</v>
      </c>
      <c r="AD212">
        <v>0</v>
      </c>
      <c r="AE212">
        <v>0</v>
      </c>
      <c r="AF212">
        <v>0</v>
      </c>
      <c r="AG212">
        <v>0</v>
      </c>
      <c r="AH212">
        <v>0</v>
      </c>
      <c r="AI212">
        <v>2</v>
      </c>
      <c r="AJ212">
        <v>4</v>
      </c>
      <c r="AK212">
        <v>2</v>
      </c>
      <c r="AL212">
        <v>0</v>
      </c>
      <c r="AM212">
        <v>0</v>
      </c>
      <c r="AN212">
        <v>0</v>
      </c>
      <c r="AO212">
        <v>0</v>
      </c>
      <c r="AP212">
        <v>0</v>
      </c>
      <c r="AQ212">
        <v>0</v>
      </c>
      <c r="AR212">
        <v>0</v>
      </c>
      <c r="AS212">
        <v>0</v>
      </c>
      <c r="AT212">
        <v>0</v>
      </c>
      <c r="AU212">
        <v>0</v>
      </c>
      <c r="AV212">
        <v>0</v>
      </c>
      <c r="AW212">
        <v>0</v>
      </c>
      <c r="AX212">
        <v>0</v>
      </c>
      <c r="AY212">
        <v>0</v>
      </c>
      <c r="AZ212">
        <v>0</v>
      </c>
      <c r="BA212">
        <v>0</v>
      </c>
      <c r="BB212">
        <v>3</v>
      </c>
      <c r="BC212">
        <v>0</v>
      </c>
      <c r="BD212">
        <v>0</v>
      </c>
      <c r="BE212">
        <v>0</v>
      </c>
      <c r="BF212">
        <v>0</v>
      </c>
      <c r="BG212">
        <v>0</v>
      </c>
      <c r="BH212">
        <v>0</v>
      </c>
      <c r="BI212">
        <v>0</v>
      </c>
      <c r="BJ212">
        <v>0</v>
      </c>
      <c r="BK212">
        <v>0</v>
      </c>
      <c r="BL212">
        <v>0</v>
      </c>
      <c r="BM212">
        <v>0</v>
      </c>
      <c r="BN212">
        <v>0</v>
      </c>
      <c r="BO212">
        <v>0</v>
      </c>
      <c r="BP212">
        <v>0</v>
      </c>
      <c r="BQ212">
        <v>4</v>
      </c>
      <c r="BR212">
        <v>0</v>
      </c>
      <c r="BS212">
        <v>1</v>
      </c>
      <c r="BT212">
        <v>0</v>
      </c>
      <c r="BU212">
        <v>0</v>
      </c>
      <c r="BV212">
        <v>0</v>
      </c>
      <c r="BW212">
        <v>0</v>
      </c>
      <c r="BX212">
        <v>0</v>
      </c>
      <c r="BY212">
        <v>0</v>
      </c>
      <c r="BZ212">
        <v>0</v>
      </c>
      <c r="CA212">
        <v>0</v>
      </c>
      <c r="CB212">
        <v>0</v>
      </c>
      <c r="CC212">
        <v>0</v>
      </c>
      <c r="CD212">
        <v>0</v>
      </c>
      <c r="CE212">
        <v>0</v>
      </c>
      <c r="CF212">
        <v>0</v>
      </c>
      <c r="CG212">
        <v>1</v>
      </c>
      <c r="CH212">
        <v>1</v>
      </c>
      <c r="CI212">
        <v>0</v>
      </c>
      <c r="CJ212">
        <v>0</v>
      </c>
      <c r="CK212">
        <v>0</v>
      </c>
      <c r="CL212">
        <v>0</v>
      </c>
      <c r="CM212">
        <v>0</v>
      </c>
      <c r="CN212">
        <v>0</v>
      </c>
      <c r="CO212">
        <v>0</v>
      </c>
      <c r="CP212">
        <v>0</v>
      </c>
      <c r="CQ212">
        <v>0</v>
      </c>
      <c r="CR212">
        <v>0</v>
      </c>
      <c r="CS212">
        <v>0</v>
      </c>
      <c r="CT212">
        <v>0</v>
      </c>
      <c r="CU212">
        <v>0</v>
      </c>
      <c r="CV212">
        <v>1</v>
      </c>
      <c r="CW212">
        <v>1</v>
      </c>
      <c r="CX212">
        <v>0</v>
      </c>
      <c r="CY212">
        <v>0</v>
      </c>
      <c r="CZ212">
        <v>0</v>
      </c>
      <c r="DA212">
        <v>0</v>
      </c>
      <c r="DB212">
        <v>0</v>
      </c>
      <c r="DC212">
        <v>0</v>
      </c>
      <c r="DD212">
        <v>0</v>
      </c>
      <c r="DE212">
        <v>0</v>
      </c>
      <c r="DF212">
        <v>0</v>
      </c>
      <c r="DG212">
        <v>0</v>
      </c>
      <c r="DH212">
        <v>0</v>
      </c>
      <c r="DI212">
        <v>0</v>
      </c>
      <c r="DJ212">
        <v>0</v>
      </c>
      <c r="DK212">
        <v>0</v>
      </c>
      <c r="DL212">
        <v>0</v>
      </c>
      <c r="DM212">
        <v>2</v>
      </c>
      <c r="DN212">
        <v>3</v>
      </c>
      <c r="DO212">
        <v>0</v>
      </c>
      <c r="DP212">
        <v>0</v>
      </c>
      <c r="DQ212">
        <v>0</v>
      </c>
      <c r="DR212">
        <v>0</v>
      </c>
      <c r="DS212">
        <v>0</v>
      </c>
      <c r="DT212" s="340">
        <v>0</v>
      </c>
      <c r="DU212" s="340">
        <v>0</v>
      </c>
      <c r="DV212" s="340">
        <v>0</v>
      </c>
      <c r="DW212" s="340">
        <v>0</v>
      </c>
      <c r="DX212" s="340">
        <v>0</v>
      </c>
      <c r="DY212" s="340">
        <v>0</v>
      </c>
      <c r="DZ212" s="340">
        <v>0</v>
      </c>
      <c r="EA212" s="340">
        <v>0</v>
      </c>
      <c r="EB212" s="340">
        <v>0</v>
      </c>
      <c r="EC212" s="340">
        <v>2</v>
      </c>
      <c r="ED212" s="340">
        <v>0</v>
      </c>
      <c r="EE212" s="340">
        <v>0</v>
      </c>
      <c r="EF212" s="340">
        <v>0</v>
      </c>
      <c r="EG212" s="340">
        <v>0</v>
      </c>
      <c r="EH212" s="340">
        <v>0</v>
      </c>
      <c r="EI212" s="340">
        <v>0</v>
      </c>
      <c r="EJ212" s="235">
        <v>0</v>
      </c>
      <c r="EK212" s="235">
        <v>0</v>
      </c>
      <c r="EL212" s="235">
        <v>0</v>
      </c>
      <c r="EM212" s="235">
        <v>0</v>
      </c>
      <c r="EN212" s="235">
        <v>0</v>
      </c>
      <c r="EO212" s="235">
        <v>0</v>
      </c>
      <c r="EP212" s="235">
        <v>0</v>
      </c>
      <c r="EQ212" s="235">
        <v>0</v>
      </c>
      <c r="ER212" s="235">
        <v>0</v>
      </c>
      <c r="ES212" s="235">
        <v>0</v>
      </c>
      <c r="ET212" s="235">
        <v>3</v>
      </c>
      <c r="EU212" s="235">
        <v>0</v>
      </c>
      <c r="EV212" s="235">
        <v>0</v>
      </c>
      <c r="EW212" s="235">
        <v>0</v>
      </c>
      <c r="EX212" s="235">
        <v>0</v>
      </c>
      <c r="EY212" s="235">
        <v>0</v>
      </c>
    </row>
    <row r="213" spans="1:155" x14ac:dyDescent="0.2">
      <c r="A213" t="s">
        <v>2396</v>
      </c>
      <c r="E213" s="277"/>
      <c r="F213" s="277"/>
      <c r="G213" s="277"/>
      <c r="H213" s="277"/>
      <c r="I213" s="277"/>
      <c r="J213" s="277"/>
      <c r="K213">
        <v>0</v>
      </c>
      <c r="L213">
        <v>0</v>
      </c>
      <c r="M213">
        <v>0</v>
      </c>
      <c r="N213">
        <v>0</v>
      </c>
      <c r="O213">
        <v>0</v>
      </c>
      <c r="P213">
        <v>0</v>
      </c>
      <c r="Q213">
        <v>1</v>
      </c>
      <c r="R213">
        <v>1</v>
      </c>
      <c r="S213">
        <v>2</v>
      </c>
      <c r="T213">
        <v>13</v>
      </c>
      <c r="U213">
        <v>10</v>
      </c>
      <c r="V213">
        <v>3</v>
      </c>
      <c r="W213">
        <v>0</v>
      </c>
      <c r="X213">
        <v>0</v>
      </c>
      <c r="Y213">
        <v>0</v>
      </c>
      <c r="Z213">
        <v>1</v>
      </c>
      <c r="AA213" t="s">
        <v>2201</v>
      </c>
      <c r="DT213" s="340" t="e">
        <v>#N/A</v>
      </c>
      <c r="DU213" s="340" t="e">
        <v>#N/A</v>
      </c>
      <c r="DV213" s="340" t="e">
        <v>#N/A</v>
      </c>
      <c r="DW213" s="340" t="e">
        <v>#N/A</v>
      </c>
      <c r="DX213" s="340" t="e">
        <v>#N/A</v>
      </c>
      <c r="DY213" s="340" t="e">
        <v>#N/A</v>
      </c>
      <c r="DZ213" s="340" t="e">
        <v>#N/A</v>
      </c>
      <c r="EA213" s="340" t="e">
        <v>#N/A</v>
      </c>
      <c r="EB213" s="340" t="e">
        <v>#N/A</v>
      </c>
      <c r="EC213" s="340" t="e">
        <v>#N/A</v>
      </c>
      <c r="ED213" s="340" t="e">
        <v>#N/A</v>
      </c>
      <c r="EE213" s="340" t="e">
        <v>#N/A</v>
      </c>
      <c r="EF213" s="340" t="e">
        <v>#N/A</v>
      </c>
      <c r="EG213" s="340" t="e">
        <v>#N/A</v>
      </c>
      <c r="EH213" s="340" t="e">
        <v>#N/A</v>
      </c>
      <c r="EI213" s="340" t="e">
        <v>#N/A</v>
      </c>
      <c r="EJ213" s="235" t="e">
        <v>#N/A</v>
      </c>
      <c r="EK213" s="235" t="e">
        <v>#N/A</v>
      </c>
      <c r="EL213" s="235" t="e">
        <v>#N/A</v>
      </c>
      <c r="EM213" s="235" t="e">
        <v>#N/A</v>
      </c>
      <c r="EN213" s="235" t="e">
        <v>#N/A</v>
      </c>
      <c r="EO213" s="235" t="e">
        <v>#N/A</v>
      </c>
      <c r="EP213" s="235" t="e">
        <v>#N/A</v>
      </c>
      <c r="EQ213" s="235" t="e">
        <v>#N/A</v>
      </c>
      <c r="ER213" s="235" t="e">
        <v>#N/A</v>
      </c>
      <c r="ES213" s="235" t="e">
        <v>#N/A</v>
      </c>
      <c r="ET213" s="235" t="e">
        <v>#N/A</v>
      </c>
      <c r="EU213" s="235" t="e">
        <v>#N/A</v>
      </c>
      <c r="EV213" s="235" t="e">
        <v>#N/A</v>
      </c>
      <c r="EW213" s="235" t="e">
        <v>#N/A</v>
      </c>
      <c r="EX213" s="235" t="e">
        <v>#N/A</v>
      </c>
      <c r="EY213" s="235" t="e">
        <v>#N/A</v>
      </c>
    </row>
    <row r="214" spans="1:155" x14ac:dyDescent="0.2">
      <c r="A214" t="s">
        <v>1739</v>
      </c>
      <c r="E214" s="277"/>
      <c r="F214" s="277"/>
      <c r="G214" s="277"/>
      <c r="H214" s="277"/>
      <c r="I214" s="277"/>
      <c r="J214" s="277"/>
      <c r="K214">
        <v>0</v>
      </c>
      <c r="L214">
        <v>0</v>
      </c>
      <c r="M214">
        <v>0</v>
      </c>
      <c r="N214">
        <v>0</v>
      </c>
      <c r="O214">
        <v>0</v>
      </c>
      <c r="P214">
        <v>0</v>
      </c>
      <c r="Q214">
        <v>0</v>
      </c>
      <c r="R214">
        <v>2</v>
      </c>
      <c r="S214">
        <v>4</v>
      </c>
      <c r="T214">
        <v>12</v>
      </c>
      <c r="U214">
        <v>11</v>
      </c>
      <c r="V214">
        <v>14</v>
      </c>
      <c r="W214">
        <v>0</v>
      </c>
      <c r="X214">
        <v>0</v>
      </c>
      <c r="Y214">
        <v>0</v>
      </c>
      <c r="Z214">
        <v>0</v>
      </c>
      <c r="AA214" t="s">
        <v>2201</v>
      </c>
      <c r="AB214">
        <v>0</v>
      </c>
      <c r="AC214">
        <v>0</v>
      </c>
      <c r="AD214">
        <v>0</v>
      </c>
      <c r="AE214">
        <v>0</v>
      </c>
      <c r="AF214">
        <v>0</v>
      </c>
      <c r="AG214">
        <v>0</v>
      </c>
      <c r="AH214">
        <v>0</v>
      </c>
      <c r="AI214">
        <v>2</v>
      </c>
      <c r="AJ214">
        <v>0</v>
      </c>
      <c r="AK214">
        <v>0</v>
      </c>
      <c r="AL214">
        <v>0</v>
      </c>
      <c r="AM214">
        <v>5</v>
      </c>
      <c r="AN214">
        <v>0</v>
      </c>
      <c r="AO214">
        <v>0</v>
      </c>
      <c r="AP214">
        <v>0</v>
      </c>
      <c r="AQ214">
        <v>0</v>
      </c>
      <c r="AR214">
        <v>0</v>
      </c>
      <c r="AS214">
        <v>0</v>
      </c>
      <c r="AT214">
        <v>0</v>
      </c>
      <c r="AU214">
        <v>0</v>
      </c>
      <c r="AV214">
        <v>0</v>
      </c>
      <c r="AW214">
        <v>0</v>
      </c>
      <c r="AX214">
        <v>0</v>
      </c>
      <c r="AY214">
        <v>0</v>
      </c>
      <c r="AZ214">
        <v>0</v>
      </c>
      <c r="BA214">
        <v>0</v>
      </c>
      <c r="BB214">
        <v>3</v>
      </c>
      <c r="BC214">
        <v>0</v>
      </c>
      <c r="BD214">
        <v>0</v>
      </c>
      <c r="BE214">
        <v>0</v>
      </c>
      <c r="BF214">
        <v>0</v>
      </c>
      <c r="BG214">
        <v>0</v>
      </c>
      <c r="BH214">
        <v>0</v>
      </c>
      <c r="BI214">
        <v>0</v>
      </c>
      <c r="BJ214">
        <v>0</v>
      </c>
      <c r="BK214">
        <v>0</v>
      </c>
      <c r="BL214">
        <v>0</v>
      </c>
      <c r="BM214">
        <v>0</v>
      </c>
      <c r="BN214">
        <v>0</v>
      </c>
      <c r="BO214">
        <v>0</v>
      </c>
      <c r="BP214">
        <v>0</v>
      </c>
      <c r="BQ214">
        <v>0</v>
      </c>
      <c r="BR214">
        <v>0</v>
      </c>
      <c r="BS214">
        <v>2</v>
      </c>
      <c r="BT214">
        <v>0</v>
      </c>
      <c r="BU214">
        <v>0</v>
      </c>
      <c r="BV214">
        <v>0</v>
      </c>
      <c r="BW214">
        <v>0</v>
      </c>
      <c r="BX214">
        <v>0</v>
      </c>
      <c r="BY214">
        <v>0</v>
      </c>
      <c r="BZ214">
        <v>0</v>
      </c>
      <c r="CA214">
        <v>0</v>
      </c>
      <c r="CB214">
        <v>0</v>
      </c>
      <c r="CC214">
        <v>0</v>
      </c>
      <c r="CD214">
        <v>0</v>
      </c>
      <c r="CE214">
        <v>0</v>
      </c>
      <c r="CF214">
        <v>0</v>
      </c>
      <c r="CG214">
        <v>0</v>
      </c>
      <c r="CH214">
        <v>1</v>
      </c>
      <c r="CI214">
        <v>0</v>
      </c>
      <c r="CJ214">
        <v>0</v>
      </c>
      <c r="CK214">
        <v>0</v>
      </c>
      <c r="CL214">
        <v>0</v>
      </c>
      <c r="CM214">
        <v>0</v>
      </c>
      <c r="CN214">
        <v>0</v>
      </c>
      <c r="CO214">
        <v>0</v>
      </c>
      <c r="CP214">
        <v>0</v>
      </c>
      <c r="CQ214">
        <v>0</v>
      </c>
      <c r="CR214">
        <v>0</v>
      </c>
      <c r="CS214">
        <v>0</v>
      </c>
      <c r="CT214">
        <v>0</v>
      </c>
      <c r="CU214">
        <v>0</v>
      </c>
      <c r="CV214">
        <v>1</v>
      </c>
      <c r="CW214">
        <v>1</v>
      </c>
      <c r="CX214">
        <v>0</v>
      </c>
      <c r="CY214">
        <v>0</v>
      </c>
      <c r="CZ214">
        <v>0</v>
      </c>
      <c r="DA214">
        <v>0</v>
      </c>
      <c r="DB214">
        <v>0</v>
      </c>
      <c r="DC214">
        <v>0</v>
      </c>
      <c r="DD214">
        <v>0</v>
      </c>
      <c r="DE214">
        <v>0</v>
      </c>
      <c r="DF214">
        <v>0</v>
      </c>
      <c r="DG214">
        <v>0</v>
      </c>
      <c r="DH214">
        <v>0</v>
      </c>
      <c r="DI214">
        <v>0</v>
      </c>
      <c r="DJ214">
        <v>0</v>
      </c>
      <c r="DK214">
        <v>0</v>
      </c>
      <c r="DL214">
        <v>0</v>
      </c>
      <c r="DM214">
        <v>0</v>
      </c>
      <c r="DN214">
        <v>1</v>
      </c>
      <c r="DO214">
        <v>0</v>
      </c>
      <c r="DP214">
        <v>0</v>
      </c>
      <c r="DQ214">
        <v>0</v>
      </c>
      <c r="DR214">
        <v>0</v>
      </c>
      <c r="DS214">
        <v>0</v>
      </c>
      <c r="DT214" s="340">
        <v>0</v>
      </c>
      <c r="DU214" s="340">
        <v>0</v>
      </c>
      <c r="DV214" s="340">
        <v>0</v>
      </c>
      <c r="DW214" s="340">
        <v>0</v>
      </c>
      <c r="DX214" s="340">
        <v>0</v>
      </c>
      <c r="DY214" s="340">
        <v>0</v>
      </c>
      <c r="DZ214" s="340">
        <v>0</v>
      </c>
      <c r="EA214" s="340">
        <v>0</v>
      </c>
      <c r="EB214" s="340">
        <v>0</v>
      </c>
      <c r="EC214" s="340">
        <v>1</v>
      </c>
      <c r="ED214" s="340">
        <v>0</v>
      </c>
      <c r="EE214" s="340">
        <v>0</v>
      </c>
      <c r="EF214" s="340">
        <v>0</v>
      </c>
      <c r="EG214" s="340">
        <v>0</v>
      </c>
      <c r="EH214" s="340">
        <v>0</v>
      </c>
      <c r="EI214" s="340">
        <v>0</v>
      </c>
      <c r="EJ214" s="235">
        <v>0</v>
      </c>
      <c r="EK214" s="235">
        <v>0</v>
      </c>
      <c r="EL214" s="235">
        <v>0</v>
      </c>
      <c r="EM214" s="235">
        <v>0</v>
      </c>
      <c r="EN214" s="235">
        <v>0</v>
      </c>
      <c r="EO214" s="235">
        <v>0</v>
      </c>
      <c r="EP214" s="235">
        <v>0</v>
      </c>
      <c r="EQ214" s="235">
        <v>0</v>
      </c>
      <c r="ER214" s="235">
        <v>0</v>
      </c>
      <c r="ES214" s="235">
        <v>0</v>
      </c>
      <c r="ET214" s="235">
        <v>1</v>
      </c>
      <c r="EU214" s="235">
        <v>0</v>
      </c>
      <c r="EV214" s="235">
        <v>0</v>
      </c>
      <c r="EW214" s="235">
        <v>0</v>
      </c>
      <c r="EX214" s="235">
        <v>0</v>
      </c>
      <c r="EY214" s="235">
        <v>0</v>
      </c>
    </row>
    <row r="215" spans="1:155" x14ac:dyDescent="0.2">
      <c r="A215" t="s">
        <v>1708</v>
      </c>
      <c r="E215" s="277"/>
      <c r="F215" s="277"/>
      <c r="G215" s="277"/>
      <c r="H215" s="277"/>
      <c r="I215" s="277"/>
      <c r="J215" s="277"/>
      <c r="K215">
        <v>0</v>
      </c>
      <c r="L215">
        <v>3</v>
      </c>
      <c r="M215">
        <v>0</v>
      </c>
      <c r="N215">
        <v>16</v>
      </c>
      <c r="O215">
        <v>3</v>
      </c>
      <c r="P215">
        <v>0</v>
      </c>
      <c r="Q215">
        <v>0</v>
      </c>
      <c r="R215">
        <v>0</v>
      </c>
      <c r="S215">
        <v>2</v>
      </c>
      <c r="T215">
        <v>22</v>
      </c>
      <c r="U215">
        <v>9</v>
      </c>
      <c r="V215">
        <v>2</v>
      </c>
      <c r="W215">
        <v>0</v>
      </c>
      <c r="X215">
        <v>0</v>
      </c>
      <c r="Y215">
        <v>0</v>
      </c>
      <c r="Z215">
        <v>0</v>
      </c>
      <c r="AA215" t="s">
        <v>2201</v>
      </c>
      <c r="AB215">
        <v>0</v>
      </c>
      <c r="AC215">
        <v>1</v>
      </c>
      <c r="AD215">
        <v>0</v>
      </c>
      <c r="AE215">
        <v>1</v>
      </c>
      <c r="AF215">
        <v>0</v>
      </c>
      <c r="AG215">
        <v>0</v>
      </c>
      <c r="AH215">
        <v>0</v>
      </c>
      <c r="AI215">
        <v>0</v>
      </c>
      <c r="AJ215">
        <v>2</v>
      </c>
      <c r="AK215">
        <v>5</v>
      </c>
      <c r="AL215">
        <v>0</v>
      </c>
      <c r="AM215">
        <v>0</v>
      </c>
      <c r="AN215">
        <v>0</v>
      </c>
      <c r="AO215">
        <v>0</v>
      </c>
      <c r="AP215">
        <v>0</v>
      </c>
      <c r="AQ215">
        <v>0</v>
      </c>
      <c r="AR215">
        <v>0</v>
      </c>
      <c r="AS215">
        <v>0</v>
      </c>
      <c r="AT215">
        <v>0</v>
      </c>
      <c r="AU215">
        <v>0</v>
      </c>
      <c r="AV215">
        <v>1</v>
      </c>
      <c r="AW215">
        <v>0</v>
      </c>
      <c r="AX215">
        <v>2</v>
      </c>
      <c r="AY215">
        <v>0</v>
      </c>
      <c r="AZ215">
        <v>0</v>
      </c>
      <c r="BA215">
        <v>0</v>
      </c>
      <c r="BB215">
        <v>3</v>
      </c>
      <c r="BC215">
        <v>0</v>
      </c>
      <c r="BD215">
        <v>0</v>
      </c>
      <c r="BE215">
        <v>0</v>
      </c>
      <c r="BF215">
        <v>0</v>
      </c>
      <c r="BG215">
        <v>0</v>
      </c>
      <c r="BH215">
        <v>0</v>
      </c>
      <c r="BI215">
        <v>0</v>
      </c>
      <c r="BJ215">
        <v>0</v>
      </c>
      <c r="BK215">
        <v>2</v>
      </c>
      <c r="BL215">
        <v>1</v>
      </c>
      <c r="BM215">
        <v>0</v>
      </c>
      <c r="BN215">
        <v>0</v>
      </c>
      <c r="BO215">
        <v>0</v>
      </c>
      <c r="BP215">
        <v>0</v>
      </c>
      <c r="BQ215">
        <v>5</v>
      </c>
      <c r="BR215">
        <v>0</v>
      </c>
      <c r="BS215">
        <v>1</v>
      </c>
      <c r="BT215">
        <v>0</v>
      </c>
      <c r="BU215">
        <v>0</v>
      </c>
      <c r="BV215">
        <v>0</v>
      </c>
      <c r="BW215">
        <v>0</v>
      </c>
      <c r="BX215">
        <v>0</v>
      </c>
      <c r="BY215">
        <v>0</v>
      </c>
      <c r="BZ215">
        <v>0</v>
      </c>
      <c r="CA215">
        <v>0</v>
      </c>
      <c r="CB215">
        <v>0</v>
      </c>
      <c r="CC215">
        <v>0</v>
      </c>
      <c r="CD215">
        <v>0</v>
      </c>
      <c r="CE215">
        <v>0</v>
      </c>
      <c r="CF215">
        <v>0</v>
      </c>
      <c r="CG215">
        <v>0</v>
      </c>
      <c r="CH215">
        <v>0</v>
      </c>
      <c r="CI215">
        <v>0</v>
      </c>
      <c r="CJ215">
        <v>0</v>
      </c>
      <c r="CK215">
        <v>0</v>
      </c>
      <c r="CL215">
        <v>0</v>
      </c>
      <c r="CM215">
        <v>0</v>
      </c>
      <c r="CN215">
        <v>0</v>
      </c>
      <c r="CO215">
        <v>0</v>
      </c>
      <c r="CP215">
        <v>0</v>
      </c>
      <c r="CQ215">
        <v>3</v>
      </c>
      <c r="CR215">
        <v>0</v>
      </c>
      <c r="CS215">
        <v>0</v>
      </c>
      <c r="CT215">
        <v>0</v>
      </c>
      <c r="CU215">
        <v>0</v>
      </c>
      <c r="CV215">
        <v>0</v>
      </c>
      <c r="CW215">
        <v>1</v>
      </c>
      <c r="CX215">
        <v>0</v>
      </c>
      <c r="CY215">
        <v>0</v>
      </c>
      <c r="CZ215">
        <v>0</v>
      </c>
      <c r="DA215">
        <v>0</v>
      </c>
      <c r="DB215">
        <v>0</v>
      </c>
      <c r="DC215">
        <v>0</v>
      </c>
      <c r="DD215">
        <v>0</v>
      </c>
      <c r="DE215">
        <v>0</v>
      </c>
      <c r="DF215">
        <v>0</v>
      </c>
      <c r="DG215">
        <v>0</v>
      </c>
      <c r="DH215">
        <v>0</v>
      </c>
      <c r="DI215">
        <v>0</v>
      </c>
      <c r="DJ215">
        <v>5</v>
      </c>
      <c r="DK215">
        <v>0</v>
      </c>
      <c r="DL215">
        <v>0</v>
      </c>
      <c r="DM215">
        <v>1</v>
      </c>
      <c r="DN215">
        <v>0</v>
      </c>
      <c r="DO215">
        <v>0</v>
      </c>
      <c r="DP215">
        <v>0</v>
      </c>
      <c r="DQ215">
        <v>0</v>
      </c>
      <c r="DR215">
        <v>0</v>
      </c>
      <c r="DS215">
        <v>0</v>
      </c>
      <c r="DT215" s="340">
        <v>0</v>
      </c>
      <c r="DU215" s="340">
        <v>1</v>
      </c>
      <c r="DV215" s="340">
        <v>0</v>
      </c>
      <c r="DW215" s="340">
        <v>1</v>
      </c>
      <c r="DX215" s="340">
        <v>2</v>
      </c>
      <c r="DY215" s="340">
        <v>0</v>
      </c>
      <c r="DZ215" s="340">
        <v>0</v>
      </c>
      <c r="EA215" s="340">
        <v>0</v>
      </c>
      <c r="EB215" s="340">
        <v>0</v>
      </c>
      <c r="EC215" s="340">
        <v>0</v>
      </c>
      <c r="ED215" s="340">
        <v>0</v>
      </c>
      <c r="EE215" s="340">
        <v>0</v>
      </c>
      <c r="EF215" s="340">
        <v>0</v>
      </c>
      <c r="EG215" s="340">
        <v>0</v>
      </c>
      <c r="EH215" s="340">
        <v>0</v>
      </c>
      <c r="EI215" s="340">
        <v>0</v>
      </c>
      <c r="EJ215" s="235">
        <v>0</v>
      </c>
      <c r="EK215" s="235">
        <v>0</v>
      </c>
      <c r="EL215" s="235">
        <v>0</v>
      </c>
      <c r="EM215" s="235">
        <v>0</v>
      </c>
      <c r="EN215" s="235">
        <v>0</v>
      </c>
      <c r="EO215" s="235">
        <v>0</v>
      </c>
      <c r="EP215" s="235">
        <v>0</v>
      </c>
      <c r="EQ215" s="235">
        <v>0</v>
      </c>
      <c r="ER215" s="235">
        <v>0</v>
      </c>
      <c r="ES215" s="235">
        <v>0</v>
      </c>
      <c r="ET215" s="235">
        <v>0</v>
      </c>
      <c r="EU215" s="235">
        <v>0</v>
      </c>
      <c r="EV215" s="235">
        <v>0</v>
      </c>
      <c r="EW215" s="235">
        <v>0</v>
      </c>
      <c r="EX215" s="235">
        <v>0</v>
      </c>
      <c r="EY215" s="235">
        <v>0</v>
      </c>
    </row>
    <row r="216" spans="1:155" x14ac:dyDescent="0.2">
      <c r="A216" t="s">
        <v>2397</v>
      </c>
      <c r="E216" s="277"/>
      <c r="F216" s="277"/>
      <c r="G216" s="277"/>
      <c r="H216" s="277"/>
      <c r="I216" s="277"/>
      <c r="J216" s="277"/>
      <c r="DT216" s="340" t="e">
        <v>#N/A</v>
      </c>
      <c r="DU216" s="340" t="e">
        <v>#N/A</v>
      </c>
      <c r="DV216" s="340" t="e">
        <v>#N/A</v>
      </c>
      <c r="DW216" s="340" t="e">
        <v>#N/A</v>
      </c>
      <c r="DX216" s="340" t="e">
        <v>#N/A</v>
      </c>
      <c r="DY216" s="340" t="e">
        <v>#N/A</v>
      </c>
      <c r="DZ216" s="340" t="e">
        <v>#N/A</v>
      </c>
      <c r="EA216" s="340" t="e">
        <v>#N/A</v>
      </c>
      <c r="EB216" s="340" t="e">
        <v>#N/A</v>
      </c>
      <c r="EC216" s="340" t="e">
        <v>#N/A</v>
      </c>
      <c r="ED216" s="340" t="e">
        <v>#N/A</v>
      </c>
      <c r="EE216" s="340" t="e">
        <v>#N/A</v>
      </c>
      <c r="EF216" s="340" t="e">
        <v>#N/A</v>
      </c>
      <c r="EG216" s="340" t="e">
        <v>#N/A</v>
      </c>
      <c r="EH216" s="340" t="e">
        <v>#N/A</v>
      </c>
      <c r="EI216" s="340" t="e">
        <v>#N/A</v>
      </c>
      <c r="EJ216" s="235" t="e">
        <v>#N/A</v>
      </c>
      <c r="EK216" s="235" t="e">
        <v>#N/A</v>
      </c>
      <c r="EL216" s="235" t="e">
        <v>#N/A</v>
      </c>
      <c r="EM216" s="235" t="e">
        <v>#N/A</v>
      </c>
      <c r="EN216" s="235" t="e">
        <v>#N/A</v>
      </c>
      <c r="EO216" s="235" t="e">
        <v>#N/A</v>
      </c>
      <c r="EP216" s="235" t="e">
        <v>#N/A</v>
      </c>
      <c r="EQ216" s="235" t="e">
        <v>#N/A</v>
      </c>
      <c r="ER216" s="235" t="e">
        <v>#N/A</v>
      </c>
      <c r="ES216" s="235" t="e">
        <v>#N/A</v>
      </c>
      <c r="ET216" s="235" t="e">
        <v>#N/A</v>
      </c>
      <c r="EU216" s="235" t="e">
        <v>#N/A</v>
      </c>
      <c r="EV216" s="235" t="e">
        <v>#N/A</v>
      </c>
      <c r="EW216" s="235" t="e">
        <v>#N/A</v>
      </c>
      <c r="EX216" s="235" t="e">
        <v>#N/A</v>
      </c>
      <c r="EY216" s="235" t="e">
        <v>#N/A</v>
      </c>
    </row>
    <row r="217" spans="1:155" x14ac:dyDescent="0.2">
      <c r="A217" t="s">
        <v>1682</v>
      </c>
      <c r="E217" s="277"/>
      <c r="F217" s="277"/>
      <c r="G217" s="277"/>
      <c r="H217" s="277"/>
      <c r="I217" s="277"/>
      <c r="J217" s="277"/>
      <c r="K217">
        <v>0</v>
      </c>
      <c r="L217">
        <v>1</v>
      </c>
      <c r="M217">
        <v>0</v>
      </c>
      <c r="N217">
        <v>0</v>
      </c>
      <c r="O217">
        <v>1</v>
      </c>
      <c r="P217">
        <v>0</v>
      </c>
      <c r="Q217">
        <v>0</v>
      </c>
      <c r="R217">
        <v>1</v>
      </c>
      <c r="S217">
        <v>6</v>
      </c>
      <c r="T217">
        <v>33</v>
      </c>
      <c r="U217">
        <v>22</v>
      </c>
      <c r="V217">
        <v>0</v>
      </c>
      <c r="W217">
        <v>0</v>
      </c>
      <c r="X217">
        <v>0</v>
      </c>
      <c r="Y217">
        <v>0</v>
      </c>
      <c r="Z217">
        <v>0</v>
      </c>
      <c r="AA217" t="s">
        <v>2201</v>
      </c>
      <c r="AB217">
        <v>0</v>
      </c>
      <c r="AC217">
        <v>0</v>
      </c>
      <c r="AD217">
        <v>0</v>
      </c>
      <c r="AE217">
        <v>0</v>
      </c>
      <c r="AF217">
        <v>0</v>
      </c>
      <c r="AG217">
        <v>0</v>
      </c>
      <c r="AH217">
        <v>0</v>
      </c>
      <c r="AI217">
        <v>0</v>
      </c>
      <c r="AJ217">
        <v>3</v>
      </c>
      <c r="AK217">
        <v>0</v>
      </c>
      <c r="AL217">
        <v>0</v>
      </c>
      <c r="AM217">
        <v>0</v>
      </c>
      <c r="AN217">
        <v>0</v>
      </c>
      <c r="AO217">
        <v>0</v>
      </c>
      <c r="AP217">
        <v>0</v>
      </c>
      <c r="AQ217">
        <v>0</v>
      </c>
      <c r="AR217">
        <v>0</v>
      </c>
      <c r="AS217">
        <v>0</v>
      </c>
      <c r="AT217">
        <v>0</v>
      </c>
      <c r="AU217">
        <v>0</v>
      </c>
      <c r="AV217">
        <v>0</v>
      </c>
      <c r="AW217">
        <v>0</v>
      </c>
      <c r="AX217">
        <v>0</v>
      </c>
      <c r="AY217">
        <v>0</v>
      </c>
      <c r="AZ217">
        <v>0</v>
      </c>
      <c r="BA217">
        <v>0</v>
      </c>
      <c r="BB217">
        <v>6</v>
      </c>
      <c r="BC217">
        <v>0</v>
      </c>
      <c r="BD217">
        <v>0</v>
      </c>
      <c r="BE217">
        <v>0</v>
      </c>
      <c r="BF217">
        <v>0</v>
      </c>
      <c r="BG217">
        <v>0</v>
      </c>
      <c r="BH217">
        <v>0</v>
      </c>
      <c r="BI217">
        <v>0</v>
      </c>
      <c r="BJ217">
        <v>0</v>
      </c>
      <c r="BK217">
        <v>0</v>
      </c>
      <c r="BL217">
        <v>0</v>
      </c>
      <c r="BM217">
        <v>0</v>
      </c>
      <c r="BN217">
        <v>0</v>
      </c>
      <c r="BO217">
        <v>0</v>
      </c>
      <c r="BP217">
        <v>0</v>
      </c>
      <c r="BQ217">
        <v>1</v>
      </c>
      <c r="BR217">
        <v>0</v>
      </c>
      <c r="BS217">
        <v>0</v>
      </c>
      <c r="BT217">
        <v>0</v>
      </c>
      <c r="BU217">
        <v>0</v>
      </c>
      <c r="BV217">
        <v>0</v>
      </c>
      <c r="BW217">
        <v>0</v>
      </c>
      <c r="BX217">
        <v>0</v>
      </c>
      <c r="BY217">
        <v>0</v>
      </c>
      <c r="BZ217">
        <v>0</v>
      </c>
      <c r="CA217">
        <v>0</v>
      </c>
      <c r="CB217">
        <v>0</v>
      </c>
      <c r="CC217">
        <v>0</v>
      </c>
      <c r="CD217">
        <v>0</v>
      </c>
      <c r="CE217">
        <v>0</v>
      </c>
      <c r="CF217">
        <v>0</v>
      </c>
      <c r="CG217">
        <v>0</v>
      </c>
      <c r="CH217">
        <v>0</v>
      </c>
      <c r="CI217">
        <v>0</v>
      </c>
      <c r="CJ217">
        <v>0</v>
      </c>
      <c r="CK217">
        <v>0</v>
      </c>
      <c r="CL217">
        <v>0</v>
      </c>
      <c r="CM217">
        <v>0</v>
      </c>
      <c r="CN217">
        <v>0</v>
      </c>
      <c r="CO217">
        <v>0</v>
      </c>
      <c r="CP217">
        <v>0</v>
      </c>
      <c r="CQ217">
        <v>0</v>
      </c>
      <c r="CR217">
        <v>1</v>
      </c>
      <c r="CS217">
        <v>0</v>
      </c>
      <c r="CT217">
        <v>0</v>
      </c>
      <c r="CU217">
        <v>0</v>
      </c>
      <c r="CV217">
        <v>1</v>
      </c>
      <c r="CW217">
        <v>0</v>
      </c>
      <c r="CX217">
        <v>0</v>
      </c>
      <c r="CY217">
        <v>0</v>
      </c>
      <c r="CZ217">
        <v>0</v>
      </c>
      <c r="DA217">
        <v>0</v>
      </c>
      <c r="DB217">
        <v>0</v>
      </c>
      <c r="DC217">
        <v>0</v>
      </c>
      <c r="DD217">
        <v>0</v>
      </c>
      <c r="DE217">
        <v>0</v>
      </c>
      <c r="DF217">
        <v>0</v>
      </c>
      <c r="DG217">
        <v>0</v>
      </c>
      <c r="DH217">
        <v>0</v>
      </c>
      <c r="DI217">
        <v>0</v>
      </c>
      <c r="DJ217">
        <v>1</v>
      </c>
      <c r="DK217">
        <v>0</v>
      </c>
      <c r="DL217">
        <v>0</v>
      </c>
      <c r="DM217">
        <v>0</v>
      </c>
      <c r="DN217">
        <v>3</v>
      </c>
      <c r="DO217">
        <v>0</v>
      </c>
      <c r="DP217">
        <v>0</v>
      </c>
      <c r="DQ217">
        <v>0</v>
      </c>
      <c r="DR217">
        <v>0</v>
      </c>
      <c r="DS217">
        <v>0</v>
      </c>
      <c r="DT217" s="340">
        <v>0</v>
      </c>
      <c r="DU217" s="340">
        <v>0</v>
      </c>
      <c r="DV217" s="340">
        <v>0</v>
      </c>
      <c r="DW217" s="340">
        <v>0</v>
      </c>
      <c r="DX217" s="340">
        <v>0</v>
      </c>
      <c r="DY217" s="340">
        <v>0</v>
      </c>
      <c r="DZ217" s="340">
        <v>0</v>
      </c>
      <c r="EA217" s="340">
        <v>1</v>
      </c>
      <c r="EB217" s="340">
        <v>0</v>
      </c>
      <c r="EC217" s="340">
        <v>0</v>
      </c>
      <c r="ED217" s="340">
        <v>0</v>
      </c>
      <c r="EE217" s="340">
        <v>0</v>
      </c>
      <c r="EF217" s="340">
        <v>0</v>
      </c>
      <c r="EG217" s="340">
        <v>0</v>
      </c>
      <c r="EH217" s="340">
        <v>0</v>
      </c>
      <c r="EI217" s="340">
        <v>0</v>
      </c>
      <c r="EJ217" s="235">
        <v>0</v>
      </c>
      <c r="EK217" s="235">
        <v>0</v>
      </c>
      <c r="EL217" s="235">
        <v>0</v>
      </c>
      <c r="EM217" s="235">
        <v>0</v>
      </c>
      <c r="EN217" s="235">
        <v>0</v>
      </c>
      <c r="EO217" s="235">
        <v>0</v>
      </c>
      <c r="EP217" s="235">
        <v>0</v>
      </c>
      <c r="EQ217" s="235">
        <v>0</v>
      </c>
      <c r="ER217" s="235">
        <v>0</v>
      </c>
      <c r="ES217" s="235">
        <v>0</v>
      </c>
      <c r="ET217" s="235">
        <v>4</v>
      </c>
      <c r="EU217" s="235">
        <v>0</v>
      </c>
      <c r="EV217" s="235">
        <v>0</v>
      </c>
      <c r="EW217" s="235">
        <v>0</v>
      </c>
      <c r="EX217" s="235">
        <v>0</v>
      </c>
      <c r="EY217" s="235">
        <v>0</v>
      </c>
    </row>
    <row r="218" spans="1:155" x14ac:dyDescent="0.2">
      <c r="A218" t="s">
        <v>1713</v>
      </c>
      <c r="E218" s="277"/>
      <c r="F218" s="277"/>
      <c r="G218" s="277"/>
      <c r="H218" s="277"/>
      <c r="I218" s="277"/>
      <c r="J218" s="277"/>
      <c r="K218">
        <v>0</v>
      </c>
      <c r="L218">
        <v>0</v>
      </c>
      <c r="M218">
        <v>0</v>
      </c>
      <c r="N218">
        <v>0</v>
      </c>
      <c r="O218">
        <v>0</v>
      </c>
      <c r="P218">
        <v>0</v>
      </c>
      <c r="Q218">
        <v>0</v>
      </c>
      <c r="R218">
        <v>3</v>
      </c>
      <c r="S218">
        <v>10</v>
      </c>
      <c r="T218">
        <v>8</v>
      </c>
      <c r="U218">
        <v>16</v>
      </c>
      <c r="V218">
        <v>19</v>
      </c>
      <c r="W218">
        <v>0</v>
      </c>
      <c r="X218">
        <v>0</v>
      </c>
      <c r="Y218">
        <v>0</v>
      </c>
      <c r="Z218">
        <v>8</v>
      </c>
      <c r="AA218" t="s">
        <v>2201</v>
      </c>
      <c r="AB218">
        <v>0</v>
      </c>
      <c r="AC218">
        <v>0</v>
      </c>
      <c r="AD218">
        <v>0</v>
      </c>
      <c r="AE218">
        <v>0</v>
      </c>
      <c r="AF218">
        <v>0</v>
      </c>
      <c r="AG218">
        <v>0</v>
      </c>
      <c r="AH218">
        <v>0</v>
      </c>
      <c r="AI218">
        <v>1</v>
      </c>
      <c r="AJ218">
        <v>2</v>
      </c>
      <c r="AK218">
        <v>0</v>
      </c>
      <c r="AL218">
        <v>1</v>
      </c>
      <c r="AM218">
        <v>1</v>
      </c>
      <c r="AN218">
        <v>0</v>
      </c>
      <c r="AO218">
        <v>0</v>
      </c>
      <c r="AP218">
        <v>0</v>
      </c>
      <c r="AQ218">
        <v>0</v>
      </c>
      <c r="AR218">
        <v>0</v>
      </c>
      <c r="AS218">
        <v>0</v>
      </c>
      <c r="AT218">
        <v>0</v>
      </c>
      <c r="AU218">
        <v>0</v>
      </c>
      <c r="AV218">
        <v>0</v>
      </c>
      <c r="AW218">
        <v>0</v>
      </c>
      <c r="AX218">
        <v>0</v>
      </c>
      <c r="AY218">
        <v>1</v>
      </c>
      <c r="AZ218">
        <v>0</v>
      </c>
      <c r="BA218">
        <v>0</v>
      </c>
      <c r="BB218">
        <v>4</v>
      </c>
      <c r="BC218">
        <v>0</v>
      </c>
      <c r="BD218">
        <v>0</v>
      </c>
      <c r="BE218">
        <v>0</v>
      </c>
      <c r="BF218">
        <v>0</v>
      </c>
      <c r="BG218">
        <v>0</v>
      </c>
      <c r="BH218">
        <v>0</v>
      </c>
      <c r="BI218">
        <v>0</v>
      </c>
      <c r="BJ218">
        <v>0</v>
      </c>
      <c r="BK218">
        <v>0</v>
      </c>
      <c r="BL218">
        <v>0</v>
      </c>
      <c r="BM218">
        <v>0</v>
      </c>
      <c r="BN218">
        <v>0</v>
      </c>
      <c r="BO218">
        <v>0</v>
      </c>
      <c r="BP218">
        <v>1</v>
      </c>
      <c r="BQ218">
        <v>0</v>
      </c>
      <c r="BR218">
        <v>0</v>
      </c>
      <c r="BS218">
        <v>3</v>
      </c>
      <c r="BT218">
        <v>0</v>
      </c>
      <c r="BU218">
        <v>0</v>
      </c>
      <c r="BV218">
        <v>0</v>
      </c>
      <c r="BW218">
        <v>3</v>
      </c>
      <c r="BX218">
        <v>0</v>
      </c>
      <c r="BY218">
        <v>0</v>
      </c>
      <c r="BZ218">
        <v>0</v>
      </c>
      <c r="CA218">
        <v>0</v>
      </c>
      <c r="CB218">
        <v>0</v>
      </c>
      <c r="CC218">
        <v>0</v>
      </c>
      <c r="CD218">
        <v>0</v>
      </c>
      <c r="CE218">
        <v>0</v>
      </c>
      <c r="CF218">
        <v>0</v>
      </c>
      <c r="CG218">
        <v>0</v>
      </c>
      <c r="CH218">
        <v>7</v>
      </c>
      <c r="CI218">
        <v>0</v>
      </c>
      <c r="CJ218">
        <v>0</v>
      </c>
      <c r="CK218">
        <v>0</v>
      </c>
      <c r="CL218">
        <v>0</v>
      </c>
      <c r="CM218">
        <v>0</v>
      </c>
      <c r="CN218">
        <v>0</v>
      </c>
      <c r="CO218">
        <v>0</v>
      </c>
      <c r="CP218">
        <v>0</v>
      </c>
      <c r="CQ218">
        <v>0</v>
      </c>
      <c r="CR218">
        <v>0</v>
      </c>
      <c r="CS218">
        <v>0</v>
      </c>
      <c r="CT218">
        <v>0</v>
      </c>
      <c r="CU218">
        <v>0</v>
      </c>
      <c r="CV218">
        <v>4</v>
      </c>
      <c r="CW218">
        <v>0</v>
      </c>
      <c r="CX218">
        <v>3</v>
      </c>
      <c r="CY218">
        <v>6</v>
      </c>
      <c r="CZ218">
        <v>0</v>
      </c>
      <c r="DA218">
        <v>0</v>
      </c>
      <c r="DB218">
        <v>0</v>
      </c>
      <c r="DC218">
        <v>3</v>
      </c>
      <c r="DD218">
        <v>0</v>
      </c>
      <c r="DE218">
        <v>0</v>
      </c>
      <c r="DF218">
        <v>0</v>
      </c>
      <c r="DG218">
        <v>0</v>
      </c>
      <c r="DH218">
        <v>0</v>
      </c>
      <c r="DI218">
        <v>0</v>
      </c>
      <c r="DJ218">
        <v>0</v>
      </c>
      <c r="DK218">
        <v>1</v>
      </c>
      <c r="DL218">
        <v>1</v>
      </c>
      <c r="DM218">
        <v>0</v>
      </c>
      <c r="DN218">
        <v>12</v>
      </c>
      <c r="DO218">
        <v>1</v>
      </c>
      <c r="DP218">
        <v>0</v>
      </c>
      <c r="DQ218">
        <v>0</v>
      </c>
      <c r="DR218">
        <v>0</v>
      </c>
      <c r="DS218">
        <v>0</v>
      </c>
      <c r="DT218" s="340">
        <v>0</v>
      </c>
      <c r="DU218" s="340">
        <v>0</v>
      </c>
      <c r="DV218" s="340">
        <v>0</v>
      </c>
      <c r="DW218" s="340">
        <v>0</v>
      </c>
      <c r="DX218" s="340">
        <v>0</v>
      </c>
      <c r="DY218" s="340">
        <v>0</v>
      </c>
      <c r="DZ218" s="340">
        <v>0</v>
      </c>
      <c r="EA218" s="340">
        <v>0</v>
      </c>
      <c r="EB218" s="340">
        <v>0</v>
      </c>
      <c r="EC218" s="340">
        <v>0</v>
      </c>
      <c r="ED218" s="340">
        <v>0</v>
      </c>
      <c r="EE218" s="340">
        <v>0</v>
      </c>
      <c r="EF218" s="340">
        <v>0</v>
      </c>
      <c r="EG218" s="340">
        <v>0</v>
      </c>
      <c r="EH218" s="340">
        <v>0</v>
      </c>
      <c r="EI218" s="340">
        <v>0</v>
      </c>
      <c r="EJ218" s="235">
        <v>0</v>
      </c>
      <c r="EK218" s="235">
        <v>0</v>
      </c>
      <c r="EL218" s="235">
        <v>0</v>
      </c>
      <c r="EM218" s="235">
        <v>0</v>
      </c>
      <c r="EN218" s="235">
        <v>0</v>
      </c>
      <c r="EO218" s="235">
        <v>0</v>
      </c>
      <c r="EP218" s="235">
        <v>0</v>
      </c>
      <c r="EQ218" s="235">
        <v>1</v>
      </c>
      <c r="ER218" s="235">
        <v>9</v>
      </c>
      <c r="ES218" s="235">
        <v>1</v>
      </c>
      <c r="ET218" s="235">
        <v>6</v>
      </c>
      <c r="EU218" s="235">
        <v>3</v>
      </c>
      <c r="EV218" s="235">
        <v>0</v>
      </c>
      <c r="EW218" s="235">
        <v>0</v>
      </c>
      <c r="EX218" s="235">
        <v>0</v>
      </c>
      <c r="EY218" s="235">
        <v>0</v>
      </c>
    </row>
    <row r="219" spans="1:155" x14ac:dyDescent="0.2">
      <c r="A219" t="s">
        <v>1893</v>
      </c>
      <c r="E219" s="277"/>
      <c r="F219" s="277"/>
      <c r="G219" s="277"/>
      <c r="H219" s="277"/>
      <c r="I219" s="277"/>
      <c r="J219" s="277"/>
      <c r="K219">
        <v>0</v>
      </c>
      <c r="L219">
        <v>7</v>
      </c>
      <c r="M219">
        <v>0</v>
      </c>
      <c r="N219">
        <v>1</v>
      </c>
      <c r="O219">
        <v>70</v>
      </c>
      <c r="P219">
        <v>0</v>
      </c>
      <c r="Q219">
        <v>0</v>
      </c>
      <c r="R219">
        <v>0</v>
      </c>
      <c r="S219">
        <v>0</v>
      </c>
      <c r="T219">
        <v>0</v>
      </c>
      <c r="U219">
        <v>2</v>
      </c>
      <c r="V219">
        <v>0</v>
      </c>
      <c r="W219">
        <v>0</v>
      </c>
      <c r="X219">
        <v>0</v>
      </c>
      <c r="Y219">
        <v>0</v>
      </c>
      <c r="Z219">
        <v>0</v>
      </c>
      <c r="AA219" t="s">
        <v>2201</v>
      </c>
      <c r="AB219">
        <v>0</v>
      </c>
      <c r="AC219">
        <v>3</v>
      </c>
      <c r="AD219">
        <v>0</v>
      </c>
      <c r="AE219">
        <v>1</v>
      </c>
      <c r="AF219">
        <v>17</v>
      </c>
      <c r="AG219">
        <v>0</v>
      </c>
      <c r="AH219">
        <v>0</v>
      </c>
      <c r="AI219">
        <v>0</v>
      </c>
      <c r="AJ219">
        <v>0</v>
      </c>
      <c r="AK219">
        <v>0</v>
      </c>
      <c r="AL219">
        <v>0</v>
      </c>
      <c r="AM219">
        <v>0</v>
      </c>
      <c r="AN219">
        <v>0</v>
      </c>
      <c r="AO219">
        <v>0</v>
      </c>
      <c r="AP219">
        <v>0</v>
      </c>
      <c r="AQ219">
        <v>0</v>
      </c>
      <c r="AR219">
        <v>0</v>
      </c>
      <c r="AS219">
        <v>10</v>
      </c>
      <c r="AT219">
        <v>0</v>
      </c>
      <c r="AU219">
        <v>3</v>
      </c>
      <c r="AV219">
        <v>4</v>
      </c>
      <c r="AW219">
        <v>0</v>
      </c>
      <c r="AX219">
        <v>0</v>
      </c>
      <c r="AY219">
        <v>0</v>
      </c>
      <c r="AZ219">
        <v>0</v>
      </c>
      <c r="BA219">
        <v>0</v>
      </c>
      <c r="BB219">
        <v>0</v>
      </c>
      <c r="BC219">
        <v>0</v>
      </c>
      <c r="BD219">
        <v>0</v>
      </c>
      <c r="BE219">
        <v>0</v>
      </c>
      <c r="BF219">
        <v>0</v>
      </c>
      <c r="BG219">
        <v>0</v>
      </c>
      <c r="BH219">
        <v>0</v>
      </c>
      <c r="BI219">
        <v>2</v>
      </c>
      <c r="BJ219">
        <v>0</v>
      </c>
      <c r="BK219">
        <v>1</v>
      </c>
      <c r="BL219">
        <v>11</v>
      </c>
      <c r="BM219">
        <v>0</v>
      </c>
      <c r="BN219">
        <v>0</v>
      </c>
      <c r="BO219">
        <v>0</v>
      </c>
      <c r="BP219">
        <v>0</v>
      </c>
      <c r="BQ219">
        <v>0</v>
      </c>
      <c r="BR219">
        <v>0</v>
      </c>
      <c r="BS219">
        <v>0</v>
      </c>
      <c r="BT219">
        <v>0</v>
      </c>
      <c r="BU219">
        <v>0</v>
      </c>
      <c r="BV219">
        <v>0</v>
      </c>
      <c r="BW219">
        <v>0</v>
      </c>
      <c r="BX219">
        <v>0</v>
      </c>
      <c r="BY219">
        <v>6</v>
      </c>
      <c r="BZ219">
        <v>0</v>
      </c>
      <c r="CA219">
        <v>3</v>
      </c>
      <c r="CB219">
        <v>3</v>
      </c>
      <c r="CC219">
        <v>0</v>
      </c>
      <c r="CD219">
        <v>0</v>
      </c>
      <c r="CE219">
        <v>0</v>
      </c>
      <c r="CF219">
        <v>0</v>
      </c>
      <c r="CG219">
        <v>0</v>
      </c>
      <c r="CH219">
        <v>0</v>
      </c>
      <c r="CI219">
        <v>0</v>
      </c>
      <c r="CJ219">
        <v>0</v>
      </c>
      <c r="CK219">
        <v>0</v>
      </c>
      <c r="CL219">
        <v>0</v>
      </c>
      <c r="CM219">
        <v>0</v>
      </c>
      <c r="CN219">
        <v>0</v>
      </c>
      <c r="CO219">
        <v>2</v>
      </c>
      <c r="CP219">
        <v>0</v>
      </c>
      <c r="CQ219">
        <v>1</v>
      </c>
      <c r="CR219">
        <v>11</v>
      </c>
      <c r="CS219">
        <v>0</v>
      </c>
      <c r="CT219">
        <v>0</v>
      </c>
      <c r="CU219">
        <v>0</v>
      </c>
      <c r="CV219">
        <v>0</v>
      </c>
      <c r="CW219">
        <v>0</v>
      </c>
      <c r="CX219">
        <v>0</v>
      </c>
      <c r="CY219">
        <v>0</v>
      </c>
      <c r="CZ219">
        <v>0</v>
      </c>
      <c r="DA219">
        <v>0</v>
      </c>
      <c r="DB219">
        <v>0</v>
      </c>
      <c r="DC219">
        <v>0</v>
      </c>
      <c r="DD219">
        <v>0</v>
      </c>
      <c r="DE219">
        <v>13</v>
      </c>
      <c r="DF219">
        <v>0</v>
      </c>
      <c r="DG219">
        <v>0</v>
      </c>
      <c r="DH219">
        <v>21</v>
      </c>
      <c r="DI219">
        <v>0</v>
      </c>
      <c r="DJ219">
        <v>0</v>
      </c>
      <c r="DK219">
        <v>0</v>
      </c>
      <c r="DL219">
        <v>0</v>
      </c>
      <c r="DM219">
        <v>0</v>
      </c>
      <c r="DN219">
        <v>0</v>
      </c>
      <c r="DO219">
        <v>0</v>
      </c>
      <c r="DP219">
        <v>0</v>
      </c>
      <c r="DQ219">
        <v>0</v>
      </c>
      <c r="DR219">
        <v>0</v>
      </c>
      <c r="DS219">
        <v>0</v>
      </c>
      <c r="DT219" s="340">
        <v>0</v>
      </c>
      <c r="DU219" s="340">
        <v>4</v>
      </c>
      <c r="DV219" s="340">
        <v>0</v>
      </c>
      <c r="DW219" s="340">
        <v>0</v>
      </c>
      <c r="DX219" s="340">
        <v>13</v>
      </c>
      <c r="DY219" s="340">
        <v>0</v>
      </c>
      <c r="DZ219" s="340">
        <v>0</v>
      </c>
      <c r="EA219" s="340">
        <v>0</v>
      </c>
      <c r="EB219" s="340">
        <v>0</v>
      </c>
      <c r="EC219" s="340">
        <v>0</v>
      </c>
      <c r="ED219" s="340">
        <v>0</v>
      </c>
      <c r="EE219" s="340">
        <v>0</v>
      </c>
      <c r="EF219" s="340">
        <v>0</v>
      </c>
      <c r="EG219" s="340">
        <v>0</v>
      </c>
      <c r="EH219" s="340">
        <v>0</v>
      </c>
      <c r="EI219" s="340">
        <v>0</v>
      </c>
      <c r="EJ219" s="235">
        <v>0</v>
      </c>
      <c r="EK219" s="235">
        <v>12</v>
      </c>
      <c r="EL219" s="235">
        <v>0</v>
      </c>
      <c r="EM219" s="235">
        <v>0</v>
      </c>
      <c r="EN219" s="235">
        <v>2</v>
      </c>
      <c r="EO219" s="235">
        <v>0</v>
      </c>
      <c r="EP219" s="235">
        <v>0</v>
      </c>
      <c r="EQ219" s="235">
        <v>0</v>
      </c>
      <c r="ER219" s="235">
        <v>0</v>
      </c>
      <c r="ES219" s="235">
        <v>0</v>
      </c>
      <c r="ET219" s="235">
        <v>1</v>
      </c>
      <c r="EU219" s="235">
        <v>0</v>
      </c>
      <c r="EV219" s="235">
        <v>0</v>
      </c>
      <c r="EW219" s="235">
        <v>0</v>
      </c>
      <c r="EX219" s="235">
        <v>0</v>
      </c>
      <c r="EY219" s="235">
        <v>0</v>
      </c>
    </row>
    <row r="220" spans="1:155" x14ac:dyDescent="0.2">
      <c r="A220" t="s">
        <v>2398</v>
      </c>
      <c r="E220" s="277"/>
      <c r="F220" s="277"/>
      <c r="G220" s="277"/>
      <c r="H220" s="277"/>
      <c r="I220" s="277"/>
      <c r="J220" s="277"/>
      <c r="DT220" s="340" t="e">
        <v>#N/A</v>
      </c>
      <c r="DU220" s="340" t="e">
        <v>#N/A</v>
      </c>
      <c r="DV220" s="340" t="e">
        <v>#N/A</v>
      </c>
      <c r="DW220" s="340" t="e">
        <v>#N/A</v>
      </c>
      <c r="DX220" s="340" t="e">
        <v>#N/A</v>
      </c>
      <c r="DY220" s="340" t="e">
        <v>#N/A</v>
      </c>
      <c r="DZ220" s="340" t="e">
        <v>#N/A</v>
      </c>
      <c r="EA220" s="340" t="e">
        <v>#N/A</v>
      </c>
      <c r="EB220" s="340" t="e">
        <v>#N/A</v>
      </c>
      <c r="EC220" s="340" t="e">
        <v>#N/A</v>
      </c>
      <c r="ED220" s="340" t="e">
        <v>#N/A</v>
      </c>
      <c r="EE220" s="340" t="e">
        <v>#N/A</v>
      </c>
      <c r="EF220" s="340" t="e">
        <v>#N/A</v>
      </c>
      <c r="EG220" s="340" t="e">
        <v>#N/A</v>
      </c>
      <c r="EH220" s="340" t="e">
        <v>#N/A</v>
      </c>
      <c r="EI220" s="340" t="e">
        <v>#N/A</v>
      </c>
      <c r="EJ220" s="235" t="e">
        <v>#N/A</v>
      </c>
      <c r="EK220" s="235" t="e">
        <v>#N/A</v>
      </c>
      <c r="EL220" s="235" t="e">
        <v>#N/A</v>
      </c>
      <c r="EM220" s="235" t="e">
        <v>#N/A</v>
      </c>
      <c r="EN220" s="235" t="e">
        <v>#N/A</v>
      </c>
      <c r="EO220" s="235" t="e">
        <v>#N/A</v>
      </c>
      <c r="EP220" s="235" t="e">
        <v>#N/A</v>
      </c>
      <c r="EQ220" s="235" t="e">
        <v>#N/A</v>
      </c>
      <c r="ER220" s="235" t="e">
        <v>#N/A</v>
      </c>
      <c r="ES220" s="235" t="e">
        <v>#N/A</v>
      </c>
      <c r="ET220" s="235" t="e">
        <v>#N/A</v>
      </c>
      <c r="EU220" s="235" t="e">
        <v>#N/A</v>
      </c>
      <c r="EV220" s="235" t="e">
        <v>#N/A</v>
      </c>
      <c r="EW220" s="235" t="e">
        <v>#N/A</v>
      </c>
      <c r="EX220" s="235" t="e">
        <v>#N/A</v>
      </c>
      <c r="EY220" s="235" t="e">
        <v>#N/A</v>
      </c>
    </row>
    <row r="221" spans="1:155" x14ac:dyDescent="0.2">
      <c r="A221" t="s">
        <v>2262</v>
      </c>
      <c r="E221" s="277"/>
      <c r="F221" s="277"/>
      <c r="G221" s="277"/>
      <c r="H221" s="277"/>
      <c r="I221" s="277"/>
      <c r="J221" s="277"/>
      <c r="K221">
        <v>0</v>
      </c>
      <c r="L221">
        <v>25</v>
      </c>
      <c r="M221">
        <v>0</v>
      </c>
      <c r="N221">
        <v>1</v>
      </c>
      <c r="O221">
        <v>43</v>
      </c>
      <c r="P221">
        <v>0</v>
      </c>
      <c r="Q221">
        <v>0</v>
      </c>
      <c r="R221">
        <v>0</v>
      </c>
      <c r="S221">
        <v>0</v>
      </c>
      <c r="T221">
        <v>0</v>
      </c>
      <c r="U221">
        <v>0</v>
      </c>
      <c r="V221">
        <v>0</v>
      </c>
      <c r="W221">
        <v>0</v>
      </c>
      <c r="X221">
        <v>0</v>
      </c>
      <c r="Y221">
        <v>0</v>
      </c>
      <c r="Z221">
        <v>0</v>
      </c>
      <c r="AA221" t="s">
        <v>2201</v>
      </c>
      <c r="AB221">
        <v>0</v>
      </c>
      <c r="AC221">
        <v>1</v>
      </c>
      <c r="AD221">
        <v>0</v>
      </c>
      <c r="AE221">
        <v>0</v>
      </c>
      <c r="AF221">
        <v>4</v>
      </c>
      <c r="AG221">
        <v>0</v>
      </c>
      <c r="AH221">
        <v>0</v>
      </c>
      <c r="AI221">
        <v>0</v>
      </c>
      <c r="AJ221">
        <v>0</v>
      </c>
      <c r="AK221">
        <v>0</v>
      </c>
      <c r="AL221">
        <v>0</v>
      </c>
      <c r="AM221">
        <v>0</v>
      </c>
      <c r="AN221">
        <v>0</v>
      </c>
      <c r="AO221">
        <v>0</v>
      </c>
      <c r="AP221">
        <v>0</v>
      </c>
      <c r="AQ221">
        <v>0</v>
      </c>
      <c r="AR221">
        <v>0</v>
      </c>
      <c r="AS221">
        <v>1</v>
      </c>
      <c r="AT221">
        <v>0</v>
      </c>
      <c r="AU221">
        <v>0</v>
      </c>
      <c r="AV221">
        <v>2</v>
      </c>
      <c r="AW221">
        <v>0</v>
      </c>
      <c r="AX221">
        <v>0</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BX221">
        <v>0</v>
      </c>
      <c r="BY221">
        <v>0</v>
      </c>
      <c r="BZ221">
        <v>0</v>
      </c>
      <c r="CA221">
        <v>0</v>
      </c>
      <c r="CB221">
        <v>0</v>
      </c>
      <c r="CC221">
        <v>0</v>
      </c>
      <c r="CD221">
        <v>0</v>
      </c>
      <c r="CE221">
        <v>0</v>
      </c>
      <c r="CF221">
        <v>0</v>
      </c>
      <c r="CG221">
        <v>0</v>
      </c>
      <c r="CH221">
        <v>0</v>
      </c>
      <c r="CI221">
        <v>0</v>
      </c>
      <c r="CJ221">
        <v>0</v>
      </c>
      <c r="CK221">
        <v>0</v>
      </c>
      <c r="CL221">
        <v>0</v>
      </c>
      <c r="CM221">
        <v>0</v>
      </c>
      <c r="CN221">
        <v>0</v>
      </c>
      <c r="CO221">
        <v>0</v>
      </c>
      <c r="CP221">
        <v>0</v>
      </c>
      <c r="CQ221">
        <v>0</v>
      </c>
      <c r="CR221">
        <v>5</v>
      </c>
      <c r="CS221">
        <v>0</v>
      </c>
      <c r="CT221">
        <v>0</v>
      </c>
      <c r="CU221">
        <v>0</v>
      </c>
      <c r="CV221">
        <v>0</v>
      </c>
      <c r="CW221">
        <v>0</v>
      </c>
      <c r="CX221">
        <v>0</v>
      </c>
      <c r="CY221">
        <v>0</v>
      </c>
      <c r="CZ221">
        <v>0</v>
      </c>
      <c r="DA221">
        <v>0</v>
      </c>
      <c r="DB221">
        <v>0</v>
      </c>
      <c r="DC221">
        <v>0</v>
      </c>
      <c r="DD221">
        <v>0</v>
      </c>
      <c r="DE221">
        <v>1</v>
      </c>
      <c r="DF221">
        <v>0</v>
      </c>
      <c r="DG221">
        <v>0</v>
      </c>
      <c r="DH221">
        <v>6</v>
      </c>
      <c r="DI221">
        <v>0</v>
      </c>
      <c r="DJ221">
        <v>0</v>
      </c>
      <c r="DK221">
        <v>0</v>
      </c>
      <c r="DL221">
        <v>0</v>
      </c>
      <c r="DM221">
        <v>0</v>
      </c>
      <c r="DN221">
        <v>0</v>
      </c>
      <c r="DO221">
        <v>0</v>
      </c>
      <c r="DP221">
        <v>0</v>
      </c>
      <c r="DQ221">
        <v>0</v>
      </c>
      <c r="DR221">
        <v>0</v>
      </c>
      <c r="DS221">
        <v>0</v>
      </c>
      <c r="DT221" s="340">
        <v>0</v>
      </c>
      <c r="DU221" s="340">
        <v>0</v>
      </c>
      <c r="DV221" s="340">
        <v>0</v>
      </c>
      <c r="DW221" s="340">
        <v>0</v>
      </c>
      <c r="DX221" s="340">
        <v>8</v>
      </c>
      <c r="DY221" s="340">
        <v>0</v>
      </c>
      <c r="DZ221" s="340">
        <v>0</v>
      </c>
      <c r="EA221" s="340">
        <v>0</v>
      </c>
      <c r="EB221" s="340">
        <v>0</v>
      </c>
      <c r="EC221" s="340">
        <v>0</v>
      </c>
      <c r="ED221" s="340">
        <v>0</v>
      </c>
      <c r="EE221" s="340">
        <v>0</v>
      </c>
      <c r="EF221" s="340">
        <v>0</v>
      </c>
      <c r="EG221" s="340">
        <v>0</v>
      </c>
      <c r="EH221" s="340">
        <v>0</v>
      </c>
      <c r="EI221" s="340">
        <v>0</v>
      </c>
      <c r="EJ221" s="235">
        <v>0</v>
      </c>
      <c r="EK221" s="235">
        <v>8</v>
      </c>
      <c r="EL221" s="235">
        <v>0</v>
      </c>
      <c r="EM221" s="235">
        <v>0</v>
      </c>
      <c r="EN221" s="235">
        <v>1</v>
      </c>
      <c r="EO221" s="235">
        <v>0</v>
      </c>
      <c r="EP221" s="235">
        <v>0</v>
      </c>
      <c r="EQ221" s="235">
        <v>0</v>
      </c>
      <c r="ER221" s="235">
        <v>0</v>
      </c>
      <c r="ES221" s="235">
        <v>0</v>
      </c>
      <c r="ET221" s="235">
        <v>0</v>
      </c>
      <c r="EU221" s="235">
        <v>0</v>
      </c>
      <c r="EV221" s="235">
        <v>0</v>
      </c>
      <c r="EW221" s="235">
        <v>0</v>
      </c>
      <c r="EX221" s="235">
        <v>0</v>
      </c>
      <c r="EY221" s="235">
        <v>0</v>
      </c>
    </row>
    <row r="222" spans="1:155" x14ac:dyDescent="0.2">
      <c r="A222" t="s">
        <v>1704</v>
      </c>
      <c r="E222" s="277"/>
      <c r="F222" s="277"/>
      <c r="G222" s="277"/>
      <c r="H222" s="277"/>
      <c r="I222" s="277"/>
      <c r="J222" s="277"/>
      <c r="K222">
        <v>0</v>
      </c>
      <c r="L222">
        <v>13</v>
      </c>
      <c r="M222">
        <v>0</v>
      </c>
      <c r="N222">
        <v>0</v>
      </c>
      <c r="O222">
        <v>38</v>
      </c>
      <c r="P222">
        <v>0</v>
      </c>
      <c r="Q222">
        <v>1</v>
      </c>
      <c r="R222">
        <v>0</v>
      </c>
      <c r="S222">
        <v>0</v>
      </c>
      <c r="T222">
        <v>0</v>
      </c>
      <c r="U222">
        <v>0</v>
      </c>
      <c r="V222">
        <v>0</v>
      </c>
      <c r="W222">
        <v>0</v>
      </c>
      <c r="X222">
        <v>0</v>
      </c>
      <c r="Y222">
        <v>0</v>
      </c>
      <c r="Z222">
        <v>0</v>
      </c>
      <c r="AA222" t="s">
        <v>2201</v>
      </c>
      <c r="AB222">
        <v>0</v>
      </c>
      <c r="AC222">
        <v>1</v>
      </c>
      <c r="AD222">
        <v>0</v>
      </c>
      <c r="AE222">
        <v>0</v>
      </c>
      <c r="AF222">
        <v>2</v>
      </c>
      <c r="AG222">
        <v>0</v>
      </c>
      <c r="AH222">
        <v>0</v>
      </c>
      <c r="AI222">
        <v>0</v>
      </c>
      <c r="AJ222">
        <v>0</v>
      </c>
      <c r="AK222">
        <v>0</v>
      </c>
      <c r="AL222">
        <v>0</v>
      </c>
      <c r="AM222">
        <v>0</v>
      </c>
      <c r="AN222">
        <v>0</v>
      </c>
      <c r="AO222">
        <v>0</v>
      </c>
      <c r="AP222">
        <v>0</v>
      </c>
      <c r="AQ222">
        <v>0</v>
      </c>
      <c r="AR222">
        <v>0</v>
      </c>
      <c r="AS222">
        <v>2</v>
      </c>
      <c r="AT222">
        <v>0</v>
      </c>
      <c r="AU222">
        <v>0</v>
      </c>
      <c r="AV222">
        <v>0</v>
      </c>
      <c r="AW222">
        <v>0</v>
      </c>
      <c r="AX222">
        <v>0</v>
      </c>
      <c r="AY222">
        <v>0</v>
      </c>
      <c r="AZ222">
        <v>0</v>
      </c>
      <c r="BA222">
        <v>0</v>
      </c>
      <c r="BB222">
        <v>0</v>
      </c>
      <c r="BC222">
        <v>0</v>
      </c>
      <c r="BD222">
        <v>0</v>
      </c>
      <c r="BE222">
        <v>0</v>
      </c>
      <c r="BF222">
        <v>0</v>
      </c>
      <c r="BG222">
        <v>0</v>
      </c>
      <c r="BH222">
        <v>0</v>
      </c>
      <c r="BI222">
        <v>0</v>
      </c>
      <c r="BJ222">
        <v>0</v>
      </c>
      <c r="BK222">
        <v>0</v>
      </c>
      <c r="BL222">
        <v>7</v>
      </c>
      <c r="BM222">
        <v>0</v>
      </c>
      <c r="BN222">
        <v>0</v>
      </c>
      <c r="BO222">
        <v>0</v>
      </c>
      <c r="BP222">
        <v>0</v>
      </c>
      <c r="BQ222">
        <v>0</v>
      </c>
      <c r="BR222">
        <v>0</v>
      </c>
      <c r="BS222">
        <v>0</v>
      </c>
      <c r="BT222">
        <v>0</v>
      </c>
      <c r="BU222">
        <v>0</v>
      </c>
      <c r="BV222">
        <v>0</v>
      </c>
      <c r="BW222">
        <v>0</v>
      </c>
      <c r="BX222">
        <v>0</v>
      </c>
      <c r="BY222">
        <v>5</v>
      </c>
      <c r="BZ222">
        <v>0</v>
      </c>
      <c r="CA222">
        <v>0</v>
      </c>
      <c r="CB222">
        <v>0</v>
      </c>
      <c r="CC222">
        <v>0</v>
      </c>
      <c r="CD222">
        <v>0</v>
      </c>
      <c r="CE222">
        <v>0</v>
      </c>
      <c r="CF222">
        <v>0</v>
      </c>
      <c r="CG222">
        <v>0</v>
      </c>
      <c r="CH222">
        <v>0</v>
      </c>
      <c r="CI222">
        <v>0</v>
      </c>
      <c r="CJ222">
        <v>0</v>
      </c>
      <c r="CK222">
        <v>0</v>
      </c>
      <c r="CL222">
        <v>0</v>
      </c>
      <c r="CM222">
        <v>0</v>
      </c>
      <c r="CN222">
        <v>0</v>
      </c>
      <c r="CO222">
        <v>0</v>
      </c>
      <c r="CP222">
        <v>0</v>
      </c>
      <c r="CQ222">
        <v>0</v>
      </c>
      <c r="CR222">
        <v>2</v>
      </c>
      <c r="CS222">
        <v>0</v>
      </c>
      <c r="CT222">
        <v>0</v>
      </c>
      <c r="CU222">
        <v>0</v>
      </c>
      <c r="CV222">
        <v>0</v>
      </c>
      <c r="CW222">
        <v>0</v>
      </c>
      <c r="CX222">
        <v>0</v>
      </c>
      <c r="CY222">
        <v>0</v>
      </c>
      <c r="CZ222">
        <v>0</v>
      </c>
      <c r="DA222">
        <v>0</v>
      </c>
      <c r="DB222">
        <v>0</v>
      </c>
      <c r="DC222">
        <v>0</v>
      </c>
      <c r="DD222">
        <v>0</v>
      </c>
      <c r="DE222">
        <v>2</v>
      </c>
      <c r="DF222">
        <v>0</v>
      </c>
      <c r="DG222">
        <v>0</v>
      </c>
      <c r="DH222">
        <v>0</v>
      </c>
      <c r="DI222">
        <v>0</v>
      </c>
      <c r="DJ222">
        <v>0</v>
      </c>
      <c r="DK222">
        <v>0</v>
      </c>
      <c r="DL222">
        <v>0</v>
      </c>
      <c r="DM222">
        <v>0</v>
      </c>
      <c r="DN222">
        <v>0</v>
      </c>
      <c r="DO222">
        <v>0</v>
      </c>
      <c r="DP222">
        <v>0</v>
      </c>
      <c r="DQ222">
        <v>0</v>
      </c>
      <c r="DR222">
        <v>0</v>
      </c>
      <c r="DS222">
        <v>0</v>
      </c>
      <c r="DT222" s="340">
        <v>0</v>
      </c>
      <c r="DU222" s="340">
        <v>0</v>
      </c>
      <c r="DV222" s="340">
        <v>0</v>
      </c>
      <c r="DW222" s="340">
        <v>0</v>
      </c>
      <c r="DX222" s="340">
        <v>8</v>
      </c>
      <c r="DY222" s="340">
        <v>0</v>
      </c>
      <c r="DZ222" s="340">
        <v>0</v>
      </c>
      <c r="EA222" s="340">
        <v>0</v>
      </c>
      <c r="EB222" s="340">
        <v>0</v>
      </c>
      <c r="EC222" s="340">
        <v>0</v>
      </c>
      <c r="ED222" s="340">
        <v>0</v>
      </c>
      <c r="EE222" s="340">
        <v>0</v>
      </c>
      <c r="EF222" s="340">
        <v>0</v>
      </c>
      <c r="EG222" s="340">
        <v>0</v>
      </c>
      <c r="EH222" s="340">
        <v>0</v>
      </c>
      <c r="EI222" s="340">
        <v>0</v>
      </c>
      <c r="EJ222" s="235">
        <v>0</v>
      </c>
      <c r="EK222" s="235">
        <v>10</v>
      </c>
      <c r="EL222" s="235">
        <v>0</v>
      </c>
      <c r="EM222" s="235">
        <v>0</v>
      </c>
      <c r="EN222" s="235">
        <v>0</v>
      </c>
      <c r="EO222" s="235">
        <v>0</v>
      </c>
      <c r="EP222" s="235">
        <v>0</v>
      </c>
      <c r="EQ222" s="235">
        <v>0</v>
      </c>
      <c r="ER222" s="235">
        <v>0</v>
      </c>
      <c r="ES222" s="235">
        <v>0</v>
      </c>
      <c r="ET222" s="235">
        <v>0</v>
      </c>
      <c r="EU222" s="235">
        <v>0</v>
      </c>
      <c r="EV222" s="235">
        <v>0</v>
      </c>
      <c r="EW222" s="235">
        <v>0</v>
      </c>
      <c r="EX222" s="235">
        <v>0</v>
      </c>
      <c r="EY222" s="235">
        <v>0</v>
      </c>
    </row>
    <row r="223" spans="1:155" x14ac:dyDescent="0.2">
      <c r="A223" t="s">
        <v>2399</v>
      </c>
      <c r="E223" s="277"/>
      <c r="F223" s="277"/>
      <c r="G223" s="277"/>
      <c r="H223" s="277"/>
      <c r="I223" s="277"/>
      <c r="J223" s="277"/>
      <c r="DT223" s="340" t="e">
        <v>#N/A</v>
      </c>
      <c r="DU223" s="340" t="e">
        <v>#N/A</v>
      </c>
      <c r="DV223" s="340" t="e">
        <v>#N/A</v>
      </c>
      <c r="DW223" s="340" t="e">
        <v>#N/A</v>
      </c>
      <c r="DX223" s="340" t="e">
        <v>#N/A</v>
      </c>
      <c r="DY223" s="340" t="e">
        <v>#N/A</v>
      </c>
      <c r="DZ223" s="340" t="e">
        <v>#N/A</v>
      </c>
      <c r="EA223" s="340" t="e">
        <v>#N/A</v>
      </c>
      <c r="EB223" s="340" t="e">
        <v>#N/A</v>
      </c>
      <c r="EC223" s="340" t="e">
        <v>#N/A</v>
      </c>
      <c r="ED223" s="340" t="e">
        <v>#N/A</v>
      </c>
      <c r="EE223" s="340" t="e">
        <v>#N/A</v>
      </c>
      <c r="EF223" s="340" t="e">
        <v>#N/A</v>
      </c>
      <c r="EG223" s="340" t="e">
        <v>#N/A</v>
      </c>
      <c r="EH223" s="340" t="e">
        <v>#N/A</v>
      </c>
      <c r="EI223" s="340" t="e">
        <v>#N/A</v>
      </c>
      <c r="EJ223" s="235" t="e">
        <v>#N/A</v>
      </c>
      <c r="EK223" s="235" t="e">
        <v>#N/A</v>
      </c>
      <c r="EL223" s="235" t="e">
        <v>#N/A</v>
      </c>
      <c r="EM223" s="235" t="e">
        <v>#N/A</v>
      </c>
      <c r="EN223" s="235" t="e">
        <v>#N/A</v>
      </c>
      <c r="EO223" s="235" t="e">
        <v>#N/A</v>
      </c>
      <c r="EP223" s="235" t="e">
        <v>#N/A</v>
      </c>
      <c r="EQ223" s="235" t="e">
        <v>#N/A</v>
      </c>
      <c r="ER223" s="235" t="e">
        <v>#N/A</v>
      </c>
      <c r="ES223" s="235" t="e">
        <v>#N/A</v>
      </c>
      <c r="ET223" s="235" t="e">
        <v>#N/A</v>
      </c>
      <c r="EU223" s="235" t="e">
        <v>#N/A</v>
      </c>
      <c r="EV223" s="235" t="e">
        <v>#N/A</v>
      </c>
      <c r="EW223" s="235" t="e">
        <v>#N/A</v>
      </c>
      <c r="EX223" s="235" t="e">
        <v>#N/A</v>
      </c>
      <c r="EY223" s="235" t="e">
        <v>#N/A</v>
      </c>
    </row>
    <row r="224" spans="1:155" x14ac:dyDescent="0.2">
      <c r="A224" t="s">
        <v>1971</v>
      </c>
      <c r="E224" s="277"/>
      <c r="F224" s="277"/>
      <c r="G224" s="277"/>
      <c r="H224" s="277"/>
      <c r="I224" s="277"/>
      <c r="J224" s="277"/>
      <c r="K224">
        <v>0</v>
      </c>
      <c r="L224">
        <v>7</v>
      </c>
      <c r="M224">
        <v>0</v>
      </c>
      <c r="N224">
        <v>0</v>
      </c>
      <c r="O224">
        <v>0</v>
      </c>
      <c r="P224">
        <v>0</v>
      </c>
      <c r="Q224">
        <v>0</v>
      </c>
      <c r="R224">
        <v>0</v>
      </c>
      <c r="S224">
        <v>1</v>
      </c>
      <c r="T224">
        <v>25</v>
      </c>
      <c r="U224">
        <v>7</v>
      </c>
      <c r="V224">
        <v>2</v>
      </c>
      <c r="W224">
        <v>0</v>
      </c>
      <c r="X224">
        <v>0</v>
      </c>
      <c r="Y224">
        <v>0</v>
      </c>
      <c r="Z224">
        <v>0</v>
      </c>
      <c r="AA224" t="s">
        <v>2201</v>
      </c>
      <c r="AB224">
        <v>0</v>
      </c>
      <c r="AC224">
        <v>0</v>
      </c>
      <c r="AD224">
        <v>0</v>
      </c>
      <c r="AE224">
        <v>0</v>
      </c>
      <c r="AF224">
        <v>0</v>
      </c>
      <c r="AG224">
        <v>0</v>
      </c>
      <c r="AH224">
        <v>0</v>
      </c>
      <c r="AI224">
        <v>0</v>
      </c>
      <c r="AJ224">
        <v>0</v>
      </c>
      <c r="AK224">
        <v>5</v>
      </c>
      <c r="AL224">
        <v>0</v>
      </c>
      <c r="AM224">
        <v>0</v>
      </c>
      <c r="AN224">
        <v>0</v>
      </c>
      <c r="AO224">
        <v>0</v>
      </c>
      <c r="AP224">
        <v>0</v>
      </c>
      <c r="AQ224">
        <v>0</v>
      </c>
      <c r="AR224">
        <v>0</v>
      </c>
      <c r="AS224">
        <v>0</v>
      </c>
      <c r="AT224">
        <v>0</v>
      </c>
      <c r="AU224">
        <v>0</v>
      </c>
      <c r="AV224">
        <v>0</v>
      </c>
      <c r="AW224">
        <v>0</v>
      </c>
      <c r="AX224">
        <v>0</v>
      </c>
      <c r="AY224">
        <v>0</v>
      </c>
      <c r="AZ224">
        <v>0</v>
      </c>
      <c r="BA224">
        <v>4</v>
      </c>
      <c r="BB224">
        <v>7</v>
      </c>
      <c r="BC224">
        <v>0</v>
      </c>
      <c r="BD224">
        <v>0</v>
      </c>
      <c r="BE224">
        <v>0</v>
      </c>
      <c r="BF224">
        <v>0</v>
      </c>
      <c r="BG224">
        <v>0</v>
      </c>
      <c r="BH224">
        <v>0</v>
      </c>
      <c r="BI224">
        <v>3</v>
      </c>
      <c r="BJ224">
        <v>0</v>
      </c>
      <c r="BK224">
        <v>0</v>
      </c>
      <c r="BL224">
        <v>0</v>
      </c>
      <c r="BM224">
        <v>0</v>
      </c>
      <c r="BN224">
        <v>0</v>
      </c>
      <c r="BO224">
        <v>0</v>
      </c>
      <c r="BP224">
        <v>0</v>
      </c>
      <c r="BQ224">
        <v>6</v>
      </c>
      <c r="BR224">
        <v>0</v>
      </c>
      <c r="BS224">
        <v>0</v>
      </c>
      <c r="BT224">
        <v>0</v>
      </c>
      <c r="BU224">
        <v>0</v>
      </c>
      <c r="BV224">
        <v>0</v>
      </c>
      <c r="BW224">
        <v>0</v>
      </c>
      <c r="BX224">
        <v>0</v>
      </c>
      <c r="BY224">
        <v>4</v>
      </c>
      <c r="BZ224">
        <v>0</v>
      </c>
      <c r="CA224">
        <v>1</v>
      </c>
      <c r="CB224">
        <v>0</v>
      </c>
      <c r="CC224">
        <v>0</v>
      </c>
      <c r="CD224">
        <v>0</v>
      </c>
      <c r="CE224">
        <v>0</v>
      </c>
      <c r="CF224">
        <v>0</v>
      </c>
      <c r="CG224">
        <v>2</v>
      </c>
      <c r="CH224">
        <v>7</v>
      </c>
      <c r="CI224">
        <v>0</v>
      </c>
      <c r="CJ224">
        <v>0</v>
      </c>
      <c r="CK224">
        <v>0</v>
      </c>
      <c r="CL224">
        <v>0</v>
      </c>
      <c r="CM224">
        <v>0</v>
      </c>
      <c r="CN224">
        <v>0</v>
      </c>
      <c r="CO224">
        <v>0</v>
      </c>
      <c r="CP224">
        <v>0</v>
      </c>
      <c r="CQ224">
        <v>0</v>
      </c>
      <c r="CR224">
        <v>0</v>
      </c>
      <c r="CS224">
        <v>0</v>
      </c>
      <c r="CT224">
        <v>0</v>
      </c>
      <c r="CU224">
        <v>0</v>
      </c>
      <c r="CV224">
        <v>0</v>
      </c>
      <c r="CW224">
        <v>3</v>
      </c>
      <c r="CX224">
        <v>1</v>
      </c>
      <c r="CY224">
        <v>1</v>
      </c>
      <c r="CZ224">
        <v>0</v>
      </c>
      <c r="DA224">
        <v>0</v>
      </c>
      <c r="DB224">
        <v>0</v>
      </c>
      <c r="DC224">
        <v>0</v>
      </c>
      <c r="DD224">
        <v>0</v>
      </c>
      <c r="DE224">
        <v>1</v>
      </c>
      <c r="DF224">
        <v>0</v>
      </c>
      <c r="DG224">
        <v>0</v>
      </c>
      <c r="DH224">
        <v>0</v>
      </c>
      <c r="DI224">
        <v>0</v>
      </c>
      <c r="DJ224">
        <v>0</v>
      </c>
      <c r="DK224">
        <v>0</v>
      </c>
      <c r="DL224">
        <v>0</v>
      </c>
      <c r="DM224">
        <v>0</v>
      </c>
      <c r="DN224">
        <v>2</v>
      </c>
      <c r="DO224">
        <v>0</v>
      </c>
      <c r="DP224">
        <v>0</v>
      </c>
      <c r="DQ224">
        <v>0</v>
      </c>
      <c r="DR224">
        <v>0</v>
      </c>
      <c r="DS224">
        <v>0</v>
      </c>
      <c r="DT224" s="340">
        <v>0</v>
      </c>
      <c r="DU224" s="340">
        <v>1</v>
      </c>
      <c r="DV224" s="340">
        <v>0</v>
      </c>
      <c r="DW224" s="340">
        <v>0</v>
      </c>
      <c r="DX224" s="340">
        <v>0</v>
      </c>
      <c r="DY224" s="340">
        <v>0</v>
      </c>
      <c r="DZ224" s="340">
        <v>0</v>
      </c>
      <c r="EA224" s="340">
        <v>0</v>
      </c>
      <c r="EB224" s="340">
        <v>0</v>
      </c>
      <c r="EC224" s="340">
        <v>2</v>
      </c>
      <c r="ED224" s="340">
        <v>2</v>
      </c>
      <c r="EE224" s="340">
        <v>1</v>
      </c>
      <c r="EF224" s="340">
        <v>0</v>
      </c>
      <c r="EG224" s="340">
        <v>0</v>
      </c>
      <c r="EH224" s="340">
        <v>0</v>
      </c>
      <c r="EI224" s="340">
        <v>0</v>
      </c>
      <c r="EJ224" s="235">
        <v>0</v>
      </c>
      <c r="EK224" s="235">
        <v>0</v>
      </c>
      <c r="EL224" s="235">
        <v>0</v>
      </c>
      <c r="EM224" s="235">
        <v>0</v>
      </c>
      <c r="EN224" s="235">
        <v>0</v>
      </c>
      <c r="EO224" s="235">
        <v>0</v>
      </c>
      <c r="EP224" s="235">
        <v>0</v>
      </c>
      <c r="EQ224" s="235">
        <v>0</v>
      </c>
      <c r="ER224" s="235">
        <v>0</v>
      </c>
      <c r="ES224" s="235">
        <v>0</v>
      </c>
      <c r="ET224" s="235">
        <v>7</v>
      </c>
      <c r="EU224" s="235">
        <v>0</v>
      </c>
      <c r="EV224" s="235">
        <v>0</v>
      </c>
      <c r="EW224" s="235">
        <v>0</v>
      </c>
      <c r="EX224" s="235">
        <v>0</v>
      </c>
      <c r="EY224" s="235">
        <v>0</v>
      </c>
    </row>
    <row r="225" spans="1:155" x14ac:dyDescent="0.2">
      <c r="A225" t="s">
        <v>1822</v>
      </c>
      <c r="E225" s="277"/>
      <c r="F225" s="277"/>
      <c r="G225" s="277"/>
      <c r="H225" s="277"/>
      <c r="I225" s="277"/>
      <c r="J225" s="277"/>
      <c r="K225">
        <v>0</v>
      </c>
      <c r="L225">
        <v>2</v>
      </c>
      <c r="M225">
        <v>0</v>
      </c>
      <c r="N225">
        <v>0</v>
      </c>
      <c r="O225">
        <v>4</v>
      </c>
      <c r="P225">
        <v>0</v>
      </c>
      <c r="Q225">
        <v>0</v>
      </c>
      <c r="R225">
        <v>0</v>
      </c>
      <c r="S225">
        <v>10</v>
      </c>
      <c r="T225">
        <v>92</v>
      </c>
      <c r="U225">
        <v>12</v>
      </c>
      <c r="V225">
        <v>4</v>
      </c>
      <c r="W225">
        <v>0</v>
      </c>
      <c r="X225">
        <v>0</v>
      </c>
      <c r="Y225">
        <v>0</v>
      </c>
      <c r="Z225">
        <v>0</v>
      </c>
      <c r="AA225" t="s">
        <v>2201</v>
      </c>
      <c r="AB225">
        <v>0</v>
      </c>
      <c r="AC225">
        <v>0</v>
      </c>
      <c r="AD225">
        <v>0</v>
      </c>
      <c r="AE225">
        <v>0</v>
      </c>
      <c r="AF225">
        <v>0</v>
      </c>
      <c r="AG225">
        <v>0</v>
      </c>
      <c r="AH225">
        <v>0</v>
      </c>
      <c r="AI225">
        <v>0</v>
      </c>
      <c r="AJ225">
        <v>3</v>
      </c>
      <c r="AK225">
        <v>4</v>
      </c>
      <c r="AL225">
        <v>0</v>
      </c>
      <c r="AM225">
        <v>4</v>
      </c>
      <c r="AN225">
        <v>0</v>
      </c>
      <c r="AO225">
        <v>0</v>
      </c>
      <c r="AP225">
        <v>0</v>
      </c>
      <c r="AQ225">
        <v>0</v>
      </c>
      <c r="AR225">
        <v>0</v>
      </c>
      <c r="AS225">
        <v>0</v>
      </c>
      <c r="AT225">
        <v>0</v>
      </c>
      <c r="AU225">
        <v>0</v>
      </c>
      <c r="AV225">
        <v>0</v>
      </c>
      <c r="AW225">
        <v>0</v>
      </c>
      <c r="AX225">
        <v>0</v>
      </c>
      <c r="AY225">
        <v>0</v>
      </c>
      <c r="AZ225">
        <v>1</v>
      </c>
      <c r="BA225">
        <v>5</v>
      </c>
      <c r="BB225">
        <v>7</v>
      </c>
      <c r="BC225">
        <v>0</v>
      </c>
      <c r="BD225">
        <v>0</v>
      </c>
      <c r="BE225">
        <v>0</v>
      </c>
      <c r="BF225">
        <v>0</v>
      </c>
      <c r="BG225">
        <v>0</v>
      </c>
      <c r="BH225">
        <v>0</v>
      </c>
      <c r="BI225">
        <v>0</v>
      </c>
      <c r="BJ225">
        <v>0</v>
      </c>
      <c r="BK225">
        <v>0</v>
      </c>
      <c r="BL225">
        <v>0</v>
      </c>
      <c r="BM225">
        <v>0</v>
      </c>
      <c r="BN225">
        <v>0</v>
      </c>
      <c r="BO225">
        <v>0</v>
      </c>
      <c r="BP225">
        <v>8</v>
      </c>
      <c r="BQ225">
        <v>3</v>
      </c>
      <c r="BR225">
        <v>0</v>
      </c>
      <c r="BS225">
        <v>0</v>
      </c>
      <c r="BT225">
        <v>0</v>
      </c>
      <c r="BU225">
        <v>0</v>
      </c>
      <c r="BV225">
        <v>0</v>
      </c>
      <c r="BW225">
        <v>0</v>
      </c>
      <c r="BX225">
        <v>0</v>
      </c>
      <c r="BY225">
        <v>0</v>
      </c>
      <c r="BZ225">
        <v>0</v>
      </c>
      <c r="CA225">
        <v>0</v>
      </c>
      <c r="CB225">
        <v>0</v>
      </c>
      <c r="CC225">
        <v>0</v>
      </c>
      <c r="CD225">
        <v>0</v>
      </c>
      <c r="CE225">
        <v>0</v>
      </c>
      <c r="CF225">
        <v>1</v>
      </c>
      <c r="CG225">
        <v>3</v>
      </c>
      <c r="CH225">
        <v>7</v>
      </c>
      <c r="CI225">
        <v>0</v>
      </c>
      <c r="CJ225">
        <v>0</v>
      </c>
      <c r="CK225">
        <v>0</v>
      </c>
      <c r="CL225">
        <v>0</v>
      </c>
      <c r="CM225">
        <v>0</v>
      </c>
      <c r="CN225">
        <v>0</v>
      </c>
      <c r="CO225">
        <v>0</v>
      </c>
      <c r="CP225">
        <v>0</v>
      </c>
      <c r="CQ225">
        <v>0</v>
      </c>
      <c r="CR225">
        <v>0</v>
      </c>
      <c r="CS225">
        <v>0</v>
      </c>
      <c r="CT225">
        <v>0</v>
      </c>
      <c r="CU225">
        <v>0</v>
      </c>
      <c r="CV225">
        <v>1</v>
      </c>
      <c r="CW225">
        <v>8</v>
      </c>
      <c r="CX225">
        <v>0</v>
      </c>
      <c r="CY225">
        <v>0</v>
      </c>
      <c r="CZ225">
        <v>0</v>
      </c>
      <c r="DA225">
        <v>0</v>
      </c>
      <c r="DB225">
        <v>0</v>
      </c>
      <c r="DC225">
        <v>0</v>
      </c>
      <c r="DD225">
        <v>0</v>
      </c>
      <c r="DE225">
        <v>0</v>
      </c>
      <c r="DF225">
        <v>0</v>
      </c>
      <c r="DG225">
        <v>0</v>
      </c>
      <c r="DH225">
        <v>1</v>
      </c>
      <c r="DI225">
        <v>0</v>
      </c>
      <c r="DJ225">
        <v>0</v>
      </c>
      <c r="DK225">
        <v>0</v>
      </c>
      <c r="DL225">
        <v>0</v>
      </c>
      <c r="DM225">
        <v>3</v>
      </c>
      <c r="DN225">
        <v>3</v>
      </c>
      <c r="DO225">
        <v>0</v>
      </c>
      <c r="DP225">
        <v>0</v>
      </c>
      <c r="DQ225">
        <v>0</v>
      </c>
      <c r="DR225">
        <v>0</v>
      </c>
      <c r="DS225">
        <v>0</v>
      </c>
      <c r="DT225" s="340">
        <v>0</v>
      </c>
      <c r="DU225" s="340">
        <v>0</v>
      </c>
      <c r="DV225" s="340">
        <v>0</v>
      </c>
      <c r="DW225" s="340">
        <v>0</v>
      </c>
      <c r="DX225" s="340">
        <v>2</v>
      </c>
      <c r="DY225" s="340">
        <v>0</v>
      </c>
      <c r="DZ225" s="340">
        <v>0</v>
      </c>
      <c r="EA225" s="340">
        <v>0</v>
      </c>
      <c r="EB225" s="340">
        <v>0</v>
      </c>
      <c r="EC225" s="340">
        <v>12</v>
      </c>
      <c r="ED225" s="340">
        <v>3</v>
      </c>
      <c r="EE225" s="340">
        <v>0</v>
      </c>
      <c r="EF225" s="340">
        <v>0</v>
      </c>
      <c r="EG225" s="340">
        <v>0</v>
      </c>
      <c r="EH225" s="340">
        <v>0</v>
      </c>
      <c r="EI225" s="340">
        <v>0</v>
      </c>
      <c r="EJ225" s="235">
        <v>0</v>
      </c>
      <c r="EK225" s="235">
        <v>0</v>
      </c>
      <c r="EL225" s="235">
        <v>0</v>
      </c>
      <c r="EM225" s="235">
        <v>0</v>
      </c>
      <c r="EN225" s="235">
        <v>0</v>
      </c>
      <c r="EO225" s="235">
        <v>0</v>
      </c>
      <c r="EP225" s="235">
        <v>0</v>
      </c>
      <c r="EQ225" s="235">
        <v>0</v>
      </c>
      <c r="ER225" s="235">
        <v>3</v>
      </c>
      <c r="ES225" s="235">
        <v>10</v>
      </c>
      <c r="ET225" s="235">
        <v>8</v>
      </c>
      <c r="EU225" s="235">
        <v>1</v>
      </c>
      <c r="EV225" s="235">
        <v>0</v>
      </c>
      <c r="EW225" s="235">
        <v>0</v>
      </c>
      <c r="EX225" s="235">
        <v>0</v>
      </c>
      <c r="EY225" s="235">
        <v>0</v>
      </c>
    </row>
    <row r="226" spans="1:155" x14ac:dyDescent="0.2">
      <c r="A226" t="s">
        <v>1695</v>
      </c>
      <c r="E226" s="277"/>
      <c r="F226" s="277"/>
      <c r="G226" s="277"/>
      <c r="H226" s="277"/>
      <c r="I226" s="277"/>
      <c r="J226" s="277"/>
      <c r="K226">
        <v>0</v>
      </c>
      <c r="L226">
        <v>0</v>
      </c>
      <c r="M226">
        <v>0</v>
      </c>
      <c r="N226">
        <v>0</v>
      </c>
      <c r="O226">
        <v>0</v>
      </c>
      <c r="P226">
        <v>0</v>
      </c>
      <c r="Q226">
        <v>1</v>
      </c>
      <c r="R226">
        <v>1</v>
      </c>
      <c r="S226">
        <v>7</v>
      </c>
      <c r="T226">
        <v>37</v>
      </c>
      <c r="U226">
        <v>37</v>
      </c>
      <c r="V226">
        <v>8</v>
      </c>
      <c r="W226">
        <v>0</v>
      </c>
      <c r="X226">
        <v>0</v>
      </c>
      <c r="Y226">
        <v>0</v>
      </c>
      <c r="Z226">
        <v>2</v>
      </c>
      <c r="AA226" t="s">
        <v>2201</v>
      </c>
      <c r="AB226">
        <v>0</v>
      </c>
      <c r="AC226">
        <v>0</v>
      </c>
      <c r="AD226">
        <v>0</v>
      </c>
      <c r="AE226">
        <v>0</v>
      </c>
      <c r="AF226">
        <v>0</v>
      </c>
      <c r="AG226">
        <v>0</v>
      </c>
      <c r="AH226">
        <v>1</v>
      </c>
      <c r="AI226">
        <v>1</v>
      </c>
      <c r="AJ226">
        <v>3</v>
      </c>
      <c r="AK226">
        <v>1</v>
      </c>
      <c r="AL226">
        <v>0</v>
      </c>
      <c r="AM226">
        <v>5</v>
      </c>
      <c r="AN226">
        <v>0</v>
      </c>
      <c r="AO226">
        <v>0</v>
      </c>
      <c r="AP226">
        <v>0</v>
      </c>
      <c r="AQ226">
        <v>1</v>
      </c>
      <c r="AR226">
        <v>0</v>
      </c>
      <c r="AS226">
        <v>0</v>
      </c>
      <c r="AT226">
        <v>0</v>
      </c>
      <c r="AU226">
        <v>0</v>
      </c>
      <c r="AV226">
        <v>0</v>
      </c>
      <c r="AW226">
        <v>0</v>
      </c>
      <c r="AX226">
        <v>0</v>
      </c>
      <c r="AY226">
        <v>0</v>
      </c>
      <c r="AZ226">
        <v>1</v>
      </c>
      <c r="BA226">
        <v>4</v>
      </c>
      <c r="BB226">
        <v>12</v>
      </c>
      <c r="BC226">
        <v>0</v>
      </c>
      <c r="BD226">
        <v>0</v>
      </c>
      <c r="BE226">
        <v>0</v>
      </c>
      <c r="BF226">
        <v>0</v>
      </c>
      <c r="BG226">
        <v>0</v>
      </c>
      <c r="BH226">
        <v>0</v>
      </c>
      <c r="BI226">
        <v>0</v>
      </c>
      <c r="BJ226">
        <v>0</v>
      </c>
      <c r="BK226">
        <v>0</v>
      </c>
      <c r="BL226">
        <v>0</v>
      </c>
      <c r="BM226">
        <v>0</v>
      </c>
      <c r="BN226">
        <v>0</v>
      </c>
      <c r="BO226">
        <v>0</v>
      </c>
      <c r="BP226">
        <v>0</v>
      </c>
      <c r="BQ226">
        <v>0</v>
      </c>
      <c r="BR226">
        <v>0</v>
      </c>
      <c r="BS226">
        <v>1</v>
      </c>
      <c r="BT226">
        <v>0</v>
      </c>
      <c r="BU226">
        <v>0</v>
      </c>
      <c r="BV226">
        <v>0</v>
      </c>
      <c r="BW226">
        <v>1</v>
      </c>
      <c r="BX226">
        <v>0</v>
      </c>
      <c r="BY226">
        <v>0</v>
      </c>
      <c r="BZ226">
        <v>0</v>
      </c>
      <c r="CA226">
        <v>0</v>
      </c>
      <c r="CB226">
        <v>0</v>
      </c>
      <c r="CC226">
        <v>0</v>
      </c>
      <c r="CD226">
        <v>0</v>
      </c>
      <c r="CE226">
        <v>0</v>
      </c>
      <c r="CF226">
        <v>1</v>
      </c>
      <c r="CG226">
        <v>3</v>
      </c>
      <c r="CH226">
        <v>8</v>
      </c>
      <c r="CI226">
        <v>0</v>
      </c>
      <c r="CJ226">
        <v>0</v>
      </c>
      <c r="CK226">
        <v>0</v>
      </c>
      <c r="CL226">
        <v>0</v>
      </c>
      <c r="CM226">
        <v>0</v>
      </c>
      <c r="CN226">
        <v>0</v>
      </c>
      <c r="CO226">
        <v>0</v>
      </c>
      <c r="CP226">
        <v>0</v>
      </c>
      <c r="CQ226">
        <v>0</v>
      </c>
      <c r="CR226">
        <v>0</v>
      </c>
      <c r="CS226">
        <v>0</v>
      </c>
      <c r="CT226">
        <v>0</v>
      </c>
      <c r="CU226">
        <v>0</v>
      </c>
      <c r="CV226">
        <v>1</v>
      </c>
      <c r="CW226">
        <v>1</v>
      </c>
      <c r="CX226">
        <v>2</v>
      </c>
      <c r="CY226">
        <v>0</v>
      </c>
      <c r="CZ226">
        <v>0</v>
      </c>
      <c r="DA226">
        <v>0</v>
      </c>
      <c r="DB226">
        <v>0</v>
      </c>
      <c r="DC226">
        <v>0</v>
      </c>
      <c r="DD226">
        <v>0</v>
      </c>
      <c r="DE226">
        <v>0</v>
      </c>
      <c r="DF226">
        <v>0</v>
      </c>
      <c r="DG226">
        <v>0</v>
      </c>
      <c r="DH226">
        <v>0</v>
      </c>
      <c r="DI226">
        <v>0</v>
      </c>
      <c r="DJ226">
        <v>0</v>
      </c>
      <c r="DK226">
        <v>0</v>
      </c>
      <c r="DL226">
        <v>0</v>
      </c>
      <c r="DM226">
        <v>1</v>
      </c>
      <c r="DN226">
        <v>18</v>
      </c>
      <c r="DO226">
        <v>0</v>
      </c>
      <c r="DP226">
        <v>0</v>
      </c>
      <c r="DQ226">
        <v>0</v>
      </c>
      <c r="DR226">
        <v>0</v>
      </c>
      <c r="DS226">
        <v>0</v>
      </c>
      <c r="DT226" s="340">
        <v>0</v>
      </c>
      <c r="DU226" s="340">
        <v>0</v>
      </c>
      <c r="DV226" s="340">
        <v>0</v>
      </c>
      <c r="DW226" s="340">
        <v>0</v>
      </c>
      <c r="DX226" s="340">
        <v>0</v>
      </c>
      <c r="DY226" s="340">
        <v>0</v>
      </c>
      <c r="DZ226" s="340">
        <v>0</v>
      </c>
      <c r="EA226" s="340">
        <v>0</v>
      </c>
      <c r="EB226" s="340">
        <v>3</v>
      </c>
      <c r="EC226" s="340">
        <v>11</v>
      </c>
      <c r="ED226" s="340">
        <v>7</v>
      </c>
      <c r="EE226" s="340">
        <v>1</v>
      </c>
      <c r="EF226" s="340">
        <v>0</v>
      </c>
      <c r="EG226" s="340">
        <v>0</v>
      </c>
      <c r="EH226" s="340">
        <v>0</v>
      </c>
      <c r="EI226" s="340">
        <v>0</v>
      </c>
      <c r="EJ226" s="235">
        <v>0</v>
      </c>
      <c r="EK226" s="235">
        <v>0</v>
      </c>
      <c r="EL226" s="235">
        <v>0</v>
      </c>
      <c r="EM226" s="235">
        <v>0</v>
      </c>
      <c r="EN226" s="235">
        <v>0</v>
      </c>
      <c r="EO226" s="235">
        <v>0</v>
      </c>
      <c r="EP226" s="235">
        <v>0</v>
      </c>
      <c r="EQ226" s="235">
        <v>0</v>
      </c>
      <c r="ER226" s="235">
        <v>0</v>
      </c>
      <c r="ES226" s="235">
        <v>4</v>
      </c>
      <c r="ET226" s="235">
        <v>14</v>
      </c>
      <c r="EU226" s="235">
        <v>2</v>
      </c>
      <c r="EV226" s="235">
        <v>0</v>
      </c>
      <c r="EW226" s="235">
        <v>0</v>
      </c>
      <c r="EX226" s="235">
        <v>0</v>
      </c>
      <c r="EY226" s="235">
        <v>0</v>
      </c>
    </row>
    <row r="227" spans="1:155" x14ac:dyDescent="0.2">
      <c r="A227" t="s">
        <v>2346</v>
      </c>
      <c r="E227" s="277"/>
      <c r="F227" s="277"/>
      <c r="G227" s="277"/>
      <c r="H227" s="277"/>
      <c r="I227" s="277"/>
      <c r="J227" s="277"/>
      <c r="K227">
        <v>0</v>
      </c>
      <c r="L227">
        <v>8</v>
      </c>
      <c r="M227">
        <v>0</v>
      </c>
      <c r="N227">
        <v>0</v>
      </c>
      <c r="O227">
        <v>28</v>
      </c>
      <c r="P227">
        <v>0</v>
      </c>
      <c r="Q227">
        <v>5</v>
      </c>
      <c r="R227">
        <v>0</v>
      </c>
      <c r="S227">
        <v>0</v>
      </c>
      <c r="T227">
        <v>0</v>
      </c>
      <c r="U227">
        <v>0</v>
      </c>
      <c r="V227">
        <v>0</v>
      </c>
      <c r="W227">
        <v>2</v>
      </c>
      <c r="X227">
        <v>0</v>
      </c>
      <c r="Y227">
        <v>0</v>
      </c>
      <c r="Z227">
        <v>0</v>
      </c>
      <c r="AA227" t="s">
        <v>2201</v>
      </c>
      <c r="DT227" s="340" t="e">
        <v>#N/A</v>
      </c>
      <c r="DU227" s="340" t="e">
        <v>#N/A</v>
      </c>
      <c r="DV227" s="340" t="e">
        <v>#N/A</v>
      </c>
      <c r="DW227" s="340" t="e">
        <v>#N/A</v>
      </c>
      <c r="DX227" s="340" t="e">
        <v>#N/A</v>
      </c>
      <c r="DY227" s="340" t="e">
        <v>#N/A</v>
      </c>
      <c r="DZ227" s="340" t="e">
        <v>#N/A</v>
      </c>
      <c r="EA227" s="340" t="e">
        <v>#N/A</v>
      </c>
      <c r="EB227" s="340" t="e">
        <v>#N/A</v>
      </c>
      <c r="EC227" s="340" t="e">
        <v>#N/A</v>
      </c>
      <c r="ED227" s="340" t="e">
        <v>#N/A</v>
      </c>
      <c r="EE227" s="340" t="e">
        <v>#N/A</v>
      </c>
      <c r="EF227" s="340" t="e">
        <v>#N/A</v>
      </c>
      <c r="EG227" s="340" t="e">
        <v>#N/A</v>
      </c>
      <c r="EH227" s="340" t="e">
        <v>#N/A</v>
      </c>
      <c r="EI227" s="340" t="e">
        <v>#N/A</v>
      </c>
      <c r="EJ227" s="235" t="e">
        <v>#N/A</v>
      </c>
      <c r="EK227" s="235" t="e">
        <v>#N/A</v>
      </c>
      <c r="EL227" s="235" t="e">
        <v>#N/A</v>
      </c>
      <c r="EM227" s="235" t="e">
        <v>#N/A</v>
      </c>
      <c r="EN227" s="235" t="e">
        <v>#N/A</v>
      </c>
      <c r="EO227" s="235" t="e">
        <v>#N/A</v>
      </c>
      <c r="EP227" s="235" t="e">
        <v>#N/A</v>
      </c>
      <c r="EQ227" s="235" t="e">
        <v>#N/A</v>
      </c>
      <c r="ER227" s="235" t="e">
        <v>#N/A</v>
      </c>
      <c r="ES227" s="235" t="e">
        <v>#N/A</v>
      </c>
      <c r="ET227" s="235" t="e">
        <v>#N/A</v>
      </c>
      <c r="EU227" s="235" t="e">
        <v>#N/A</v>
      </c>
      <c r="EV227" s="235" t="e">
        <v>#N/A</v>
      </c>
      <c r="EW227" s="235" t="e">
        <v>#N/A</v>
      </c>
      <c r="EX227" s="235" t="e">
        <v>#N/A</v>
      </c>
      <c r="EY227" s="235" t="e">
        <v>#N/A</v>
      </c>
    </row>
    <row r="228" spans="1:155" x14ac:dyDescent="0.2">
      <c r="A228" t="s">
        <v>2214</v>
      </c>
      <c r="E228" s="277"/>
      <c r="F228" s="277"/>
      <c r="G228" s="277"/>
      <c r="H228" s="277"/>
      <c r="I228" s="277"/>
      <c r="J228" s="277"/>
      <c r="K228">
        <v>0</v>
      </c>
      <c r="L228">
        <v>0</v>
      </c>
      <c r="M228">
        <v>0</v>
      </c>
      <c r="N228">
        <v>0</v>
      </c>
      <c r="O228">
        <v>0</v>
      </c>
      <c r="P228">
        <v>0</v>
      </c>
      <c r="Q228">
        <v>0</v>
      </c>
      <c r="R228">
        <v>1</v>
      </c>
      <c r="S228">
        <v>15</v>
      </c>
      <c r="T228">
        <v>22</v>
      </c>
      <c r="U228">
        <v>20</v>
      </c>
      <c r="V228">
        <v>16</v>
      </c>
      <c r="W228">
        <v>0</v>
      </c>
      <c r="X228">
        <v>0</v>
      </c>
      <c r="Y228">
        <v>0</v>
      </c>
      <c r="Z228">
        <v>0</v>
      </c>
      <c r="AA228" t="s">
        <v>2201</v>
      </c>
      <c r="AB228">
        <v>0</v>
      </c>
      <c r="AC228">
        <v>0</v>
      </c>
      <c r="AD228">
        <v>0</v>
      </c>
      <c r="AE228">
        <v>0</v>
      </c>
      <c r="AF228">
        <v>0</v>
      </c>
      <c r="AG228">
        <v>0</v>
      </c>
      <c r="AH228">
        <v>0</v>
      </c>
      <c r="AI228">
        <v>1</v>
      </c>
      <c r="AJ228">
        <v>2</v>
      </c>
      <c r="AK228">
        <v>0</v>
      </c>
      <c r="AL228">
        <v>1</v>
      </c>
      <c r="AM228">
        <v>6</v>
      </c>
      <c r="AN228">
        <v>0</v>
      </c>
      <c r="AO228">
        <v>0</v>
      </c>
      <c r="AP228">
        <v>0</v>
      </c>
      <c r="AQ228">
        <v>0</v>
      </c>
      <c r="AR228">
        <v>0</v>
      </c>
      <c r="AS228">
        <v>0</v>
      </c>
      <c r="AT228">
        <v>0</v>
      </c>
      <c r="AU228">
        <v>0</v>
      </c>
      <c r="AV228">
        <v>0</v>
      </c>
      <c r="AW228">
        <v>0</v>
      </c>
      <c r="AX228">
        <v>0</v>
      </c>
      <c r="AY228">
        <v>0</v>
      </c>
      <c r="AZ228">
        <v>0</v>
      </c>
      <c r="BA228">
        <v>0</v>
      </c>
      <c r="BB228">
        <v>5</v>
      </c>
      <c r="BC228">
        <v>0</v>
      </c>
      <c r="BD228">
        <v>0</v>
      </c>
      <c r="BE228">
        <v>0</v>
      </c>
      <c r="BF228">
        <v>0</v>
      </c>
      <c r="BG228">
        <v>0</v>
      </c>
      <c r="BH228">
        <v>0</v>
      </c>
      <c r="BI228">
        <v>0</v>
      </c>
      <c r="BJ228">
        <v>0</v>
      </c>
      <c r="BK228">
        <v>0</v>
      </c>
      <c r="BL228">
        <v>0</v>
      </c>
      <c r="BM228">
        <v>0</v>
      </c>
      <c r="BN228">
        <v>0</v>
      </c>
      <c r="BO228">
        <v>0</v>
      </c>
      <c r="BP228">
        <v>0</v>
      </c>
      <c r="BQ228">
        <v>2</v>
      </c>
      <c r="BR228">
        <v>0</v>
      </c>
      <c r="BS228">
        <v>4</v>
      </c>
      <c r="BT228">
        <v>0</v>
      </c>
      <c r="BU228">
        <v>0</v>
      </c>
      <c r="BV228">
        <v>0</v>
      </c>
      <c r="BW228">
        <v>0</v>
      </c>
      <c r="BX228">
        <v>0</v>
      </c>
      <c r="BY228">
        <v>0</v>
      </c>
      <c r="BZ228">
        <v>0</v>
      </c>
      <c r="CA228">
        <v>0</v>
      </c>
      <c r="CB228">
        <v>0</v>
      </c>
      <c r="CC228">
        <v>0</v>
      </c>
      <c r="CD228">
        <v>0</v>
      </c>
      <c r="CE228">
        <v>1</v>
      </c>
      <c r="CF228">
        <v>0</v>
      </c>
      <c r="CG228">
        <v>0</v>
      </c>
      <c r="CH228">
        <v>3</v>
      </c>
      <c r="CI228">
        <v>0</v>
      </c>
      <c r="CJ228">
        <v>0</v>
      </c>
      <c r="CK228">
        <v>0</v>
      </c>
      <c r="CL228">
        <v>0</v>
      </c>
      <c r="CM228">
        <v>0</v>
      </c>
      <c r="CN228">
        <v>0</v>
      </c>
      <c r="CO228">
        <v>0</v>
      </c>
      <c r="CP228">
        <v>0</v>
      </c>
      <c r="CQ228">
        <v>0</v>
      </c>
      <c r="CR228">
        <v>0</v>
      </c>
      <c r="CS228">
        <v>0</v>
      </c>
      <c r="CT228">
        <v>0</v>
      </c>
      <c r="CU228">
        <v>0</v>
      </c>
      <c r="CV228">
        <v>2</v>
      </c>
      <c r="CW228">
        <v>0</v>
      </c>
      <c r="CX228">
        <v>0</v>
      </c>
      <c r="CY228">
        <v>1</v>
      </c>
      <c r="CZ228">
        <v>0</v>
      </c>
      <c r="DA228">
        <v>0</v>
      </c>
      <c r="DB228">
        <v>0</v>
      </c>
      <c r="DC228">
        <v>0</v>
      </c>
      <c r="DD228">
        <v>0</v>
      </c>
      <c r="DE228">
        <v>0</v>
      </c>
      <c r="DF228">
        <v>0</v>
      </c>
      <c r="DG228">
        <v>0</v>
      </c>
      <c r="DH228">
        <v>0</v>
      </c>
      <c r="DI228">
        <v>0</v>
      </c>
      <c r="DJ228">
        <v>0</v>
      </c>
      <c r="DK228">
        <v>0</v>
      </c>
      <c r="DL228">
        <v>1</v>
      </c>
      <c r="DM228">
        <v>0</v>
      </c>
      <c r="DN228">
        <v>2</v>
      </c>
      <c r="DO228">
        <v>0</v>
      </c>
      <c r="DP228">
        <v>0</v>
      </c>
      <c r="DQ228">
        <v>0</v>
      </c>
      <c r="DR228">
        <v>0</v>
      </c>
      <c r="DS228">
        <v>0</v>
      </c>
      <c r="DT228" s="340">
        <v>0</v>
      </c>
      <c r="DU228" s="340">
        <v>0</v>
      </c>
      <c r="DV228" s="340">
        <v>0</v>
      </c>
      <c r="DW228" s="340">
        <v>0</v>
      </c>
      <c r="DX228" s="340">
        <v>0</v>
      </c>
      <c r="DY228" s="340">
        <v>0</v>
      </c>
      <c r="DZ228" s="340">
        <v>0</v>
      </c>
      <c r="EA228" s="340">
        <v>0</v>
      </c>
      <c r="EB228" s="340">
        <v>1</v>
      </c>
      <c r="EC228" s="340">
        <v>1</v>
      </c>
      <c r="ED228" s="340">
        <v>1</v>
      </c>
      <c r="EE228" s="340">
        <v>2</v>
      </c>
      <c r="EF228" s="340">
        <v>0</v>
      </c>
      <c r="EG228" s="340">
        <v>0</v>
      </c>
      <c r="EH228" s="340">
        <v>0</v>
      </c>
      <c r="EI228" s="340">
        <v>0</v>
      </c>
      <c r="EJ228" s="235">
        <v>0</v>
      </c>
      <c r="EK228" s="235">
        <v>0</v>
      </c>
      <c r="EL228" s="235">
        <v>0</v>
      </c>
      <c r="EM228" s="235">
        <v>0</v>
      </c>
      <c r="EN228" s="235">
        <v>0</v>
      </c>
      <c r="EO228" s="235">
        <v>0</v>
      </c>
      <c r="EP228" s="235">
        <v>0</v>
      </c>
      <c r="EQ228" s="235">
        <v>0</v>
      </c>
      <c r="ER228" s="235">
        <v>0</v>
      </c>
      <c r="ES228" s="235">
        <v>0</v>
      </c>
      <c r="ET228" s="235">
        <v>4</v>
      </c>
      <c r="EU228" s="235">
        <v>0</v>
      </c>
      <c r="EV228" s="235">
        <v>0</v>
      </c>
      <c r="EW228" s="235">
        <v>0</v>
      </c>
      <c r="EX228" s="235">
        <v>0</v>
      </c>
      <c r="EY228" s="235">
        <v>0</v>
      </c>
    </row>
    <row r="229" spans="1:155" x14ac:dyDescent="0.2">
      <c r="A229" t="s">
        <v>1815</v>
      </c>
      <c r="E229" s="277"/>
      <c r="F229" s="277"/>
      <c r="G229" s="277"/>
      <c r="H229" s="277"/>
      <c r="I229" s="277"/>
      <c r="J229" s="277"/>
      <c r="K229">
        <v>0</v>
      </c>
      <c r="L229">
        <v>0</v>
      </c>
      <c r="M229">
        <v>0</v>
      </c>
      <c r="N229">
        <v>3</v>
      </c>
      <c r="O229">
        <v>2</v>
      </c>
      <c r="P229">
        <v>0</v>
      </c>
      <c r="Q229">
        <v>0</v>
      </c>
      <c r="R229">
        <v>1</v>
      </c>
      <c r="S229">
        <v>11</v>
      </c>
      <c r="T229">
        <v>18</v>
      </c>
      <c r="U229">
        <v>14</v>
      </c>
      <c r="V229">
        <v>2</v>
      </c>
      <c r="W229">
        <v>0</v>
      </c>
      <c r="X229">
        <v>0</v>
      </c>
      <c r="Y229">
        <v>0</v>
      </c>
      <c r="Z229">
        <v>0</v>
      </c>
      <c r="AA229" t="s">
        <v>2201</v>
      </c>
      <c r="AB229">
        <v>0</v>
      </c>
      <c r="AC229">
        <v>0</v>
      </c>
      <c r="AD229">
        <v>0</v>
      </c>
      <c r="AE229">
        <v>0</v>
      </c>
      <c r="AF229">
        <v>0</v>
      </c>
      <c r="AG229">
        <v>0</v>
      </c>
      <c r="AH229">
        <v>0</v>
      </c>
      <c r="AI229">
        <v>0</v>
      </c>
      <c r="AJ229">
        <v>4</v>
      </c>
      <c r="AK229">
        <v>3</v>
      </c>
      <c r="AL229">
        <v>0</v>
      </c>
      <c r="AM229">
        <v>2</v>
      </c>
      <c r="AN229">
        <v>0</v>
      </c>
      <c r="AO229">
        <v>0</v>
      </c>
      <c r="AP229">
        <v>0</v>
      </c>
      <c r="AQ229">
        <v>0</v>
      </c>
      <c r="AR229">
        <v>0</v>
      </c>
      <c r="AS229">
        <v>0</v>
      </c>
      <c r="AT229">
        <v>0</v>
      </c>
      <c r="AU229">
        <v>0</v>
      </c>
      <c r="AV229">
        <v>0</v>
      </c>
      <c r="AW229">
        <v>0</v>
      </c>
      <c r="AX229">
        <v>0</v>
      </c>
      <c r="AY229">
        <v>0</v>
      </c>
      <c r="AZ229">
        <v>0</v>
      </c>
      <c r="BA229">
        <v>1</v>
      </c>
      <c r="BB229">
        <v>5</v>
      </c>
      <c r="BC229">
        <v>0</v>
      </c>
      <c r="BD229">
        <v>0</v>
      </c>
      <c r="BE229">
        <v>0</v>
      </c>
      <c r="BF229">
        <v>0</v>
      </c>
      <c r="BG229">
        <v>0</v>
      </c>
      <c r="BH229">
        <v>0</v>
      </c>
      <c r="BI229">
        <v>0</v>
      </c>
      <c r="BJ229">
        <v>0</v>
      </c>
      <c r="BK229">
        <v>0</v>
      </c>
      <c r="BL229">
        <v>0</v>
      </c>
      <c r="BM229">
        <v>0</v>
      </c>
      <c r="BN229">
        <v>0</v>
      </c>
      <c r="BO229">
        <v>1</v>
      </c>
      <c r="BP229">
        <v>4</v>
      </c>
      <c r="BQ229">
        <v>1</v>
      </c>
      <c r="BR229">
        <v>0</v>
      </c>
      <c r="BS229">
        <v>0</v>
      </c>
      <c r="BT229">
        <v>0</v>
      </c>
      <c r="BU229">
        <v>0</v>
      </c>
      <c r="BV229">
        <v>0</v>
      </c>
      <c r="BW229">
        <v>0</v>
      </c>
      <c r="BX229">
        <v>0</v>
      </c>
      <c r="BY229">
        <v>0</v>
      </c>
      <c r="BZ229">
        <v>0</v>
      </c>
      <c r="CA229">
        <v>0</v>
      </c>
      <c r="CB229">
        <v>0</v>
      </c>
      <c r="CC229">
        <v>0</v>
      </c>
      <c r="CD229">
        <v>0</v>
      </c>
      <c r="CE229">
        <v>0</v>
      </c>
      <c r="CF229">
        <v>0</v>
      </c>
      <c r="CG229">
        <v>1</v>
      </c>
      <c r="CH229">
        <v>5</v>
      </c>
      <c r="CI229">
        <v>0</v>
      </c>
      <c r="CJ229">
        <v>0</v>
      </c>
      <c r="CK229">
        <v>0</v>
      </c>
      <c r="CL229">
        <v>0</v>
      </c>
      <c r="CM229">
        <v>0</v>
      </c>
      <c r="CN229">
        <v>0</v>
      </c>
      <c r="CO229">
        <v>0</v>
      </c>
      <c r="CP229">
        <v>0</v>
      </c>
      <c r="CQ229">
        <v>1</v>
      </c>
      <c r="CR229">
        <v>0</v>
      </c>
      <c r="CS229">
        <v>0</v>
      </c>
      <c r="CT229">
        <v>0</v>
      </c>
      <c r="CU229">
        <v>0</v>
      </c>
      <c r="CV229">
        <v>1</v>
      </c>
      <c r="CW229">
        <v>1</v>
      </c>
      <c r="CX229">
        <v>0</v>
      </c>
      <c r="CY229">
        <v>0</v>
      </c>
      <c r="CZ229">
        <v>0</v>
      </c>
      <c r="DA229">
        <v>0</v>
      </c>
      <c r="DB229">
        <v>0</v>
      </c>
      <c r="DC229">
        <v>0</v>
      </c>
      <c r="DD229">
        <v>0</v>
      </c>
      <c r="DE229">
        <v>0</v>
      </c>
      <c r="DF229">
        <v>0</v>
      </c>
      <c r="DG229">
        <v>0</v>
      </c>
      <c r="DH229">
        <v>1</v>
      </c>
      <c r="DI229">
        <v>0</v>
      </c>
      <c r="DJ229">
        <v>0</v>
      </c>
      <c r="DK229">
        <v>0</v>
      </c>
      <c r="DL229">
        <v>0</v>
      </c>
      <c r="DM229">
        <v>1</v>
      </c>
      <c r="DN229">
        <v>4</v>
      </c>
      <c r="DO229">
        <v>0</v>
      </c>
      <c r="DP229">
        <v>0</v>
      </c>
      <c r="DQ229">
        <v>0</v>
      </c>
      <c r="DR229">
        <v>0</v>
      </c>
      <c r="DS229">
        <v>0</v>
      </c>
      <c r="DT229" s="340">
        <v>0</v>
      </c>
      <c r="DU229" s="340">
        <v>0</v>
      </c>
      <c r="DV229" s="340">
        <v>0</v>
      </c>
      <c r="DW229" s="340">
        <v>0</v>
      </c>
      <c r="DX229" s="340">
        <v>0</v>
      </c>
      <c r="DY229" s="340">
        <v>0</v>
      </c>
      <c r="DZ229" s="340">
        <v>0</v>
      </c>
      <c r="EA229" s="340">
        <v>0</v>
      </c>
      <c r="EB229" s="340">
        <v>1</v>
      </c>
      <c r="EC229" s="340">
        <v>7</v>
      </c>
      <c r="ED229" s="340">
        <v>1</v>
      </c>
      <c r="EE229" s="340">
        <v>0</v>
      </c>
      <c r="EF229" s="340">
        <v>0</v>
      </c>
      <c r="EG229" s="340">
        <v>0</v>
      </c>
      <c r="EH229" s="340">
        <v>0</v>
      </c>
      <c r="EI229" s="340">
        <v>0</v>
      </c>
      <c r="EJ229" s="235">
        <v>0</v>
      </c>
      <c r="EK229" s="235">
        <v>0</v>
      </c>
      <c r="EL229" s="235">
        <v>0</v>
      </c>
      <c r="EM229" s="235">
        <v>0</v>
      </c>
      <c r="EN229" s="235">
        <v>0</v>
      </c>
      <c r="EO229" s="235">
        <v>0</v>
      </c>
      <c r="EP229" s="235">
        <v>0</v>
      </c>
      <c r="EQ229" s="235">
        <v>0</v>
      </c>
      <c r="ER229" s="235">
        <v>0</v>
      </c>
      <c r="ES229" s="235">
        <v>1</v>
      </c>
      <c r="ET229" s="235">
        <v>8</v>
      </c>
      <c r="EU229" s="235">
        <v>0</v>
      </c>
      <c r="EV229" s="235">
        <v>0</v>
      </c>
      <c r="EW229" s="235">
        <v>0</v>
      </c>
      <c r="EX229" s="235">
        <v>0</v>
      </c>
      <c r="EY229" s="235">
        <v>0</v>
      </c>
    </row>
    <row r="230" spans="1:155" x14ac:dyDescent="0.2">
      <c r="A230" t="s">
        <v>1916</v>
      </c>
      <c r="E230" s="277"/>
      <c r="F230" s="277"/>
      <c r="G230" s="277"/>
      <c r="H230" s="277"/>
      <c r="I230" s="277"/>
      <c r="J230" s="277"/>
      <c r="K230">
        <v>0</v>
      </c>
      <c r="L230">
        <v>285</v>
      </c>
      <c r="M230">
        <v>0</v>
      </c>
      <c r="N230">
        <v>0</v>
      </c>
      <c r="O230">
        <v>151</v>
      </c>
      <c r="P230">
        <v>0</v>
      </c>
      <c r="Q230">
        <v>33</v>
      </c>
      <c r="R230">
        <v>17</v>
      </c>
      <c r="S230">
        <v>267</v>
      </c>
      <c r="T230">
        <v>814</v>
      </c>
      <c r="U230">
        <v>67</v>
      </c>
      <c r="V230">
        <v>203</v>
      </c>
      <c r="W230">
        <v>76</v>
      </c>
      <c r="X230">
        <v>0</v>
      </c>
      <c r="Y230">
        <v>0</v>
      </c>
      <c r="Z230">
        <v>0</v>
      </c>
      <c r="AA230" t="s">
        <v>2201</v>
      </c>
      <c r="AB230">
        <v>0</v>
      </c>
      <c r="AC230">
        <v>27</v>
      </c>
      <c r="AD230">
        <v>0</v>
      </c>
      <c r="AE230">
        <v>0</v>
      </c>
      <c r="AF230">
        <v>4</v>
      </c>
      <c r="AG230">
        <v>0</v>
      </c>
      <c r="AH230">
        <v>25</v>
      </c>
      <c r="AI230">
        <v>2</v>
      </c>
      <c r="AJ230">
        <v>7</v>
      </c>
      <c r="AK230">
        <v>8</v>
      </c>
      <c r="AL230">
        <v>0</v>
      </c>
      <c r="AM230">
        <v>165</v>
      </c>
      <c r="AN230">
        <v>9</v>
      </c>
      <c r="AO230">
        <v>0</v>
      </c>
      <c r="AP230">
        <v>0</v>
      </c>
      <c r="AQ230">
        <v>0</v>
      </c>
      <c r="AR230">
        <v>0</v>
      </c>
      <c r="AS230">
        <v>6</v>
      </c>
      <c r="AT230">
        <v>0</v>
      </c>
      <c r="AU230">
        <v>0</v>
      </c>
      <c r="AV230">
        <v>4</v>
      </c>
      <c r="AW230">
        <v>0</v>
      </c>
      <c r="AX230">
        <v>0</v>
      </c>
      <c r="AY230">
        <v>0</v>
      </c>
      <c r="AZ230">
        <v>1</v>
      </c>
      <c r="BA230">
        <v>16</v>
      </c>
      <c r="BB230">
        <v>252</v>
      </c>
      <c r="BC230">
        <v>2</v>
      </c>
      <c r="BD230">
        <v>7</v>
      </c>
      <c r="BE230">
        <v>0</v>
      </c>
      <c r="BF230">
        <v>0</v>
      </c>
      <c r="BG230">
        <v>0</v>
      </c>
      <c r="BH230">
        <v>0</v>
      </c>
      <c r="BI230">
        <v>48</v>
      </c>
      <c r="BJ230">
        <v>0</v>
      </c>
      <c r="BK230">
        <v>0</v>
      </c>
      <c r="BL230">
        <v>1</v>
      </c>
      <c r="BM230">
        <v>0</v>
      </c>
      <c r="BN230">
        <v>4</v>
      </c>
      <c r="BO230">
        <v>2</v>
      </c>
      <c r="BP230">
        <v>47</v>
      </c>
      <c r="BQ230">
        <v>12</v>
      </c>
      <c r="BR230">
        <v>7</v>
      </c>
      <c r="BS230">
        <v>29</v>
      </c>
      <c r="BT230">
        <v>7</v>
      </c>
      <c r="BU230">
        <v>0</v>
      </c>
      <c r="BV230">
        <v>0</v>
      </c>
      <c r="BW230">
        <v>0</v>
      </c>
      <c r="BY230">
        <v>1</v>
      </c>
      <c r="BZ230">
        <v>0</v>
      </c>
      <c r="CA230">
        <v>3</v>
      </c>
      <c r="CB230">
        <v>2</v>
      </c>
      <c r="CC230">
        <v>0</v>
      </c>
      <c r="CD230">
        <v>1</v>
      </c>
      <c r="CE230">
        <v>1</v>
      </c>
      <c r="CF230">
        <v>8</v>
      </c>
      <c r="CG230">
        <v>22</v>
      </c>
      <c r="CH230">
        <v>126</v>
      </c>
      <c r="CI230">
        <v>6</v>
      </c>
      <c r="CJ230">
        <v>37</v>
      </c>
      <c r="CK230">
        <v>0</v>
      </c>
      <c r="CL230">
        <v>0</v>
      </c>
      <c r="CM230">
        <v>0</v>
      </c>
      <c r="CN230">
        <v>0</v>
      </c>
      <c r="CO230">
        <v>102</v>
      </c>
      <c r="CP230">
        <v>0</v>
      </c>
      <c r="CQ230">
        <v>0</v>
      </c>
      <c r="CR230">
        <v>6</v>
      </c>
      <c r="CS230">
        <v>0</v>
      </c>
      <c r="CT230">
        <v>4</v>
      </c>
      <c r="CU230">
        <v>0</v>
      </c>
      <c r="CV230">
        <v>56</v>
      </c>
      <c r="CW230">
        <v>60</v>
      </c>
      <c r="CX230">
        <v>5</v>
      </c>
      <c r="CY230">
        <v>10</v>
      </c>
      <c r="CZ230">
        <v>9</v>
      </c>
      <c r="DA230">
        <v>0</v>
      </c>
      <c r="DB230">
        <v>0</v>
      </c>
      <c r="DC230">
        <v>0</v>
      </c>
      <c r="DD230">
        <v>0</v>
      </c>
      <c r="DE230">
        <v>15</v>
      </c>
      <c r="DF230">
        <v>0</v>
      </c>
      <c r="DG230">
        <v>1</v>
      </c>
      <c r="DH230">
        <v>4</v>
      </c>
      <c r="DI230">
        <v>0</v>
      </c>
      <c r="DJ230">
        <v>0</v>
      </c>
      <c r="DK230">
        <v>1</v>
      </c>
      <c r="DL230">
        <v>8</v>
      </c>
      <c r="DM230">
        <v>20</v>
      </c>
      <c r="DN230">
        <v>111</v>
      </c>
      <c r="DO230">
        <v>1</v>
      </c>
      <c r="DP230">
        <v>117</v>
      </c>
      <c r="DQ230">
        <v>0</v>
      </c>
      <c r="DR230">
        <v>0</v>
      </c>
      <c r="DS230">
        <v>0</v>
      </c>
      <c r="DT230" s="340">
        <v>0</v>
      </c>
      <c r="DU230" s="340">
        <v>82</v>
      </c>
      <c r="DV230" s="340">
        <v>0</v>
      </c>
      <c r="DW230" s="340">
        <v>1</v>
      </c>
      <c r="DX230" s="340">
        <v>9</v>
      </c>
      <c r="DY230" s="340">
        <v>0</v>
      </c>
      <c r="DZ230" s="340">
        <v>0</v>
      </c>
      <c r="EA230" s="340">
        <v>9</v>
      </c>
      <c r="EB230" s="340">
        <v>85</v>
      </c>
      <c r="EC230" s="340">
        <v>64</v>
      </c>
      <c r="ED230" s="340">
        <v>17</v>
      </c>
      <c r="EE230" s="340">
        <v>6</v>
      </c>
      <c r="EF230" s="340">
        <v>18</v>
      </c>
      <c r="EG230" s="340">
        <v>0</v>
      </c>
      <c r="EH230" s="340">
        <v>0</v>
      </c>
      <c r="EI230" s="340">
        <v>0</v>
      </c>
      <c r="EJ230" s="235">
        <v>0</v>
      </c>
      <c r="EK230" s="235">
        <v>3</v>
      </c>
      <c r="EL230" s="235">
        <v>0</v>
      </c>
      <c r="EM230" s="235">
        <v>1</v>
      </c>
      <c r="EN230" s="235">
        <v>9</v>
      </c>
      <c r="EO230" s="235">
        <v>0</v>
      </c>
      <c r="EP230" s="235">
        <v>0</v>
      </c>
      <c r="EQ230" s="235">
        <v>0</v>
      </c>
      <c r="ER230" s="235">
        <v>4</v>
      </c>
      <c r="ES230" s="235">
        <v>40</v>
      </c>
      <c r="ET230" s="235">
        <v>76</v>
      </c>
      <c r="EU230" s="235">
        <v>0</v>
      </c>
      <c r="EV230" s="235">
        <v>148</v>
      </c>
      <c r="EW230" s="235">
        <v>0</v>
      </c>
      <c r="EX230" s="235">
        <v>0</v>
      </c>
      <c r="EY230" s="235">
        <v>0</v>
      </c>
    </row>
    <row r="231" spans="1:155" x14ac:dyDescent="0.2">
      <c r="A231" t="s">
        <v>2217</v>
      </c>
      <c r="E231" s="277"/>
      <c r="F231" s="277"/>
      <c r="G231" s="277"/>
      <c r="H231" s="277"/>
      <c r="I231" s="277"/>
      <c r="J231" s="277"/>
      <c r="K231">
        <v>0</v>
      </c>
      <c r="L231">
        <v>0</v>
      </c>
      <c r="M231">
        <v>0</v>
      </c>
      <c r="N231">
        <v>0</v>
      </c>
      <c r="O231">
        <v>0</v>
      </c>
      <c r="P231">
        <v>0</v>
      </c>
      <c r="Q231">
        <v>0</v>
      </c>
      <c r="R231">
        <v>0</v>
      </c>
      <c r="S231">
        <v>0</v>
      </c>
      <c r="T231">
        <v>42</v>
      </c>
      <c r="U231">
        <v>20</v>
      </c>
      <c r="V231">
        <v>0</v>
      </c>
      <c r="W231">
        <v>0</v>
      </c>
      <c r="X231">
        <v>0</v>
      </c>
      <c r="Y231">
        <v>0</v>
      </c>
      <c r="Z231">
        <v>0</v>
      </c>
      <c r="AA231" t="s">
        <v>2201</v>
      </c>
      <c r="AB231">
        <v>0</v>
      </c>
      <c r="AC231">
        <v>0</v>
      </c>
      <c r="AD231">
        <v>0</v>
      </c>
      <c r="AE231">
        <v>0</v>
      </c>
      <c r="AF231">
        <v>0</v>
      </c>
      <c r="AG231">
        <v>0</v>
      </c>
      <c r="AH231">
        <v>0</v>
      </c>
      <c r="AI231">
        <v>0</v>
      </c>
      <c r="AJ231">
        <v>0</v>
      </c>
      <c r="AK231">
        <v>3</v>
      </c>
      <c r="AL231">
        <v>0</v>
      </c>
      <c r="AM231">
        <v>0</v>
      </c>
      <c r="AN231">
        <v>0</v>
      </c>
      <c r="AO231">
        <v>0</v>
      </c>
      <c r="AP231">
        <v>0</v>
      </c>
      <c r="AQ231">
        <v>0</v>
      </c>
      <c r="AR231">
        <v>0</v>
      </c>
      <c r="AS231">
        <v>0</v>
      </c>
      <c r="AT231">
        <v>0</v>
      </c>
      <c r="AU231">
        <v>0</v>
      </c>
      <c r="AV231">
        <v>0</v>
      </c>
      <c r="AW231">
        <v>0</v>
      </c>
      <c r="AX231">
        <v>0</v>
      </c>
      <c r="AY231">
        <v>0</v>
      </c>
      <c r="AZ231">
        <v>0</v>
      </c>
      <c r="BA231">
        <v>0</v>
      </c>
      <c r="BB231">
        <v>3</v>
      </c>
      <c r="BC231">
        <v>0</v>
      </c>
      <c r="BD231">
        <v>0</v>
      </c>
      <c r="BE231">
        <v>0</v>
      </c>
      <c r="BF231">
        <v>0</v>
      </c>
      <c r="BG231">
        <v>0</v>
      </c>
      <c r="BH231">
        <v>0</v>
      </c>
      <c r="BI231">
        <v>0</v>
      </c>
      <c r="BJ231">
        <v>0</v>
      </c>
      <c r="BK231">
        <v>0</v>
      </c>
      <c r="BL231">
        <v>0</v>
      </c>
      <c r="BM231">
        <v>0</v>
      </c>
      <c r="BN231">
        <v>0</v>
      </c>
      <c r="BO231">
        <v>0</v>
      </c>
      <c r="BP231">
        <v>0</v>
      </c>
      <c r="BQ231">
        <v>1</v>
      </c>
      <c r="BR231">
        <v>1</v>
      </c>
      <c r="BS231">
        <v>0</v>
      </c>
      <c r="BT231">
        <v>0</v>
      </c>
      <c r="BU231">
        <v>0</v>
      </c>
      <c r="BV231">
        <v>0</v>
      </c>
      <c r="BW231">
        <v>0</v>
      </c>
      <c r="BX231">
        <v>0</v>
      </c>
      <c r="BY231">
        <v>0</v>
      </c>
      <c r="BZ231">
        <v>0</v>
      </c>
      <c r="CA231">
        <v>0</v>
      </c>
      <c r="CB231">
        <v>0</v>
      </c>
      <c r="CC231">
        <v>0</v>
      </c>
      <c r="CD231">
        <v>0</v>
      </c>
      <c r="CE231">
        <v>0</v>
      </c>
      <c r="CF231">
        <v>0</v>
      </c>
      <c r="CG231">
        <v>1</v>
      </c>
      <c r="CH231">
        <v>5</v>
      </c>
      <c r="CI231">
        <v>0</v>
      </c>
      <c r="CJ231">
        <v>0</v>
      </c>
      <c r="CK231">
        <v>0</v>
      </c>
      <c r="CL231">
        <v>0</v>
      </c>
      <c r="CM231">
        <v>0</v>
      </c>
      <c r="CN231">
        <v>0</v>
      </c>
      <c r="CO231">
        <v>0</v>
      </c>
      <c r="CP231">
        <v>0</v>
      </c>
      <c r="CQ231">
        <v>0</v>
      </c>
      <c r="CR231">
        <v>0</v>
      </c>
      <c r="CS231">
        <v>0</v>
      </c>
      <c r="CT231">
        <v>0</v>
      </c>
      <c r="CU231">
        <v>0</v>
      </c>
      <c r="CV231">
        <v>0</v>
      </c>
      <c r="CW231">
        <v>4</v>
      </c>
      <c r="CX231">
        <v>0</v>
      </c>
      <c r="CY231">
        <v>0</v>
      </c>
      <c r="CZ231">
        <v>0</v>
      </c>
      <c r="DA231">
        <v>0</v>
      </c>
      <c r="DB231">
        <v>0</v>
      </c>
      <c r="DC231">
        <v>0</v>
      </c>
      <c r="DD231">
        <v>0</v>
      </c>
      <c r="DE231">
        <v>0</v>
      </c>
      <c r="DF231">
        <v>0</v>
      </c>
      <c r="DG231">
        <v>0</v>
      </c>
      <c r="DH231">
        <v>0</v>
      </c>
      <c r="DI231">
        <v>0</v>
      </c>
      <c r="DJ231">
        <v>0</v>
      </c>
      <c r="DK231">
        <v>0</v>
      </c>
      <c r="DL231">
        <v>0</v>
      </c>
      <c r="DM231">
        <v>3</v>
      </c>
      <c r="DN231">
        <v>6</v>
      </c>
      <c r="DO231">
        <v>0</v>
      </c>
      <c r="DP231">
        <v>0</v>
      </c>
      <c r="DQ231">
        <v>0</v>
      </c>
      <c r="DR231">
        <v>0</v>
      </c>
      <c r="DS231">
        <v>0</v>
      </c>
      <c r="DT231" s="340">
        <v>0</v>
      </c>
      <c r="DU231" s="340">
        <v>0</v>
      </c>
      <c r="DV231" s="340">
        <v>0</v>
      </c>
      <c r="DW231" s="340">
        <v>0</v>
      </c>
      <c r="DX231" s="340">
        <v>0</v>
      </c>
      <c r="DY231" s="340">
        <v>0</v>
      </c>
      <c r="DZ231" s="340">
        <v>0</v>
      </c>
      <c r="EA231" s="340">
        <v>0</v>
      </c>
      <c r="EB231" s="340">
        <v>0</v>
      </c>
      <c r="EC231" s="340">
        <v>12</v>
      </c>
      <c r="ED231" s="340">
        <v>0</v>
      </c>
      <c r="EE231" s="340">
        <v>0</v>
      </c>
      <c r="EF231" s="340">
        <v>0</v>
      </c>
      <c r="EG231" s="340">
        <v>0</v>
      </c>
      <c r="EH231" s="340">
        <v>0</v>
      </c>
      <c r="EI231" s="340">
        <v>0</v>
      </c>
      <c r="EJ231" s="235">
        <v>0</v>
      </c>
      <c r="EK231" s="235">
        <v>0</v>
      </c>
      <c r="EL231" s="235">
        <v>0</v>
      </c>
      <c r="EM231" s="235">
        <v>0</v>
      </c>
      <c r="EN231" s="235">
        <v>0</v>
      </c>
      <c r="EO231" s="235">
        <v>0</v>
      </c>
      <c r="EP231" s="235">
        <v>0</v>
      </c>
      <c r="EQ231" s="235">
        <v>0</v>
      </c>
      <c r="ER231" s="235">
        <v>0</v>
      </c>
      <c r="ES231" s="235">
        <v>0</v>
      </c>
      <c r="ET231" s="235">
        <v>10</v>
      </c>
      <c r="EU231" s="235">
        <v>0</v>
      </c>
      <c r="EV231" s="235">
        <v>0</v>
      </c>
      <c r="EW231" s="235">
        <v>0</v>
      </c>
      <c r="EX231" s="235">
        <v>0</v>
      </c>
      <c r="EY231" s="235">
        <v>0</v>
      </c>
    </row>
    <row r="232" spans="1:155" x14ac:dyDescent="0.2">
      <c r="A232" t="s">
        <v>1828</v>
      </c>
      <c r="E232" s="277"/>
      <c r="F232" s="277"/>
      <c r="G232" s="277"/>
      <c r="H232" s="277"/>
      <c r="I232" s="277"/>
      <c r="J232" s="277"/>
      <c r="K232">
        <v>0</v>
      </c>
      <c r="L232">
        <v>0</v>
      </c>
      <c r="M232">
        <v>0</v>
      </c>
      <c r="N232">
        <v>0</v>
      </c>
      <c r="O232">
        <v>0</v>
      </c>
      <c r="P232">
        <v>0</v>
      </c>
      <c r="Q232">
        <v>0</v>
      </c>
      <c r="R232">
        <v>3</v>
      </c>
      <c r="S232">
        <v>3</v>
      </c>
      <c r="T232">
        <v>8</v>
      </c>
      <c r="U232">
        <v>2</v>
      </c>
      <c r="V232">
        <v>18</v>
      </c>
      <c r="W232">
        <v>0</v>
      </c>
      <c r="X232">
        <v>0</v>
      </c>
      <c r="Y232">
        <v>0</v>
      </c>
      <c r="Z232">
        <v>3</v>
      </c>
      <c r="AA232" t="s">
        <v>2201</v>
      </c>
      <c r="AB232">
        <v>0</v>
      </c>
      <c r="AC232">
        <v>0</v>
      </c>
      <c r="AD232">
        <v>0</v>
      </c>
      <c r="AE232">
        <v>0</v>
      </c>
      <c r="AF232">
        <v>0</v>
      </c>
      <c r="AG232">
        <v>0</v>
      </c>
      <c r="AH232">
        <v>0</v>
      </c>
      <c r="AI232">
        <v>1</v>
      </c>
      <c r="AJ232">
        <v>0</v>
      </c>
      <c r="AK232">
        <v>0</v>
      </c>
      <c r="AL232">
        <v>0</v>
      </c>
      <c r="AM232">
        <v>2</v>
      </c>
      <c r="AN232">
        <v>0</v>
      </c>
      <c r="AO232">
        <v>0</v>
      </c>
      <c r="AP232">
        <v>0</v>
      </c>
      <c r="AQ232">
        <v>3</v>
      </c>
      <c r="AR232">
        <v>0</v>
      </c>
      <c r="AS232">
        <v>0</v>
      </c>
      <c r="AT232">
        <v>0</v>
      </c>
      <c r="AU232">
        <v>0</v>
      </c>
      <c r="AV232">
        <v>0</v>
      </c>
      <c r="AW232">
        <v>0</v>
      </c>
      <c r="AX232">
        <v>0</v>
      </c>
      <c r="AY232">
        <v>1</v>
      </c>
      <c r="AZ232">
        <v>0</v>
      </c>
      <c r="BA232">
        <v>0</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BX232">
        <v>0</v>
      </c>
      <c r="BY232">
        <v>0</v>
      </c>
      <c r="BZ232">
        <v>0</v>
      </c>
      <c r="CA232">
        <v>0</v>
      </c>
      <c r="CB232">
        <v>0</v>
      </c>
      <c r="CC232">
        <v>0</v>
      </c>
      <c r="CD232">
        <v>0</v>
      </c>
      <c r="CE232">
        <v>0</v>
      </c>
      <c r="CF232">
        <v>0</v>
      </c>
      <c r="CG232">
        <v>0</v>
      </c>
      <c r="CH232">
        <v>0</v>
      </c>
      <c r="CI232">
        <v>0</v>
      </c>
      <c r="CJ232">
        <v>0</v>
      </c>
      <c r="CK232">
        <v>0</v>
      </c>
      <c r="CL232">
        <v>0</v>
      </c>
      <c r="CM232">
        <v>0</v>
      </c>
      <c r="CN232">
        <v>0</v>
      </c>
      <c r="CO232">
        <v>0</v>
      </c>
      <c r="CP232">
        <v>0</v>
      </c>
      <c r="CQ232">
        <v>0</v>
      </c>
      <c r="CR232">
        <v>0</v>
      </c>
      <c r="CS232">
        <v>0</v>
      </c>
      <c r="CT232">
        <v>0</v>
      </c>
      <c r="CU232">
        <v>0</v>
      </c>
      <c r="CV232">
        <v>0</v>
      </c>
      <c r="CW232">
        <v>0</v>
      </c>
      <c r="CX232">
        <v>0</v>
      </c>
      <c r="CY232">
        <v>2</v>
      </c>
      <c r="CZ232">
        <v>0</v>
      </c>
      <c r="DA232">
        <v>0</v>
      </c>
      <c r="DB232">
        <v>0</v>
      </c>
      <c r="DC232">
        <v>0</v>
      </c>
      <c r="DD232">
        <v>0</v>
      </c>
      <c r="DE232">
        <v>0</v>
      </c>
      <c r="DF232">
        <v>0</v>
      </c>
      <c r="DG232">
        <v>0</v>
      </c>
      <c r="DH232">
        <v>0</v>
      </c>
      <c r="DI232">
        <v>0</v>
      </c>
      <c r="DJ232">
        <v>0</v>
      </c>
      <c r="DK232">
        <v>0</v>
      </c>
      <c r="DL232">
        <v>0</v>
      </c>
      <c r="DM232">
        <v>0</v>
      </c>
      <c r="DN232">
        <v>3</v>
      </c>
      <c r="DO232">
        <v>0</v>
      </c>
      <c r="DP232">
        <v>0</v>
      </c>
      <c r="DQ232">
        <v>0</v>
      </c>
      <c r="DR232">
        <v>0</v>
      </c>
      <c r="DS232">
        <v>0</v>
      </c>
      <c r="DT232" s="340" t="e">
        <v>#N/A</v>
      </c>
      <c r="DU232" s="340" t="e">
        <v>#N/A</v>
      </c>
      <c r="DV232" s="340" t="e">
        <v>#N/A</v>
      </c>
      <c r="DW232" s="340" t="e">
        <v>#N/A</v>
      </c>
      <c r="DX232" s="340" t="e">
        <v>#N/A</v>
      </c>
      <c r="DY232" s="340" t="e">
        <v>#N/A</v>
      </c>
      <c r="DZ232" s="340" t="e">
        <v>#N/A</v>
      </c>
      <c r="EA232" s="340" t="e">
        <v>#N/A</v>
      </c>
      <c r="EB232" s="340" t="e">
        <v>#N/A</v>
      </c>
      <c r="EC232" s="340" t="e">
        <v>#N/A</v>
      </c>
      <c r="ED232" s="340" t="e">
        <v>#N/A</v>
      </c>
      <c r="EE232" s="340" t="e">
        <v>#N/A</v>
      </c>
      <c r="EF232" s="340" t="e">
        <v>#N/A</v>
      </c>
      <c r="EG232" s="340" t="e">
        <v>#N/A</v>
      </c>
      <c r="EH232" s="340" t="e">
        <v>#N/A</v>
      </c>
      <c r="EI232" s="340" t="e">
        <v>#N/A</v>
      </c>
      <c r="EJ232" s="235" t="e">
        <v>#N/A</v>
      </c>
      <c r="EK232" s="235" t="e">
        <v>#N/A</v>
      </c>
      <c r="EL232" s="235" t="e">
        <v>#N/A</v>
      </c>
      <c r="EM232" s="235" t="e">
        <v>#N/A</v>
      </c>
      <c r="EN232" s="235" t="e">
        <v>#N/A</v>
      </c>
      <c r="EO232" s="235" t="e">
        <v>#N/A</v>
      </c>
      <c r="EP232" s="235" t="e">
        <v>#N/A</v>
      </c>
      <c r="EQ232" s="235" t="e">
        <v>#N/A</v>
      </c>
      <c r="ER232" s="235" t="e">
        <v>#N/A</v>
      </c>
      <c r="ES232" s="235" t="e">
        <v>#N/A</v>
      </c>
      <c r="ET232" s="235" t="e">
        <v>#N/A</v>
      </c>
      <c r="EU232" s="235" t="e">
        <v>#N/A</v>
      </c>
      <c r="EV232" s="235" t="e">
        <v>#N/A</v>
      </c>
      <c r="EW232" s="235" t="e">
        <v>#N/A</v>
      </c>
      <c r="EX232" s="235" t="e">
        <v>#N/A</v>
      </c>
      <c r="EY232" s="235" t="e">
        <v>#N/A</v>
      </c>
    </row>
    <row r="233" spans="1:155" x14ac:dyDescent="0.2">
      <c r="A233" t="s">
        <v>2084</v>
      </c>
      <c r="E233" s="277"/>
      <c r="F233" s="277"/>
      <c r="G233" s="277"/>
      <c r="H233" s="277"/>
      <c r="I233" s="277"/>
      <c r="J233" s="277"/>
      <c r="K233">
        <v>0</v>
      </c>
      <c r="L233">
        <v>0</v>
      </c>
      <c r="M233">
        <v>0</v>
      </c>
      <c r="N233">
        <v>0</v>
      </c>
      <c r="O233">
        <v>0</v>
      </c>
      <c r="P233">
        <v>0</v>
      </c>
      <c r="Q233">
        <v>0</v>
      </c>
      <c r="R233">
        <v>1</v>
      </c>
      <c r="S233">
        <v>2</v>
      </c>
      <c r="T233">
        <v>20</v>
      </c>
      <c r="U233">
        <v>2</v>
      </c>
      <c r="V233">
        <v>9</v>
      </c>
      <c r="W233">
        <v>0</v>
      </c>
      <c r="X233">
        <v>0</v>
      </c>
      <c r="Y233">
        <v>0</v>
      </c>
      <c r="Z233">
        <v>0</v>
      </c>
      <c r="AA233" t="s">
        <v>2201</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I233">
        <v>0</v>
      </c>
      <c r="BJ233">
        <v>0</v>
      </c>
      <c r="BK233">
        <v>0</v>
      </c>
      <c r="BL233">
        <v>0</v>
      </c>
      <c r="BM233">
        <v>0</v>
      </c>
      <c r="BN233">
        <v>0</v>
      </c>
      <c r="BO233">
        <v>0</v>
      </c>
      <c r="BP233">
        <v>0</v>
      </c>
      <c r="BQ233">
        <v>0</v>
      </c>
      <c r="BR233">
        <v>0</v>
      </c>
      <c r="BS233">
        <v>1</v>
      </c>
      <c r="BT233">
        <v>0</v>
      </c>
      <c r="BU233">
        <v>0</v>
      </c>
      <c r="BV233">
        <v>0</v>
      </c>
      <c r="BW233">
        <v>0</v>
      </c>
      <c r="BX233">
        <v>0</v>
      </c>
      <c r="BY233">
        <v>0</v>
      </c>
      <c r="BZ233">
        <v>0</v>
      </c>
      <c r="CA233">
        <v>0</v>
      </c>
      <c r="CB233">
        <v>0</v>
      </c>
      <c r="CC233">
        <v>0</v>
      </c>
      <c r="CD233">
        <v>0</v>
      </c>
      <c r="CE233">
        <v>0</v>
      </c>
      <c r="CF233">
        <v>0</v>
      </c>
      <c r="CG233">
        <v>0</v>
      </c>
      <c r="CH233">
        <v>0</v>
      </c>
      <c r="CI233">
        <v>0</v>
      </c>
      <c r="CJ233">
        <v>0</v>
      </c>
      <c r="CK233">
        <v>0</v>
      </c>
      <c r="CL233">
        <v>0</v>
      </c>
      <c r="CM233">
        <v>0</v>
      </c>
      <c r="DT233" s="340">
        <v>0</v>
      </c>
      <c r="DU233" s="340">
        <v>0</v>
      </c>
      <c r="DV233" s="340">
        <v>0</v>
      </c>
      <c r="DW233" s="340">
        <v>0</v>
      </c>
      <c r="DX233" s="340">
        <v>0</v>
      </c>
      <c r="DY233" s="340">
        <v>0</v>
      </c>
      <c r="DZ233" s="340">
        <v>0</v>
      </c>
      <c r="EA233" s="340">
        <v>0</v>
      </c>
      <c r="EB233" s="340">
        <v>0</v>
      </c>
      <c r="EC233" s="340">
        <v>0</v>
      </c>
      <c r="ED233" s="340">
        <v>0</v>
      </c>
      <c r="EE233" s="340">
        <v>0</v>
      </c>
      <c r="EF233" s="340">
        <v>0</v>
      </c>
      <c r="EG233" s="340">
        <v>0</v>
      </c>
      <c r="EH233" s="340">
        <v>0</v>
      </c>
      <c r="EI233" s="340">
        <v>0</v>
      </c>
      <c r="EJ233" s="235">
        <v>0</v>
      </c>
      <c r="EK233" s="235">
        <v>0</v>
      </c>
      <c r="EL233" s="235">
        <v>0</v>
      </c>
      <c r="EM233" s="235">
        <v>0</v>
      </c>
      <c r="EN233" s="235">
        <v>0</v>
      </c>
      <c r="EO233" s="235">
        <v>0</v>
      </c>
      <c r="EP233" s="235">
        <v>0</v>
      </c>
      <c r="EQ233" s="235">
        <v>0</v>
      </c>
      <c r="ER233" s="235">
        <v>0</v>
      </c>
      <c r="ES233" s="235">
        <v>0</v>
      </c>
      <c r="ET233" s="235">
        <v>0</v>
      </c>
      <c r="EU233" s="235">
        <v>0</v>
      </c>
      <c r="EV233" s="235">
        <v>0</v>
      </c>
      <c r="EW233" s="235">
        <v>0</v>
      </c>
      <c r="EX233" s="235">
        <v>0</v>
      </c>
      <c r="EY233" s="235">
        <v>0</v>
      </c>
    </row>
    <row r="234" spans="1:155" x14ac:dyDescent="0.2">
      <c r="A234" t="s">
        <v>1767</v>
      </c>
      <c r="E234" s="277"/>
      <c r="F234" s="277"/>
      <c r="G234" s="277"/>
      <c r="H234" s="277"/>
      <c r="I234" s="277"/>
      <c r="J234" s="277"/>
      <c r="K234">
        <v>0</v>
      </c>
      <c r="L234">
        <v>0</v>
      </c>
      <c r="M234">
        <v>0</v>
      </c>
      <c r="N234">
        <v>0</v>
      </c>
      <c r="O234">
        <v>0</v>
      </c>
      <c r="P234">
        <v>0</v>
      </c>
      <c r="Q234">
        <v>0</v>
      </c>
      <c r="R234">
        <v>0</v>
      </c>
      <c r="S234">
        <v>11</v>
      </c>
      <c r="T234">
        <v>21</v>
      </c>
      <c r="U234">
        <v>8</v>
      </c>
      <c r="V234">
        <v>3</v>
      </c>
      <c r="W234">
        <v>0</v>
      </c>
      <c r="X234">
        <v>0</v>
      </c>
      <c r="Y234">
        <v>0</v>
      </c>
      <c r="Z234">
        <v>0</v>
      </c>
      <c r="AA234" t="s">
        <v>2201</v>
      </c>
      <c r="AB234">
        <v>0</v>
      </c>
      <c r="AC234">
        <v>0</v>
      </c>
      <c r="AD234">
        <v>0</v>
      </c>
      <c r="AE234">
        <v>0</v>
      </c>
      <c r="AF234">
        <v>0</v>
      </c>
      <c r="AG234">
        <v>0</v>
      </c>
      <c r="AH234">
        <v>0</v>
      </c>
      <c r="AI234">
        <v>0</v>
      </c>
      <c r="AJ234">
        <v>2</v>
      </c>
      <c r="AK234">
        <v>2</v>
      </c>
      <c r="AL234">
        <v>1</v>
      </c>
      <c r="AM234">
        <v>1</v>
      </c>
      <c r="AN234">
        <v>0</v>
      </c>
      <c r="AO234">
        <v>0</v>
      </c>
      <c r="AP234">
        <v>0</v>
      </c>
      <c r="AQ234">
        <v>0</v>
      </c>
      <c r="AR234">
        <v>0</v>
      </c>
      <c r="AS234">
        <v>0</v>
      </c>
      <c r="AT234">
        <v>0</v>
      </c>
      <c r="AU234">
        <v>0</v>
      </c>
      <c r="AV234">
        <v>0</v>
      </c>
      <c r="AW234">
        <v>0</v>
      </c>
      <c r="AX234">
        <v>0</v>
      </c>
      <c r="AY234">
        <v>0</v>
      </c>
      <c r="AZ234">
        <v>0</v>
      </c>
      <c r="BA234">
        <v>1</v>
      </c>
      <c r="BB234">
        <v>5</v>
      </c>
      <c r="BC234">
        <v>0</v>
      </c>
      <c r="BD234">
        <v>0</v>
      </c>
      <c r="BE234">
        <v>0</v>
      </c>
      <c r="BF234">
        <v>0</v>
      </c>
      <c r="BG234">
        <v>0</v>
      </c>
      <c r="BH234">
        <v>0</v>
      </c>
      <c r="BI234">
        <v>0</v>
      </c>
      <c r="BJ234">
        <v>0</v>
      </c>
      <c r="BK234">
        <v>0</v>
      </c>
      <c r="BL234">
        <v>0</v>
      </c>
      <c r="BM234">
        <v>0</v>
      </c>
      <c r="BN234">
        <v>0</v>
      </c>
      <c r="BO234">
        <v>0</v>
      </c>
      <c r="BP234">
        <v>1</v>
      </c>
      <c r="BQ234">
        <v>1</v>
      </c>
      <c r="BR234">
        <v>0</v>
      </c>
      <c r="BS234">
        <v>1</v>
      </c>
      <c r="BT234">
        <v>0</v>
      </c>
      <c r="BU234">
        <v>0</v>
      </c>
      <c r="BV234">
        <v>0</v>
      </c>
      <c r="BW234">
        <v>0</v>
      </c>
      <c r="BX234">
        <v>0</v>
      </c>
      <c r="BY234">
        <v>0</v>
      </c>
      <c r="BZ234">
        <v>0</v>
      </c>
      <c r="CA234">
        <v>0</v>
      </c>
      <c r="CB234">
        <v>0</v>
      </c>
      <c r="CC234">
        <v>0</v>
      </c>
      <c r="CD234">
        <v>0</v>
      </c>
      <c r="CE234">
        <v>0</v>
      </c>
      <c r="CF234">
        <v>1</v>
      </c>
      <c r="CG234">
        <v>0</v>
      </c>
      <c r="CH234">
        <v>6</v>
      </c>
      <c r="CI234">
        <v>0</v>
      </c>
      <c r="CJ234">
        <v>0</v>
      </c>
      <c r="CK234">
        <v>0</v>
      </c>
      <c r="CL234">
        <v>0</v>
      </c>
      <c r="CM234">
        <v>0</v>
      </c>
      <c r="CN234">
        <v>0</v>
      </c>
      <c r="CO234">
        <v>0</v>
      </c>
      <c r="CP234">
        <v>0</v>
      </c>
      <c r="CQ234">
        <v>0</v>
      </c>
      <c r="CR234">
        <v>0</v>
      </c>
      <c r="CS234">
        <v>0</v>
      </c>
      <c r="CT234">
        <v>0</v>
      </c>
      <c r="CU234">
        <v>0</v>
      </c>
      <c r="CV234">
        <v>3</v>
      </c>
      <c r="CW234">
        <v>1</v>
      </c>
      <c r="CX234">
        <v>1</v>
      </c>
      <c r="CY234">
        <v>0</v>
      </c>
      <c r="CZ234">
        <v>0</v>
      </c>
      <c r="DA234">
        <v>0</v>
      </c>
      <c r="DB234">
        <v>0</v>
      </c>
      <c r="DC234">
        <v>0</v>
      </c>
      <c r="DD234">
        <v>0</v>
      </c>
      <c r="DE234">
        <v>0</v>
      </c>
      <c r="DF234">
        <v>0</v>
      </c>
      <c r="DG234">
        <v>0</v>
      </c>
      <c r="DH234">
        <v>0</v>
      </c>
      <c r="DI234">
        <v>0</v>
      </c>
      <c r="DJ234">
        <v>0</v>
      </c>
      <c r="DK234">
        <v>0</v>
      </c>
      <c r="DL234">
        <v>0</v>
      </c>
      <c r="DM234">
        <v>0</v>
      </c>
      <c r="DN234">
        <v>2</v>
      </c>
      <c r="DO234">
        <v>0</v>
      </c>
      <c r="DP234">
        <v>0</v>
      </c>
      <c r="DQ234">
        <v>0</v>
      </c>
      <c r="DR234">
        <v>0</v>
      </c>
      <c r="DS234">
        <v>0</v>
      </c>
      <c r="DT234" s="340">
        <v>0</v>
      </c>
      <c r="DU234" s="340">
        <v>0</v>
      </c>
      <c r="DV234" s="340">
        <v>0</v>
      </c>
      <c r="DW234" s="340">
        <v>0</v>
      </c>
      <c r="DX234" s="340">
        <v>0</v>
      </c>
      <c r="DY234" s="340">
        <v>0</v>
      </c>
      <c r="DZ234" s="340">
        <v>0</v>
      </c>
      <c r="EA234" s="340">
        <v>0</v>
      </c>
      <c r="EB234" s="340">
        <v>2</v>
      </c>
      <c r="EC234" s="340">
        <v>2</v>
      </c>
      <c r="ED234" s="340">
        <v>0</v>
      </c>
      <c r="EE234" s="340">
        <v>0</v>
      </c>
      <c r="EF234" s="340">
        <v>0</v>
      </c>
      <c r="EG234" s="340">
        <v>0</v>
      </c>
      <c r="EH234" s="340">
        <v>0</v>
      </c>
      <c r="EI234" s="340">
        <v>0</v>
      </c>
      <c r="EJ234" s="235">
        <v>0</v>
      </c>
      <c r="EK234" s="235">
        <v>0</v>
      </c>
      <c r="EL234" s="235">
        <v>0</v>
      </c>
      <c r="EM234" s="235">
        <v>0</v>
      </c>
      <c r="EN234" s="235">
        <v>0</v>
      </c>
      <c r="EO234" s="235">
        <v>0</v>
      </c>
      <c r="EP234" s="235">
        <v>0</v>
      </c>
      <c r="EQ234" s="235">
        <v>0</v>
      </c>
      <c r="ER234" s="235">
        <v>0</v>
      </c>
      <c r="ES234" s="235">
        <v>1</v>
      </c>
      <c r="ET234" s="235">
        <v>4</v>
      </c>
      <c r="EU234" s="235">
        <v>0</v>
      </c>
      <c r="EV234" s="235">
        <v>0</v>
      </c>
      <c r="EW234" s="235">
        <v>0</v>
      </c>
      <c r="EX234" s="235">
        <v>0</v>
      </c>
      <c r="EY234" s="235">
        <v>0</v>
      </c>
    </row>
    <row r="235" spans="1:155" x14ac:dyDescent="0.2">
      <c r="A235" t="s">
        <v>2347</v>
      </c>
      <c r="E235" s="277"/>
      <c r="F235" s="277"/>
      <c r="G235" s="277"/>
      <c r="H235" s="277"/>
      <c r="I235" s="277"/>
      <c r="J235" s="277"/>
      <c r="L235">
        <v>0</v>
      </c>
      <c r="M235">
        <v>0</v>
      </c>
      <c r="N235">
        <v>0</v>
      </c>
      <c r="O235">
        <v>0</v>
      </c>
      <c r="P235">
        <v>0</v>
      </c>
      <c r="Q235">
        <v>0</v>
      </c>
      <c r="R235">
        <v>0</v>
      </c>
      <c r="S235">
        <v>13</v>
      </c>
      <c r="T235">
        <v>7</v>
      </c>
      <c r="U235">
        <v>1</v>
      </c>
      <c r="V235">
        <v>10</v>
      </c>
      <c r="W235">
        <v>0</v>
      </c>
      <c r="X235">
        <v>0</v>
      </c>
      <c r="Y235">
        <v>0</v>
      </c>
      <c r="Z235">
        <v>0</v>
      </c>
      <c r="AA235" t="s">
        <v>2201</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1</v>
      </c>
      <c r="BC235">
        <v>0</v>
      </c>
      <c r="BD235">
        <v>0</v>
      </c>
      <c r="BE235">
        <v>0</v>
      </c>
      <c r="BF235">
        <v>0</v>
      </c>
      <c r="BG235">
        <v>0</v>
      </c>
      <c r="DT235" s="340" t="e">
        <v>#N/A</v>
      </c>
      <c r="DU235" s="340" t="e">
        <v>#N/A</v>
      </c>
      <c r="DV235" s="340" t="e">
        <v>#N/A</v>
      </c>
      <c r="DW235" s="340" t="e">
        <v>#N/A</v>
      </c>
      <c r="DX235" s="340" t="e">
        <v>#N/A</v>
      </c>
      <c r="DY235" s="340" t="e">
        <v>#N/A</v>
      </c>
      <c r="DZ235" s="340" t="e">
        <v>#N/A</v>
      </c>
      <c r="EA235" s="340" t="e">
        <v>#N/A</v>
      </c>
      <c r="EB235" s="340" t="e">
        <v>#N/A</v>
      </c>
      <c r="EC235" s="340" t="e">
        <v>#N/A</v>
      </c>
      <c r="ED235" s="340" t="e">
        <v>#N/A</v>
      </c>
      <c r="EE235" s="340" t="e">
        <v>#N/A</v>
      </c>
      <c r="EF235" s="340" t="e">
        <v>#N/A</v>
      </c>
      <c r="EG235" s="340" t="e">
        <v>#N/A</v>
      </c>
      <c r="EH235" s="340" t="e">
        <v>#N/A</v>
      </c>
      <c r="EI235" s="340" t="e">
        <v>#N/A</v>
      </c>
      <c r="EJ235" s="235" t="e">
        <v>#N/A</v>
      </c>
      <c r="EK235" s="235" t="e">
        <v>#N/A</v>
      </c>
      <c r="EL235" s="235" t="e">
        <v>#N/A</v>
      </c>
      <c r="EM235" s="235" t="e">
        <v>#N/A</v>
      </c>
      <c r="EN235" s="235" t="e">
        <v>#N/A</v>
      </c>
      <c r="EO235" s="235" t="e">
        <v>#N/A</v>
      </c>
      <c r="EP235" s="235" t="e">
        <v>#N/A</v>
      </c>
      <c r="EQ235" s="235" t="e">
        <v>#N/A</v>
      </c>
      <c r="ER235" s="235" t="e">
        <v>#N/A</v>
      </c>
      <c r="ES235" s="235" t="e">
        <v>#N/A</v>
      </c>
      <c r="ET235" s="235" t="e">
        <v>#N/A</v>
      </c>
      <c r="EU235" s="235" t="e">
        <v>#N/A</v>
      </c>
      <c r="EV235" s="235" t="e">
        <v>#N/A</v>
      </c>
      <c r="EW235" s="235" t="e">
        <v>#N/A</v>
      </c>
      <c r="EX235" s="235" t="e">
        <v>#N/A</v>
      </c>
      <c r="EY235" s="235" t="e">
        <v>#N/A</v>
      </c>
    </row>
    <row r="236" spans="1:155" x14ac:dyDescent="0.2">
      <c r="A236" t="s">
        <v>2072</v>
      </c>
      <c r="E236" s="277"/>
      <c r="F236" s="277"/>
      <c r="G236" s="277"/>
      <c r="H236" s="277"/>
      <c r="I236" s="277"/>
      <c r="J236" s="277"/>
      <c r="K236">
        <v>0</v>
      </c>
      <c r="L236">
        <v>4</v>
      </c>
      <c r="M236">
        <v>0</v>
      </c>
      <c r="N236">
        <v>3</v>
      </c>
      <c r="O236">
        <v>1</v>
      </c>
      <c r="P236">
        <v>0</v>
      </c>
      <c r="Q236">
        <v>55</v>
      </c>
      <c r="R236">
        <v>1</v>
      </c>
      <c r="S236">
        <v>58</v>
      </c>
      <c r="T236">
        <v>103</v>
      </c>
      <c r="U236">
        <v>11</v>
      </c>
      <c r="V236">
        <v>7</v>
      </c>
      <c r="W236">
        <v>0</v>
      </c>
      <c r="X236">
        <v>0</v>
      </c>
      <c r="Y236">
        <v>0</v>
      </c>
      <c r="Z236">
        <v>2</v>
      </c>
      <c r="AA236" t="s">
        <v>2201</v>
      </c>
      <c r="AB236">
        <v>0</v>
      </c>
      <c r="AC236">
        <v>0</v>
      </c>
      <c r="AD236">
        <v>0</v>
      </c>
      <c r="AE236">
        <v>0</v>
      </c>
      <c r="AF236">
        <v>0</v>
      </c>
      <c r="AG236">
        <v>0</v>
      </c>
      <c r="AH236">
        <v>15</v>
      </c>
      <c r="AI236">
        <v>0</v>
      </c>
      <c r="AJ236">
        <v>5</v>
      </c>
      <c r="AK236">
        <v>2</v>
      </c>
      <c r="AL236">
        <v>0</v>
      </c>
      <c r="AM236">
        <v>3</v>
      </c>
      <c r="AN236">
        <v>0</v>
      </c>
      <c r="AO236">
        <v>0</v>
      </c>
      <c r="AP236">
        <v>0</v>
      </c>
      <c r="AQ236">
        <v>1</v>
      </c>
      <c r="AR236">
        <v>0</v>
      </c>
      <c r="AS236">
        <v>0</v>
      </c>
      <c r="AT236">
        <v>0</v>
      </c>
      <c r="AU236">
        <v>0</v>
      </c>
      <c r="AV236">
        <v>0</v>
      </c>
      <c r="AW236">
        <v>0</v>
      </c>
      <c r="AX236">
        <v>25</v>
      </c>
      <c r="AY236">
        <v>0</v>
      </c>
      <c r="AZ236">
        <v>15</v>
      </c>
      <c r="BA236">
        <v>22</v>
      </c>
      <c r="BB236">
        <v>2</v>
      </c>
      <c r="BC236">
        <v>1</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BX236">
        <v>0</v>
      </c>
      <c r="BY236">
        <v>2</v>
      </c>
      <c r="BZ236">
        <v>0</v>
      </c>
      <c r="CA236">
        <v>0</v>
      </c>
      <c r="CB236">
        <v>0</v>
      </c>
      <c r="CC236">
        <v>0</v>
      </c>
      <c r="CD236">
        <v>12</v>
      </c>
      <c r="CE236">
        <v>0</v>
      </c>
      <c r="CF236">
        <v>2</v>
      </c>
      <c r="CG236">
        <v>1</v>
      </c>
      <c r="CH236">
        <v>0</v>
      </c>
      <c r="CI236">
        <v>0</v>
      </c>
      <c r="CJ236">
        <v>0</v>
      </c>
      <c r="CK236">
        <v>0</v>
      </c>
      <c r="CL236">
        <v>0</v>
      </c>
      <c r="CM236">
        <v>0</v>
      </c>
      <c r="CN236">
        <v>0</v>
      </c>
      <c r="CO236">
        <v>2</v>
      </c>
      <c r="CP236">
        <v>0</v>
      </c>
      <c r="CQ236">
        <v>1</v>
      </c>
      <c r="CR236">
        <v>0</v>
      </c>
      <c r="CS236">
        <v>0</v>
      </c>
      <c r="CT236">
        <v>19</v>
      </c>
      <c r="CU236">
        <v>0</v>
      </c>
      <c r="CV236">
        <v>9</v>
      </c>
      <c r="CW236">
        <v>3</v>
      </c>
      <c r="CX236">
        <v>0</v>
      </c>
      <c r="CY236">
        <v>0</v>
      </c>
      <c r="CZ236">
        <v>0</v>
      </c>
      <c r="DA236">
        <v>0</v>
      </c>
      <c r="DB236">
        <v>0</v>
      </c>
      <c r="DC236">
        <v>0</v>
      </c>
      <c r="DD236">
        <v>0</v>
      </c>
      <c r="DE236">
        <v>0</v>
      </c>
      <c r="DF236">
        <v>0</v>
      </c>
      <c r="DG236">
        <v>0</v>
      </c>
      <c r="DH236">
        <v>0</v>
      </c>
      <c r="DI236">
        <v>0</v>
      </c>
      <c r="DJ236">
        <v>11</v>
      </c>
      <c r="DK236">
        <v>0</v>
      </c>
      <c r="DL236">
        <v>1</v>
      </c>
      <c r="DM236">
        <v>1</v>
      </c>
      <c r="DN236">
        <v>1</v>
      </c>
      <c r="DO236">
        <v>0</v>
      </c>
      <c r="DP236">
        <v>0</v>
      </c>
      <c r="DQ236">
        <v>0</v>
      </c>
      <c r="DR236">
        <v>0</v>
      </c>
      <c r="DS236">
        <v>0</v>
      </c>
      <c r="DT236" s="340">
        <v>0</v>
      </c>
      <c r="DU236" s="340">
        <v>0</v>
      </c>
      <c r="DV236" s="340">
        <v>0</v>
      </c>
      <c r="DW236" s="340">
        <v>1</v>
      </c>
      <c r="DX236" s="340">
        <v>0</v>
      </c>
      <c r="DY236" s="340">
        <v>0</v>
      </c>
      <c r="DZ236" s="340">
        <v>4</v>
      </c>
      <c r="EA236" s="340">
        <v>0</v>
      </c>
      <c r="EB236" s="340">
        <v>2</v>
      </c>
      <c r="EC236" s="340">
        <v>1</v>
      </c>
      <c r="ED236" s="340">
        <v>0</v>
      </c>
      <c r="EE236" s="340">
        <v>0</v>
      </c>
      <c r="EF236" s="340">
        <v>0</v>
      </c>
      <c r="EG236" s="340">
        <v>0</v>
      </c>
      <c r="EH236" s="340">
        <v>0</v>
      </c>
      <c r="EI236" s="340">
        <v>0</v>
      </c>
      <c r="EJ236" s="235">
        <v>0</v>
      </c>
      <c r="EK236" s="235">
        <v>0</v>
      </c>
      <c r="EL236" s="235">
        <v>0</v>
      </c>
      <c r="EM236" s="235">
        <v>0</v>
      </c>
      <c r="EN236" s="235">
        <v>0</v>
      </c>
      <c r="EO236" s="235">
        <v>0</v>
      </c>
      <c r="EP236" s="235">
        <v>22</v>
      </c>
      <c r="EQ236" s="235">
        <v>0</v>
      </c>
      <c r="ER236" s="235">
        <v>1</v>
      </c>
      <c r="ES236" s="235">
        <v>0</v>
      </c>
      <c r="ET236" s="235">
        <v>1</v>
      </c>
      <c r="EU236" s="235">
        <v>0</v>
      </c>
      <c r="EV236" s="235">
        <v>0</v>
      </c>
      <c r="EW236" s="235">
        <v>0</v>
      </c>
      <c r="EX236" s="235">
        <v>0</v>
      </c>
      <c r="EY236" s="235">
        <v>1</v>
      </c>
    </row>
    <row r="237" spans="1:155" x14ac:dyDescent="0.2">
      <c r="A237" t="s">
        <v>2258</v>
      </c>
      <c r="E237" s="277"/>
      <c r="F237" s="277"/>
      <c r="G237" s="277"/>
      <c r="H237" s="277"/>
      <c r="I237" s="277"/>
      <c r="J237" s="277"/>
      <c r="K237">
        <v>0</v>
      </c>
      <c r="L237">
        <v>3</v>
      </c>
      <c r="M237">
        <v>0</v>
      </c>
      <c r="N237">
        <v>7</v>
      </c>
      <c r="O237">
        <v>9</v>
      </c>
      <c r="P237">
        <v>0</v>
      </c>
      <c r="Q237">
        <v>0</v>
      </c>
      <c r="R237">
        <v>0</v>
      </c>
      <c r="S237">
        <v>9</v>
      </c>
      <c r="T237">
        <v>26</v>
      </c>
      <c r="U237">
        <v>7</v>
      </c>
      <c r="V237">
        <v>6</v>
      </c>
      <c r="W237">
        <v>0</v>
      </c>
      <c r="X237">
        <v>0</v>
      </c>
      <c r="Y237">
        <v>0</v>
      </c>
      <c r="Z237">
        <v>2</v>
      </c>
      <c r="AA237" t="s">
        <v>2201</v>
      </c>
      <c r="AB237">
        <v>0</v>
      </c>
      <c r="AC237">
        <v>1</v>
      </c>
      <c r="AD237">
        <v>0</v>
      </c>
      <c r="AE237">
        <v>0</v>
      </c>
      <c r="AF237">
        <v>8</v>
      </c>
      <c r="AG237">
        <v>0</v>
      </c>
      <c r="AH237">
        <v>0</v>
      </c>
      <c r="AI237">
        <v>0</v>
      </c>
      <c r="AJ237">
        <v>0</v>
      </c>
      <c r="AK237">
        <v>0</v>
      </c>
      <c r="AL237">
        <v>0</v>
      </c>
      <c r="AM237">
        <v>0</v>
      </c>
      <c r="AN237">
        <v>0</v>
      </c>
      <c r="AO237">
        <v>0</v>
      </c>
      <c r="AP237">
        <v>0</v>
      </c>
      <c r="AQ237">
        <v>0</v>
      </c>
      <c r="AR237">
        <v>0</v>
      </c>
      <c r="AS237">
        <v>4</v>
      </c>
      <c r="AT237">
        <v>0</v>
      </c>
      <c r="AU237">
        <v>0</v>
      </c>
      <c r="AV237">
        <v>0</v>
      </c>
      <c r="AW237">
        <v>0</v>
      </c>
      <c r="AX237">
        <v>0</v>
      </c>
      <c r="AY237">
        <v>0</v>
      </c>
      <c r="AZ237">
        <v>0</v>
      </c>
      <c r="BA237">
        <v>0</v>
      </c>
      <c r="BB237">
        <v>0</v>
      </c>
      <c r="BC237">
        <v>0</v>
      </c>
      <c r="BD237">
        <v>0</v>
      </c>
      <c r="BE237">
        <v>0</v>
      </c>
      <c r="BF237">
        <v>0</v>
      </c>
      <c r="BG237">
        <v>0</v>
      </c>
      <c r="BH237">
        <v>0</v>
      </c>
      <c r="BI237">
        <v>0</v>
      </c>
      <c r="BJ237">
        <v>0</v>
      </c>
      <c r="BK237">
        <v>0</v>
      </c>
      <c r="BL237">
        <v>0</v>
      </c>
      <c r="BM237">
        <v>0</v>
      </c>
      <c r="BN237">
        <v>0</v>
      </c>
      <c r="BO237">
        <v>0</v>
      </c>
      <c r="BP237">
        <v>1</v>
      </c>
      <c r="BQ237">
        <v>0</v>
      </c>
      <c r="BR237">
        <v>0</v>
      </c>
      <c r="BS237">
        <v>0</v>
      </c>
      <c r="BT237">
        <v>0</v>
      </c>
      <c r="BU237">
        <v>0</v>
      </c>
      <c r="BV237">
        <v>0</v>
      </c>
      <c r="BW237">
        <v>0</v>
      </c>
      <c r="BX237">
        <v>0</v>
      </c>
      <c r="BY237">
        <v>0</v>
      </c>
      <c r="BZ237">
        <v>0</v>
      </c>
      <c r="CA237">
        <v>0</v>
      </c>
      <c r="CB237">
        <v>0</v>
      </c>
      <c r="CC237">
        <v>0</v>
      </c>
      <c r="CD237">
        <v>0</v>
      </c>
      <c r="CE237">
        <v>0</v>
      </c>
      <c r="CF237">
        <v>0</v>
      </c>
      <c r="CG237">
        <v>0</v>
      </c>
      <c r="CH237">
        <v>0</v>
      </c>
      <c r="CI237">
        <v>0</v>
      </c>
      <c r="CJ237">
        <v>0</v>
      </c>
      <c r="CK237">
        <v>0</v>
      </c>
      <c r="CL237">
        <v>0</v>
      </c>
      <c r="CM237">
        <v>0</v>
      </c>
      <c r="CN237">
        <v>0</v>
      </c>
      <c r="CO237">
        <v>0</v>
      </c>
      <c r="CP237">
        <v>0</v>
      </c>
      <c r="CQ237">
        <v>0</v>
      </c>
      <c r="CR237">
        <v>0</v>
      </c>
      <c r="CS237">
        <v>0</v>
      </c>
      <c r="CT237">
        <v>0</v>
      </c>
      <c r="CU237">
        <v>0</v>
      </c>
      <c r="CV237">
        <v>0</v>
      </c>
      <c r="CW237">
        <v>0</v>
      </c>
      <c r="CX237">
        <v>0</v>
      </c>
      <c r="CY237">
        <v>2</v>
      </c>
      <c r="CZ237">
        <v>0</v>
      </c>
      <c r="DA237">
        <v>0</v>
      </c>
      <c r="DB237">
        <v>0</v>
      </c>
      <c r="DC237">
        <v>2</v>
      </c>
      <c r="DD237">
        <v>0</v>
      </c>
      <c r="DE237">
        <v>0</v>
      </c>
      <c r="DF237">
        <v>0</v>
      </c>
      <c r="DG237">
        <v>0</v>
      </c>
      <c r="DH237">
        <v>0</v>
      </c>
      <c r="DI237">
        <v>0</v>
      </c>
      <c r="DJ237">
        <v>0</v>
      </c>
      <c r="DK237">
        <v>0</v>
      </c>
      <c r="DL237">
        <v>0</v>
      </c>
      <c r="DM237">
        <v>0</v>
      </c>
      <c r="DN237">
        <v>2</v>
      </c>
      <c r="DO237">
        <v>0</v>
      </c>
      <c r="DP237">
        <v>0</v>
      </c>
      <c r="DQ237">
        <v>0</v>
      </c>
      <c r="DR237">
        <v>0</v>
      </c>
      <c r="DS237">
        <v>0</v>
      </c>
      <c r="DT237" s="340">
        <v>0</v>
      </c>
      <c r="DU237" s="340">
        <v>2</v>
      </c>
      <c r="DV237" s="340">
        <v>0</v>
      </c>
      <c r="DW237" s="340">
        <v>2</v>
      </c>
      <c r="DX237" s="340">
        <v>0</v>
      </c>
      <c r="DY237" s="340">
        <v>0</v>
      </c>
      <c r="DZ237" s="340">
        <v>0</v>
      </c>
      <c r="EA237" s="340">
        <v>0</v>
      </c>
      <c r="EB237" s="340">
        <v>4</v>
      </c>
      <c r="EC237" s="340">
        <v>3</v>
      </c>
      <c r="ED237" s="340">
        <v>0</v>
      </c>
      <c r="EE237" s="340">
        <v>4</v>
      </c>
      <c r="EF237" s="340">
        <v>0</v>
      </c>
      <c r="EG237" s="340">
        <v>0</v>
      </c>
      <c r="EH237" s="340">
        <v>0</v>
      </c>
      <c r="EI237" s="340">
        <v>0</v>
      </c>
      <c r="EJ237" s="235">
        <v>0</v>
      </c>
      <c r="EK237" s="235">
        <v>2</v>
      </c>
      <c r="EL237" s="235">
        <v>0</v>
      </c>
      <c r="EM237" s="235">
        <v>0</v>
      </c>
      <c r="EN237" s="235">
        <v>0</v>
      </c>
      <c r="EO237" s="235">
        <v>0</v>
      </c>
      <c r="EP237" s="235">
        <v>2</v>
      </c>
      <c r="EQ237" s="235">
        <v>0</v>
      </c>
      <c r="ER237" s="235">
        <v>0</v>
      </c>
      <c r="ES237" s="235">
        <v>0</v>
      </c>
      <c r="ET237" s="235">
        <v>5</v>
      </c>
      <c r="EU237" s="235">
        <v>0</v>
      </c>
      <c r="EV237" s="235">
        <v>0</v>
      </c>
      <c r="EW237" s="235">
        <v>0</v>
      </c>
      <c r="EX237" s="235">
        <v>0</v>
      </c>
      <c r="EY237" s="235">
        <v>0</v>
      </c>
    </row>
    <row r="238" spans="1:155" x14ac:dyDescent="0.2">
      <c r="A238" t="s">
        <v>1786</v>
      </c>
      <c r="E238" s="277"/>
      <c r="F238" s="277"/>
      <c r="G238" s="277"/>
      <c r="H238" s="277"/>
      <c r="I238" s="277"/>
      <c r="J238" s="277"/>
      <c r="K238">
        <v>0</v>
      </c>
      <c r="L238">
        <v>1</v>
      </c>
      <c r="M238">
        <v>0</v>
      </c>
      <c r="N238">
        <v>0</v>
      </c>
      <c r="O238">
        <v>1</v>
      </c>
      <c r="P238">
        <v>0</v>
      </c>
      <c r="Q238">
        <v>0</v>
      </c>
      <c r="R238">
        <v>0</v>
      </c>
      <c r="S238">
        <v>11</v>
      </c>
      <c r="T238">
        <v>17</v>
      </c>
      <c r="U238">
        <v>27</v>
      </c>
      <c r="V238">
        <v>8</v>
      </c>
      <c r="W238">
        <v>0</v>
      </c>
      <c r="X238">
        <v>0</v>
      </c>
      <c r="Y238">
        <v>0</v>
      </c>
      <c r="Z238">
        <v>0</v>
      </c>
      <c r="AA238" t="s">
        <v>2201</v>
      </c>
      <c r="AB238">
        <v>0</v>
      </c>
      <c r="AC238">
        <v>0</v>
      </c>
      <c r="AD238">
        <v>0</v>
      </c>
      <c r="AE238">
        <v>0</v>
      </c>
      <c r="AF238">
        <v>0</v>
      </c>
      <c r="AG238">
        <v>0</v>
      </c>
      <c r="AH238">
        <v>0</v>
      </c>
      <c r="AI238">
        <v>0</v>
      </c>
      <c r="AJ238">
        <v>2</v>
      </c>
      <c r="AK238">
        <v>2</v>
      </c>
      <c r="AL238">
        <v>0</v>
      </c>
      <c r="AM238">
        <v>4</v>
      </c>
      <c r="AN238">
        <v>0</v>
      </c>
      <c r="AO238">
        <v>0</v>
      </c>
      <c r="AP238">
        <v>0</v>
      </c>
      <c r="AQ238">
        <v>0</v>
      </c>
      <c r="AR238">
        <v>0</v>
      </c>
      <c r="AS238">
        <v>0</v>
      </c>
      <c r="AT238">
        <v>0</v>
      </c>
      <c r="AU238">
        <v>0</v>
      </c>
      <c r="AV238">
        <v>0</v>
      </c>
      <c r="AW238">
        <v>0</v>
      </c>
      <c r="AX238">
        <v>0</v>
      </c>
      <c r="AY238">
        <v>0</v>
      </c>
      <c r="AZ238">
        <v>0</v>
      </c>
      <c r="BA238">
        <v>0</v>
      </c>
      <c r="BB238">
        <v>4</v>
      </c>
      <c r="BC238">
        <v>0</v>
      </c>
      <c r="BD238">
        <v>0</v>
      </c>
      <c r="BE238">
        <v>0</v>
      </c>
      <c r="BF238">
        <v>0</v>
      </c>
      <c r="BG238">
        <v>0</v>
      </c>
      <c r="BH238">
        <v>0</v>
      </c>
      <c r="BI238">
        <v>0</v>
      </c>
      <c r="BJ238">
        <v>0</v>
      </c>
      <c r="BK238">
        <v>0</v>
      </c>
      <c r="BL238">
        <v>0</v>
      </c>
      <c r="BM238">
        <v>0</v>
      </c>
      <c r="BN238">
        <v>0</v>
      </c>
      <c r="BO238">
        <v>0</v>
      </c>
      <c r="BP238">
        <v>4</v>
      </c>
      <c r="BQ238">
        <v>0</v>
      </c>
      <c r="BR238">
        <v>0</v>
      </c>
      <c r="BS238">
        <v>3</v>
      </c>
      <c r="BT238">
        <v>0</v>
      </c>
      <c r="BU238">
        <v>0</v>
      </c>
      <c r="BV238">
        <v>0</v>
      </c>
      <c r="BW238">
        <v>0</v>
      </c>
      <c r="BX238">
        <v>0</v>
      </c>
      <c r="BY238">
        <v>0</v>
      </c>
      <c r="BZ238">
        <v>0</v>
      </c>
      <c r="CA238">
        <v>0</v>
      </c>
      <c r="CB238">
        <v>0</v>
      </c>
      <c r="CC238">
        <v>0</v>
      </c>
      <c r="CD238">
        <v>0</v>
      </c>
      <c r="CE238">
        <v>0</v>
      </c>
      <c r="CF238">
        <v>0</v>
      </c>
      <c r="CG238">
        <v>0</v>
      </c>
      <c r="CH238">
        <v>8</v>
      </c>
      <c r="CI238">
        <v>0</v>
      </c>
      <c r="CJ238">
        <v>0</v>
      </c>
      <c r="CK238">
        <v>0</v>
      </c>
      <c r="CL238">
        <v>0</v>
      </c>
      <c r="CM238">
        <v>0</v>
      </c>
      <c r="CN238">
        <v>0</v>
      </c>
      <c r="CO238">
        <v>0</v>
      </c>
      <c r="CP238">
        <v>0</v>
      </c>
      <c r="CQ238">
        <v>0</v>
      </c>
      <c r="CR238">
        <v>0</v>
      </c>
      <c r="CS238">
        <v>0</v>
      </c>
      <c r="CT238">
        <v>0</v>
      </c>
      <c r="CU238">
        <v>0</v>
      </c>
      <c r="CV238">
        <v>2</v>
      </c>
      <c r="CW238">
        <v>0</v>
      </c>
      <c r="CX238">
        <v>0</v>
      </c>
      <c r="CY238">
        <v>0</v>
      </c>
      <c r="CZ238">
        <v>0</v>
      </c>
      <c r="DA238">
        <v>0</v>
      </c>
      <c r="DB238">
        <v>0</v>
      </c>
      <c r="DC238">
        <v>0</v>
      </c>
      <c r="DD238">
        <v>0</v>
      </c>
      <c r="DE238">
        <v>0</v>
      </c>
      <c r="DF238">
        <v>0</v>
      </c>
      <c r="DG238">
        <v>0</v>
      </c>
      <c r="DH238">
        <v>0</v>
      </c>
      <c r="DI238">
        <v>0</v>
      </c>
      <c r="DJ238">
        <v>0</v>
      </c>
      <c r="DK238">
        <v>0</v>
      </c>
      <c r="DL238">
        <v>0</v>
      </c>
      <c r="DM238">
        <v>0</v>
      </c>
      <c r="DN238">
        <v>0</v>
      </c>
      <c r="DO238">
        <v>0</v>
      </c>
      <c r="DP238">
        <v>0</v>
      </c>
      <c r="DQ238">
        <v>0</v>
      </c>
      <c r="DR238">
        <v>0</v>
      </c>
      <c r="DS238">
        <v>0</v>
      </c>
      <c r="DT238" s="340">
        <v>0</v>
      </c>
      <c r="DU238" s="340">
        <v>1</v>
      </c>
      <c r="DV238" s="340">
        <v>0</v>
      </c>
      <c r="DW238" s="340">
        <v>0</v>
      </c>
      <c r="DX238" s="340">
        <v>0</v>
      </c>
      <c r="DY238" s="340">
        <v>0</v>
      </c>
      <c r="DZ238" s="340">
        <v>0</v>
      </c>
      <c r="EA238" s="340">
        <v>0</v>
      </c>
      <c r="EB238" s="340">
        <v>1</v>
      </c>
      <c r="EC238" s="340">
        <v>3</v>
      </c>
      <c r="ED238" s="340">
        <v>0</v>
      </c>
      <c r="EE238" s="340">
        <v>0</v>
      </c>
      <c r="EF238" s="340">
        <v>0</v>
      </c>
      <c r="EG238" s="340">
        <v>0</v>
      </c>
      <c r="EH238" s="340">
        <v>0</v>
      </c>
      <c r="EI238" s="340">
        <v>0</v>
      </c>
      <c r="EJ238" s="235">
        <v>0</v>
      </c>
      <c r="EK238" s="235">
        <v>1</v>
      </c>
      <c r="EL238" s="235">
        <v>0</v>
      </c>
      <c r="EM238" s="235">
        <v>0</v>
      </c>
      <c r="EN238" s="235">
        <v>0</v>
      </c>
      <c r="EO238" s="235">
        <v>0</v>
      </c>
      <c r="EP238" s="235">
        <v>0</v>
      </c>
      <c r="EQ238" s="235">
        <v>0</v>
      </c>
      <c r="ER238" s="235">
        <v>0</v>
      </c>
      <c r="ES238" s="235">
        <v>3</v>
      </c>
      <c r="ET238" s="235">
        <v>7</v>
      </c>
      <c r="EU238" s="235">
        <v>0</v>
      </c>
      <c r="EV238" s="235">
        <v>0</v>
      </c>
      <c r="EW238" s="235">
        <v>0</v>
      </c>
      <c r="EX238" s="235">
        <v>0</v>
      </c>
      <c r="EY238" s="235">
        <v>0</v>
      </c>
    </row>
    <row r="239" spans="1:155" x14ac:dyDescent="0.2">
      <c r="A239" t="s">
        <v>1755</v>
      </c>
      <c r="E239" s="277"/>
      <c r="F239" s="277"/>
      <c r="G239" s="277"/>
      <c r="H239" s="277"/>
      <c r="I239" s="277"/>
      <c r="J239" s="277"/>
      <c r="K239">
        <v>0</v>
      </c>
      <c r="L239">
        <v>1</v>
      </c>
      <c r="M239">
        <v>0</v>
      </c>
      <c r="N239">
        <v>0</v>
      </c>
      <c r="O239">
        <v>0</v>
      </c>
      <c r="P239">
        <v>0</v>
      </c>
      <c r="Q239">
        <v>0</v>
      </c>
      <c r="R239">
        <v>0</v>
      </c>
      <c r="S239">
        <v>7</v>
      </c>
      <c r="T239">
        <v>19</v>
      </c>
      <c r="U239">
        <v>2</v>
      </c>
      <c r="V239">
        <v>7</v>
      </c>
      <c r="W239">
        <v>0</v>
      </c>
      <c r="X239">
        <v>0</v>
      </c>
      <c r="Y239">
        <v>0</v>
      </c>
      <c r="Z239">
        <v>7</v>
      </c>
      <c r="AA239" t="s">
        <v>2201</v>
      </c>
      <c r="AB239">
        <v>0</v>
      </c>
      <c r="AC239">
        <v>1</v>
      </c>
      <c r="AD239">
        <v>0</v>
      </c>
      <c r="AE239">
        <v>0</v>
      </c>
      <c r="AF239">
        <v>0</v>
      </c>
      <c r="AG239">
        <v>0</v>
      </c>
      <c r="AH239">
        <v>0</v>
      </c>
      <c r="AI239">
        <v>0</v>
      </c>
      <c r="AJ239">
        <v>3</v>
      </c>
      <c r="AK239">
        <v>0</v>
      </c>
      <c r="AL239">
        <v>0</v>
      </c>
      <c r="AM239">
        <v>3</v>
      </c>
      <c r="AN239">
        <v>0</v>
      </c>
      <c r="AO239">
        <v>0</v>
      </c>
      <c r="AP239">
        <v>0</v>
      </c>
      <c r="AQ239">
        <v>3</v>
      </c>
      <c r="AR239">
        <v>0</v>
      </c>
      <c r="AS239">
        <v>0</v>
      </c>
      <c r="AT239">
        <v>0</v>
      </c>
      <c r="AU239">
        <v>0</v>
      </c>
      <c r="AV239">
        <v>0</v>
      </c>
      <c r="AW239">
        <v>0</v>
      </c>
      <c r="AX239">
        <v>0</v>
      </c>
      <c r="AY239">
        <v>0</v>
      </c>
      <c r="AZ239">
        <v>0</v>
      </c>
      <c r="BA239">
        <v>0</v>
      </c>
      <c r="BB239">
        <v>3</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BX239">
        <v>0</v>
      </c>
      <c r="BY239">
        <v>0</v>
      </c>
      <c r="BZ239">
        <v>0</v>
      </c>
      <c r="CA239">
        <v>0</v>
      </c>
      <c r="CB239">
        <v>0</v>
      </c>
      <c r="CC239">
        <v>0</v>
      </c>
      <c r="CD239">
        <v>0</v>
      </c>
      <c r="CE239">
        <v>0</v>
      </c>
      <c r="CF239">
        <v>0</v>
      </c>
      <c r="CG239">
        <v>0</v>
      </c>
      <c r="CH239">
        <v>2</v>
      </c>
      <c r="CI239">
        <v>0</v>
      </c>
      <c r="CJ239">
        <v>0</v>
      </c>
      <c r="CK239">
        <v>0</v>
      </c>
      <c r="CL239">
        <v>0</v>
      </c>
      <c r="CM239">
        <v>0</v>
      </c>
      <c r="CN239">
        <v>0</v>
      </c>
      <c r="CO239">
        <v>0</v>
      </c>
      <c r="CP239">
        <v>0</v>
      </c>
      <c r="CQ239">
        <v>0</v>
      </c>
      <c r="CR239">
        <v>0</v>
      </c>
      <c r="CS239">
        <v>0</v>
      </c>
      <c r="CT239">
        <v>0</v>
      </c>
      <c r="CU239">
        <v>0</v>
      </c>
      <c r="CV239">
        <v>2</v>
      </c>
      <c r="CW239">
        <v>4</v>
      </c>
      <c r="CX239">
        <v>0</v>
      </c>
      <c r="CY239">
        <v>1</v>
      </c>
      <c r="CZ239">
        <v>0</v>
      </c>
      <c r="DA239">
        <v>0</v>
      </c>
      <c r="DB239">
        <v>0</v>
      </c>
      <c r="DC239">
        <v>1</v>
      </c>
      <c r="DD239">
        <v>0</v>
      </c>
      <c r="DE239">
        <v>0</v>
      </c>
      <c r="DF239">
        <v>0</v>
      </c>
      <c r="DG239">
        <v>0</v>
      </c>
      <c r="DH239">
        <v>0</v>
      </c>
      <c r="DI239">
        <v>0</v>
      </c>
      <c r="DJ239">
        <v>0</v>
      </c>
      <c r="DK239">
        <v>0</v>
      </c>
      <c r="DL239">
        <v>0</v>
      </c>
      <c r="DM239">
        <v>0</v>
      </c>
      <c r="DN239">
        <v>3</v>
      </c>
      <c r="DO239">
        <v>0</v>
      </c>
      <c r="DP239">
        <v>0</v>
      </c>
      <c r="DQ239">
        <v>0</v>
      </c>
      <c r="DR239">
        <v>0</v>
      </c>
      <c r="DS239">
        <v>0</v>
      </c>
      <c r="DT239" s="340">
        <v>0</v>
      </c>
      <c r="DU239" s="340">
        <v>0</v>
      </c>
      <c r="DV239" s="340">
        <v>0</v>
      </c>
      <c r="DW239" s="340">
        <v>0</v>
      </c>
      <c r="DX239" s="340">
        <v>0</v>
      </c>
      <c r="DY239" s="340">
        <v>0</v>
      </c>
      <c r="DZ239" s="340">
        <v>0</v>
      </c>
      <c r="EA239" s="340">
        <v>0</v>
      </c>
      <c r="EB239" s="340">
        <v>0</v>
      </c>
      <c r="EC239" s="340">
        <v>1</v>
      </c>
      <c r="ED239" s="340">
        <v>0</v>
      </c>
      <c r="EE239" s="340">
        <v>0</v>
      </c>
      <c r="EF239" s="340">
        <v>0</v>
      </c>
      <c r="EG239" s="340">
        <v>0</v>
      </c>
      <c r="EH239" s="340">
        <v>0</v>
      </c>
      <c r="EI239" s="340">
        <v>0</v>
      </c>
      <c r="EJ239" s="235">
        <v>0</v>
      </c>
      <c r="EK239" s="235">
        <v>0</v>
      </c>
      <c r="EL239" s="235">
        <v>0</v>
      </c>
      <c r="EM239" s="235">
        <v>0</v>
      </c>
      <c r="EN239" s="235">
        <v>0</v>
      </c>
      <c r="EO239" s="235">
        <v>0</v>
      </c>
      <c r="EP239" s="235">
        <v>0</v>
      </c>
      <c r="EQ239" s="235">
        <v>0</v>
      </c>
      <c r="ER239" s="235">
        <v>0</v>
      </c>
      <c r="ES239" s="235">
        <v>0</v>
      </c>
      <c r="ET239" s="235">
        <v>3</v>
      </c>
      <c r="EU239" s="235">
        <v>0</v>
      </c>
      <c r="EV239" s="235">
        <v>0</v>
      </c>
      <c r="EW239" s="235">
        <v>0</v>
      </c>
      <c r="EX239" s="235">
        <v>0</v>
      </c>
      <c r="EY239" s="235">
        <v>0</v>
      </c>
    </row>
    <row r="240" spans="1:155" x14ac:dyDescent="0.2">
      <c r="A240" t="s">
        <v>2090</v>
      </c>
      <c r="E240" s="277"/>
      <c r="F240" s="277"/>
      <c r="G240" s="277"/>
      <c r="H240" s="277"/>
      <c r="I240" s="277"/>
      <c r="J240" s="277"/>
      <c r="K240">
        <v>0</v>
      </c>
      <c r="L240">
        <v>12</v>
      </c>
      <c r="M240">
        <v>0</v>
      </c>
      <c r="N240">
        <v>15</v>
      </c>
      <c r="O240">
        <v>15</v>
      </c>
      <c r="P240">
        <v>0</v>
      </c>
      <c r="Q240">
        <v>31</v>
      </c>
      <c r="R240">
        <v>1</v>
      </c>
      <c r="S240">
        <v>5</v>
      </c>
      <c r="T240">
        <v>12</v>
      </c>
      <c r="U240">
        <v>8</v>
      </c>
      <c r="V240">
        <v>12</v>
      </c>
      <c r="W240">
        <v>0</v>
      </c>
      <c r="X240">
        <v>0</v>
      </c>
      <c r="Y240">
        <v>0</v>
      </c>
      <c r="Z240">
        <v>4</v>
      </c>
      <c r="AA240" t="s">
        <v>2201</v>
      </c>
      <c r="AB240">
        <v>0</v>
      </c>
      <c r="AC240">
        <v>0</v>
      </c>
      <c r="AD240">
        <v>0</v>
      </c>
      <c r="AE240">
        <v>1</v>
      </c>
      <c r="AF240">
        <v>0</v>
      </c>
      <c r="AG240">
        <v>0</v>
      </c>
      <c r="AH240">
        <v>7</v>
      </c>
      <c r="AI240">
        <v>0</v>
      </c>
      <c r="AJ240">
        <v>0</v>
      </c>
      <c r="AK240">
        <v>0</v>
      </c>
      <c r="AL240">
        <v>0</v>
      </c>
      <c r="AM240">
        <v>8</v>
      </c>
      <c r="AN240">
        <v>0</v>
      </c>
      <c r="AO240">
        <v>0</v>
      </c>
      <c r="AP240">
        <v>0</v>
      </c>
      <c r="AQ240">
        <v>2</v>
      </c>
      <c r="AR240">
        <v>0</v>
      </c>
      <c r="AS240">
        <v>0</v>
      </c>
      <c r="AT240">
        <v>0</v>
      </c>
      <c r="AU240">
        <v>0</v>
      </c>
      <c r="AV240">
        <v>0</v>
      </c>
      <c r="AW240">
        <v>0</v>
      </c>
      <c r="AX240">
        <v>0</v>
      </c>
      <c r="AY240">
        <v>0</v>
      </c>
      <c r="AZ240">
        <v>0</v>
      </c>
      <c r="BA240">
        <v>0</v>
      </c>
      <c r="BB240">
        <v>2</v>
      </c>
      <c r="BC240">
        <v>0</v>
      </c>
      <c r="BD240">
        <v>0</v>
      </c>
      <c r="BE240">
        <v>0</v>
      </c>
      <c r="BF240">
        <v>0</v>
      </c>
      <c r="BG240">
        <v>0</v>
      </c>
      <c r="BH240">
        <v>0</v>
      </c>
      <c r="BI240">
        <v>1</v>
      </c>
      <c r="BJ240">
        <v>0</v>
      </c>
      <c r="BK240">
        <v>0</v>
      </c>
      <c r="BL240">
        <v>0</v>
      </c>
      <c r="BM240">
        <v>0</v>
      </c>
      <c r="BN240">
        <v>4</v>
      </c>
      <c r="BO240">
        <v>0</v>
      </c>
      <c r="BP240">
        <v>0</v>
      </c>
      <c r="BQ240">
        <v>0</v>
      </c>
      <c r="BR240">
        <v>1</v>
      </c>
      <c r="BS240">
        <v>2</v>
      </c>
      <c r="BT240">
        <v>0</v>
      </c>
      <c r="BU240">
        <v>0</v>
      </c>
      <c r="BV240">
        <v>0</v>
      </c>
      <c r="BW240">
        <v>2</v>
      </c>
      <c r="BX240">
        <v>0</v>
      </c>
      <c r="BY240">
        <v>0</v>
      </c>
      <c r="BZ240">
        <v>0</v>
      </c>
      <c r="CA240">
        <v>0</v>
      </c>
      <c r="CB240">
        <v>1</v>
      </c>
      <c r="CC240">
        <v>0</v>
      </c>
      <c r="CD240">
        <v>1</v>
      </c>
      <c r="CE240">
        <v>0</v>
      </c>
      <c r="CF240">
        <v>0</v>
      </c>
      <c r="CG240">
        <v>0</v>
      </c>
      <c r="CH240">
        <v>2</v>
      </c>
      <c r="CI240">
        <v>0</v>
      </c>
      <c r="CJ240">
        <v>0</v>
      </c>
      <c r="CK240">
        <v>0</v>
      </c>
      <c r="CL240">
        <v>0</v>
      </c>
      <c r="CM240">
        <v>0</v>
      </c>
      <c r="CN240">
        <v>0</v>
      </c>
      <c r="CO240">
        <v>0</v>
      </c>
      <c r="CP240">
        <v>0</v>
      </c>
      <c r="CQ240">
        <v>0</v>
      </c>
      <c r="CR240">
        <v>0</v>
      </c>
      <c r="CS240">
        <v>0</v>
      </c>
      <c r="CT240">
        <v>6</v>
      </c>
      <c r="CU240">
        <v>0</v>
      </c>
      <c r="CV240">
        <v>0</v>
      </c>
      <c r="CW240">
        <v>1</v>
      </c>
      <c r="CX240">
        <v>0</v>
      </c>
      <c r="CY240">
        <v>0</v>
      </c>
      <c r="CZ240">
        <v>0</v>
      </c>
      <c r="DA240">
        <v>0</v>
      </c>
      <c r="DB240">
        <v>0</v>
      </c>
      <c r="DC240">
        <v>0</v>
      </c>
      <c r="DD240">
        <v>0</v>
      </c>
      <c r="DE240">
        <v>0</v>
      </c>
      <c r="DF240">
        <v>0</v>
      </c>
      <c r="DG240">
        <v>0</v>
      </c>
      <c r="DH240">
        <v>1</v>
      </c>
      <c r="DI240">
        <v>0</v>
      </c>
      <c r="DJ240">
        <v>1</v>
      </c>
      <c r="DK240">
        <v>0</v>
      </c>
      <c r="DL240">
        <v>0</v>
      </c>
      <c r="DM240">
        <v>0</v>
      </c>
      <c r="DN240">
        <v>0</v>
      </c>
      <c r="DO240">
        <v>0</v>
      </c>
      <c r="DP240">
        <v>0</v>
      </c>
      <c r="DQ240">
        <v>0</v>
      </c>
      <c r="DR240">
        <v>0</v>
      </c>
      <c r="DS240">
        <v>0</v>
      </c>
      <c r="DT240" s="340">
        <v>0</v>
      </c>
      <c r="DU240" s="340">
        <v>0</v>
      </c>
      <c r="DV240" s="340">
        <v>0</v>
      </c>
      <c r="DW240" s="340">
        <v>0</v>
      </c>
      <c r="DX240" s="340">
        <v>0</v>
      </c>
      <c r="DY240" s="340">
        <v>0</v>
      </c>
      <c r="DZ240" s="340">
        <v>0</v>
      </c>
      <c r="EA240" s="340">
        <v>0</v>
      </c>
      <c r="EB240" s="340">
        <v>1</v>
      </c>
      <c r="EC240" s="340">
        <v>0</v>
      </c>
      <c r="ED240" s="340">
        <v>0</v>
      </c>
      <c r="EE240" s="340">
        <v>0</v>
      </c>
      <c r="EF240" s="340">
        <v>0</v>
      </c>
      <c r="EG240" s="340">
        <v>0</v>
      </c>
      <c r="EH240" s="340">
        <v>0</v>
      </c>
      <c r="EI240" s="340">
        <v>0</v>
      </c>
      <c r="EJ240" s="235">
        <v>0</v>
      </c>
      <c r="EK240" s="235">
        <v>3</v>
      </c>
      <c r="EL240" s="235">
        <v>0</v>
      </c>
      <c r="EM240" s="235">
        <v>0</v>
      </c>
      <c r="EN240" s="235">
        <v>0</v>
      </c>
      <c r="EO240" s="235">
        <v>0</v>
      </c>
      <c r="EP240" s="235">
        <v>0</v>
      </c>
      <c r="EQ240" s="235">
        <v>0</v>
      </c>
      <c r="ER240" s="235">
        <v>0</v>
      </c>
      <c r="ES240" s="235">
        <v>0</v>
      </c>
      <c r="ET240" s="235">
        <v>1</v>
      </c>
      <c r="EU240" s="235">
        <v>0</v>
      </c>
      <c r="EV240" s="235">
        <v>1</v>
      </c>
      <c r="EW240" s="235">
        <v>0</v>
      </c>
      <c r="EX240" s="235">
        <v>0</v>
      </c>
      <c r="EY240" s="235">
        <v>0</v>
      </c>
    </row>
    <row r="241" spans="1:155" x14ac:dyDescent="0.2">
      <c r="A241" t="s">
        <v>1769</v>
      </c>
      <c r="E241" s="277"/>
      <c r="F241" s="277"/>
      <c r="G241" s="277"/>
      <c r="H241" s="277"/>
      <c r="I241" s="277"/>
      <c r="J241" s="277"/>
      <c r="K241">
        <v>0</v>
      </c>
      <c r="L241">
        <v>10</v>
      </c>
      <c r="M241">
        <v>0</v>
      </c>
      <c r="N241">
        <v>11</v>
      </c>
      <c r="O241">
        <v>12</v>
      </c>
      <c r="P241">
        <v>0</v>
      </c>
      <c r="Q241">
        <v>6</v>
      </c>
      <c r="R241">
        <v>0</v>
      </c>
      <c r="S241">
        <v>19</v>
      </c>
      <c r="T241">
        <v>25</v>
      </c>
      <c r="U241">
        <v>2</v>
      </c>
      <c r="V241">
        <v>20</v>
      </c>
      <c r="W241">
        <v>0</v>
      </c>
      <c r="X241">
        <v>0</v>
      </c>
      <c r="Y241">
        <v>0</v>
      </c>
      <c r="Z241">
        <v>5</v>
      </c>
      <c r="AA241" t="s">
        <v>2201</v>
      </c>
      <c r="AB241">
        <v>0</v>
      </c>
      <c r="AC241">
        <v>1</v>
      </c>
      <c r="AD241">
        <v>0</v>
      </c>
      <c r="AE241">
        <v>3</v>
      </c>
      <c r="AF241">
        <v>1</v>
      </c>
      <c r="AG241">
        <v>0</v>
      </c>
      <c r="AH241">
        <v>1</v>
      </c>
      <c r="AI241">
        <v>0</v>
      </c>
      <c r="AJ241">
        <v>0</v>
      </c>
      <c r="AK241">
        <v>0</v>
      </c>
      <c r="AL241">
        <v>0</v>
      </c>
      <c r="AM241">
        <v>1</v>
      </c>
      <c r="AN241">
        <v>0</v>
      </c>
      <c r="AO241">
        <v>0</v>
      </c>
      <c r="AP241">
        <v>0</v>
      </c>
      <c r="AQ241">
        <v>1</v>
      </c>
      <c r="AR241">
        <v>0</v>
      </c>
      <c r="AS241">
        <v>2</v>
      </c>
      <c r="AT241">
        <v>0</v>
      </c>
      <c r="AU241">
        <v>0</v>
      </c>
      <c r="AV241">
        <v>0</v>
      </c>
      <c r="AW241">
        <v>0</v>
      </c>
      <c r="AX241">
        <v>0</v>
      </c>
      <c r="AY241">
        <v>0</v>
      </c>
      <c r="AZ241">
        <v>0</v>
      </c>
      <c r="BA241">
        <v>1</v>
      </c>
      <c r="BB241">
        <v>1</v>
      </c>
      <c r="BC241">
        <v>0</v>
      </c>
      <c r="BD241">
        <v>0</v>
      </c>
      <c r="BE241">
        <v>0</v>
      </c>
      <c r="BF241">
        <v>0</v>
      </c>
      <c r="BG241">
        <v>0</v>
      </c>
      <c r="BH241">
        <v>0</v>
      </c>
      <c r="BI241">
        <v>0</v>
      </c>
      <c r="BJ241">
        <v>0</v>
      </c>
      <c r="BK241">
        <v>0</v>
      </c>
      <c r="BL241">
        <v>0</v>
      </c>
      <c r="BM241">
        <v>0</v>
      </c>
      <c r="BN241">
        <v>1</v>
      </c>
      <c r="BO241">
        <v>0</v>
      </c>
      <c r="BP241">
        <v>0</v>
      </c>
      <c r="BQ241">
        <v>2</v>
      </c>
      <c r="BR241">
        <v>0</v>
      </c>
      <c r="BS241">
        <v>3</v>
      </c>
      <c r="BT241">
        <v>0</v>
      </c>
      <c r="BU241">
        <v>0</v>
      </c>
      <c r="BV241">
        <v>0</v>
      </c>
      <c r="BW241">
        <v>0</v>
      </c>
      <c r="BX241">
        <v>0</v>
      </c>
      <c r="BY241">
        <v>1</v>
      </c>
      <c r="BZ241">
        <v>0</v>
      </c>
      <c r="CA241">
        <v>0</v>
      </c>
      <c r="CB241">
        <v>1</v>
      </c>
      <c r="CC241">
        <v>1</v>
      </c>
      <c r="CD241">
        <v>1</v>
      </c>
      <c r="CE241">
        <v>0</v>
      </c>
      <c r="CF241">
        <v>0</v>
      </c>
      <c r="CG241">
        <v>0</v>
      </c>
      <c r="CH241">
        <v>2</v>
      </c>
      <c r="CI241">
        <v>0</v>
      </c>
      <c r="CJ241">
        <v>0</v>
      </c>
      <c r="CK241">
        <v>0</v>
      </c>
      <c r="CL241">
        <v>0</v>
      </c>
      <c r="CM241">
        <v>0</v>
      </c>
      <c r="CN241">
        <v>0</v>
      </c>
      <c r="CO241">
        <v>1</v>
      </c>
      <c r="CP241">
        <v>0</v>
      </c>
      <c r="CQ241">
        <v>0</v>
      </c>
      <c r="CR241">
        <v>1</v>
      </c>
      <c r="CS241">
        <v>0</v>
      </c>
      <c r="CT241">
        <v>0</v>
      </c>
      <c r="CU241">
        <v>0</v>
      </c>
      <c r="CV241">
        <v>0</v>
      </c>
      <c r="CW241">
        <v>0</v>
      </c>
      <c r="CX241">
        <v>0</v>
      </c>
      <c r="CY241">
        <v>0</v>
      </c>
      <c r="CZ241">
        <v>0</v>
      </c>
      <c r="DA241">
        <v>0</v>
      </c>
      <c r="DB241">
        <v>0</v>
      </c>
      <c r="DC241">
        <v>0</v>
      </c>
      <c r="DD241">
        <v>0</v>
      </c>
      <c r="DE241">
        <v>0</v>
      </c>
      <c r="DF241">
        <v>0</v>
      </c>
      <c r="DG241">
        <v>0</v>
      </c>
      <c r="DH241">
        <v>1</v>
      </c>
      <c r="DI241">
        <v>0</v>
      </c>
      <c r="DJ241">
        <v>0</v>
      </c>
      <c r="DK241">
        <v>0</v>
      </c>
      <c r="DL241">
        <v>0</v>
      </c>
      <c r="DM241">
        <v>0</v>
      </c>
      <c r="DN241">
        <v>1</v>
      </c>
      <c r="DO241">
        <v>0</v>
      </c>
      <c r="DP241">
        <v>0</v>
      </c>
      <c r="DQ241">
        <v>0</v>
      </c>
      <c r="DR241">
        <v>0</v>
      </c>
      <c r="DS241">
        <v>0</v>
      </c>
      <c r="DT241" s="340">
        <v>0</v>
      </c>
      <c r="DU241" s="340">
        <v>0</v>
      </c>
      <c r="DV241" s="340">
        <v>0</v>
      </c>
      <c r="DW241" s="340">
        <v>1</v>
      </c>
      <c r="DX241" s="340">
        <v>0</v>
      </c>
      <c r="DY241" s="340">
        <v>0</v>
      </c>
      <c r="DZ241" s="340">
        <v>0</v>
      </c>
      <c r="EA241" s="340">
        <v>0</v>
      </c>
      <c r="EB241" s="340">
        <v>0</v>
      </c>
      <c r="EC241" s="340">
        <v>0</v>
      </c>
      <c r="ED241" s="340">
        <v>0</v>
      </c>
      <c r="EE241" s="340">
        <v>1</v>
      </c>
      <c r="EF241" s="340">
        <v>0</v>
      </c>
      <c r="EG241" s="340">
        <v>0</v>
      </c>
      <c r="EH241" s="340">
        <v>0</v>
      </c>
      <c r="EI241" s="340">
        <v>0</v>
      </c>
      <c r="EJ241" s="235">
        <v>0</v>
      </c>
      <c r="EK241" s="235">
        <v>0</v>
      </c>
      <c r="EL241" s="235">
        <v>0</v>
      </c>
      <c r="EM241" s="235">
        <v>0</v>
      </c>
      <c r="EN241" s="235">
        <v>2</v>
      </c>
      <c r="EO241" s="235">
        <v>0</v>
      </c>
      <c r="EP241" s="235">
        <v>0</v>
      </c>
      <c r="EQ241" s="235">
        <v>0</v>
      </c>
      <c r="ER241" s="235">
        <v>0</v>
      </c>
      <c r="ES241" s="235">
        <v>0</v>
      </c>
      <c r="ET241" s="235">
        <v>0</v>
      </c>
      <c r="EU241" s="235">
        <v>0</v>
      </c>
      <c r="EV241" s="235">
        <v>0</v>
      </c>
      <c r="EW241" s="235">
        <v>0</v>
      </c>
      <c r="EX241" s="235">
        <v>0</v>
      </c>
      <c r="EY241" s="235">
        <v>0</v>
      </c>
    </row>
    <row r="242" spans="1:155" x14ac:dyDescent="0.2">
      <c r="A242" t="s">
        <v>1803</v>
      </c>
      <c r="E242" s="277"/>
      <c r="F242" s="277"/>
      <c r="G242" s="277"/>
      <c r="H242" s="277"/>
      <c r="I242" s="277"/>
      <c r="J242" s="277"/>
      <c r="K242">
        <v>0</v>
      </c>
      <c r="L242">
        <v>11</v>
      </c>
      <c r="M242">
        <v>0</v>
      </c>
      <c r="N242">
        <v>11</v>
      </c>
      <c r="O242">
        <v>60</v>
      </c>
      <c r="P242">
        <v>0</v>
      </c>
      <c r="Q242">
        <v>12</v>
      </c>
      <c r="R242">
        <v>0</v>
      </c>
      <c r="S242">
        <v>3</v>
      </c>
      <c r="T242">
        <v>6</v>
      </c>
      <c r="U242">
        <v>0</v>
      </c>
      <c r="V242">
        <v>3</v>
      </c>
      <c r="W242">
        <v>1</v>
      </c>
      <c r="X242">
        <v>0</v>
      </c>
      <c r="Y242">
        <v>0</v>
      </c>
      <c r="Z242">
        <v>1</v>
      </c>
      <c r="AA242" t="s">
        <v>2201</v>
      </c>
      <c r="AB242">
        <v>0</v>
      </c>
      <c r="AC242">
        <v>0</v>
      </c>
      <c r="AD242">
        <v>0</v>
      </c>
      <c r="AE242">
        <v>5</v>
      </c>
      <c r="AF242">
        <v>1</v>
      </c>
      <c r="AG242">
        <v>0</v>
      </c>
      <c r="AH242">
        <v>1</v>
      </c>
      <c r="AI242">
        <v>0</v>
      </c>
      <c r="AJ242">
        <v>0</v>
      </c>
      <c r="AK242">
        <v>0</v>
      </c>
      <c r="AL242">
        <v>0</v>
      </c>
      <c r="AM242">
        <v>0</v>
      </c>
      <c r="AN242">
        <v>0</v>
      </c>
      <c r="AO242">
        <v>0</v>
      </c>
      <c r="AP242">
        <v>0</v>
      </c>
      <c r="AQ242">
        <v>0</v>
      </c>
      <c r="AR242">
        <v>0</v>
      </c>
      <c r="AS242">
        <v>1</v>
      </c>
      <c r="AT242">
        <v>0</v>
      </c>
      <c r="AU242">
        <v>0</v>
      </c>
      <c r="AV242">
        <v>2</v>
      </c>
      <c r="AW242">
        <v>0</v>
      </c>
      <c r="AX242">
        <v>0</v>
      </c>
      <c r="AY242">
        <v>0</v>
      </c>
      <c r="AZ242">
        <v>0</v>
      </c>
      <c r="BA242">
        <v>0</v>
      </c>
      <c r="BB242">
        <v>0</v>
      </c>
      <c r="BC242">
        <v>0</v>
      </c>
      <c r="BD242">
        <v>0</v>
      </c>
      <c r="BE242">
        <v>0</v>
      </c>
      <c r="BF242">
        <v>0</v>
      </c>
      <c r="BG242">
        <v>0</v>
      </c>
      <c r="BH242">
        <v>0</v>
      </c>
      <c r="BI242">
        <v>0</v>
      </c>
      <c r="BJ242">
        <v>0</v>
      </c>
      <c r="BK242">
        <v>2</v>
      </c>
      <c r="BL242">
        <v>0</v>
      </c>
      <c r="BM242">
        <v>0</v>
      </c>
      <c r="BN242">
        <v>0</v>
      </c>
      <c r="BO242">
        <v>0</v>
      </c>
      <c r="BP242">
        <v>0</v>
      </c>
      <c r="BQ242">
        <v>0</v>
      </c>
      <c r="BR242">
        <v>0</v>
      </c>
      <c r="BS242">
        <v>0</v>
      </c>
      <c r="BT242">
        <v>0</v>
      </c>
      <c r="BU242">
        <v>0</v>
      </c>
      <c r="BV242">
        <v>0</v>
      </c>
      <c r="BW242">
        <v>0</v>
      </c>
      <c r="BX242">
        <v>0</v>
      </c>
      <c r="BY242">
        <v>1</v>
      </c>
      <c r="BZ242">
        <v>0</v>
      </c>
      <c r="CA242">
        <v>0</v>
      </c>
      <c r="CB242">
        <v>0</v>
      </c>
      <c r="CC242">
        <v>0</v>
      </c>
      <c r="CD242">
        <v>1</v>
      </c>
      <c r="CE242">
        <v>0</v>
      </c>
      <c r="CF242">
        <v>0</v>
      </c>
      <c r="CG242">
        <v>0</v>
      </c>
      <c r="CH242">
        <v>0</v>
      </c>
      <c r="CI242">
        <v>0</v>
      </c>
      <c r="CJ242">
        <v>0</v>
      </c>
      <c r="CK242">
        <v>0</v>
      </c>
      <c r="CL242">
        <v>0</v>
      </c>
      <c r="CM242">
        <v>0</v>
      </c>
      <c r="DT242" s="340">
        <v>0</v>
      </c>
      <c r="DU242" s="340">
        <v>2</v>
      </c>
      <c r="DV242" s="340">
        <v>0</v>
      </c>
      <c r="DW242" s="340">
        <v>0</v>
      </c>
      <c r="DX242" s="340">
        <v>1</v>
      </c>
      <c r="DY242" s="340">
        <v>0</v>
      </c>
      <c r="DZ242" s="340">
        <v>1</v>
      </c>
      <c r="EA242" s="340">
        <v>0</v>
      </c>
      <c r="EB242" s="340">
        <v>0</v>
      </c>
      <c r="EC242" s="340">
        <v>1</v>
      </c>
      <c r="ED242" s="340">
        <v>0</v>
      </c>
      <c r="EE242" s="340">
        <v>0</v>
      </c>
      <c r="EF242" s="340">
        <v>0</v>
      </c>
      <c r="EG242" s="340">
        <v>0</v>
      </c>
      <c r="EH242" s="340">
        <v>0</v>
      </c>
      <c r="EI242" s="340">
        <v>0</v>
      </c>
      <c r="EJ242" s="235">
        <v>0</v>
      </c>
      <c r="EK242" s="235">
        <v>3</v>
      </c>
      <c r="EL242" s="235">
        <v>0</v>
      </c>
      <c r="EM242" s="235">
        <v>0</v>
      </c>
      <c r="EN242" s="235">
        <v>1</v>
      </c>
      <c r="EO242" s="235">
        <v>0</v>
      </c>
      <c r="EP242" s="235">
        <v>0</v>
      </c>
      <c r="EQ242" s="235">
        <v>0</v>
      </c>
      <c r="ER242" s="235">
        <v>0</v>
      </c>
      <c r="ES242" s="235">
        <v>0</v>
      </c>
      <c r="ET242" s="235">
        <v>1</v>
      </c>
      <c r="EU242" s="235">
        <v>0</v>
      </c>
      <c r="EV242" s="235">
        <v>0</v>
      </c>
      <c r="EW242" s="235">
        <v>0</v>
      </c>
      <c r="EX242" s="235">
        <v>0</v>
      </c>
      <c r="EY242" s="235">
        <v>0</v>
      </c>
    </row>
    <row r="243" spans="1:155" x14ac:dyDescent="0.2">
      <c r="A243" t="s">
        <v>1781</v>
      </c>
      <c r="E243" s="277"/>
      <c r="F243" s="277"/>
      <c r="G243" s="277"/>
      <c r="H243" s="277"/>
      <c r="I243" s="277"/>
      <c r="J243" s="277"/>
      <c r="K243">
        <v>0</v>
      </c>
      <c r="L243">
        <v>4</v>
      </c>
      <c r="M243">
        <v>0</v>
      </c>
      <c r="N243">
        <v>5</v>
      </c>
      <c r="O243">
        <v>19</v>
      </c>
      <c r="P243">
        <v>0</v>
      </c>
      <c r="Q243">
        <v>9</v>
      </c>
      <c r="R243">
        <v>0</v>
      </c>
      <c r="S243">
        <v>2</v>
      </c>
      <c r="T243">
        <v>8</v>
      </c>
      <c r="U243">
        <v>4</v>
      </c>
      <c r="V243">
        <v>19</v>
      </c>
      <c r="W243">
        <v>0</v>
      </c>
      <c r="X243">
        <v>0</v>
      </c>
      <c r="Y243">
        <v>0</v>
      </c>
      <c r="Z243">
        <v>2</v>
      </c>
      <c r="AA243" t="s">
        <v>2201</v>
      </c>
      <c r="AB243">
        <v>0</v>
      </c>
      <c r="AC243">
        <v>0</v>
      </c>
      <c r="AD243">
        <v>0</v>
      </c>
      <c r="AE243">
        <v>0</v>
      </c>
      <c r="AF243">
        <v>0</v>
      </c>
      <c r="AG243">
        <v>0</v>
      </c>
      <c r="AH243">
        <v>0</v>
      </c>
      <c r="AI243">
        <v>0</v>
      </c>
      <c r="AJ243">
        <v>0</v>
      </c>
      <c r="AK243">
        <v>0</v>
      </c>
      <c r="AL243">
        <v>0</v>
      </c>
      <c r="AM243">
        <v>2</v>
      </c>
      <c r="AN243">
        <v>0</v>
      </c>
      <c r="AO243">
        <v>0</v>
      </c>
      <c r="AP243">
        <v>0</v>
      </c>
      <c r="AQ243">
        <v>2</v>
      </c>
      <c r="AR243">
        <v>0</v>
      </c>
      <c r="AS243">
        <v>0</v>
      </c>
      <c r="AT243">
        <v>0</v>
      </c>
      <c r="AU243">
        <v>0</v>
      </c>
      <c r="AV243">
        <v>1</v>
      </c>
      <c r="AW243">
        <v>0</v>
      </c>
      <c r="AX243">
        <v>0</v>
      </c>
      <c r="AY243">
        <v>0</v>
      </c>
      <c r="AZ243">
        <v>0</v>
      </c>
      <c r="BA243">
        <v>0</v>
      </c>
      <c r="BB243">
        <v>1</v>
      </c>
      <c r="BC243">
        <v>0</v>
      </c>
      <c r="BD243">
        <v>0</v>
      </c>
      <c r="BE243">
        <v>0</v>
      </c>
      <c r="BF243">
        <v>0</v>
      </c>
      <c r="BG243">
        <v>0</v>
      </c>
      <c r="BH243">
        <v>0</v>
      </c>
      <c r="BI243">
        <v>0</v>
      </c>
      <c r="BJ243">
        <v>0</v>
      </c>
      <c r="BK243">
        <v>0</v>
      </c>
      <c r="BL243">
        <v>0</v>
      </c>
      <c r="BM243">
        <v>0</v>
      </c>
      <c r="BN243">
        <v>1</v>
      </c>
      <c r="BO243">
        <v>0</v>
      </c>
      <c r="BP243">
        <v>0</v>
      </c>
      <c r="BQ243">
        <v>0</v>
      </c>
      <c r="BR243">
        <v>0</v>
      </c>
      <c r="BS243">
        <v>1</v>
      </c>
      <c r="BT243">
        <v>0</v>
      </c>
      <c r="BU243">
        <v>0</v>
      </c>
      <c r="BV243">
        <v>0</v>
      </c>
      <c r="BW243">
        <v>0</v>
      </c>
      <c r="BX243">
        <v>0</v>
      </c>
      <c r="BY243">
        <v>0</v>
      </c>
      <c r="BZ243">
        <v>0</v>
      </c>
      <c r="CA243">
        <v>0</v>
      </c>
      <c r="CB243">
        <v>0</v>
      </c>
      <c r="CC243">
        <v>0</v>
      </c>
      <c r="CD243">
        <v>0</v>
      </c>
      <c r="CE243">
        <v>0</v>
      </c>
      <c r="CF243">
        <v>0</v>
      </c>
      <c r="CG243">
        <v>0</v>
      </c>
      <c r="CH243">
        <v>2</v>
      </c>
      <c r="CI243">
        <v>0</v>
      </c>
      <c r="CJ243">
        <v>0</v>
      </c>
      <c r="CK243">
        <v>0</v>
      </c>
      <c r="CL243">
        <v>0</v>
      </c>
      <c r="CM243">
        <v>0</v>
      </c>
      <c r="CN243">
        <v>0</v>
      </c>
      <c r="CO243">
        <v>0</v>
      </c>
      <c r="CP243">
        <v>0</v>
      </c>
      <c r="CQ243">
        <v>0</v>
      </c>
      <c r="CR243">
        <v>0</v>
      </c>
      <c r="CS243">
        <v>0</v>
      </c>
      <c r="CT243">
        <v>1</v>
      </c>
      <c r="CU243">
        <v>0</v>
      </c>
      <c r="CV243">
        <v>0</v>
      </c>
      <c r="CW243">
        <v>0</v>
      </c>
      <c r="CX243">
        <v>0</v>
      </c>
      <c r="CY243">
        <v>1</v>
      </c>
      <c r="CZ243">
        <v>0</v>
      </c>
      <c r="DA243">
        <v>0</v>
      </c>
      <c r="DB243">
        <v>0</v>
      </c>
      <c r="DC243">
        <v>0</v>
      </c>
      <c r="DD243">
        <v>0</v>
      </c>
      <c r="DE243">
        <v>0</v>
      </c>
      <c r="DF243">
        <v>0</v>
      </c>
      <c r="DG243">
        <v>0</v>
      </c>
      <c r="DH243">
        <v>0</v>
      </c>
      <c r="DI243">
        <v>0</v>
      </c>
      <c r="DJ243">
        <v>0</v>
      </c>
      <c r="DK243">
        <v>0</v>
      </c>
      <c r="DL243">
        <v>0</v>
      </c>
      <c r="DM243">
        <v>0</v>
      </c>
      <c r="DN243">
        <v>0</v>
      </c>
      <c r="DO243">
        <v>0</v>
      </c>
      <c r="DP243">
        <v>0</v>
      </c>
      <c r="DQ243">
        <v>0</v>
      </c>
      <c r="DR243">
        <v>0</v>
      </c>
      <c r="DS243">
        <v>0</v>
      </c>
      <c r="DT243" s="340">
        <v>0</v>
      </c>
      <c r="DU243" s="340">
        <v>0</v>
      </c>
      <c r="DV243" s="340">
        <v>0</v>
      </c>
      <c r="DW243" s="340">
        <v>0</v>
      </c>
      <c r="DX243" s="340">
        <v>0</v>
      </c>
      <c r="DY243" s="340">
        <v>0</v>
      </c>
      <c r="DZ243" s="340">
        <v>1</v>
      </c>
      <c r="EA243" s="340">
        <v>0</v>
      </c>
      <c r="EB243" s="340">
        <v>0</v>
      </c>
      <c r="EC243" s="340">
        <v>0</v>
      </c>
      <c r="ED243" s="340">
        <v>0</v>
      </c>
      <c r="EE243" s="340">
        <v>1</v>
      </c>
      <c r="EF243" s="340">
        <v>0</v>
      </c>
      <c r="EG243" s="340">
        <v>0</v>
      </c>
      <c r="EH243" s="340">
        <v>0</v>
      </c>
      <c r="EI243" s="340">
        <v>0</v>
      </c>
      <c r="EJ243" s="235">
        <v>0</v>
      </c>
      <c r="EK243" s="235">
        <v>0</v>
      </c>
      <c r="EL243" s="235">
        <v>0</v>
      </c>
      <c r="EM243" s="235">
        <v>0</v>
      </c>
      <c r="EN243" s="235">
        <v>0</v>
      </c>
      <c r="EO243" s="235">
        <v>0</v>
      </c>
      <c r="EP243" s="235">
        <v>0</v>
      </c>
      <c r="EQ243" s="235">
        <v>0</v>
      </c>
      <c r="ER243" s="235">
        <v>0</v>
      </c>
      <c r="ES243" s="235">
        <v>0</v>
      </c>
      <c r="ET243" s="235">
        <v>1</v>
      </c>
      <c r="EU243" s="235">
        <v>0</v>
      </c>
      <c r="EV243" s="235">
        <v>0</v>
      </c>
      <c r="EW243" s="235">
        <v>0</v>
      </c>
      <c r="EX243" s="235">
        <v>0</v>
      </c>
      <c r="EY243" s="235">
        <v>0</v>
      </c>
    </row>
    <row r="244" spans="1:155" x14ac:dyDescent="0.2">
      <c r="A244" t="s">
        <v>1879</v>
      </c>
      <c r="E244" s="277"/>
      <c r="F244" s="277"/>
      <c r="G244" s="277"/>
      <c r="H244" s="277"/>
      <c r="I244" s="277"/>
      <c r="J244" s="277"/>
      <c r="K244">
        <v>0</v>
      </c>
      <c r="L244">
        <v>3</v>
      </c>
      <c r="M244">
        <v>0</v>
      </c>
      <c r="N244">
        <v>9</v>
      </c>
      <c r="O244">
        <v>7</v>
      </c>
      <c r="P244">
        <v>0</v>
      </c>
      <c r="Q244">
        <v>14</v>
      </c>
      <c r="R244">
        <v>0</v>
      </c>
      <c r="S244">
        <v>1</v>
      </c>
      <c r="T244">
        <v>4</v>
      </c>
      <c r="U244">
        <v>0</v>
      </c>
      <c r="V244">
        <v>8</v>
      </c>
      <c r="W244">
        <v>1</v>
      </c>
      <c r="X244">
        <v>0</v>
      </c>
      <c r="Y244">
        <v>0</v>
      </c>
      <c r="Z244">
        <v>1</v>
      </c>
      <c r="AA244" t="s">
        <v>2201</v>
      </c>
      <c r="AB244">
        <v>0</v>
      </c>
      <c r="AC244">
        <v>0</v>
      </c>
      <c r="AD244">
        <v>0</v>
      </c>
      <c r="AE244">
        <v>1</v>
      </c>
      <c r="AF244">
        <v>0</v>
      </c>
      <c r="AG244">
        <v>0</v>
      </c>
      <c r="AH244">
        <v>1</v>
      </c>
      <c r="AI244">
        <v>0</v>
      </c>
      <c r="AJ244">
        <v>0</v>
      </c>
      <c r="AK244">
        <v>0</v>
      </c>
      <c r="AL244">
        <v>0</v>
      </c>
      <c r="AM244">
        <v>0</v>
      </c>
      <c r="AN244">
        <v>0</v>
      </c>
      <c r="AO244">
        <v>0</v>
      </c>
      <c r="AP244">
        <v>0</v>
      </c>
      <c r="AQ244">
        <v>0</v>
      </c>
      <c r="AR244">
        <v>0</v>
      </c>
      <c r="AS244">
        <v>0</v>
      </c>
      <c r="AT244">
        <v>0</v>
      </c>
      <c r="AU244">
        <v>0</v>
      </c>
      <c r="AV244">
        <v>0</v>
      </c>
      <c r="AW244">
        <v>0</v>
      </c>
      <c r="AX244">
        <v>2</v>
      </c>
      <c r="AY244">
        <v>0</v>
      </c>
      <c r="AZ244">
        <v>0</v>
      </c>
      <c r="BA244">
        <v>0</v>
      </c>
      <c r="BB244">
        <v>0</v>
      </c>
      <c r="BC244">
        <v>0</v>
      </c>
      <c r="BD244">
        <v>0</v>
      </c>
      <c r="BE244">
        <v>0</v>
      </c>
      <c r="BF244">
        <v>0</v>
      </c>
      <c r="BG244">
        <v>0</v>
      </c>
      <c r="BH244">
        <v>0</v>
      </c>
      <c r="BI244">
        <v>0</v>
      </c>
      <c r="BJ244">
        <v>0</v>
      </c>
      <c r="BK244">
        <v>0</v>
      </c>
      <c r="BL244">
        <v>0</v>
      </c>
      <c r="BM244">
        <v>0</v>
      </c>
      <c r="BN244">
        <v>1</v>
      </c>
      <c r="BO244">
        <v>0</v>
      </c>
      <c r="BP244">
        <v>0</v>
      </c>
      <c r="BQ244">
        <v>0</v>
      </c>
      <c r="BR244">
        <v>0</v>
      </c>
      <c r="BS244">
        <v>0</v>
      </c>
      <c r="BT244">
        <v>0</v>
      </c>
      <c r="BU244">
        <v>0</v>
      </c>
      <c r="BV244">
        <v>0</v>
      </c>
      <c r="BW244">
        <v>0</v>
      </c>
      <c r="BX244">
        <v>0</v>
      </c>
      <c r="BY244">
        <v>0</v>
      </c>
      <c r="BZ244">
        <v>0</v>
      </c>
      <c r="CA244">
        <v>0</v>
      </c>
      <c r="CB244">
        <v>0</v>
      </c>
      <c r="CC244">
        <v>0</v>
      </c>
      <c r="CD244">
        <v>0</v>
      </c>
      <c r="CE244">
        <v>0</v>
      </c>
      <c r="CF244">
        <v>0</v>
      </c>
      <c r="CG244">
        <v>0</v>
      </c>
      <c r="CH244">
        <v>0</v>
      </c>
      <c r="CI244">
        <v>0</v>
      </c>
      <c r="CJ244">
        <v>0</v>
      </c>
      <c r="CK244">
        <v>0</v>
      </c>
      <c r="CL244">
        <v>0</v>
      </c>
      <c r="CM244">
        <v>0</v>
      </c>
      <c r="CN244">
        <v>0</v>
      </c>
      <c r="CO244">
        <v>0</v>
      </c>
      <c r="CP244">
        <v>0</v>
      </c>
      <c r="CQ244">
        <v>0</v>
      </c>
      <c r="CR244">
        <v>0</v>
      </c>
      <c r="CS244">
        <v>0</v>
      </c>
      <c r="CT244">
        <v>2</v>
      </c>
      <c r="CU244">
        <v>0</v>
      </c>
      <c r="CV244">
        <v>0</v>
      </c>
      <c r="CW244">
        <v>0</v>
      </c>
      <c r="CX244">
        <v>0</v>
      </c>
      <c r="CY244">
        <v>1</v>
      </c>
      <c r="CZ244">
        <v>0</v>
      </c>
      <c r="DA244">
        <v>0</v>
      </c>
      <c r="DB244">
        <v>0</v>
      </c>
      <c r="DC244">
        <v>0</v>
      </c>
      <c r="DD244">
        <v>0</v>
      </c>
      <c r="DE244">
        <v>0</v>
      </c>
      <c r="DF244">
        <v>0</v>
      </c>
      <c r="DG244">
        <v>0</v>
      </c>
      <c r="DH244">
        <v>0</v>
      </c>
      <c r="DI244">
        <v>0</v>
      </c>
      <c r="DJ244">
        <v>0</v>
      </c>
      <c r="DK244">
        <v>0</v>
      </c>
      <c r="DL244">
        <v>0</v>
      </c>
      <c r="DM244">
        <v>0</v>
      </c>
      <c r="DN244">
        <v>0</v>
      </c>
      <c r="DO244">
        <v>0</v>
      </c>
      <c r="DP244">
        <v>0</v>
      </c>
      <c r="DQ244">
        <v>0</v>
      </c>
      <c r="DR244">
        <v>0</v>
      </c>
      <c r="DS244">
        <v>0</v>
      </c>
      <c r="DT244" s="340">
        <v>0</v>
      </c>
      <c r="DU244" s="340">
        <v>1</v>
      </c>
      <c r="DV244" s="340">
        <v>0</v>
      </c>
      <c r="DW244" s="340">
        <v>0</v>
      </c>
      <c r="DX244" s="340">
        <v>0</v>
      </c>
      <c r="DY244" s="340">
        <v>0</v>
      </c>
      <c r="DZ244" s="340">
        <v>1</v>
      </c>
      <c r="EA244" s="340">
        <v>0</v>
      </c>
      <c r="EB244" s="340">
        <v>0</v>
      </c>
      <c r="EC244" s="340">
        <v>0</v>
      </c>
      <c r="ED244" s="340">
        <v>0</v>
      </c>
      <c r="EE244" s="340">
        <v>0</v>
      </c>
      <c r="EF244" s="340">
        <v>0</v>
      </c>
      <c r="EG244" s="340">
        <v>0</v>
      </c>
      <c r="EH244" s="340">
        <v>0</v>
      </c>
      <c r="EI244" s="340">
        <v>0</v>
      </c>
      <c r="EJ244" s="235">
        <v>0</v>
      </c>
      <c r="EK244" s="235">
        <v>1</v>
      </c>
      <c r="EL244" s="235">
        <v>0</v>
      </c>
      <c r="EM244" s="235">
        <v>0</v>
      </c>
      <c r="EN244" s="235">
        <v>0</v>
      </c>
      <c r="EO244" s="235">
        <v>0</v>
      </c>
      <c r="EP244" s="235">
        <v>0</v>
      </c>
      <c r="EQ244" s="235">
        <v>0</v>
      </c>
      <c r="ER244" s="235">
        <v>0</v>
      </c>
      <c r="ES244" s="235">
        <v>0</v>
      </c>
      <c r="ET244" s="235">
        <v>0</v>
      </c>
      <c r="EU244" s="235">
        <v>0</v>
      </c>
      <c r="EV244" s="235">
        <v>0</v>
      </c>
      <c r="EW244" s="235">
        <v>0</v>
      </c>
      <c r="EX244" s="235">
        <v>0</v>
      </c>
      <c r="EY244" s="235">
        <v>0</v>
      </c>
    </row>
    <row r="245" spans="1:155" x14ac:dyDescent="0.2">
      <c r="A245" t="s">
        <v>2230</v>
      </c>
      <c r="E245" s="277"/>
      <c r="F245" s="277"/>
      <c r="G245" s="277"/>
      <c r="H245" s="277"/>
      <c r="I245" s="277"/>
      <c r="J245" s="277"/>
      <c r="K245">
        <v>0</v>
      </c>
      <c r="L245">
        <v>2</v>
      </c>
      <c r="M245">
        <v>0</v>
      </c>
      <c r="N245">
        <v>14</v>
      </c>
      <c r="O245">
        <v>5</v>
      </c>
      <c r="P245">
        <v>0</v>
      </c>
      <c r="Q245">
        <v>6</v>
      </c>
      <c r="R245">
        <v>0</v>
      </c>
      <c r="S245">
        <v>1</v>
      </c>
      <c r="T245">
        <v>7</v>
      </c>
      <c r="U245">
        <v>0</v>
      </c>
      <c r="V245">
        <v>9</v>
      </c>
      <c r="W245">
        <v>0</v>
      </c>
      <c r="X245">
        <v>0</v>
      </c>
      <c r="Y245">
        <v>0</v>
      </c>
      <c r="Z245">
        <v>4</v>
      </c>
      <c r="AA245" t="s">
        <v>2201</v>
      </c>
      <c r="AB245">
        <v>0</v>
      </c>
      <c r="AC245">
        <v>0</v>
      </c>
      <c r="AD245">
        <v>0</v>
      </c>
      <c r="AE245">
        <v>0</v>
      </c>
      <c r="AF245">
        <v>0</v>
      </c>
      <c r="AG245">
        <v>0</v>
      </c>
      <c r="AH245">
        <v>0</v>
      </c>
      <c r="AI245">
        <v>0</v>
      </c>
      <c r="AJ245">
        <v>0</v>
      </c>
      <c r="AK245">
        <v>0</v>
      </c>
      <c r="AL245">
        <v>0</v>
      </c>
      <c r="AM245">
        <v>1</v>
      </c>
      <c r="AN245">
        <v>0</v>
      </c>
      <c r="AO245">
        <v>0</v>
      </c>
      <c r="AP245">
        <v>0</v>
      </c>
      <c r="AQ245">
        <v>1</v>
      </c>
      <c r="AR245">
        <v>0</v>
      </c>
      <c r="AS245">
        <v>0</v>
      </c>
      <c r="AT245">
        <v>0</v>
      </c>
      <c r="AU245">
        <v>0</v>
      </c>
      <c r="AV245">
        <v>0</v>
      </c>
      <c r="AW245">
        <v>0</v>
      </c>
      <c r="AX245">
        <v>0</v>
      </c>
      <c r="AY245">
        <v>0</v>
      </c>
      <c r="AZ245">
        <v>0</v>
      </c>
      <c r="BA245">
        <v>1</v>
      </c>
      <c r="BB245">
        <v>0</v>
      </c>
      <c r="BC245">
        <v>0</v>
      </c>
      <c r="BD245">
        <v>0</v>
      </c>
      <c r="BE245">
        <v>0</v>
      </c>
      <c r="BF245">
        <v>0</v>
      </c>
      <c r="BG245">
        <v>0</v>
      </c>
      <c r="BH245">
        <v>0</v>
      </c>
      <c r="BI245">
        <v>0</v>
      </c>
      <c r="BJ245">
        <v>0</v>
      </c>
      <c r="BK245">
        <v>0</v>
      </c>
      <c r="BL245">
        <v>0</v>
      </c>
      <c r="BM245">
        <v>0</v>
      </c>
      <c r="BN245">
        <v>0</v>
      </c>
      <c r="BO245">
        <v>0</v>
      </c>
      <c r="BP245">
        <v>0</v>
      </c>
      <c r="BQ245">
        <v>0</v>
      </c>
      <c r="BR245">
        <v>0</v>
      </c>
      <c r="BS245">
        <v>1</v>
      </c>
      <c r="BT245">
        <v>0</v>
      </c>
      <c r="BU245">
        <v>0</v>
      </c>
      <c r="BV245">
        <v>0</v>
      </c>
      <c r="BW245">
        <v>1</v>
      </c>
      <c r="BX245">
        <v>0</v>
      </c>
      <c r="BY245">
        <v>0</v>
      </c>
      <c r="BZ245">
        <v>0</v>
      </c>
      <c r="CA245">
        <v>0</v>
      </c>
      <c r="CB245">
        <v>0</v>
      </c>
      <c r="CC245">
        <v>0</v>
      </c>
      <c r="CD245">
        <v>1</v>
      </c>
      <c r="CE245">
        <v>0</v>
      </c>
      <c r="CF245">
        <v>0</v>
      </c>
      <c r="CG245">
        <v>0</v>
      </c>
      <c r="CH245">
        <v>0</v>
      </c>
      <c r="CI245">
        <v>0</v>
      </c>
      <c r="CJ245">
        <v>0</v>
      </c>
      <c r="CK245">
        <v>0</v>
      </c>
      <c r="CL245">
        <v>0</v>
      </c>
      <c r="CM245">
        <v>0</v>
      </c>
      <c r="DT245" s="340">
        <v>0</v>
      </c>
      <c r="DU245" s="340">
        <v>0</v>
      </c>
      <c r="DV245" s="340">
        <v>0</v>
      </c>
      <c r="DW245" s="340">
        <v>0</v>
      </c>
      <c r="DX245" s="340">
        <v>0</v>
      </c>
      <c r="DY245" s="340">
        <v>0</v>
      </c>
      <c r="DZ245" s="340">
        <v>0</v>
      </c>
      <c r="EA245" s="340">
        <v>0</v>
      </c>
      <c r="EB245" s="340">
        <v>0</v>
      </c>
      <c r="EC245" s="340">
        <v>0</v>
      </c>
      <c r="ED245" s="340">
        <v>0</v>
      </c>
      <c r="EE245" s="340">
        <v>0</v>
      </c>
      <c r="EF245" s="340">
        <v>0</v>
      </c>
      <c r="EG245" s="340">
        <v>0</v>
      </c>
      <c r="EH245" s="340">
        <v>0</v>
      </c>
      <c r="EI245" s="340">
        <v>0</v>
      </c>
      <c r="EJ245" s="235">
        <v>0</v>
      </c>
      <c r="EK245" s="235">
        <v>0</v>
      </c>
      <c r="EL245" s="235">
        <v>0</v>
      </c>
      <c r="EM245" s="235">
        <v>0</v>
      </c>
      <c r="EN245" s="235">
        <v>0</v>
      </c>
      <c r="EO245" s="235">
        <v>0</v>
      </c>
      <c r="EP245" s="235">
        <v>0</v>
      </c>
      <c r="EQ245" s="235">
        <v>0</v>
      </c>
      <c r="ER245" s="235">
        <v>0</v>
      </c>
      <c r="ES245" s="235">
        <v>0</v>
      </c>
      <c r="ET245" s="235">
        <v>0</v>
      </c>
      <c r="EU245" s="235">
        <v>0</v>
      </c>
      <c r="EV245" s="235">
        <v>0</v>
      </c>
      <c r="EW245" s="235">
        <v>0</v>
      </c>
      <c r="EX245" s="235">
        <v>0</v>
      </c>
      <c r="EY245" s="235">
        <v>0</v>
      </c>
    </row>
    <row r="246" spans="1:155" x14ac:dyDescent="0.2">
      <c r="A246" t="s">
        <v>1980</v>
      </c>
      <c r="E246" s="277"/>
      <c r="F246" s="277"/>
      <c r="G246" s="277"/>
      <c r="H246" s="277"/>
      <c r="I246" s="277"/>
      <c r="J246" s="277"/>
      <c r="K246">
        <v>0</v>
      </c>
      <c r="L246">
        <v>15</v>
      </c>
      <c r="M246">
        <v>0</v>
      </c>
      <c r="N246">
        <v>12</v>
      </c>
      <c r="O246">
        <v>28</v>
      </c>
      <c r="P246">
        <v>0</v>
      </c>
      <c r="Q246">
        <v>7</v>
      </c>
      <c r="R246">
        <v>0</v>
      </c>
      <c r="S246">
        <v>2</v>
      </c>
      <c r="T246">
        <v>31</v>
      </c>
      <c r="U246">
        <v>4</v>
      </c>
      <c r="V246">
        <v>9</v>
      </c>
      <c r="W246">
        <v>0</v>
      </c>
      <c r="X246">
        <v>0</v>
      </c>
      <c r="Y246">
        <v>0</v>
      </c>
      <c r="Z246">
        <v>6</v>
      </c>
      <c r="AA246" t="s">
        <v>2201</v>
      </c>
      <c r="AB246">
        <v>0</v>
      </c>
      <c r="AC246">
        <v>1</v>
      </c>
      <c r="AD246">
        <v>0</v>
      </c>
      <c r="AE246">
        <v>2</v>
      </c>
      <c r="AF246">
        <v>1</v>
      </c>
      <c r="AG246">
        <v>0</v>
      </c>
      <c r="AH246">
        <v>0</v>
      </c>
      <c r="AI246">
        <v>0</v>
      </c>
      <c r="AJ246">
        <v>0</v>
      </c>
      <c r="AK246">
        <v>0</v>
      </c>
      <c r="AL246">
        <v>0</v>
      </c>
      <c r="AM246">
        <v>0</v>
      </c>
      <c r="AN246">
        <v>0</v>
      </c>
      <c r="AO246">
        <v>0</v>
      </c>
      <c r="AP246">
        <v>0</v>
      </c>
      <c r="AQ246">
        <v>0</v>
      </c>
      <c r="AR246">
        <v>0</v>
      </c>
      <c r="AS246">
        <v>7</v>
      </c>
      <c r="AT246">
        <v>0</v>
      </c>
      <c r="AU246">
        <v>0</v>
      </c>
      <c r="AV246">
        <v>0</v>
      </c>
      <c r="AW246">
        <v>0</v>
      </c>
      <c r="AX246">
        <v>0</v>
      </c>
      <c r="AY246">
        <v>0</v>
      </c>
      <c r="AZ246">
        <v>0</v>
      </c>
      <c r="BA246">
        <v>0</v>
      </c>
      <c r="BB246">
        <v>2</v>
      </c>
      <c r="BC246">
        <v>0</v>
      </c>
      <c r="BD246">
        <v>0</v>
      </c>
      <c r="BE246">
        <v>0</v>
      </c>
      <c r="BF246">
        <v>0</v>
      </c>
      <c r="BG246">
        <v>0</v>
      </c>
      <c r="BH246">
        <v>0</v>
      </c>
      <c r="BI246">
        <v>0</v>
      </c>
      <c r="BJ246">
        <v>0</v>
      </c>
      <c r="BK246">
        <v>0</v>
      </c>
      <c r="BL246">
        <v>0</v>
      </c>
      <c r="BM246">
        <v>0</v>
      </c>
      <c r="BN246">
        <v>2</v>
      </c>
      <c r="BO246">
        <v>0</v>
      </c>
      <c r="BP246">
        <v>0</v>
      </c>
      <c r="BQ246">
        <v>0</v>
      </c>
      <c r="BR246">
        <v>0</v>
      </c>
      <c r="BS246">
        <v>2</v>
      </c>
      <c r="BT246">
        <v>0</v>
      </c>
      <c r="BU246">
        <v>0</v>
      </c>
      <c r="BV246">
        <v>0</v>
      </c>
      <c r="BW246">
        <v>1</v>
      </c>
      <c r="BX246">
        <v>0</v>
      </c>
      <c r="BY246">
        <v>0</v>
      </c>
      <c r="BZ246">
        <v>0</v>
      </c>
      <c r="CA246">
        <v>1</v>
      </c>
      <c r="CB246">
        <v>0</v>
      </c>
      <c r="CC246">
        <v>0</v>
      </c>
      <c r="CD246">
        <v>2</v>
      </c>
      <c r="CE246">
        <v>0</v>
      </c>
      <c r="CF246">
        <v>0</v>
      </c>
      <c r="CG246">
        <v>0</v>
      </c>
      <c r="CH246">
        <v>0</v>
      </c>
      <c r="CI246">
        <v>0</v>
      </c>
      <c r="CJ246">
        <v>0</v>
      </c>
      <c r="CK246">
        <v>0</v>
      </c>
      <c r="CL246">
        <v>0</v>
      </c>
      <c r="CM246">
        <v>0</v>
      </c>
      <c r="CN246">
        <v>0</v>
      </c>
      <c r="CO246">
        <v>0</v>
      </c>
      <c r="CP246">
        <v>0</v>
      </c>
      <c r="CQ246">
        <v>2</v>
      </c>
      <c r="CR246">
        <v>0</v>
      </c>
      <c r="CS246">
        <v>0</v>
      </c>
      <c r="CT246">
        <v>0</v>
      </c>
      <c r="CU246">
        <v>0</v>
      </c>
      <c r="CV246">
        <v>0</v>
      </c>
      <c r="CW246">
        <v>0</v>
      </c>
      <c r="CX246">
        <v>0</v>
      </c>
      <c r="CY246">
        <v>1</v>
      </c>
      <c r="CZ246">
        <v>0</v>
      </c>
      <c r="DA246">
        <v>0</v>
      </c>
      <c r="DB246">
        <v>0</v>
      </c>
      <c r="DC246">
        <v>1</v>
      </c>
      <c r="DD246">
        <v>0</v>
      </c>
      <c r="DE246">
        <v>0</v>
      </c>
      <c r="DF246">
        <v>0</v>
      </c>
      <c r="DG246">
        <v>0</v>
      </c>
      <c r="DH246">
        <v>0</v>
      </c>
      <c r="DI246">
        <v>0</v>
      </c>
      <c r="DJ246">
        <v>0</v>
      </c>
      <c r="DK246">
        <v>0</v>
      </c>
      <c r="DL246">
        <v>0</v>
      </c>
      <c r="DM246">
        <v>0</v>
      </c>
      <c r="DN246">
        <v>1</v>
      </c>
      <c r="DO246">
        <v>0</v>
      </c>
      <c r="DP246">
        <v>0</v>
      </c>
      <c r="DQ246">
        <v>0</v>
      </c>
      <c r="DR246">
        <v>0</v>
      </c>
      <c r="DS246">
        <v>0</v>
      </c>
      <c r="DT246" s="340">
        <v>0</v>
      </c>
      <c r="DU246" s="340">
        <v>0</v>
      </c>
      <c r="DV246" s="340">
        <v>0</v>
      </c>
      <c r="DW246" s="340">
        <v>0</v>
      </c>
      <c r="DX246" s="340">
        <v>0</v>
      </c>
      <c r="DY246" s="340">
        <v>0</v>
      </c>
      <c r="DZ246" s="340">
        <v>0</v>
      </c>
      <c r="EA246" s="340">
        <v>0</v>
      </c>
      <c r="EB246" s="340">
        <v>0</v>
      </c>
      <c r="EC246" s="340">
        <v>0</v>
      </c>
      <c r="ED246" s="340">
        <v>0</v>
      </c>
      <c r="EE246" s="340">
        <v>0</v>
      </c>
      <c r="EF246" s="340">
        <v>0</v>
      </c>
      <c r="EG246" s="340">
        <v>0</v>
      </c>
      <c r="EH246" s="340">
        <v>0</v>
      </c>
      <c r="EI246" s="340">
        <v>0</v>
      </c>
      <c r="EJ246" s="235">
        <v>0</v>
      </c>
      <c r="EK246" s="235">
        <v>6</v>
      </c>
      <c r="EL246" s="235">
        <v>0</v>
      </c>
      <c r="EM246" s="235">
        <v>0</v>
      </c>
      <c r="EN246" s="235">
        <v>0</v>
      </c>
      <c r="EO246" s="235">
        <v>0</v>
      </c>
      <c r="EP246" s="235">
        <v>6</v>
      </c>
      <c r="EQ246" s="235">
        <v>0</v>
      </c>
      <c r="ER246" s="235">
        <v>0</v>
      </c>
      <c r="ES246" s="235">
        <v>0</v>
      </c>
      <c r="ET246" s="235">
        <v>0</v>
      </c>
      <c r="EU246" s="235">
        <v>0</v>
      </c>
      <c r="EV246" s="235">
        <v>0</v>
      </c>
      <c r="EW246" s="235">
        <v>0</v>
      </c>
      <c r="EX246" s="235">
        <v>0</v>
      </c>
      <c r="EY246" s="235">
        <v>0</v>
      </c>
    </row>
    <row r="247" spans="1:155" x14ac:dyDescent="0.2">
      <c r="A247" t="s">
        <v>1870</v>
      </c>
      <c r="E247" s="277"/>
      <c r="F247" s="277"/>
      <c r="G247" s="277"/>
      <c r="H247" s="277"/>
      <c r="I247" s="277"/>
      <c r="J247" s="277"/>
      <c r="K247">
        <v>0</v>
      </c>
      <c r="L247">
        <v>7</v>
      </c>
      <c r="M247">
        <v>0</v>
      </c>
      <c r="N247">
        <v>2</v>
      </c>
      <c r="O247">
        <v>13</v>
      </c>
      <c r="P247">
        <v>0</v>
      </c>
      <c r="Q247">
        <v>10</v>
      </c>
      <c r="R247">
        <v>1</v>
      </c>
      <c r="S247">
        <v>16</v>
      </c>
      <c r="T247">
        <v>29</v>
      </c>
      <c r="U247">
        <v>3</v>
      </c>
      <c r="V247">
        <v>18</v>
      </c>
      <c r="W247">
        <v>0</v>
      </c>
      <c r="X247">
        <v>0</v>
      </c>
      <c r="Y247">
        <v>0</v>
      </c>
      <c r="Z247">
        <v>3</v>
      </c>
      <c r="AA247" t="s">
        <v>2201</v>
      </c>
      <c r="AB247">
        <v>0</v>
      </c>
      <c r="AC247">
        <v>0</v>
      </c>
      <c r="AD247">
        <v>0</v>
      </c>
      <c r="AE247">
        <v>0</v>
      </c>
      <c r="AF247">
        <v>0</v>
      </c>
      <c r="AG247">
        <v>0</v>
      </c>
      <c r="AH247">
        <v>1</v>
      </c>
      <c r="AI247">
        <v>0</v>
      </c>
      <c r="AJ247">
        <v>0</v>
      </c>
      <c r="AK247">
        <v>0</v>
      </c>
      <c r="AL247">
        <v>0</v>
      </c>
      <c r="AM247">
        <v>1</v>
      </c>
      <c r="AN247">
        <v>0</v>
      </c>
      <c r="AO247">
        <v>0</v>
      </c>
      <c r="AP247">
        <v>0</v>
      </c>
      <c r="AQ247">
        <v>1</v>
      </c>
      <c r="AR247">
        <v>0</v>
      </c>
      <c r="AS247">
        <v>0</v>
      </c>
      <c r="AT247">
        <v>0</v>
      </c>
      <c r="AU247">
        <v>0</v>
      </c>
      <c r="AV247">
        <v>1</v>
      </c>
      <c r="AW247">
        <v>0</v>
      </c>
      <c r="AX247">
        <v>0</v>
      </c>
      <c r="AY247">
        <v>0</v>
      </c>
      <c r="AZ247">
        <v>0</v>
      </c>
      <c r="BA247">
        <v>0</v>
      </c>
      <c r="BB247">
        <v>0</v>
      </c>
      <c r="BC247">
        <v>0</v>
      </c>
      <c r="BD247">
        <v>0</v>
      </c>
      <c r="BE247">
        <v>0</v>
      </c>
      <c r="BF247">
        <v>0</v>
      </c>
      <c r="BG247">
        <v>0</v>
      </c>
      <c r="BH247">
        <v>0</v>
      </c>
      <c r="BI247">
        <v>0</v>
      </c>
      <c r="BJ247">
        <v>0</v>
      </c>
      <c r="BK247">
        <v>0</v>
      </c>
      <c r="BL247">
        <v>1</v>
      </c>
      <c r="BM247">
        <v>0</v>
      </c>
      <c r="BN247">
        <v>1</v>
      </c>
      <c r="BO247">
        <v>0</v>
      </c>
      <c r="BP247">
        <v>2</v>
      </c>
      <c r="BQ247">
        <v>2</v>
      </c>
      <c r="BR247">
        <v>0</v>
      </c>
      <c r="BS247">
        <v>0</v>
      </c>
      <c r="BT247">
        <v>0</v>
      </c>
      <c r="BU247">
        <v>0</v>
      </c>
      <c r="BV247">
        <v>0</v>
      </c>
      <c r="BW247">
        <v>0</v>
      </c>
      <c r="BX247">
        <v>0</v>
      </c>
      <c r="BY247">
        <v>0</v>
      </c>
      <c r="BZ247">
        <v>0</v>
      </c>
      <c r="CA247">
        <v>0</v>
      </c>
      <c r="CB247">
        <v>1</v>
      </c>
      <c r="CC247">
        <v>0</v>
      </c>
      <c r="CD247">
        <v>0</v>
      </c>
      <c r="CE247">
        <v>0</v>
      </c>
      <c r="CF247">
        <v>0</v>
      </c>
      <c r="CG247">
        <v>0</v>
      </c>
      <c r="CH247">
        <v>0</v>
      </c>
      <c r="CI247">
        <v>0</v>
      </c>
      <c r="CJ247">
        <v>0</v>
      </c>
      <c r="CK247">
        <v>0</v>
      </c>
      <c r="CL247">
        <v>0</v>
      </c>
      <c r="CM247">
        <v>0</v>
      </c>
      <c r="CN247">
        <v>0</v>
      </c>
      <c r="CO247">
        <v>0</v>
      </c>
      <c r="CP247">
        <v>0</v>
      </c>
      <c r="CQ247">
        <v>0</v>
      </c>
      <c r="CR247">
        <v>0</v>
      </c>
      <c r="CS247">
        <v>0</v>
      </c>
      <c r="CT247">
        <v>1</v>
      </c>
      <c r="CU247">
        <v>0</v>
      </c>
      <c r="CV247">
        <v>1</v>
      </c>
      <c r="CW247">
        <v>0</v>
      </c>
      <c r="CX247">
        <v>0</v>
      </c>
      <c r="CY247">
        <v>0</v>
      </c>
      <c r="CZ247">
        <v>0</v>
      </c>
      <c r="DA247">
        <v>0</v>
      </c>
      <c r="DB247">
        <v>0</v>
      </c>
      <c r="DC247">
        <v>0</v>
      </c>
      <c r="DD247">
        <v>0</v>
      </c>
      <c r="DE247">
        <v>0</v>
      </c>
      <c r="DF247">
        <v>0</v>
      </c>
      <c r="DG247">
        <v>0</v>
      </c>
      <c r="DH247">
        <v>0</v>
      </c>
      <c r="DI247">
        <v>0</v>
      </c>
      <c r="DJ247">
        <v>0</v>
      </c>
      <c r="DK247">
        <v>0</v>
      </c>
      <c r="DL247">
        <v>0</v>
      </c>
      <c r="DM247">
        <v>0</v>
      </c>
      <c r="DN247">
        <v>0</v>
      </c>
      <c r="DO247">
        <v>0</v>
      </c>
      <c r="DP247">
        <v>0</v>
      </c>
      <c r="DQ247">
        <v>0</v>
      </c>
      <c r="DR247">
        <v>0</v>
      </c>
      <c r="DS247">
        <v>0</v>
      </c>
      <c r="DT247" s="340">
        <v>0</v>
      </c>
      <c r="DU247" s="340">
        <v>0</v>
      </c>
      <c r="DV247" s="340">
        <v>0</v>
      </c>
      <c r="DW247" s="340">
        <v>0</v>
      </c>
      <c r="DX247" s="340">
        <v>0</v>
      </c>
      <c r="DY247" s="340">
        <v>0</v>
      </c>
      <c r="DZ247" s="340">
        <v>0</v>
      </c>
      <c r="EA247" s="340">
        <v>0</v>
      </c>
      <c r="EB247" s="340">
        <v>0</v>
      </c>
      <c r="EC247" s="340">
        <v>0</v>
      </c>
      <c r="ED247" s="340">
        <v>0</v>
      </c>
      <c r="EE247" s="340">
        <v>0</v>
      </c>
      <c r="EF247" s="340">
        <v>0</v>
      </c>
      <c r="EG247" s="340">
        <v>0</v>
      </c>
      <c r="EH247" s="340">
        <v>0</v>
      </c>
      <c r="EI247" s="340">
        <v>0</v>
      </c>
      <c r="EJ247" s="235">
        <v>0</v>
      </c>
      <c r="EK247" s="235">
        <v>0</v>
      </c>
      <c r="EL247" s="235">
        <v>0</v>
      </c>
      <c r="EM247" s="235">
        <v>0</v>
      </c>
      <c r="EN247" s="235">
        <v>0</v>
      </c>
      <c r="EO247" s="235">
        <v>0</v>
      </c>
      <c r="EP247" s="235">
        <v>0</v>
      </c>
      <c r="EQ247" s="235">
        <v>0</v>
      </c>
      <c r="ER247" s="235">
        <v>0</v>
      </c>
      <c r="ES247" s="235">
        <v>0</v>
      </c>
      <c r="ET247" s="235">
        <v>1</v>
      </c>
      <c r="EU247" s="235">
        <v>0</v>
      </c>
      <c r="EV247" s="235">
        <v>0</v>
      </c>
      <c r="EW247" s="235">
        <v>0</v>
      </c>
      <c r="EX247" s="235">
        <v>0</v>
      </c>
      <c r="EY247" s="235">
        <v>0</v>
      </c>
    </row>
    <row r="248" spans="1:155" x14ac:dyDescent="0.2">
      <c r="A248" t="s">
        <v>2010</v>
      </c>
      <c r="E248" s="277"/>
      <c r="F248" s="277"/>
      <c r="G248" s="277"/>
      <c r="H248" s="277"/>
      <c r="I248" s="277"/>
      <c r="J248" s="277"/>
      <c r="K248">
        <v>0</v>
      </c>
      <c r="L248">
        <v>7</v>
      </c>
      <c r="M248">
        <v>1</v>
      </c>
      <c r="N248">
        <v>37</v>
      </c>
      <c r="O248">
        <v>23</v>
      </c>
      <c r="P248">
        <v>0</v>
      </c>
      <c r="Q248">
        <v>14</v>
      </c>
      <c r="R248">
        <v>0</v>
      </c>
      <c r="S248">
        <v>8</v>
      </c>
      <c r="T248">
        <v>11</v>
      </c>
      <c r="U248">
        <v>3</v>
      </c>
      <c r="V248">
        <v>27</v>
      </c>
      <c r="W248">
        <v>1</v>
      </c>
      <c r="X248">
        <v>0</v>
      </c>
      <c r="Y248">
        <v>0</v>
      </c>
      <c r="Z248">
        <v>5</v>
      </c>
      <c r="AA248" t="s">
        <v>2201</v>
      </c>
      <c r="AB248">
        <v>0</v>
      </c>
      <c r="AC248">
        <v>0</v>
      </c>
      <c r="AD248">
        <v>0</v>
      </c>
      <c r="AE248">
        <v>0</v>
      </c>
      <c r="AF248">
        <v>0</v>
      </c>
      <c r="AG248">
        <v>0</v>
      </c>
      <c r="AH248">
        <v>3</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1</v>
      </c>
      <c r="BB248">
        <v>0</v>
      </c>
      <c r="BC248">
        <v>0</v>
      </c>
      <c r="BD248">
        <v>5</v>
      </c>
      <c r="BE248">
        <v>0</v>
      </c>
      <c r="BF248">
        <v>0</v>
      </c>
      <c r="BG248">
        <v>0</v>
      </c>
      <c r="BH248">
        <v>0</v>
      </c>
      <c r="BI248">
        <v>0</v>
      </c>
      <c r="BJ248">
        <v>0</v>
      </c>
      <c r="BK248">
        <v>0</v>
      </c>
      <c r="BL248">
        <v>0</v>
      </c>
      <c r="BM248">
        <v>0</v>
      </c>
      <c r="BN248">
        <v>1</v>
      </c>
      <c r="BO248">
        <v>0</v>
      </c>
      <c r="BP248">
        <v>0</v>
      </c>
      <c r="BQ248">
        <v>0</v>
      </c>
      <c r="BR248">
        <v>0</v>
      </c>
      <c r="BS248">
        <v>0</v>
      </c>
      <c r="BT248">
        <v>0</v>
      </c>
      <c r="BU248">
        <v>0</v>
      </c>
      <c r="BV248">
        <v>0</v>
      </c>
      <c r="BW248">
        <v>0</v>
      </c>
      <c r="BX248">
        <v>0</v>
      </c>
      <c r="BY248">
        <v>0</v>
      </c>
      <c r="BZ248">
        <v>1</v>
      </c>
      <c r="CA248">
        <v>0</v>
      </c>
      <c r="CB248">
        <v>0</v>
      </c>
      <c r="CC248">
        <v>0</v>
      </c>
      <c r="CD248">
        <v>2</v>
      </c>
      <c r="CE248">
        <v>0</v>
      </c>
      <c r="CF248">
        <v>0</v>
      </c>
      <c r="CG248">
        <v>0</v>
      </c>
      <c r="CH248">
        <v>2</v>
      </c>
      <c r="CI248">
        <v>0</v>
      </c>
      <c r="CJ248">
        <v>1</v>
      </c>
      <c r="CK248">
        <v>0</v>
      </c>
      <c r="CL248">
        <v>0</v>
      </c>
      <c r="CM248">
        <v>0</v>
      </c>
      <c r="CN248">
        <v>0</v>
      </c>
      <c r="CO248">
        <v>1</v>
      </c>
      <c r="CP248">
        <v>0</v>
      </c>
      <c r="CQ248">
        <v>3</v>
      </c>
      <c r="CR248">
        <v>1</v>
      </c>
      <c r="CS248">
        <v>0</v>
      </c>
      <c r="CT248">
        <v>2</v>
      </c>
      <c r="CU248">
        <v>0</v>
      </c>
      <c r="CV248">
        <v>0</v>
      </c>
      <c r="CW248">
        <v>0</v>
      </c>
      <c r="CX248">
        <v>0</v>
      </c>
      <c r="CY248">
        <v>8</v>
      </c>
      <c r="CZ248">
        <v>0</v>
      </c>
      <c r="DA248">
        <v>0</v>
      </c>
      <c r="DB248">
        <v>0</v>
      </c>
      <c r="DC248">
        <v>3</v>
      </c>
      <c r="DD248">
        <v>0</v>
      </c>
      <c r="DE248">
        <v>1</v>
      </c>
      <c r="DF248">
        <v>0</v>
      </c>
      <c r="DG248">
        <v>0</v>
      </c>
      <c r="DH248">
        <v>0</v>
      </c>
      <c r="DI248">
        <v>1</v>
      </c>
      <c r="DJ248">
        <v>3</v>
      </c>
      <c r="DK248">
        <v>0</v>
      </c>
      <c r="DL248">
        <v>0</v>
      </c>
      <c r="DM248">
        <v>0</v>
      </c>
      <c r="DN248">
        <v>1</v>
      </c>
      <c r="DO248">
        <v>0</v>
      </c>
      <c r="DP248">
        <v>0</v>
      </c>
      <c r="DQ248">
        <v>0</v>
      </c>
      <c r="DR248">
        <v>0</v>
      </c>
      <c r="DS248">
        <v>0</v>
      </c>
      <c r="DT248" s="340">
        <v>0</v>
      </c>
      <c r="DU248" s="340">
        <v>0</v>
      </c>
      <c r="DV248" s="340">
        <v>0</v>
      </c>
      <c r="DW248" s="340">
        <v>2</v>
      </c>
      <c r="DX248" s="340">
        <v>0</v>
      </c>
      <c r="DY248" s="340">
        <v>0</v>
      </c>
      <c r="DZ248" s="340">
        <v>3</v>
      </c>
      <c r="EA248" s="340">
        <v>0</v>
      </c>
      <c r="EB248" s="340">
        <v>1</v>
      </c>
      <c r="EC248" s="340">
        <v>0</v>
      </c>
      <c r="ED248" s="340">
        <v>0</v>
      </c>
      <c r="EE248" s="340">
        <v>2</v>
      </c>
      <c r="EF248" s="340">
        <v>0</v>
      </c>
      <c r="EG248" s="340">
        <v>0</v>
      </c>
      <c r="EH248" s="340">
        <v>0</v>
      </c>
      <c r="EI248" s="340">
        <v>0</v>
      </c>
      <c r="EJ248" s="235">
        <v>0</v>
      </c>
      <c r="EK248" s="235">
        <v>0</v>
      </c>
      <c r="EL248" s="235">
        <v>0</v>
      </c>
      <c r="EM248" s="235">
        <v>0</v>
      </c>
      <c r="EN248" s="235">
        <v>0</v>
      </c>
      <c r="EO248" s="235">
        <v>0</v>
      </c>
      <c r="EP248" s="235">
        <v>3</v>
      </c>
      <c r="EQ248" s="235">
        <v>0</v>
      </c>
      <c r="ER248" s="235">
        <v>0</v>
      </c>
      <c r="ES248" s="235">
        <v>0</v>
      </c>
      <c r="ET248" s="235">
        <v>2</v>
      </c>
      <c r="EU248" s="235">
        <v>0</v>
      </c>
      <c r="EV248" s="235">
        <v>0</v>
      </c>
      <c r="EW248" s="235">
        <v>0</v>
      </c>
      <c r="EX248" s="235">
        <v>0</v>
      </c>
      <c r="EY248" s="235">
        <v>0</v>
      </c>
    </row>
    <row r="249" spans="1:155" x14ac:dyDescent="0.2">
      <c r="A249" t="s">
        <v>1911</v>
      </c>
      <c r="E249" s="277"/>
      <c r="F249" s="277"/>
      <c r="G249" s="277"/>
      <c r="H249" s="277"/>
      <c r="I249" s="277"/>
      <c r="J249" s="277"/>
      <c r="K249">
        <v>0</v>
      </c>
      <c r="L249">
        <v>9</v>
      </c>
      <c r="M249">
        <v>1</v>
      </c>
      <c r="N249">
        <v>33</v>
      </c>
      <c r="O249">
        <v>6</v>
      </c>
      <c r="P249">
        <v>0</v>
      </c>
      <c r="Q249">
        <v>21</v>
      </c>
      <c r="R249">
        <v>1</v>
      </c>
      <c r="S249">
        <v>10</v>
      </c>
      <c r="T249">
        <v>23</v>
      </c>
      <c r="U249">
        <v>4</v>
      </c>
      <c r="V249">
        <v>35</v>
      </c>
      <c r="W249">
        <v>3</v>
      </c>
      <c r="X249">
        <v>0</v>
      </c>
      <c r="Y249">
        <v>0</v>
      </c>
      <c r="Z249">
        <v>14</v>
      </c>
      <c r="AA249" t="s">
        <v>2201</v>
      </c>
      <c r="AB249">
        <v>0</v>
      </c>
      <c r="AC249">
        <v>0</v>
      </c>
      <c r="AD249">
        <v>0</v>
      </c>
      <c r="AE249">
        <v>1</v>
      </c>
      <c r="AF249">
        <v>0</v>
      </c>
      <c r="AG249">
        <v>0</v>
      </c>
      <c r="AH249">
        <v>2</v>
      </c>
      <c r="AI249">
        <v>1</v>
      </c>
      <c r="AJ249">
        <v>0</v>
      </c>
      <c r="AK249">
        <v>0</v>
      </c>
      <c r="AL249">
        <v>0</v>
      </c>
      <c r="AM249">
        <v>9</v>
      </c>
      <c r="AN249">
        <v>0</v>
      </c>
      <c r="AO249">
        <v>0</v>
      </c>
      <c r="AP249">
        <v>0</v>
      </c>
      <c r="AQ249">
        <v>7</v>
      </c>
      <c r="AR249">
        <v>0</v>
      </c>
      <c r="AS249">
        <v>0</v>
      </c>
      <c r="AT249">
        <v>2</v>
      </c>
      <c r="AU249">
        <v>0</v>
      </c>
      <c r="AV249">
        <v>0</v>
      </c>
      <c r="AW249">
        <v>0</v>
      </c>
      <c r="AX249">
        <v>2</v>
      </c>
      <c r="AY249">
        <v>0</v>
      </c>
      <c r="AZ249">
        <v>0</v>
      </c>
      <c r="BA249">
        <v>1</v>
      </c>
      <c r="BB249">
        <v>3</v>
      </c>
      <c r="BC249">
        <v>0</v>
      </c>
      <c r="BD249">
        <v>0</v>
      </c>
      <c r="BE249">
        <v>0</v>
      </c>
      <c r="BF249">
        <v>0</v>
      </c>
      <c r="BG249">
        <v>0</v>
      </c>
      <c r="BH249">
        <v>0</v>
      </c>
      <c r="BI249">
        <v>0</v>
      </c>
      <c r="BJ249">
        <v>0</v>
      </c>
      <c r="BK249">
        <v>0</v>
      </c>
      <c r="BL249">
        <v>0</v>
      </c>
      <c r="BM249">
        <v>0</v>
      </c>
      <c r="BN249">
        <v>0</v>
      </c>
      <c r="BO249">
        <v>0</v>
      </c>
      <c r="BP249">
        <v>0</v>
      </c>
      <c r="BQ249">
        <v>0</v>
      </c>
      <c r="BR249">
        <v>0</v>
      </c>
      <c r="BS249">
        <v>2</v>
      </c>
      <c r="BT249">
        <v>0</v>
      </c>
      <c r="BU249">
        <v>0</v>
      </c>
      <c r="BV249">
        <v>0</v>
      </c>
      <c r="BW249">
        <v>2</v>
      </c>
      <c r="BX249">
        <v>0</v>
      </c>
      <c r="BY249">
        <v>0</v>
      </c>
      <c r="BZ249">
        <v>0</v>
      </c>
      <c r="CA249">
        <v>1</v>
      </c>
      <c r="CB249">
        <v>0</v>
      </c>
      <c r="CC249">
        <v>0</v>
      </c>
      <c r="CD249">
        <v>0</v>
      </c>
      <c r="CE249">
        <v>0</v>
      </c>
      <c r="CF249">
        <v>0</v>
      </c>
      <c r="CG249">
        <v>0</v>
      </c>
      <c r="CH249">
        <v>0</v>
      </c>
      <c r="CI249">
        <v>1</v>
      </c>
      <c r="CJ249">
        <v>0</v>
      </c>
      <c r="CK249">
        <v>0</v>
      </c>
      <c r="CL249">
        <v>0</v>
      </c>
      <c r="CM249">
        <v>1</v>
      </c>
      <c r="CN249">
        <v>0</v>
      </c>
      <c r="CO249">
        <v>0</v>
      </c>
      <c r="CP249">
        <v>0</v>
      </c>
      <c r="CQ249">
        <v>0</v>
      </c>
      <c r="CR249">
        <v>1</v>
      </c>
      <c r="CS249">
        <v>0</v>
      </c>
      <c r="CT249">
        <v>0</v>
      </c>
      <c r="CU249">
        <v>0</v>
      </c>
      <c r="CV249">
        <v>0</v>
      </c>
      <c r="CW249">
        <v>0</v>
      </c>
      <c r="CX249">
        <v>0</v>
      </c>
      <c r="CY249">
        <v>0</v>
      </c>
      <c r="CZ249">
        <v>0</v>
      </c>
      <c r="DA249">
        <v>0</v>
      </c>
      <c r="DB249">
        <v>0</v>
      </c>
      <c r="DC249">
        <v>0</v>
      </c>
      <c r="DD249">
        <v>0</v>
      </c>
      <c r="DE249">
        <v>0</v>
      </c>
      <c r="DF249">
        <v>0</v>
      </c>
      <c r="DG249">
        <v>0</v>
      </c>
      <c r="DH249">
        <v>1</v>
      </c>
      <c r="DI249">
        <v>0</v>
      </c>
      <c r="DJ249">
        <v>1</v>
      </c>
      <c r="DK249">
        <v>0</v>
      </c>
      <c r="DL249">
        <v>0</v>
      </c>
      <c r="DM249">
        <v>0</v>
      </c>
      <c r="DN249">
        <v>1</v>
      </c>
      <c r="DO249">
        <v>0</v>
      </c>
      <c r="DP249">
        <v>0</v>
      </c>
      <c r="DQ249">
        <v>0</v>
      </c>
      <c r="DR249">
        <v>0</v>
      </c>
      <c r="DS249">
        <v>0</v>
      </c>
      <c r="DT249" s="340">
        <v>0</v>
      </c>
      <c r="DU249" s="340">
        <v>1</v>
      </c>
      <c r="DV249" s="340">
        <v>0</v>
      </c>
      <c r="DW249" s="340">
        <v>0</v>
      </c>
      <c r="DX249" s="340">
        <v>0</v>
      </c>
      <c r="DY249" s="340">
        <v>0</v>
      </c>
      <c r="DZ249" s="340">
        <v>0</v>
      </c>
      <c r="EA249" s="340">
        <v>0</v>
      </c>
      <c r="EB249" s="340">
        <v>0</v>
      </c>
      <c r="EC249" s="340">
        <v>0</v>
      </c>
      <c r="ED249" s="340">
        <v>0</v>
      </c>
      <c r="EE249" s="340">
        <v>4</v>
      </c>
      <c r="EF249" s="340">
        <v>1</v>
      </c>
      <c r="EG249" s="340">
        <v>0</v>
      </c>
      <c r="EH249" s="340">
        <v>0</v>
      </c>
      <c r="EI249" s="340">
        <v>3</v>
      </c>
      <c r="EJ249" s="235">
        <v>0</v>
      </c>
      <c r="EK249" s="235">
        <v>4</v>
      </c>
      <c r="EL249" s="235">
        <v>1</v>
      </c>
      <c r="EM249" s="235">
        <v>0</v>
      </c>
      <c r="EN249" s="235">
        <v>0</v>
      </c>
      <c r="EO249" s="235">
        <v>0</v>
      </c>
      <c r="EP249" s="235">
        <v>0</v>
      </c>
      <c r="EQ249" s="235">
        <v>0</v>
      </c>
      <c r="ER249" s="235">
        <v>0</v>
      </c>
      <c r="ES249" s="235">
        <v>0</v>
      </c>
      <c r="ET249" s="235">
        <v>2</v>
      </c>
      <c r="EU249" s="235">
        <v>0</v>
      </c>
      <c r="EV249" s="235">
        <v>0</v>
      </c>
      <c r="EW249" s="235">
        <v>0</v>
      </c>
      <c r="EX249" s="235">
        <v>0</v>
      </c>
      <c r="EY249" s="235">
        <v>0</v>
      </c>
    </row>
    <row r="250" spans="1:155" x14ac:dyDescent="0.2">
      <c r="A250" t="s">
        <v>2231</v>
      </c>
      <c r="E250" s="277"/>
      <c r="F250" s="277"/>
      <c r="G250" s="277"/>
      <c r="H250" s="277"/>
      <c r="I250" s="277"/>
      <c r="J250" s="277"/>
      <c r="K250">
        <v>0</v>
      </c>
      <c r="L250">
        <v>3</v>
      </c>
      <c r="M250">
        <v>0</v>
      </c>
      <c r="N250">
        <v>1</v>
      </c>
      <c r="O250">
        <v>5</v>
      </c>
      <c r="P250">
        <v>0</v>
      </c>
      <c r="Q250">
        <v>2</v>
      </c>
      <c r="R250">
        <v>0</v>
      </c>
      <c r="S250">
        <v>2</v>
      </c>
      <c r="T250">
        <v>7</v>
      </c>
      <c r="U250">
        <v>1</v>
      </c>
      <c r="V250">
        <v>7</v>
      </c>
      <c r="W250">
        <v>2</v>
      </c>
      <c r="X250">
        <v>0</v>
      </c>
      <c r="Y250">
        <v>0</v>
      </c>
      <c r="Z250">
        <v>3</v>
      </c>
      <c r="AA250" t="s">
        <v>2201</v>
      </c>
      <c r="AB250">
        <v>0</v>
      </c>
      <c r="AC250">
        <v>0</v>
      </c>
      <c r="AD250">
        <v>0</v>
      </c>
      <c r="AE250">
        <v>0</v>
      </c>
      <c r="AF250">
        <v>1</v>
      </c>
      <c r="AG250">
        <v>0</v>
      </c>
      <c r="AH250">
        <v>0</v>
      </c>
      <c r="AI250">
        <v>0</v>
      </c>
      <c r="AJ250">
        <v>0</v>
      </c>
      <c r="AK250">
        <v>0</v>
      </c>
      <c r="AL250">
        <v>0</v>
      </c>
      <c r="AM250">
        <v>0</v>
      </c>
      <c r="AN250">
        <v>0</v>
      </c>
      <c r="AO250">
        <v>0</v>
      </c>
      <c r="AP250">
        <v>0</v>
      </c>
      <c r="AQ250">
        <v>0</v>
      </c>
      <c r="AR250">
        <v>0</v>
      </c>
      <c r="AS250">
        <v>0</v>
      </c>
      <c r="AT250">
        <v>0</v>
      </c>
      <c r="AU250">
        <v>0</v>
      </c>
      <c r="AV250">
        <v>0</v>
      </c>
      <c r="AW250">
        <v>0</v>
      </c>
      <c r="AX250">
        <v>1</v>
      </c>
      <c r="AY250">
        <v>0</v>
      </c>
      <c r="AZ250">
        <v>0</v>
      </c>
      <c r="BA250">
        <v>0</v>
      </c>
      <c r="BB250">
        <v>1</v>
      </c>
      <c r="BC250">
        <v>0</v>
      </c>
      <c r="BD250">
        <v>0</v>
      </c>
      <c r="BE250">
        <v>0</v>
      </c>
      <c r="BF250">
        <v>0</v>
      </c>
      <c r="BG250">
        <v>0</v>
      </c>
      <c r="BH250">
        <v>0</v>
      </c>
      <c r="BI250">
        <v>0</v>
      </c>
      <c r="BJ250">
        <v>0</v>
      </c>
      <c r="BK250">
        <v>0</v>
      </c>
      <c r="BL250">
        <v>0</v>
      </c>
      <c r="BM250">
        <v>0</v>
      </c>
      <c r="BN250">
        <v>1</v>
      </c>
      <c r="BO250">
        <v>0</v>
      </c>
      <c r="BP250">
        <v>0</v>
      </c>
      <c r="BQ250">
        <v>0</v>
      </c>
      <c r="BR250">
        <v>0</v>
      </c>
      <c r="BS250">
        <v>2</v>
      </c>
      <c r="BT250">
        <v>0</v>
      </c>
      <c r="BU250">
        <v>0</v>
      </c>
      <c r="BV250">
        <v>0</v>
      </c>
      <c r="BW250">
        <v>2</v>
      </c>
      <c r="BX250">
        <v>0</v>
      </c>
      <c r="BY250">
        <v>1</v>
      </c>
      <c r="BZ250">
        <v>0</v>
      </c>
      <c r="CA250">
        <v>0</v>
      </c>
      <c r="CB250">
        <v>0</v>
      </c>
      <c r="CC250">
        <v>0</v>
      </c>
      <c r="CD250">
        <v>1</v>
      </c>
      <c r="CE250">
        <v>0</v>
      </c>
      <c r="CF250">
        <v>0</v>
      </c>
      <c r="CG250">
        <v>1</v>
      </c>
      <c r="CH250">
        <v>2</v>
      </c>
      <c r="CI250">
        <v>0</v>
      </c>
      <c r="CJ250">
        <v>0</v>
      </c>
      <c r="CK250">
        <v>0</v>
      </c>
      <c r="CL250">
        <v>0</v>
      </c>
      <c r="CM250">
        <v>0</v>
      </c>
      <c r="CN250">
        <v>0</v>
      </c>
      <c r="CO250">
        <v>0</v>
      </c>
      <c r="CP250">
        <v>0</v>
      </c>
      <c r="CQ250">
        <v>0</v>
      </c>
      <c r="CR250">
        <v>0</v>
      </c>
      <c r="CS250">
        <v>0</v>
      </c>
      <c r="CT250">
        <v>0</v>
      </c>
      <c r="CU250">
        <v>0</v>
      </c>
      <c r="CV250">
        <v>0</v>
      </c>
      <c r="CW250">
        <v>0</v>
      </c>
      <c r="CX250">
        <v>0</v>
      </c>
      <c r="CY250">
        <v>0</v>
      </c>
      <c r="CZ250">
        <v>1</v>
      </c>
      <c r="DA250">
        <v>0</v>
      </c>
      <c r="DB250">
        <v>0</v>
      </c>
      <c r="DC250">
        <v>0</v>
      </c>
      <c r="DD250">
        <v>0</v>
      </c>
      <c r="DE250">
        <v>0</v>
      </c>
      <c r="DF250">
        <v>0</v>
      </c>
      <c r="DG250">
        <v>0</v>
      </c>
      <c r="DH250">
        <v>0</v>
      </c>
      <c r="DI250">
        <v>0</v>
      </c>
      <c r="DJ250">
        <v>0</v>
      </c>
      <c r="DK250">
        <v>0</v>
      </c>
      <c r="DL250">
        <v>0</v>
      </c>
      <c r="DM250">
        <v>0</v>
      </c>
      <c r="DN250">
        <v>0</v>
      </c>
      <c r="DO250">
        <v>0</v>
      </c>
      <c r="DP250">
        <v>0</v>
      </c>
      <c r="DQ250">
        <v>0</v>
      </c>
      <c r="DR250">
        <v>0</v>
      </c>
      <c r="DS250">
        <v>0</v>
      </c>
      <c r="DT250" s="340">
        <v>0</v>
      </c>
      <c r="DU250" s="340">
        <v>0</v>
      </c>
      <c r="DV250" s="340">
        <v>0</v>
      </c>
      <c r="DW250" s="340">
        <v>0</v>
      </c>
      <c r="DX250" s="340">
        <v>0</v>
      </c>
      <c r="DY250" s="340">
        <v>0</v>
      </c>
      <c r="DZ250" s="340">
        <v>0</v>
      </c>
      <c r="EA250" s="340">
        <v>0</v>
      </c>
      <c r="EB250" s="340">
        <v>0</v>
      </c>
      <c r="EC250" s="340">
        <v>0</v>
      </c>
      <c r="ED250" s="340">
        <v>0</v>
      </c>
      <c r="EE250" s="340">
        <v>0</v>
      </c>
      <c r="EF250" s="340">
        <v>0</v>
      </c>
      <c r="EG250" s="340">
        <v>0</v>
      </c>
      <c r="EH250" s="340">
        <v>0</v>
      </c>
      <c r="EI250" s="340">
        <v>0</v>
      </c>
      <c r="EJ250" s="235">
        <v>0</v>
      </c>
      <c r="EK250" s="235">
        <v>0</v>
      </c>
      <c r="EL250" s="235">
        <v>0</v>
      </c>
      <c r="EM250" s="235">
        <v>0</v>
      </c>
      <c r="EN250" s="235">
        <v>0</v>
      </c>
      <c r="EO250" s="235">
        <v>0</v>
      </c>
      <c r="EP250" s="235">
        <v>0</v>
      </c>
      <c r="EQ250" s="235">
        <v>0</v>
      </c>
      <c r="ER250" s="235">
        <v>0</v>
      </c>
      <c r="ES250" s="235">
        <v>0</v>
      </c>
      <c r="ET250" s="235">
        <v>0</v>
      </c>
      <c r="EU250" s="235">
        <v>0</v>
      </c>
      <c r="EV250" s="235">
        <v>0</v>
      </c>
      <c r="EW250" s="235">
        <v>0</v>
      </c>
      <c r="EX250" s="235">
        <v>0</v>
      </c>
      <c r="EY250" s="235">
        <v>0</v>
      </c>
    </row>
    <row r="251" spans="1:155" x14ac:dyDescent="0.2">
      <c r="A251" t="s">
        <v>1884</v>
      </c>
      <c r="E251" s="277"/>
      <c r="F251" s="277"/>
      <c r="G251" s="277"/>
      <c r="H251" s="277"/>
      <c r="I251" s="277"/>
      <c r="J251" s="277"/>
      <c r="K251">
        <v>0</v>
      </c>
      <c r="L251">
        <v>10</v>
      </c>
      <c r="M251">
        <v>0</v>
      </c>
      <c r="N251">
        <v>8</v>
      </c>
      <c r="O251">
        <v>8</v>
      </c>
      <c r="P251">
        <v>0</v>
      </c>
      <c r="Q251">
        <v>15</v>
      </c>
      <c r="R251">
        <v>0</v>
      </c>
      <c r="S251">
        <v>4</v>
      </c>
      <c r="T251">
        <v>15</v>
      </c>
      <c r="U251">
        <v>4</v>
      </c>
      <c r="V251">
        <v>33</v>
      </c>
      <c r="W251">
        <v>1</v>
      </c>
      <c r="X251">
        <v>0</v>
      </c>
      <c r="Y251">
        <v>0</v>
      </c>
      <c r="Z251">
        <v>9</v>
      </c>
      <c r="AA251" t="s">
        <v>2201</v>
      </c>
      <c r="AB251">
        <v>0</v>
      </c>
      <c r="AC251">
        <v>0</v>
      </c>
      <c r="AD251">
        <v>0</v>
      </c>
      <c r="AE251">
        <v>0</v>
      </c>
      <c r="AF251">
        <v>0</v>
      </c>
      <c r="AG251">
        <v>0</v>
      </c>
      <c r="AH251">
        <v>0</v>
      </c>
      <c r="AI251">
        <v>0</v>
      </c>
      <c r="AJ251">
        <v>0</v>
      </c>
      <c r="AK251">
        <v>0</v>
      </c>
      <c r="AL251">
        <v>0</v>
      </c>
      <c r="AM251">
        <v>1</v>
      </c>
      <c r="AN251">
        <v>0</v>
      </c>
      <c r="AO251">
        <v>0</v>
      </c>
      <c r="AP251">
        <v>0</v>
      </c>
      <c r="AQ251">
        <v>1</v>
      </c>
      <c r="AR251">
        <v>0</v>
      </c>
      <c r="AS251">
        <v>0</v>
      </c>
      <c r="AT251">
        <v>0</v>
      </c>
      <c r="AU251">
        <v>1</v>
      </c>
      <c r="AV251">
        <v>1</v>
      </c>
      <c r="AW251">
        <v>0</v>
      </c>
      <c r="AX251">
        <v>0</v>
      </c>
      <c r="AY251">
        <v>0</v>
      </c>
      <c r="AZ251">
        <v>0</v>
      </c>
      <c r="BA251">
        <v>0</v>
      </c>
      <c r="BB251">
        <v>1</v>
      </c>
      <c r="BC251">
        <v>0</v>
      </c>
      <c r="BD251">
        <v>0</v>
      </c>
      <c r="BE251">
        <v>0</v>
      </c>
      <c r="BF251">
        <v>0</v>
      </c>
      <c r="BG251">
        <v>0</v>
      </c>
      <c r="BH251">
        <v>0</v>
      </c>
      <c r="BI251">
        <v>0</v>
      </c>
      <c r="BJ251">
        <v>0</v>
      </c>
      <c r="BK251">
        <v>0</v>
      </c>
      <c r="BL251">
        <v>1</v>
      </c>
      <c r="BM251">
        <v>0</v>
      </c>
      <c r="BN251">
        <v>1</v>
      </c>
      <c r="BO251">
        <v>0</v>
      </c>
      <c r="BP251">
        <v>0</v>
      </c>
      <c r="BQ251">
        <v>0</v>
      </c>
      <c r="BR251">
        <v>0</v>
      </c>
      <c r="BS251">
        <v>0</v>
      </c>
      <c r="BT251">
        <v>0</v>
      </c>
      <c r="BU251">
        <v>0</v>
      </c>
      <c r="BV251">
        <v>0</v>
      </c>
      <c r="BW251">
        <v>0</v>
      </c>
      <c r="BX251">
        <v>0</v>
      </c>
      <c r="BY251">
        <v>0</v>
      </c>
      <c r="BZ251">
        <v>0</v>
      </c>
      <c r="CA251">
        <v>0</v>
      </c>
      <c r="CB251">
        <v>0</v>
      </c>
      <c r="CC251">
        <v>0</v>
      </c>
      <c r="CD251">
        <v>1</v>
      </c>
      <c r="CE251">
        <v>0</v>
      </c>
      <c r="CF251">
        <v>0</v>
      </c>
      <c r="CG251">
        <v>0</v>
      </c>
      <c r="CH251">
        <v>0</v>
      </c>
      <c r="CI251">
        <v>0</v>
      </c>
      <c r="CJ251">
        <v>0</v>
      </c>
      <c r="CK251">
        <v>0</v>
      </c>
      <c r="CL251">
        <v>0</v>
      </c>
      <c r="CM251">
        <v>0</v>
      </c>
      <c r="CN251">
        <v>0</v>
      </c>
      <c r="CO251">
        <v>0</v>
      </c>
      <c r="CP251">
        <v>0</v>
      </c>
      <c r="CQ251">
        <v>0</v>
      </c>
      <c r="CR251">
        <v>0</v>
      </c>
      <c r="CS251">
        <v>0</v>
      </c>
      <c r="CT251">
        <v>2</v>
      </c>
      <c r="CU251">
        <v>0</v>
      </c>
      <c r="CV251">
        <v>0</v>
      </c>
      <c r="CW251">
        <v>0</v>
      </c>
      <c r="CX251">
        <v>0</v>
      </c>
      <c r="CY251">
        <v>1</v>
      </c>
      <c r="CZ251">
        <v>0</v>
      </c>
      <c r="DA251">
        <v>0</v>
      </c>
      <c r="DB251">
        <v>0</v>
      </c>
      <c r="DC251">
        <v>0</v>
      </c>
      <c r="DD251">
        <v>0</v>
      </c>
      <c r="DE251">
        <v>0</v>
      </c>
      <c r="DF251">
        <v>0</v>
      </c>
      <c r="DG251">
        <v>0</v>
      </c>
      <c r="DH251">
        <v>0</v>
      </c>
      <c r="DI251">
        <v>0</v>
      </c>
      <c r="DJ251">
        <v>0</v>
      </c>
      <c r="DK251">
        <v>0</v>
      </c>
      <c r="DL251">
        <v>0</v>
      </c>
      <c r="DM251">
        <v>0</v>
      </c>
      <c r="DN251">
        <v>1</v>
      </c>
      <c r="DO251">
        <v>0</v>
      </c>
      <c r="DP251">
        <v>0</v>
      </c>
      <c r="DQ251">
        <v>0</v>
      </c>
      <c r="DR251">
        <v>0</v>
      </c>
      <c r="DS251">
        <v>0</v>
      </c>
      <c r="DT251" s="340">
        <v>0</v>
      </c>
      <c r="DU251" s="340">
        <v>0</v>
      </c>
      <c r="DV251" s="340">
        <v>0</v>
      </c>
      <c r="DW251" s="340">
        <v>0</v>
      </c>
      <c r="DX251" s="340">
        <v>1</v>
      </c>
      <c r="DY251" s="340">
        <v>0</v>
      </c>
      <c r="DZ251" s="340">
        <v>1</v>
      </c>
      <c r="EA251" s="340">
        <v>0</v>
      </c>
      <c r="EB251" s="340">
        <v>0</v>
      </c>
      <c r="EC251" s="340">
        <v>0</v>
      </c>
      <c r="ED251" s="340">
        <v>0</v>
      </c>
      <c r="EE251" s="340">
        <v>1</v>
      </c>
      <c r="EF251" s="340">
        <v>0</v>
      </c>
      <c r="EG251" s="340">
        <v>0</v>
      </c>
      <c r="EH251" s="340">
        <v>0</v>
      </c>
      <c r="EI251" s="340">
        <v>1</v>
      </c>
      <c r="EJ251" s="235">
        <v>0</v>
      </c>
      <c r="EK251" s="235">
        <v>0</v>
      </c>
      <c r="EL251" s="235">
        <v>0</v>
      </c>
      <c r="EM251" s="235">
        <v>0</v>
      </c>
      <c r="EN251" s="235">
        <v>0</v>
      </c>
      <c r="EO251" s="235">
        <v>0</v>
      </c>
      <c r="EP251" s="235">
        <v>0</v>
      </c>
      <c r="EQ251" s="235">
        <v>0</v>
      </c>
      <c r="ER251" s="235">
        <v>0</v>
      </c>
      <c r="ES251" s="235">
        <v>0</v>
      </c>
      <c r="ET251" s="235">
        <v>1</v>
      </c>
      <c r="EU251" s="235">
        <v>1</v>
      </c>
      <c r="EV251" s="235">
        <v>0</v>
      </c>
      <c r="EW251" s="235">
        <v>0</v>
      </c>
      <c r="EX251" s="235">
        <v>0</v>
      </c>
      <c r="EY251" s="235">
        <v>0</v>
      </c>
    </row>
    <row r="252" spans="1:155" x14ac:dyDescent="0.2">
      <c r="A252" t="s">
        <v>1849</v>
      </c>
      <c r="E252" s="277"/>
      <c r="F252" s="277"/>
      <c r="G252" s="277"/>
      <c r="H252" s="277"/>
      <c r="I252" s="277"/>
      <c r="J252" s="277"/>
      <c r="K252">
        <v>0</v>
      </c>
      <c r="L252">
        <v>4</v>
      </c>
      <c r="M252">
        <v>0</v>
      </c>
      <c r="N252">
        <v>7</v>
      </c>
      <c r="O252">
        <v>8</v>
      </c>
      <c r="P252">
        <v>0</v>
      </c>
      <c r="Q252">
        <v>20</v>
      </c>
      <c r="R252">
        <v>0</v>
      </c>
      <c r="S252">
        <v>0</v>
      </c>
      <c r="T252">
        <v>2</v>
      </c>
      <c r="U252">
        <v>0</v>
      </c>
      <c r="V252">
        <v>5</v>
      </c>
      <c r="W252">
        <v>0</v>
      </c>
      <c r="X252">
        <v>0</v>
      </c>
      <c r="Y252">
        <v>0</v>
      </c>
      <c r="Z252">
        <v>0</v>
      </c>
      <c r="AA252" t="s">
        <v>2201</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0</v>
      </c>
      <c r="AV252">
        <v>0</v>
      </c>
      <c r="AW252">
        <v>0</v>
      </c>
      <c r="AX252">
        <v>0</v>
      </c>
      <c r="AY252">
        <v>0</v>
      </c>
      <c r="AZ252">
        <v>0</v>
      </c>
      <c r="BA252">
        <v>0</v>
      </c>
      <c r="BB252">
        <v>0</v>
      </c>
      <c r="BC252">
        <v>0</v>
      </c>
      <c r="BD252">
        <v>0</v>
      </c>
      <c r="BE252">
        <v>0</v>
      </c>
      <c r="BF252">
        <v>0</v>
      </c>
      <c r="BG252">
        <v>0</v>
      </c>
      <c r="BH252">
        <v>0</v>
      </c>
      <c r="BI252">
        <v>0</v>
      </c>
      <c r="BJ252">
        <v>0</v>
      </c>
      <c r="BK252">
        <v>0</v>
      </c>
      <c r="BM252">
        <v>0</v>
      </c>
      <c r="BN252">
        <v>5</v>
      </c>
      <c r="BO252">
        <v>0</v>
      </c>
      <c r="BP252">
        <v>0</v>
      </c>
      <c r="BQ252">
        <v>0</v>
      </c>
      <c r="BR252">
        <v>0</v>
      </c>
      <c r="BS252">
        <v>0</v>
      </c>
      <c r="BT252">
        <v>0</v>
      </c>
      <c r="BU252">
        <v>0</v>
      </c>
      <c r="BV252">
        <v>0</v>
      </c>
      <c r="BW252">
        <v>0</v>
      </c>
      <c r="BX252">
        <v>0</v>
      </c>
      <c r="BY252">
        <v>0</v>
      </c>
      <c r="BZ252">
        <v>0</v>
      </c>
      <c r="CA252">
        <v>0</v>
      </c>
      <c r="CB252">
        <v>3</v>
      </c>
      <c r="CC252">
        <v>0</v>
      </c>
      <c r="CD252">
        <v>2</v>
      </c>
      <c r="CE252">
        <v>0</v>
      </c>
      <c r="CF252">
        <v>0</v>
      </c>
      <c r="CG252">
        <v>0</v>
      </c>
      <c r="CH252">
        <v>0</v>
      </c>
      <c r="CI252">
        <v>0</v>
      </c>
      <c r="CJ252">
        <v>0</v>
      </c>
      <c r="CK252">
        <v>0</v>
      </c>
      <c r="CL252">
        <v>0</v>
      </c>
      <c r="CM252">
        <v>0</v>
      </c>
      <c r="CN252">
        <v>0</v>
      </c>
      <c r="CO252">
        <v>0</v>
      </c>
      <c r="CP252">
        <v>0</v>
      </c>
      <c r="CQ252">
        <v>0</v>
      </c>
      <c r="CR252">
        <v>0</v>
      </c>
      <c r="CS252">
        <v>0</v>
      </c>
      <c r="CT252">
        <v>1</v>
      </c>
      <c r="CU252">
        <v>0</v>
      </c>
      <c r="CV252">
        <v>0</v>
      </c>
      <c r="CW252">
        <v>0</v>
      </c>
      <c r="CX252">
        <v>0</v>
      </c>
      <c r="CY252">
        <v>1</v>
      </c>
      <c r="CZ252">
        <v>0</v>
      </c>
      <c r="DA252">
        <v>0</v>
      </c>
      <c r="DB252">
        <v>0</v>
      </c>
      <c r="DC252">
        <v>0</v>
      </c>
      <c r="DD252">
        <v>0</v>
      </c>
      <c r="DE252">
        <v>0</v>
      </c>
      <c r="DF252">
        <v>0</v>
      </c>
      <c r="DG252">
        <v>0</v>
      </c>
      <c r="DH252">
        <v>0</v>
      </c>
      <c r="DI252">
        <v>0</v>
      </c>
      <c r="DJ252">
        <v>1</v>
      </c>
      <c r="DK252">
        <v>0</v>
      </c>
      <c r="DL252">
        <v>0</v>
      </c>
      <c r="DM252">
        <v>0</v>
      </c>
      <c r="DN252">
        <v>0</v>
      </c>
      <c r="DO252">
        <v>0</v>
      </c>
      <c r="DP252">
        <v>0</v>
      </c>
      <c r="DQ252">
        <v>0</v>
      </c>
      <c r="DR252">
        <v>0</v>
      </c>
      <c r="DS252">
        <v>0</v>
      </c>
      <c r="DT252" s="340">
        <v>0</v>
      </c>
      <c r="DU252" s="340">
        <v>0</v>
      </c>
      <c r="DV252" s="340">
        <v>0</v>
      </c>
      <c r="DW252" s="340">
        <v>0</v>
      </c>
      <c r="DX252" s="340">
        <v>0</v>
      </c>
      <c r="DY252" s="340">
        <v>0</v>
      </c>
      <c r="DZ252" s="340">
        <v>0</v>
      </c>
      <c r="EA252" s="340">
        <v>0</v>
      </c>
      <c r="EB252" s="340">
        <v>0</v>
      </c>
      <c r="EC252" s="340">
        <v>0</v>
      </c>
      <c r="ED252" s="340">
        <v>0</v>
      </c>
      <c r="EE252" s="340">
        <v>0</v>
      </c>
      <c r="EF252" s="340">
        <v>0</v>
      </c>
      <c r="EG252" s="340">
        <v>0</v>
      </c>
      <c r="EH252" s="340">
        <v>0</v>
      </c>
      <c r="EI252" s="340">
        <v>0</v>
      </c>
      <c r="EJ252" s="235">
        <v>0</v>
      </c>
      <c r="EK252" s="235">
        <v>0</v>
      </c>
      <c r="EL252" s="235">
        <v>0</v>
      </c>
      <c r="EM252" s="235">
        <v>0</v>
      </c>
      <c r="EN252" s="235">
        <v>0</v>
      </c>
      <c r="EO252" s="235">
        <v>0</v>
      </c>
      <c r="EP252" s="235">
        <v>0</v>
      </c>
      <c r="EQ252" s="235">
        <v>0</v>
      </c>
      <c r="ER252" s="235">
        <v>0</v>
      </c>
      <c r="ES252" s="235">
        <v>0</v>
      </c>
      <c r="ET252" s="235">
        <v>1</v>
      </c>
      <c r="EU252" s="235">
        <v>0</v>
      </c>
      <c r="EV252" s="235">
        <v>0</v>
      </c>
      <c r="EW252" s="235">
        <v>0</v>
      </c>
      <c r="EX252" s="235">
        <v>0</v>
      </c>
      <c r="EY252" s="235">
        <v>0</v>
      </c>
    </row>
    <row r="253" spans="1:155" x14ac:dyDescent="0.2">
      <c r="A253" t="s">
        <v>1874</v>
      </c>
      <c r="E253" s="277"/>
      <c r="F253" s="277"/>
      <c r="G253" s="277"/>
      <c r="H253" s="277"/>
      <c r="I253" s="277"/>
      <c r="J253" s="277"/>
      <c r="K253">
        <v>0</v>
      </c>
      <c r="L253">
        <v>2</v>
      </c>
      <c r="M253">
        <v>0</v>
      </c>
      <c r="N253">
        <v>2</v>
      </c>
      <c r="O253">
        <v>10</v>
      </c>
      <c r="P253">
        <v>0</v>
      </c>
      <c r="Q253">
        <v>8</v>
      </c>
      <c r="R253">
        <v>0</v>
      </c>
      <c r="S253">
        <v>2</v>
      </c>
      <c r="T253">
        <v>6</v>
      </c>
      <c r="U253">
        <v>5</v>
      </c>
      <c r="V253">
        <v>12</v>
      </c>
      <c r="W253">
        <v>0</v>
      </c>
      <c r="X253">
        <v>0</v>
      </c>
      <c r="Y253">
        <v>1</v>
      </c>
      <c r="Z253">
        <v>2</v>
      </c>
      <c r="AA253" t="s">
        <v>2201</v>
      </c>
      <c r="AB253">
        <v>0</v>
      </c>
      <c r="AC253">
        <v>0</v>
      </c>
      <c r="AD253">
        <v>0</v>
      </c>
      <c r="AE253">
        <v>0</v>
      </c>
      <c r="AF253">
        <v>0</v>
      </c>
      <c r="AG253">
        <v>0</v>
      </c>
      <c r="AH253">
        <v>3</v>
      </c>
      <c r="AI253">
        <v>0</v>
      </c>
      <c r="AJ253">
        <v>0</v>
      </c>
      <c r="AK253">
        <v>0</v>
      </c>
      <c r="AL253">
        <v>0</v>
      </c>
      <c r="AM253">
        <v>1</v>
      </c>
      <c r="AN253">
        <v>0</v>
      </c>
      <c r="AO253">
        <v>0</v>
      </c>
      <c r="AP253">
        <v>1</v>
      </c>
      <c r="AQ253">
        <v>0</v>
      </c>
      <c r="AR253">
        <v>0</v>
      </c>
      <c r="AS253">
        <v>1</v>
      </c>
      <c r="AT253">
        <v>0</v>
      </c>
      <c r="AU253">
        <v>0</v>
      </c>
      <c r="AV253">
        <v>0</v>
      </c>
      <c r="AW253">
        <v>0</v>
      </c>
      <c r="AX253">
        <v>0</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BX253">
        <v>0</v>
      </c>
      <c r="BY253">
        <v>0</v>
      </c>
      <c r="BZ253">
        <v>0</v>
      </c>
      <c r="CA253">
        <v>0</v>
      </c>
      <c r="CB253">
        <v>0</v>
      </c>
      <c r="CC253">
        <v>0</v>
      </c>
      <c r="CD253">
        <v>0</v>
      </c>
      <c r="CE253">
        <v>0</v>
      </c>
      <c r="CF253">
        <v>0</v>
      </c>
      <c r="CG253">
        <v>0</v>
      </c>
      <c r="CH253">
        <v>1</v>
      </c>
      <c r="CI253">
        <v>0</v>
      </c>
      <c r="CJ253">
        <v>0</v>
      </c>
      <c r="CK253">
        <v>0</v>
      </c>
      <c r="CL253">
        <v>0</v>
      </c>
      <c r="CM253">
        <v>0</v>
      </c>
      <c r="CN253">
        <v>0</v>
      </c>
      <c r="CO253">
        <v>0</v>
      </c>
      <c r="CP253">
        <v>0</v>
      </c>
      <c r="CQ253">
        <v>0</v>
      </c>
      <c r="CR253">
        <v>0</v>
      </c>
      <c r="CS253">
        <v>0</v>
      </c>
      <c r="CT253">
        <v>0</v>
      </c>
      <c r="CU253">
        <v>0</v>
      </c>
      <c r="CV253">
        <v>0</v>
      </c>
      <c r="CW253">
        <v>0</v>
      </c>
      <c r="CX253">
        <v>0</v>
      </c>
      <c r="CY253">
        <v>3</v>
      </c>
      <c r="CZ253">
        <v>0</v>
      </c>
      <c r="DA253">
        <v>0</v>
      </c>
      <c r="DB253">
        <v>0</v>
      </c>
      <c r="DC253">
        <v>1</v>
      </c>
      <c r="DD253">
        <v>0</v>
      </c>
      <c r="DE253">
        <v>0</v>
      </c>
      <c r="DF253">
        <v>0</v>
      </c>
      <c r="DG253">
        <v>0</v>
      </c>
      <c r="DH253">
        <v>0</v>
      </c>
      <c r="DI253">
        <v>0</v>
      </c>
      <c r="DJ253">
        <v>0</v>
      </c>
      <c r="DK253">
        <v>0</v>
      </c>
      <c r="DL253">
        <v>0</v>
      </c>
      <c r="DM253">
        <v>0</v>
      </c>
      <c r="DN253">
        <v>1</v>
      </c>
      <c r="DO253">
        <v>0</v>
      </c>
      <c r="DP253">
        <v>0</v>
      </c>
      <c r="DQ253">
        <v>0</v>
      </c>
      <c r="DR253">
        <v>0</v>
      </c>
      <c r="DS253">
        <v>0</v>
      </c>
      <c r="DT253" s="340">
        <v>0</v>
      </c>
      <c r="DU253" s="340">
        <v>0</v>
      </c>
      <c r="DV253" s="340">
        <v>0</v>
      </c>
      <c r="DW253" s="340">
        <v>0</v>
      </c>
      <c r="DX253" s="340">
        <v>0</v>
      </c>
      <c r="DY253" s="340">
        <v>0</v>
      </c>
      <c r="DZ253" s="340">
        <v>1</v>
      </c>
      <c r="EA253" s="340">
        <v>0</v>
      </c>
      <c r="EB253" s="340">
        <v>0</v>
      </c>
      <c r="EC253" s="340">
        <v>0</v>
      </c>
      <c r="ED253" s="340">
        <v>0</v>
      </c>
      <c r="EE253" s="340">
        <v>1</v>
      </c>
      <c r="EF253" s="340">
        <v>0</v>
      </c>
      <c r="EG253" s="340">
        <v>0</v>
      </c>
      <c r="EH253" s="340">
        <v>0</v>
      </c>
      <c r="EI253" s="340">
        <v>0</v>
      </c>
      <c r="EJ253" s="235">
        <v>0</v>
      </c>
      <c r="EK253" s="235">
        <v>0</v>
      </c>
      <c r="EL253" s="235">
        <v>1</v>
      </c>
      <c r="EM253" s="235">
        <v>0</v>
      </c>
      <c r="EN253" s="235">
        <v>0</v>
      </c>
      <c r="EO253" s="235">
        <v>0</v>
      </c>
      <c r="EP253" s="235">
        <v>0</v>
      </c>
      <c r="EQ253" s="235">
        <v>0</v>
      </c>
      <c r="ER253" s="235">
        <v>0</v>
      </c>
      <c r="ES253" s="235">
        <v>0</v>
      </c>
      <c r="ET253" s="235">
        <v>1</v>
      </c>
      <c r="EU253" s="235">
        <v>0</v>
      </c>
      <c r="EV253" s="235">
        <v>0</v>
      </c>
      <c r="EW253" s="235">
        <v>0</v>
      </c>
      <c r="EX253" s="235">
        <v>0</v>
      </c>
      <c r="EY253" s="235">
        <v>0</v>
      </c>
    </row>
    <row r="254" spans="1:155" x14ac:dyDescent="0.2">
      <c r="A254" t="s">
        <v>2001</v>
      </c>
      <c r="E254" s="277"/>
      <c r="F254" s="277"/>
      <c r="G254" s="277"/>
      <c r="H254" s="277"/>
      <c r="I254" s="277"/>
      <c r="J254" s="277"/>
      <c r="K254">
        <v>0</v>
      </c>
      <c r="L254">
        <v>9</v>
      </c>
      <c r="M254">
        <v>0</v>
      </c>
      <c r="N254">
        <v>20</v>
      </c>
      <c r="O254">
        <v>11</v>
      </c>
      <c r="P254">
        <v>0</v>
      </c>
      <c r="Q254">
        <v>11</v>
      </c>
      <c r="R254">
        <v>0</v>
      </c>
      <c r="S254">
        <v>5</v>
      </c>
      <c r="T254">
        <v>13</v>
      </c>
      <c r="U254">
        <v>3</v>
      </c>
      <c r="V254">
        <v>14</v>
      </c>
      <c r="W254">
        <v>1</v>
      </c>
      <c r="X254">
        <v>0</v>
      </c>
      <c r="Y254">
        <v>0</v>
      </c>
      <c r="Z254">
        <v>12</v>
      </c>
      <c r="AA254" t="s">
        <v>2201</v>
      </c>
      <c r="AB254">
        <v>0</v>
      </c>
      <c r="AC254">
        <v>0</v>
      </c>
      <c r="AD254">
        <v>0</v>
      </c>
      <c r="AE254">
        <v>0</v>
      </c>
      <c r="AF254">
        <v>0</v>
      </c>
      <c r="AG254">
        <v>0</v>
      </c>
      <c r="AH254">
        <v>1</v>
      </c>
      <c r="AI254">
        <v>0</v>
      </c>
      <c r="AJ254">
        <v>0</v>
      </c>
      <c r="AK254">
        <v>0</v>
      </c>
      <c r="AL254">
        <v>0</v>
      </c>
      <c r="AM254">
        <v>0</v>
      </c>
      <c r="AN254">
        <v>0</v>
      </c>
      <c r="AO254">
        <v>0</v>
      </c>
      <c r="AP254">
        <v>0</v>
      </c>
      <c r="AQ254">
        <v>0</v>
      </c>
      <c r="AR254">
        <v>0</v>
      </c>
      <c r="AS254">
        <v>0</v>
      </c>
      <c r="AT254">
        <v>0</v>
      </c>
      <c r="AU254">
        <v>0</v>
      </c>
      <c r="AV254">
        <v>1</v>
      </c>
      <c r="AW254">
        <v>0</v>
      </c>
      <c r="AX254">
        <v>1</v>
      </c>
      <c r="AY254">
        <v>0</v>
      </c>
      <c r="AZ254">
        <v>0</v>
      </c>
      <c r="BA254">
        <v>0</v>
      </c>
      <c r="BB254">
        <v>4</v>
      </c>
      <c r="BC254">
        <v>0</v>
      </c>
      <c r="BD254">
        <v>0</v>
      </c>
      <c r="BE254">
        <v>0</v>
      </c>
      <c r="BF254">
        <v>0</v>
      </c>
      <c r="BG254">
        <v>0</v>
      </c>
      <c r="BH254">
        <v>0</v>
      </c>
      <c r="BI254">
        <v>0</v>
      </c>
      <c r="BJ254">
        <v>0</v>
      </c>
      <c r="BK254">
        <v>1</v>
      </c>
      <c r="BL254">
        <v>0</v>
      </c>
      <c r="BM254">
        <v>0</v>
      </c>
      <c r="BN254">
        <v>0</v>
      </c>
      <c r="BO254">
        <v>0</v>
      </c>
      <c r="BP254">
        <v>0</v>
      </c>
      <c r="BQ254">
        <v>0</v>
      </c>
      <c r="BR254">
        <v>0</v>
      </c>
      <c r="BS254">
        <v>2</v>
      </c>
      <c r="BT254">
        <v>0</v>
      </c>
      <c r="BU254">
        <v>0</v>
      </c>
      <c r="BV254">
        <v>0</v>
      </c>
      <c r="BW254">
        <v>2</v>
      </c>
      <c r="BX254">
        <v>0</v>
      </c>
      <c r="BY254">
        <v>0</v>
      </c>
      <c r="BZ254">
        <v>0</v>
      </c>
      <c r="CA254">
        <v>0</v>
      </c>
      <c r="CB254">
        <v>0</v>
      </c>
      <c r="CC254">
        <v>0</v>
      </c>
      <c r="CD254">
        <v>0</v>
      </c>
      <c r="CE254">
        <v>0</v>
      </c>
      <c r="CF254">
        <v>0</v>
      </c>
      <c r="CG254">
        <v>0</v>
      </c>
      <c r="CH254">
        <v>0</v>
      </c>
      <c r="CI254">
        <v>0</v>
      </c>
      <c r="CJ254">
        <v>0</v>
      </c>
      <c r="CK254">
        <v>0</v>
      </c>
      <c r="CL254">
        <v>0</v>
      </c>
      <c r="CM254">
        <v>0</v>
      </c>
      <c r="CN254">
        <v>0</v>
      </c>
      <c r="CO254">
        <v>0</v>
      </c>
      <c r="CP254">
        <v>0</v>
      </c>
      <c r="CQ254">
        <v>0</v>
      </c>
      <c r="CR254">
        <v>0</v>
      </c>
      <c r="CS254">
        <v>0</v>
      </c>
      <c r="CT254">
        <v>4</v>
      </c>
      <c r="CU254">
        <v>0</v>
      </c>
      <c r="CV254">
        <v>0</v>
      </c>
      <c r="CW254">
        <v>0</v>
      </c>
      <c r="CX254">
        <v>0</v>
      </c>
      <c r="CY254">
        <v>2</v>
      </c>
      <c r="CZ254">
        <v>0</v>
      </c>
      <c r="DA254">
        <v>0</v>
      </c>
      <c r="DB254">
        <v>0</v>
      </c>
      <c r="DC254">
        <v>2</v>
      </c>
      <c r="DD254">
        <v>0</v>
      </c>
      <c r="DE254">
        <v>0</v>
      </c>
      <c r="DF254">
        <v>0</v>
      </c>
      <c r="DG254">
        <v>0</v>
      </c>
      <c r="DH254">
        <v>3</v>
      </c>
      <c r="DI254">
        <v>0</v>
      </c>
      <c r="DJ254">
        <v>0</v>
      </c>
      <c r="DK254">
        <v>0</v>
      </c>
      <c r="DL254">
        <v>0</v>
      </c>
      <c r="DM254">
        <v>0</v>
      </c>
      <c r="DN254">
        <v>0</v>
      </c>
      <c r="DO254">
        <v>0</v>
      </c>
      <c r="DP254">
        <v>0</v>
      </c>
      <c r="DQ254">
        <v>0</v>
      </c>
      <c r="DR254">
        <v>0</v>
      </c>
      <c r="DS254">
        <v>0</v>
      </c>
      <c r="DT254" s="340">
        <v>0</v>
      </c>
      <c r="DU254" s="340">
        <v>0</v>
      </c>
      <c r="DV254" s="340">
        <v>0</v>
      </c>
      <c r="DW254" s="340">
        <v>0</v>
      </c>
      <c r="DX254" s="340">
        <v>0</v>
      </c>
      <c r="DY254" s="340">
        <v>0</v>
      </c>
      <c r="DZ254" s="340">
        <v>1</v>
      </c>
      <c r="EA254" s="340">
        <v>0</v>
      </c>
      <c r="EB254" s="340">
        <v>0</v>
      </c>
      <c r="EC254" s="340">
        <v>0</v>
      </c>
      <c r="ED254" s="340">
        <v>0</v>
      </c>
      <c r="EE254" s="340">
        <v>1</v>
      </c>
      <c r="EF254" s="340">
        <v>0</v>
      </c>
      <c r="EG254" s="340">
        <v>0</v>
      </c>
      <c r="EH254" s="340">
        <v>0</v>
      </c>
      <c r="EI254" s="340">
        <v>1</v>
      </c>
      <c r="EJ254" s="235">
        <v>0</v>
      </c>
      <c r="EK254" s="235">
        <v>0</v>
      </c>
      <c r="EL254" s="235">
        <v>0</v>
      </c>
      <c r="EM254" s="235">
        <v>1</v>
      </c>
      <c r="EN254" s="235">
        <v>0</v>
      </c>
      <c r="EO254" s="235">
        <v>0</v>
      </c>
      <c r="EP254" s="235">
        <v>0</v>
      </c>
      <c r="EQ254" s="235">
        <v>0</v>
      </c>
      <c r="ER254" s="235">
        <v>0</v>
      </c>
      <c r="ES254" s="235">
        <v>1</v>
      </c>
      <c r="ET254" s="235">
        <v>2</v>
      </c>
      <c r="EU254" s="235">
        <v>0</v>
      </c>
      <c r="EV254" s="235">
        <v>1</v>
      </c>
      <c r="EW254" s="235">
        <v>0</v>
      </c>
      <c r="EX254" s="235">
        <v>0</v>
      </c>
      <c r="EY254" s="235">
        <v>0</v>
      </c>
    </row>
    <row r="255" spans="1:155" x14ac:dyDescent="0.2">
      <c r="A255" t="s">
        <v>1954</v>
      </c>
      <c r="E255" s="277"/>
      <c r="F255" s="277"/>
      <c r="G255" s="277"/>
      <c r="H255" s="277"/>
      <c r="I255" s="277"/>
      <c r="J255" s="277"/>
      <c r="K255">
        <v>0</v>
      </c>
      <c r="L255">
        <v>2</v>
      </c>
      <c r="M255">
        <v>0</v>
      </c>
      <c r="N255">
        <v>8</v>
      </c>
      <c r="O255">
        <v>18</v>
      </c>
      <c r="P255">
        <v>0</v>
      </c>
      <c r="Q255">
        <v>9</v>
      </c>
      <c r="R255">
        <v>0</v>
      </c>
      <c r="S255">
        <v>19</v>
      </c>
      <c r="T255">
        <v>11</v>
      </c>
      <c r="U255">
        <v>0</v>
      </c>
      <c r="V255">
        <v>26</v>
      </c>
      <c r="W255">
        <v>0</v>
      </c>
      <c r="X255">
        <v>0</v>
      </c>
      <c r="Y255">
        <v>0</v>
      </c>
      <c r="Z255">
        <v>9</v>
      </c>
      <c r="AA255" t="s">
        <v>2201</v>
      </c>
      <c r="AB255">
        <v>0</v>
      </c>
      <c r="AC255">
        <v>0</v>
      </c>
      <c r="AD255">
        <v>0</v>
      </c>
      <c r="AE255">
        <v>0</v>
      </c>
      <c r="AF255">
        <v>1</v>
      </c>
      <c r="AG255">
        <v>0</v>
      </c>
      <c r="AH255">
        <v>1</v>
      </c>
      <c r="AI255">
        <v>0</v>
      </c>
      <c r="AJ255">
        <v>0</v>
      </c>
      <c r="AK255">
        <v>0</v>
      </c>
      <c r="AL255">
        <v>0</v>
      </c>
      <c r="AM255">
        <v>0</v>
      </c>
      <c r="AN255">
        <v>0</v>
      </c>
      <c r="AO255">
        <v>0</v>
      </c>
      <c r="AP255">
        <v>0</v>
      </c>
      <c r="AQ255">
        <v>0</v>
      </c>
      <c r="AR255">
        <v>0</v>
      </c>
      <c r="AS255">
        <v>0</v>
      </c>
      <c r="AT255">
        <v>0</v>
      </c>
      <c r="AU255">
        <v>0</v>
      </c>
      <c r="AV255">
        <v>0</v>
      </c>
      <c r="AW255">
        <v>0</v>
      </c>
      <c r="AX255">
        <v>0</v>
      </c>
      <c r="AY255">
        <v>0</v>
      </c>
      <c r="AZ255">
        <v>0</v>
      </c>
      <c r="BA255">
        <v>0</v>
      </c>
      <c r="BB255">
        <v>1</v>
      </c>
      <c r="BC255">
        <v>0</v>
      </c>
      <c r="BD255">
        <v>0</v>
      </c>
      <c r="BE255">
        <v>0</v>
      </c>
      <c r="BF255">
        <v>0</v>
      </c>
      <c r="BG255">
        <v>0</v>
      </c>
      <c r="BH255">
        <v>0</v>
      </c>
      <c r="BI255">
        <v>1</v>
      </c>
      <c r="BJ255">
        <v>0</v>
      </c>
      <c r="BK255">
        <v>0</v>
      </c>
      <c r="BL255">
        <v>0</v>
      </c>
      <c r="BM255">
        <v>0</v>
      </c>
      <c r="BN255">
        <v>0</v>
      </c>
      <c r="BO255">
        <v>0</v>
      </c>
      <c r="BP255">
        <v>0</v>
      </c>
      <c r="BQ255">
        <v>0</v>
      </c>
      <c r="BR255">
        <v>0</v>
      </c>
      <c r="BS255">
        <v>1</v>
      </c>
      <c r="BT255">
        <v>0</v>
      </c>
      <c r="BU255">
        <v>0</v>
      </c>
      <c r="BV255">
        <v>0</v>
      </c>
      <c r="BW255">
        <v>0</v>
      </c>
      <c r="BX255">
        <v>0</v>
      </c>
      <c r="BY255">
        <v>0</v>
      </c>
      <c r="BZ255">
        <v>0</v>
      </c>
      <c r="CA255">
        <v>0</v>
      </c>
      <c r="CB255">
        <v>1</v>
      </c>
      <c r="CC255">
        <v>0</v>
      </c>
      <c r="CD255">
        <v>0</v>
      </c>
      <c r="CE255">
        <v>0</v>
      </c>
      <c r="CF255">
        <v>0</v>
      </c>
      <c r="CG255">
        <v>0</v>
      </c>
      <c r="CH255">
        <v>0</v>
      </c>
      <c r="CI255">
        <v>0</v>
      </c>
      <c r="CJ255">
        <v>0</v>
      </c>
      <c r="CK255">
        <v>0</v>
      </c>
      <c r="CL255">
        <v>0</v>
      </c>
      <c r="CM255">
        <v>0</v>
      </c>
      <c r="CN255">
        <v>0</v>
      </c>
      <c r="CO255">
        <v>0</v>
      </c>
      <c r="CP255">
        <v>0</v>
      </c>
      <c r="CQ255">
        <v>0</v>
      </c>
      <c r="CR255">
        <v>1</v>
      </c>
      <c r="CS255">
        <v>0</v>
      </c>
      <c r="CT255">
        <v>1</v>
      </c>
      <c r="CU255">
        <v>0</v>
      </c>
      <c r="CV255">
        <v>1</v>
      </c>
      <c r="CW255">
        <v>0</v>
      </c>
      <c r="CX255">
        <v>0</v>
      </c>
      <c r="CY255">
        <v>8</v>
      </c>
      <c r="CZ255">
        <v>0</v>
      </c>
      <c r="DA255">
        <v>0</v>
      </c>
      <c r="DB255">
        <v>0</v>
      </c>
      <c r="DC255">
        <v>6</v>
      </c>
      <c r="DD255">
        <v>0</v>
      </c>
      <c r="DE255">
        <v>0</v>
      </c>
      <c r="DF255">
        <v>0</v>
      </c>
      <c r="DG255">
        <v>5</v>
      </c>
      <c r="DH255">
        <v>1</v>
      </c>
      <c r="DI255">
        <v>0</v>
      </c>
      <c r="DJ255">
        <v>5</v>
      </c>
      <c r="DK255">
        <v>0</v>
      </c>
      <c r="DL255">
        <v>0</v>
      </c>
      <c r="DM255">
        <v>1</v>
      </c>
      <c r="DN255">
        <v>0</v>
      </c>
      <c r="DO255">
        <v>1</v>
      </c>
      <c r="DP255">
        <v>0</v>
      </c>
      <c r="DQ255">
        <v>0</v>
      </c>
      <c r="DR255">
        <v>0</v>
      </c>
      <c r="DS255">
        <v>1</v>
      </c>
      <c r="DT255" s="340">
        <v>0</v>
      </c>
      <c r="DU255" s="340">
        <v>0</v>
      </c>
      <c r="DV255" s="340">
        <v>0</v>
      </c>
      <c r="DW255" s="340">
        <v>0</v>
      </c>
      <c r="DX255" s="340">
        <v>0</v>
      </c>
      <c r="DY255" s="340">
        <v>0</v>
      </c>
      <c r="DZ255" s="340">
        <v>2</v>
      </c>
      <c r="EA255" s="340">
        <v>0</v>
      </c>
      <c r="EB255" s="340">
        <v>0</v>
      </c>
      <c r="EC255" s="340">
        <v>0</v>
      </c>
      <c r="ED255" s="340">
        <v>0</v>
      </c>
      <c r="EE255" s="340">
        <v>0</v>
      </c>
      <c r="EF255" s="340">
        <v>0</v>
      </c>
      <c r="EG255" s="340">
        <v>0</v>
      </c>
      <c r="EH255" s="340">
        <v>0</v>
      </c>
      <c r="EI255" s="340">
        <v>0</v>
      </c>
      <c r="EJ255" s="235">
        <v>0</v>
      </c>
      <c r="EK255" s="235">
        <v>0</v>
      </c>
      <c r="EL255" s="235">
        <v>0</v>
      </c>
      <c r="EM255" s="235">
        <v>0</v>
      </c>
      <c r="EN255" s="235">
        <v>1</v>
      </c>
      <c r="EO255" s="235">
        <v>0</v>
      </c>
      <c r="EP255" s="235">
        <v>1</v>
      </c>
      <c r="EQ255" s="235">
        <v>0</v>
      </c>
      <c r="ER255" s="235">
        <v>0</v>
      </c>
      <c r="ES255" s="235">
        <v>0</v>
      </c>
      <c r="ET255" s="235">
        <v>1</v>
      </c>
      <c r="EU255" s="235">
        <v>0</v>
      </c>
      <c r="EV255" s="235">
        <v>1</v>
      </c>
      <c r="EW255" s="235">
        <v>0</v>
      </c>
      <c r="EX255" s="235">
        <v>0</v>
      </c>
      <c r="EY255" s="235">
        <v>0</v>
      </c>
    </row>
    <row r="256" spans="1:155" x14ac:dyDescent="0.2">
      <c r="A256" t="s">
        <v>2079</v>
      </c>
      <c r="E256" s="277"/>
      <c r="F256" s="277"/>
      <c r="G256" s="277"/>
      <c r="H256" s="277"/>
      <c r="I256" s="277"/>
      <c r="J256" s="277"/>
      <c r="K256">
        <v>0</v>
      </c>
      <c r="L256">
        <v>7</v>
      </c>
      <c r="M256">
        <v>0</v>
      </c>
      <c r="N256">
        <v>5</v>
      </c>
      <c r="O256">
        <v>6</v>
      </c>
      <c r="P256">
        <v>0</v>
      </c>
      <c r="Q256">
        <v>6</v>
      </c>
      <c r="R256">
        <v>0</v>
      </c>
      <c r="S256">
        <v>0</v>
      </c>
      <c r="T256">
        <v>7</v>
      </c>
      <c r="U256">
        <v>4</v>
      </c>
      <c r="V256">
        <v>3</v>
      </c>
      <c r="W256">
        <v>2</v>
      </c>
      <c r="X256">
        <v>0</v>
      </c>
      <c r="Y256">
        <v>0</v>
      </c>
      <c r="Z256">
        <v>2</v>
      </c>
      <c r="AA256" t="s">
        <v>2201</v>
      </c>
      <c r="AB256">
        <v>0</v>
      </c>
      <c r="AC256">
        <v>0</v>
      </c>
      <c r="AD256">
        <v>0</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0</v>
      </c>
      <c r="BF256">
        <v>0</v>
      </c>
      <c r="BG256">
        <v>0</v>
      </c>
      <c r="BH256">
        <v>0</v>
      </c>
      <c r="BI256">
        <v>0</v>
      </c>
      <c r="BJ256">
        <v>0</v>
      </c>
      <c r="BK256">
        <v>0</v>
      </c>
      <c r="BL256">
        <v>0</v>
      </c>
      <c r="BM256">
        <v>0</v>
      </c>
      <c r="BN256">
        <v>1</v>
      </c>
      <c r="BO256">
        <v>0</v>
      </c>
      <c r="BP256">
        <v>0</v>
      </c>
      <c r="BQ256">
        <v>0</v>
      </c>
      <c r="BR256">
        <v>0</v>
      </c>
      <c r="BS256">
        <v>0</v>
      </c>
      <c r="BT256">
        <v>0</v>
      </c>
      <c r="BU256">
        <v>0</v>
      </c>
      <c r="BV256">
        <v>0</v>
      </c>
      <c r="BW256">
        <v>0</v>
      </c>
      <c r="BX256">
        <v>0</v>
      </c>
      <c r="BY256">
        <v>0</v>
      </c>
      <c r="BZ256">
        <v>0</v>
      </c>
      <c r="CA256">
        <v>0</v>
      </c>
      <c r="CB256">
        <v>1</v>
      </c>
      <c r="CC256">
        <v>0</v>
      </c>
      <c r="CD256">
        <v>0</v>
      </c>
      <c r="CE256">
        <v>0</v>
      </c>
      <c r="CF256">
        <v>0</v>
      </c>
      <c r="CG256">
        <v>0</v>
      </c>
      <c r="CH256">
        <v>0</v>
      </c>
      <c r="CI256">
        <v>0</v>
      </c>
      <c r="CJ256">
        <v>0</v>
      </c>
      <c r="CK256">
        <v>0</v>
      </c>
      <c r="CL256">
        <v>0</v>
      </c>
      <c r="CM256">
        <v>0</v>
      </c>
      <c r="CN256">
        <v>0</v>
      </c>
      <c r="CO256">
        <v>0</v>
      </c>
      <c r="CP256">
        <v>0</v>
      </c>
      <c r="CQ256">
        <v>0</v>
      </c>
      <c r="CR256">
        <v>0</v>
      </c>
      <c r="CS256">
        <v>0</v>
      </c>
      <c r="CT256">
        <v>0</v>
      </c>
      <c r="CU256">
        <v>0</v>
      </c>
      <c r="CV256">
        <v>0</v>
      </c>
      <c r="CW256">
        <v>0</v>
      </c>
      <c r="CX256">
        <v>0</v>
      </c>
      <c r="CY256">
        <v>1</v>
      </c>
      <c r="CZ256">
        <v>0</v>
      </c>
      <c r="DA256">
        <v>0</v>
      </c>
      <c r="DB256">
        <v>0</v>
      </c>
      <c r="DC256">
        <v>1</v>
      </c>
      <c r="DD256">
        <v>0</v>
      </c>
      <c r="DE256">
        <v>0</v>
      </c>
      <c r="DF256">
        <v>0</v>
      </c>
      <c r="DG256">
        <v>0</v>
      </c>
      <c r="DH256">
        <v>0</v>
      </c>
      <c r="DI256">
        <v>0</v>
      </c>
      <c r="DJ256">
        <v>0</v>
      </c>
      <c r="DK256">
        <v>0</v>
      </c>
      <c r="DL256">
        <v>0</v>
      </c>
      <c r="DM256">
        <v>0</v>
      </c>
      <c r="DN256">
        <v>0</v>
      </c>
      <c r="DO256">
        <v>0</v>
      </c>
      <c r="DP256">
        <v>0</v>
      </c>
      <c r="DQ256">
        <v>0</v>
      </c>
      <c r="DR256">
        <v>0</v>
      </c>
      <c r="DS256">
        <v>0</v>
      </c>
      <c r="DT256" s="340">
        <v>0</v>
      </c>
      <c r="DU256" s="340">
        <v>0</v>
      </c>
      <c r="DV256" s="340">
        <v>0</v>
      </c>
      <c r="DW256" s="340">
        <v>0</v>
      </c>
      <c r="DX256" s="340">
        <v>0</v>
      </c>
      <c r="DY256" s="340">
        <v>0</v>
      </c>
      <c r="DZ256" s="340">
        <v>0</v>
      </c>
      <c r="EA256" s="340">
        <v>0</v>
      </c>
      <c r="EB256" s="340">
        <v>0</v>
      </c>
      <c r="EC256" s="340">
        <v>0</v>
      </c>
      <c r="ED256" s="340">
        <v>0</v>
      </c>
      <c r="EE256" s="340">
        <v>0</v>
      </c>
      <c r="EF256" s="340">
        <v>0</v>
      </c>
      <c r="EG256" s="340">
        <v>0</v>
      </c>
      <c r="EH256" s="340">
        <v>0</v>
      </c>
      <c r="EI256" s="340">
        <v>0</v>
      </c>
      <c r="EJ256" s="235">
        <v>0</v>
      </c>
      <c r="EK256" s="235">
        <v>0</v>
      </c>
      <c r="EL256" s="235">
        <v>0</v>
      </c>
      <c r="EM256" s="235">
        <v>0</v>
      </c>
      <c r="EN256" s="235">
        <v>0</v>
      </c>
      <c r="EO256" s="235">
        <v>0</v>
      </c>
      <c r="EP256" s="235">
        <v>0</v>
      </c>
      <c r="EQ256" s="235">
        <v>0</v>
      </c>
      <c r="ER256" s="235">
        <v>0</v>
      </c>
      <c r="ES256" s="235">
        <v>0</v>
      </c>
      <c r="ET256" s="235">
        <v>0</v>
      </c>
      <c r="EU256" s="235">
        <v>0</v>
      </c>
      <c r="EV256" s="235">
        <v>0</v>
      </c>
      <c r="EW256" s="235">
        <v>0</v>
      </c>
      <c r="EX256" s="235">
        <v>0</v>
      </c>
      <c r="EY256" s="235">
        <v>0</v>
      </c>
    </row>
    <row r="257" spans="1:155" x14ac:dyDescent="0.2">
      <c r="A257" t="s">
        <v>1784</v>
      </c>
      <c r="E257" s="277"/>
      <c r="F257" s="277"/>
      <c r="G257" s="277"/>
      <c r="H257" s="277"/>
      <c r="I257" s="277"/>
      <c r="J257" s="277"/>
      <c r="K257">
        <v>0</v>
      </c>
      <c r="L257">
        <v>3</v>
      </c>
      <c r="M257">
        <v>0</v>
      </c>
      <c r="N257">
        <v>6</v>
      </c>
      <c r="O257">
        <v>12</v>
      </c>
      <c r="P257">
        <v>0</v>
      </c>
      <c r="Q257">
        <v>2</v>
      </c>
      <c r="R257">
        <v>0</v>
      </c>
      <c r="S257">
        <v>4</v>
      </c>
      <c r="T257">
        <v>16</v>
      </c>
      <c r="U257">
        <v>2</v>
      </c>
      <c r="V257">
        <v>24</v>
      </c>
      <c r="W257">
        <v>0</v>
      </c>
      <c r="X257">
        <v>0</v>
      </c>
      <c r="Y257">
        <v>0</v>
      </c>
      <c r="Z257">
        <v>3</v>
      </c>
      <c r="AA257" t="s">
        <v>2201</v>
      </c>
      <c r="AB257">
        <v>0</v>
      </c>
      <c r="AC257">
        <v>0</v>
      </c>
      <c r="AD257">
        <v>0</v>
      </c>
      <c r="AE257">
        <v>1</v>
      </c>
      <c r="AF257">
        <v>0</v>
      </c>
      <c r="AG257">
        <v>0</v>
      </c>
      <c r="AH257">
        <v>0</v>
      </c>
      <c r="AI257">
        <v>0</v>
      </c>
      <c r="AJ257">
        <v>0</v>
      </c>
      <c r="AK257">
        <v>0</v>
      </c>
      <c r="AL257">
        <v>0</v>
      </c>
      <c r="AM257">
        <v>2</v>
      </c>
      <c r="AN257">
        <v>0</v>
      </c>
      <c r="AO257">
        <v>0</v>
      </c>
      <c r="AP257">
        <v>0</v>
      </c>
      <c r="AQ257">
        <v>0</v>
      </c>
      <c r="AR257">
        <v>0</v>
      </c>
      <c r="AS257">
        <v>1</v>
      </c>
      <c r="AT257">
        <v>0</v>
      </c>
      <c r="AU257">
        <v>0</v>
      </c>
      <c r="AV257">
        <v>0</v>
      </c>
      <c r="AW257">
        <v>0</v>
      </c>
      <c r="AX257">
        <v>1</v>
      </c>
      <c r="AY257">
        <v>0</v>
      </c>
      <c r="AZ257">
        <v>0</v>
      </c>
      <c r="BA257">
        <v>0</v>
      </c>
      <c r="BB257">
        <v>1</v>
      </c>
      <c r="BC257">
        <v>0</v>
      </c>
      <c r="BD257">
        <v>0</v>
      </c>
      <c r="BE257">
        <v>0</v>
      </c>
      <c r="BF257">
        <v>0</v>
      </c>
      <c r="BG257">
        <v>0</v>
      </c>
      <c r="BH257">
        <v>0</v>
      </c>
      <c r="BI257">
        <v>0</v>
      </c>
      <c r="BJ257">
        <v>0</v>
      </c>
      <c r="BK257">
        <v>0</v>
      </c>
      <c r="BL257">
        <v>0</v>
      </c>
      <c r="BM257">
        <v>0</v>
      </c>
      <c r="BN257">
        <v>1</v>
      </c>
      <c r="BO257">
        <v>0</v>
      </c>
      <c r="BP257">
        <v>0</v>
      </c>
      <c r="BQ257">
        <v>0</v>
      </c>
      <c r="BR257">
        <v>0</v>
      </c>
      <c r="BS257">
        <v>2</v>
      </c>
      <c r="BT257">
        <v>0</v>
      </c>
      <c r="BU257">
        <v>0</v>
      </c>
      <c r="BV257">
        <v>0</v>
      </c>
      <c r="BW257">
        <v>0</v>
      </c>
      <c r="BX257">
        <v>0</v>
      </c>
      <c r="BY257">
        <v>1</v>
      </c>
      <c r="BZ257">
        <v>0</v>
      </c>
      <c r="CA257">
        <v>0</v>
      </c>
      <c r="CB257">
        <v>0</v>
      </c>
      <c r="CC257">
        <v>0</v>
      </c>
      <c r="CD257">
        <v>0</v>
      </c>
      <c r="CE257">
        <v>0</v>
      </c>
      <c r="CF257">
        <v>0</v>
      </c>
      <c r="CG257">
        <v>0</v>
      </c>
      <c r="CH257">
        <v>2</v>
      </c>
      <c r="CI257">
        <v>0</v>
      </c>
      <c r="CJ257">
        <v>0</v>
      </c>
      <c r="CK257">
        <v>0</v>
      </c>
      <c r="CL257">
        <v>0</v>
      </c>
      <c r="CM257">
        <v>0</v>
      </c>
      <c r="CN257">
        <v>0</v>
      </c>
      <c r="CO257">
        <v>1</v>
      </c>
      <c r="CP257">
        <v>0</v>
      </c>
      <c r="CQ257">
        <v>0</v>
      </c>
      <c r="CR257">
        <v>0</v>
      </c>
      <c r="CS257">
        <v>0</v>
      </c>
      <c r="CT257">
        <v>0</v>
      </c>
      <c r="CU257">
        <v>0</v>
      </c>
      <c r="CV257">
        <v>0</v>
      </c>
      <c r="CW257">
        <v>0</v>
      </c>
      <c r="CX257">
        <v>0</v>
      </c>
      <c r="CY257">
        <v>2</v>
      </c>
      <c r="CZ257">
        <v>0</v>
      </c>
      <c r="DA257">
        <v>0</v>
      </c>
      <c r="DB257">
        <v>0</v>
      </c>
      <c r="DC257">
        <v>0</v>
      </c>
      <c r="DD257">
        <v>0</v>
      </c>
      <c r="DE257">
        <v>0</v>
      </c>
      <c r="DF257">
        <v>0</v>
      </c>
      <c r="DG257">
        <v>0</v>
      </c>
      <c r="DH257">
        <v>0</v>
      </c>
      <c r="DI257">
        <v>1</v>
      </c>
      <c r="DJ257">
        <v>0</v>
      </c>
      <c r="DK257">
        <v>0</v>
      </c>
      <c r="DL257">
        <v>0</v>
      </c>
      <c r="DM257">
        <v>0</v>
      </c>
      <c r="DN257">
        <v>0</v>
      </c>
      <c r="DO257">
        <v>0</v>
      </c>
      <c r="DP257">
        <v>0</v>
      </c>
      <c r="DQ257">
        <v>0</v>
      </c>
      <c r="DR257">
        <v>0</v>
      </c>
      <c r="DS257">
        <v>0</v>
      </c>
      <c r="DT257" s="340">
        <v>0</v>
      </c>
      <c r="DU257" s="340">
        <v>1</v>
      </c>
      <c r="DV257" s="340">
        <v>0</v>
      </c>
      <c r="DW257" s="340">
        <v>1</v>
      </c>
      <c r="DX257" s="340">
        <v>0</v>
      </c>
      <c r="DY257" s="340">
        <v>0</v>
      </c>
      <c r="DZ257" s="340">
        <v>1</v>
      </c>
      <c r="EA257" s="340">
        <v>0</v>
      </c>
      <c r="EB257" s="340">
        <v>0</v>
      </c>
      <c r="EC257" s="340">
        <v>0</v>
      </c>
      <c r="ED257" s="340">
        <v>0</v>
      </c>
      <c r="EE257" s="340">
        <v>1</v>
      </c>
      <c r="EF257" s="340">
        <v>0</v>
      </c>
      <c r="EG257" s="340">
        <v>0</v>
      </c>
      <c r="EH257" s="340">
        <v>0</v>
      </c>
      <c r="EI257" s="340">
        <v>0</v>
      </c>
      <c r="EJ257" s="235">
        <v>0</v>
      </c>
      <c r="EK257" s="235">
        <v>0</v>
      </c>
      <c r="EL257" s="235">
        <v>0</v>
      </c>
      <c r="EM257" s="235">
        <v>0</v>
      </c>
      <c r="EN257" s="235">
        <v>0</v>
      </c>
      <c r="EO257" s="235">
        <v>0</v>
      </c>
      <c r="EP257" s="235">
        <v>1</v>
      </c>
      <c r="EQ257" s="235">
        <v>0</v>
      </c>
      <c r="ER257" s="235">
        <v>0</v>
      </c>
      <c r="ES257" s="235">
        <v>0</v>
      </c>
      <c r="ET257" s="235">
        <v>2</v>
      </c>
      <c r="EU257" s="235">
        <v>0</v>
      </c>
      <c r="EV257" s="235">
        <v>0</v>
      </c>
      <c r="EW257" s="235">
        <v>0</v>
      </c>
      <c r="EX257" s="235">
        <v>0</v>
      </c>
      <c r="EY257" s="235">
        <v>0</v>
      </c>
    </row>
    <row r="258" spans="1:155" x14ac:dyDescent="0.2">
      <c r="A258" t="s">
        <v>1806</v>
      </c>
      <c r="E258" s="277"/>
      <c r="F258" s="277"/>
      <c r="G258" s="277"/>
      <c r="H258" s="277"/>
      <c r="I258" s="277"/>
      <c r="J258" s="277"/>
      <c r="K258">
        <v>0</v>
      </c>
      <c r="L258">
        <v>7</v>
      </c>
      <c r="M258">
        <v>0</v>
      </c>
      <c r="N258">
        <v>4</v>
      </c>
      <c r="O258">
        <v>12</v>
      </c>
      <c r="P258">
        <v>0</v>
      </c>
      <c r="Q258">
        <v>16</v>
      </c>
      <c r="R258">
        <v>0</v>
      </c>
      <c r="S258">
        <v>1</v>
      </c>
      <c r="T258">
        <v>13</v>
      </c>
      <c r="U258">
        <v>0</v>
      </c>
      <c r="V258">
        <v>21</v>
      </c>
      <c r="W258">
        <v>0</v>
      </c>
      <c r="X258">
        <v>0</v>
      </c>
      <c r="Y258">
        <v>0</v>
      </c>
      <c r="Z258">
        <v>11</v>
      </c>
      <c r="AA258" t="s">
        <v>2201</v>
      </c>
      <c r="AB258">
        <v>0</v>
      </c>
      <c r="AC258">
        <v>3</v>
      </c>
      <c r="AD258">
        <v>0</v>
      </c>
      <c r="AE258">
        <v>0</v>
      </c>
      <c r="AF258">
        <v>0</v>
      </c>
      <c r="AG258">
        <v>0</v>
      </c>
      <c r="AH258">
        <v>2</v>
      </c>
      <c r="AI258">
        <v>0</v>
      </c>
      <c r="AJ258">
        <v>0</v>
      </c>
      <c r="AK258">
        <v>0</v>
      </c>
      <c r="AL258">
        <v>0</v>
      </c>
      <c r="AM258">
        <v>2</v>
      </c>
      <c r="AN258">
        <v>0</v>
      </c>
      <c r="AO258">
        <v>0</v>
      </c>
      <c r="AP258">
        <v>0</v>
      </c>
      <c r="AQ258">
        <v>1</v>
      </c>
      <c r="AR258">
        <v>0</v>
      </c>
      <c r="AS258">
        <v>0</v>
      </c>
      <c r="AT258">
        <v>0</v>
      </c>
      <c r="AU258">
        <v>0</v>
      </c>
      <c r="AV258">
        <v>2</v>
      </c>
      <c r="AW258">
        <v>0</v>
      </c>
      <c r="AX258">
        <v>1</v>
      </c>
      <c r="AY258">
        <v>0</v>
      </c>
      <c r="AZ258">
        <v>0</v>
      </c>
      <c r="BA258">
        <v>0</v>
      </c>
      <c r="BB258">
        <v>0</v>
      </c>
      <c r="BC258">
        <v>0</v>
      </c>
      <c r="BD258">
        <v>0</v>
      </c>
      <c r="BE258">
        <v>0</v>
      </c>
      <c r="BF258">
        <v>0</v>
      </c>
      <c r="BG258">
        <v>0</v>
      </c>
      <c r="BH258">
        <v>0</v>
      </c>
      <c r="BI258">
        <v>0</v>
      </c>
      <c r="BJ258">
        <v>0</v>
      </c>
      <c r="BK258">
        <v>0</v>
      </c>
      <c r="BL258">
        <v>0</v>
      </c>
      <c r="BM258">
        <v>0</v>
      </c>
      <c r="BN258">
        <v>2</v>
      </c>
      <c r="BO258">
        <v>0</v>
      </c>
      <c r="BP258">
        <v>0</v>
      </c>
      <c r="BQ258">
        <v>0</v>
      </c>
      <c r="BR258">
        <v>0</v>
      </c>
      <c r="BS258">
        <v>1</v>
      </c>
      <c r="BT258">
        <v>0</v>
      </c>
      <c r="BU258">
        <v>0</v>
      </c>
      <c r="BV258">
        <v>0</v>
      </c>
      <c r="BW258">
        <v>1</v>
      </c>
      <c r="BX258">
        <v>0</v>
      </c>
      <c r="BY258">
        <v>0</v>
      </c>
      <c r="BZ258">
        <v>0</v>
      </c>
      <c r="CA258">
        <v>0</v>
      </c>
      <c r="CB258">
        <v>0</v>
      </c>
      <c r="CC258">
        <v>0</v>
      </c>
      <c r="CD258">
        <v>0</v>
      </c>
      <c r="CE258">
        <v>0</v>
      </c>
      <c r="CF258">
        <v>0</v>
      </c>
      <c r="CG258">
        <v>1</v>
      </c>
      <c r="CH258">
        <v>1</v>
      </c>
      <c r="CI258">
        <v>0</v>
      </c>
      <c r="CJ258">
        <v>0</v>
      </c>
      <c r="CK258">
        <v>0</v>
      </c>
      <c r="CL258">
        <v>0</v>
      </c>
      <c r="CM258">
        <v>0</v>
      </c>
      <c r="CN258">
        <v>0</v>
      </c>
      <c r="CO258">
        <v>0</v>
      </c>
      <c r="CP258">
        <v>0</v>
      </c>
      <c r="CQ258">
        <v>0</v>
      </c>
      <c r="CR258">
        <v>0</v>
      </c>
      <c r="CS258">
        <v>0</v>
      </c>
      <c r="CT258">
        <v>3</v>
      </c>
      <c r="CU258">
        <v>0</v>
      </c>
      <c r="CV258">
        <v>0</v>
      </c>
      <c r="CW258">
        <v>0</v>
      </c>
      <c r="CX258">
        <v>0</v>
      </c>
      <c r="CY258">
        <v>2</v>
      </c>
      <c r="CZ258">
        <v>0</v>
      </c>
      <c r="DA258">
        <v>0</v>
      </c>
      <c r="DB258">
        <v>0</v>
      </c>
      <c r="DC258">
        <v>2</v>
      </c>
      <c r="DD258">
        <v>0</v>
      </c>
      <c r="DE258">
        <v>0</v>
      </c>
      <c r="DF258">
        <v>0</v>
      </c>
      <c r="DG258">
        <v>0</v>
      </c>
      <c r="DH258">
        <v>0</v>
      </c>
      <c r="DI258">
        <v>0</v>
      </c>
      <c r="DJ258">
        <v>0</v>
      </c>
      <c r="DK258">
        <v>0</v>
      </c>
      <c r="DL258">
        <v>0</v>
      </c>
      <c r="DM258">
        <v>0</v>
      </c>
      <c r="DN258">
        <v>1</v>
      </c>
      <c r="DO258">
        <v>0</v>
      </c>
      <c r="DP258">
        <v>0</v>
      </c>
      <c r="DQ258">
        <v>0</v>
      </c>
      <c r="DR258">
        <v>0</v>
      </c>
      <c r="DS258">
        <v>0</v>
      </c>
      <c r="DT258" s="340">
        <v>0</v>
      </c>
      <c r="DU258" s="340">
        <v>0</v>
      </c>
      <c r="DV258" s="340">
        <v>0</v>
      </c>
      <c r="DW258" s="340">
        <v>1</v>
      </c>
      <c r="DX258" s="340">
        <v>0</v>
      </c>
      <c r="DY258" s="340">
        <v>0</v>
      </c>
      <c r="DZ258" s="340">
        <v>0</v>
      </c>
      <c r="EA258" s="340">
        <v>0</v>
      </c>
      <c r="EB258" s="340">
        <v>0</v>
      </c>
      <c r="EC258" s="340">
        <v>0</v>
      </c>
      <c r="ED258" s="340">
        <v>0</v>
      </c>
      <c r="EE258" s="340">
        <v>1</v>
      </c>
      <c r="EF258" s="340">
        <v>0</v>
      </c>
      <c r="EG258" s="340">
        <v>0</v>
      </c>
      <c r="EH258" s="340">
        <v>0</v>
      </c>
      <c r="EI258" s="340">
        <v>1</v>
      </c>
      <c r="EJ258" s="235">
        <v>0</v>
      </c>
      <c r="EK258" s="235">
        <v>0</v>
      </c>
      <c r="EL258" s="235">
        <v>0</v>
      </c>
      <c r="EM258" s="235">
        <v>0</v>
      </c>
      <c r="EN258" s="235">
        <v>1</v>
      </c>
      <c r="EO258" s="235">
        <v>0</v>
      </c>
      <c r="EP258" s="235">
        <v>0</v>
      </c>
      <c r="EQ258" s="235">
        <v>0</v>
      </c>
      <c r="ER258" s="235">
        <v>0</v>
      </c>
      <c r="ES258" s="235">
        <v>0</v>
      </c>
      <c r="ET258" s="235">
        <v>1</v>
      </c>
      <c r="EU258" s="235">
        <v>0</v>
      </c>
      <c r="EV258" s="235">
        <v>0</v>
      </c>
      <c r="EW258" s="235">
        <v>0</v>
      </c>
      <c r="EX258" s="235">
        <v>0</v>
      </c>
      <c r="EY258" s="235">
        <v>0</v>
      </c>
    </row>
    <row r="259" spans="1:155" x14ac:dyDescent="0.2">
      <c r="A259" t="s">
        <v>2251</v>
      </c>
      <c r="E259" s="277"/>
      <c r="F259" s="277"/>
      <c r="G259" s="277"/>
      <c r="H259" s="277"/>
      <c r="I259" s="277"/>
      <c r="J259" s="277"/>
      <c r="K259">
        <v>0</v>
      </c>
      <c r="L259">
        <v>5</v>
      </c>
      <c r="M259">
        <v>0</v>
      </c>
      <c r="N259">
        <v>6</v>
      </c>
      <c r="O259">
        <v>11</v>
      </c>
      <c r="P259">
        <v>0</v>
      </c>
      <c r="Q259">
        <v>4</v>
      </c>
      <c r="R259">
        <v>0</v>
      </c>
      <c r="S259">
        <v>0</v>
      </c>
      <c r="T259">
        <v>4</v>
      </c>
      <c r="U259">
        <v>0</v>
      </c>
      <c r="V259">
        <v>2</v>
      </c>
      <c r="W259">
        <v>0</v>
      </c>
      <c r="X259">
        <v>0</v>
      </c>
      <c r="Y259">
        <v>0</v>
      </c>
      <c r="Z259">
        <v>1</v>
      </c>
      <c r="AA259" t="s">
        <v>2201</v>
      </c>
      <c r="AB259">
        <v>0</v>
      </c>
      <c r="AC259">
        <v>0</v>
      </c>
      <c r="AD259">
        <v>0</v>
      </c>
      <c r="AE259">
        <v>0</v>
      </c>
      <c r="AF259">
        <v>0</v>
      </c>
      <c r="AG259">
        <v>0</v>
      </c>
      <c r="AH259">
        <v>0</v>
      </c>
      <c r="AI259">
        <v>0</v>
      </c>
      <c r="AJ259">
        <v>0</v>
      </c>
      <c r="AK259">
        <v>1</v>
      </c>
      <c r="AL259">
        <v>0</v>
      </c>
      <c r="AM259">
        <v>0</v>
      </c>
      <c r="AN259">
        <v>0</v>
      </c>
      <c r="AO259">
        <v>0</v>
      </c>
      <c r="AP259">
        <v>0</v>
      </c>
      <c r="AQ259">
        <v>0</v>
      </c>
      <c r="AR259">
        <v>0</v>
      </c>
      <c r="AS259">
        <v>0</v>
      </c>
      <c r="AT259">
        <v>0</v>
      </c>
      <c r="AU259">
        <v>0</v>
      </c>
      <c r="AV259">
        <v>0</v>
      </c>
      <c r="AW259">
        <v>0</v>
      </c>
      <c r="AX259">
        <v>1</v>
      </c>
      <c r="AY259">
        <v>0</v>
      </c>
      <c r="AZ259">
        <v>0</v>
      </c>
      <c r="BA259">
        <v>0</v>
      </c>
      <c r="BB259">
        <v>0</v>
      </c>
      <c r="BC259">
        <v>0</v>
      </c>
      <c r="BD259">
        <v>0</v>
      </c>
      <c r="BE259">
        <v>0</v>
      </c>
      <c r="BF259">
        <v>0</v>
      </c>
      <c r="BG259">
        <v>0</v>
      </c>
      <c r="BH259">
        <v>0</v>
      </c>
      <c r="BI259">
        <v>1</v>
      </c>
      <c r="BJ259">
        <v>0</v>
      </c>
      <c r="BK259">
        <v>0</v>
      </c>
      <c r="BL259">
        <v>0</v>
      </c>
      <c r="BM259">
        <v>0</v>
      </c>
      <c r="BN259">
        <v>0</v>
      </c>
      <c r="BO259">
        <v>0</v>
      </c>
      <c r="BP259">
        <v>0</v>
      </c>
      <c r="BQ259">
        <v>1</v>
      </c>
      <c r="BR259">
        <v>0</v>
      </c>
      <c r="BS259">
        <v>0</v>
      </c>
      <c r="BT259">
        <v>0</v>
      </c>
      <c r="BU259">
        <v>0</v>
      </c>
      <c r="BV259">
        <v>0</v>
      </c>
      <c r="BW259">
        <v>0</v>
      </c>
      <c r="BX259">
        <v>0</v>
      </c>
      <c r="BY259">
        <v>0</v>
      </c>
      <c r="BZ259">
        <v>0</v>
      </c>
      <c r="CA259">
        <v>0</v>
      </c>
      <c r="CB259">
        <v>0</v>
      </c>
      <c r="CC259">
        <v>0</v>
      </c>
      <c r="CD259">
        <v>1</v>
      </c>
      <c r="CE259">
        <v>0</v>
      </c>
      <c r="CF259">
        <v>0</v>
      </c>
      <c r="CG259">
        <v>0</v>
      </c>
      <c r="CH259">
        <v>3</v>
      </c>
      <c r="CI259">
        <v>0</v>
      </c>
      <c r="CJ259">
        <v>1</v>
      </c>
      <c r="CK259">
        <v>0</v>
      </c>
      <c r="CL259">
        <v>0</v>
      </c>
      <c r="CM259">
        <v>0</v>
      </c>
      <c r="CN259">
        <v>0</v>
      </c>
      <c r="CO259">
        <v>0</v>
      </c>
      <c r="CP259">
        <v>0</v>
      </c>
      <c r="CQ259">
        <v>0</v>
      </c>
      <c r="CR259">
        <v>0</v>
      </c>
      <c r="CS259">
        <v>0</v>
      </c>
      <c r="CT259">
        <v>1</v>
      </c>
      <c r="CU259">
        <v>0</v>
      </c>
      <c r="CV259">
        <v>0</v>
      </c>
      <c r="CW259">
        <v>0</v>
      </c>
      <c r="CX259">
        <v>0</v>
      </c>
      <c r="CY259">
        <v>1</v>
      </c>
      <c r="CZ259">
        <v>0</v>
      </c>
      <c r="DA259">
        <v>0</v>
      </c>
      <c r="DB259">
        <v>0</v>
      </c>
      <c r="DC259">
        <v>0</v>
      </c>
      <c r="DD259">
        <v>0</v>
      </c>
      <c r="DE259">
        <v>0</v>
      </c>
      <c r="DF259">
        <v>0</v>
      </c>
      <c r="DG259">
        <v>0</v>
      </c>
      <c r="DH259">
        <v>0</v>
      </c>
      <c r="DI259">
        <v>0</v>
      </c>
      <c r="DJ259">
        <v>0</v>
      </c>
      <c r="DK259">
        <v>0</v>
      </c>
      <c r="DL259">
        <v>0</v>
      </c>
      <c r="DM259">
        <v>0</v>
      </c>
      <c r="DN259">
        <v>0</v>
      </c>
      <c r="DO259">
        <v>0</v>
      </c>
      <c r="DP259">
        <v>0</v>
      </c>
      <c r="DQ259">
        <v>0</v>
      </c>
      <c r="DR259">
        <v>0</v>
      </c>
      <c r="DS259">
        <v>0</v>
      </c>
      <c r="DT259" s="340">
        <v>0</v>
      </c>
      <c r="DU259" s="340">
        <v>1</v>
      </c>
      <c r="DV259" s="340">
        <v>0</v>
      </c>
      <c r="DW259" s="340">
        <v>0</v>
      </c>
      <c r="DX259" s="340">
        <v>0</v>
      </c>
      <c r="DY259" s="340">
        <v>0</v>
      </c>
      <c r="DZ259" s="340">
        <v>0</v>
      </c>
      <c r="EA259" s="340">
        <v>0</v>
      </c>
      <c r="EB259" s="340">
        <v>0</v>
      </c>
      <c r="EC259" s="340">
        <v>0</v>
      </c>
      <c r="ED259" s="340">
        <v>0</v>
      </c>
      <c r="EE259" s="340">
        <v>0</v>
      </c>
      <c r="EF259" s="340">
        <v>0</v>
      </c>
      <c r="EG259" s="340">
        <v>0</v>
      </c>
      <c r="EH259" s="340">
        <v>0</v>
      </c>
      <c r="EI259" s="340">
        <v>0</v>
      </c>
      <c r="EJ259" s="235">
        <v>0</v>
      </c>
      <c r="EK259" s="235">
        <v>1</v>
      </c>
      <c r="EL259" s="235">
        <v>0</v>
      </c>
      <c r="EM259" s="235">
        <v>0</v>
      </c>
      <c r="EN259" s="235">
        <v>0</v>
      </c>
      <c r="EO259" s="235">
        <v>0</v>
      </c>
      <c r="EP259" s="235">
        <v>0</v>
      </c>
      <c r="EQ259" s="235">
        <v>0</v>
      </c>
      <c r="ER259" s="235">
        <v>0</v>
      </c>
      <c r="ES259" s="235">
        <v>0</v>
      </c>
      <c r="ET259" s="235">
        <v>0</v>
      </c>
      <c r="EU259" s="235">
        <v>0</v>
      </c>
      <c r="EV259" s="235">
        <v>0</v>
      </c>
      <c r="EW259" s="235">
        <v>0</v>
      </c>
      <c r="EX259" s="235">
        <v>0</v>
      </c>
      <c r="EY259" s="235">
        <v>0</v>
      </c>
    </row>
    <row r="260" spans="1:155" x14ac:dyDescent="0.2">
      <c r="A260" t="s">
        <v>1882</v>
      </c>
      <c r="E260" s="277"/>
      <c r="F260" s="277"/>
      <c r="G260" s="277"/>
      <c r="H260" s="277"/>
      <c r="I260" s="277"/>
      <c r="J260" s="277"/>
      <c r="K260">
        <v>0</v>
      </c>
      <c r="L260">
        <v>6</v>
      </c>
      <c r="M260">
        <v>0</v>
      </c>
      <c r="N260">
        <v>1</v>
      </c>
      <c r="O260">
        <v>13</v>
      </c>
      <c r="P260">
        <v>0</v>
      </c>
      <c r="Q260">
        <v>13</v>
      </c>
      <c r="R260">
        <v>0</v>
      </c>
      <c r="S260">
        <v>1</v>
      </c>
      <c r="T260">
        <v>4</v>
      </c>
      <c r="U260">
        <v>1</v>
      </c>
      <c r="V260">
        <v>6</v>
      </c>
      <c r="W260">
        <v>1</v>
      </c>
      <c r="X260">
        <v>0</v>
      </c>
      <c r="Y260">
        <v>0</v>
      </c>
      <c r="Z260">
        <v>2</v>
      </c>
      <c r="AA260" t="s">
        <v>2201</v>
      </c>
      <c r="AB260">
        <v>0</v>
      </c>
      <c r="AC260">
        <v>0</v>
      </c>
      <c r="AD260">
        <v>0</v>
      </c>
      <c r="AE260">
        <v>0</v>
      </c>
      <c r="AF260">
        <v>0</v>
      </c>
      <c r="AG260">
        <v>0</v>
      </c>
      <c r="AH260">
        <v>1</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0</v>
      </c>
      <c r="BF260">
        <v>0</v>
      </c>
      <c r="BG260">
        <v>0</v>
      </c>
      <c r="BH260">
        <v>0</v>
      </c>
      <c r="BI260">
        <v>0</v>
      </c>
      <c r="BJ260">
        <v>0</v>
      </c>
      <c r="BK260">
        <v>0</v>
      </c>
      <c r="BL260">
        <v>1</v>
      </c>
      <c r="BM260">
        <v>0</v>
      </c>
      <c r="BN260">
        <v>0</v>
      </c>
      <c r="BO260">
        <v>0</v>
      </c>
      <c r="BP260">
        <v>0</v>
      </c>
      <c r="BQ260">
        <v>0</v>
      </c>
      <c r="BR260">
        <v>0</v>
      </c>
      <c r="BS260">
        <v>3</v>
      </c>
      <c r="BT260">
        <v>0</v>
      </c>
      <c r="BU260">
        <v>0</v>
      </c>
      <c r="BV260">
        <v>0</v>
      </c>
      <c r="BW260">
        <v>0</v>
      </c>
      <c r="BX260">
        <v>0</v>
      </c>
      <c r="BY260">
        <v>1</v>
      </c>
      <c r="BZ260">
        <v>0</v>
      </c>
      <c r="CA260">
        <v>0</v>
      </c>
      <c r="CB260">
        <v>0</v>
      </c>
      <c r="CC260">
        <v>0</v>
      </c>
      <c r="CD260">
        <v>0</v>
      </c>
      <c r="CE260">
        <v>0</v>
      </c>
      <c r="CF260">
        <v>0</v>
      </c>
      <c r="CG260">
        <v>0</v>
      </c>
      <c r="CH260">
        <v>1</v>
      </c>
      <c r="CI260">
        <v>0</v>
      </c>
      <c r="CJ260">
        <v>0</v>
      </c>
      <c r="CK260">
        <v>0</v>
      </c>
      <c r="CL260">
        <v>0</v>
      </c>
      <c r="CM260">
        <v>0</v>
      </c>
      <c r="CN260">
        <v>0</v>
      </c>
      <c r="CO260">
        <v>0</v>
      </c>
      <c r="CP260">
        <v>0</v>
      </c>
      <c r="CQ260">
        <v>0</v>
      </c>
      <c r="CR260">
        <v>0</v>
      </c>
      <c r="CS260">
        <v>0</v>
      </c>
      <c r="CT260">
        <v>1</v>
      </c>
      <c r="CU260">
        <v>0</v>
      </c>
      <c r="CV260">
        <v>0</v>
      </c>
      <c r="CW260">
        <v>0</v>
      </c>
      <c r="CX260">
        <v>0</v>
      </c>
      <c r="CY260">
        <v>0</v>
      </c>
      <c r="CZ260">
        <v>0</v>
      </c>
      <c r="DA260">
        <v>0</v>
      </c>
      <c r="DB260">
        <v>0</v>
      </c>
      <c r="DC260">
        <v>0</v>
      </c>
      <c r="DD260">
        <v>0</v>
      </c>
      <c r="DE260">
        <v>0</v>
      </c>
      <c r="DF260">
        <v>0</v>
      </c>
      <c r="DG260">
        <v>0</v>
      </c>
      <c r="DH260">
        <v>1</v>
      </c>
      <c r="DI260">
        <v>0</v>
      </c>
      <c r="DJ260">
        <v>0</v>
      </c>
      <c r="DK260">
        <v>0</v>
      </c>
      <c r="DL260">
        <v>0</v>
      </c>
      <c r="DM260">
        <v>0</v>
      </c>
      <c r="DN260">
        <v>0</v>
      </c>
      <c r="DO260">
        <v>0</v>
      </c>
      <c r="DP260">
        <v>0</v>
      </c>
      <c r="DQ260">
        <v>0</v>
      </c>
      <c r="DR260">
        <v>0</v>
      </c>
      <c r="DS260">
        <v>0</v>
      </c>
      <c r="DT260" s="340">
        <v>0</v>
      </c>
      <c r="DU260" s="340">
        <v>0</v>
      </c>
      <c r="DV260" s="340">
        <v>0</v>
      </c>
      <c r="DW260" s="340">
        <v>0</v>
      </c>
      <c r="DX260" s="340">
        <v>0</v>
      </c>
      <c r="DY260" s="340">
        <v>0</v>
      </c>
      <c r="DZ260" s="340">
        <v>0</v>
      </c>
      <c r="EA260" s="340">
        <v>0</v>
      </c>
      <c r="EB260" s="340">
        <v>0</v>
      </c>
      <c r="EC260" s="340">
        <v>0</v>
      </c>
      <c r="ED260" s="340">
        <v>0</v>
      </c>
      <c r="EE260" s="340">
        <v>0</v>
      </c>
      <c r="EF260" s="340">
        <v>0</v>
      </c>
      <c r="EG260" s="340">
        <v>0</v>
      </c>
      <c r="EH260" s="340">
        <v>0</v>
      </c>
      <c r="EI260" s="340">
        <v>0</v>
      </c>
      <c r="EJ260" s="235">
        <v>0</v>
      </c>
      <c r="EK260" s="235">
        <v>0</v>
      </c>
      <c r="EL260" s="235">
        <v>0</v>
      </c>
      <c r="EM260" s="235">
        <v>0</v>
      </c>
      <c r="EN260" s="235">
        <v>0</v>
      </c>
      <c r="EO260" s="235">
        <v>0</v>
      </c>
      <c r="EP260" s="235">
        <v>0</v>
      </c>
      <c r="EQ260" s="235">
        <v>0</v>
      </c>
      <c r="ER260" s="235">
        <v>0</v>
      </c>
      <c r="ES260" s="235">
        <v>0</v>
      </c>
      <c r="ET260" s="235">
        <v>0</v>
      </c>
      <c r="EU260" s="235">
        <v>0</v>
      </c>
      <c r="EV260" s="235">
        <v>0</v>
      </c>
      <c r="EW260" s="235">
        <v>0</v>
      </c>
      <c r="EX260" s="235">
        <v>0</v>
      </c>
      <c r="EY260" s="235">
        <v>0</v>
      </c>
    </row>
    <row r="261" spans="1:155" x14ac:dyDescent="0.2">
      <c r="A261" t="s">
        <v>2150</v>
      </c>
      <c r="E261" s="277"/>
      <c r="F261" s="277"/>
      <c r="G261" s="277"/>
      <c r="H261" s="277"/>
      <c r="I261" s="277"/>
      <c r="J261" s="277"/>
      <c r="K261">
        <v>0</v>
      </c>
      <c r="L261">
        <v>9</v>
      </c>
      <c r="M261">
        <v>0</v>
      </c>
      <c r="N261">
        <v>60</v>
      </c>
      <c r="O261">
        <v>68</v>
      </c>
      <c r="P261">
        <v>0</v>
      </c>
      <c r="Q261">
        <v>71</v>
      </c>
      <c r="R261">
        <v>0</v>
      </c>
      <c r="S261">
        <v>8</v>
      </c>
      <c r="T261">
        <v>17</v>
      </c>
      <c r="U261">
        <v>6</v>
      </c>
      <c r="V261">
        <v>22</v>
      </c>
      <c r="W261">
        <v>1</v>
      </c>
      <c r="X261">
        <v>0</v>
      </c>
      <c r="Y261">
        <v>0</v>
      </c>
      <c r="Z261">
        <v>5</v>
      </c>
      <c r="AA261" t="s">
        <v>2201</v>
      </c>
      <c r="AB261">
        <v>0</v>
      </c>
      <c r="AC261">
        <v>0</v>
      </c>
      <c r="AD261">
        <v>0</v>
      </c>
      <c r="AE261">
        <v>0</v>
      </c>
      <c r="AF261">
        <v>0</v>
      </c>
      <c r="AG261">
        <v>0</v>
      </c>
      <c r="AH261">
        <v>2</v>
      </c>
      <c r="AI261">
        <v>0</v>
      </c>
      <c r="AJ261">
        <v>0</v>
      </c>
      <c r="AK261">
        <v>0</v>
      </c>
      <c r="AL261">
        <v>0</v>
      </c>
      <c r="AM261">
        <v>3</v>
      </c>
      <c r="AN261">
        <v>0</v>
      </c>
      <c r="AO261">
        <v>0</v>
      </c>
      <c r="AP261">
        <v>0</v>
      </c>
      <c r="AQ261">
        <v>1</v>
      </c>
      <c r="AR261">
        <v>0</v>
      </c>
      <c r="AS261">
        <v>1</v>
      </c>
      <c r="AT261">
        <v>0</v>
      </c>
      <c r="AU261">
        <v>0</v>
      </c>
      <c r="AV261">
        <v>1</v>
      </c>
      <c r="AW261">
        <v>0</v>
      </c>
      <c r="AX261">
        <v>1</v>
      </c>
      <c r="AY261">
        <v>0</v>
      </c>
      <c r="AZ261">
        <v>0</v>
      </c>
      <c r="BA261">
        <v>5</v>
      </c>
      <c r="BB261">
        <v>0</v>
      </c>
      <c r="BC261">
        <v>0</v>
      </c>
      <c r="BD261">
        <v>0</v>
      </c>
      <c r="BE261">
        <v>0</v>
      </c>
      <c r="BF261">
        <v>0</v>
      </c>
      <c r="BG261">
        <v>0</v>
      </c>
      <c r="BH261">
        <v>0</v>
      </c>
      <c r="BI261">
        <v>1</v>
      </c>
      <c r="BJ261">
        <v>0</v>
      </c>
      <c r="BK261">
        <v>2</v>
      </c>
      <c r="BL261">
        <v>0</v>
      </c>
      <c r="BM261">
        <v>0</v>
      </c>
      <c r="BN261">
        <v>5</v>
      </c>
      <c r="BO261">
        <v>0</v>
      </c>
      <c r="BP261">
        <v>0</v>
      </c>
      <c r="BQ261">
        <v>0</v>
      </c>
      <c r="BR261">
        <v>0</v>
      </c>
      <c r="BS261">
        <v>3</v>
      </c>
      <c r="BT261">
        <v>0</v>
      </c>
      <c r="BU261">
        <v>0</v>
      </c>
      <c r="BV261">
        <v>0</v>
      </c>
      <c r="BW261">
        <v>2</v>
      </c>
      <c r="BX261">
        <v>0</v>
      </c>
      <c r="BY261">
        <v>0</v>
      </c>
      <c r="BZ261">
        <v>0</v>
      </c>
      <c r="CA261">
        <v>0</v>
      </c>
      <c r="CB261">
        <v>0</v>
      </c>
      <c r="CC261">
        <v>0</v>
      </c>
      <c r="CD261">
        <v>3</v>
      </c>
      <c r="CE261">
        <v>0</v>
      </c>
      <c r="CF261">
        <v>0</v>
      </c>
      <c r="CG261">
        <v>0</v>
      </c>
      <c r="CH261">
        <v>1</v>
      </c>
      <c r="CI261">
        <v>0</v>
      </c>
      <c r="CJ261">
        <v>1</v>
      </c>
      <c r="CK261">
        <v>0</v>
      </c>
      <c r="CL261">
        <v>0</v>
      </c>
      <c r="CM261">
        <v>0</v>
      </c>
      <c r="CN261">
        <v>0</v>
      </c>
      <c r="CO261">
        <v>0</v>
      </c>
      <c r="CP261">
        <v>0</v>
      </c>
      <c r="CQ261">
        <v>1</v>
      </c>
      <c r="CR261">
        <v>0</v>
      </c>
      <c r="CS261">
        <v>0</v>
      </c>
      <c r="CT261">
        <v>2</v>
      </c>
      <c r="CU261">
        <v>0</v>
      </c>
      <c r="CV261">
        <v>0</v>
      </c>
      <c r="CW261">
        <v>0</v>
      </c>
      <c r="CX261">
        <v>0</v>
      </c>
      <c r="CY261">
        <v>0</v>
      </c>
      <c r="CZ261">
        <v>0</v>
      </c>
      <c r="DA261">
        <v>0</v>
      </c>
      <c r="DB261">
        <v>0</v>
      </c>
      <c r="DC261">
        <v>0</v>
      </c>
      <c r="DD261">
        <v>0</v>
      </c>
      <c r="DE261">
        <v>0</v>
      </c>
      <c r="DF261">
        <v>0</v>
      </c>
      <c r="DG261">
        <v>0</v>
      </c>
      <c r="DH261">
        <v>0</v>
      </c>
      <c r="DI261">
        <v>0</v>
      </c>
      <c r="DJ261">
        <v>0</v>
      </c>
      <c r="DK261">
        <v>0</v>
      </c>
      <c r="DL261">
        <v>0</v>
      </c>
      <c r="DM261">
        <v>0</v>
      </c>
      <c r="DN261">
        <v>0</v>
      </c>
      <c r="DO261">
        <v>0</v>
      </c>
      <c r="DP261">
        <v>0</v>
      </c>
      <c r="DQ261">
        <v>0</v>
      </c>
      <c r="DR261">
        <v>0</v>
      </c>
      <c r="DS261">
        <v>0</v>
      </c>
      <c r="DT261" s="340">
        <v>0</v>
      </c>
      <c r="DU261" s="340">
        <v>0</v>
      </c>
      <c r="DV261" s="340">
        <v>0</v>
      </c>
      <c r="DW261" s="340">
        <v>0</v>
      </c>
      <c r="DX261" s="340">
        <v>0</v>
      </c>
      <c r="DY261" s="340">
        <v>0</v>
      </c>
      <c r="DZ261" s="340">
        <v>0</v>
      </c>
      <c r="EA261" s="340">
        <v>0</v>
      </c>
      <c r="EB261" s="340">
        <v>0</v>
      </c>
      <c r="EC261" s="340">
        <v>0</v>
      </c>
      <c r="ED261" s="340">
        <v>0</v>
      </c>
      <c r="EE261" s="340">
        <v>2</v>
      </c>
      <c r="EF261" s="340">
        <v>0</v>
      </c>
      <c r="EG261" s="340">
        <v>0</v>
      </c>
      <c r="EH261" s="340">
        <v>0</v>
      </c>
      <c r="EI261" s="340">
        <v>1</v>
      </c>
      <c r="EJ261" s="235">
        <v>0</v>
      </c>
      <c r="EK261" s="235">
        <v>0</v>
      </c>
      <c r="EL261" s="235">
        <v>0</v>
      </c>
      <c r="EM261" s="235">
        <v>0</v>
      </c>
      <c r="EN261" s="235">
        <v>0</v>
      </c>
      <c r="EO261" s="235">
        <v>0</v>
      </c>
      <c r="EP261" s="235">
        <v>2</v>
      </c>
      <c r="EQ261" s="235">
        <v>0</v>
      </c>
      <c r="ER261" s="235">
        <v>0</v>
      </c>
      <c r="ES261" s="235">
        <v>0</v>
      </c>
      <c r="ET261" s="235">
        <v>0</v>
      </c>
      <c r="EU261" s="235">
        <v>0</v>
      </c>
      <c r="EV261" s="235">
        <v>0</v>
      </c>
      <c r="EW261" s="235">
        <v>0</v>
      </c>
      <c r="EX261" s="235">
        <v>0</v>
      </c>
      <c r="EY261" s="235">
        <v>0</v>
      </c>
    </row>
    <row r="262" spans="1:155" x14ac:dyDescent="0.2">
      <c r="A262" t="s">
        <v>1871</v>
      </c>
      <c r="E262" s="277"/>
      <c r="F262" s="277"/>
      <c r="G262" s="277"/>
      <c r="H262" s="277"/>
      <c r="I262" s="277"/>
      <c r="J262" s="277"/>
      <c r="K262">
        <v>0</v>
      </c>
      <c r="L262">
        <v>5</v>
      </c>
      <c r="M262">
        <v>0</v>
      </c>
      <c r="N262">
        <v>7</v>
      </c>
      <c r="O262">
        <v>13</v>
      </c>
      <c r="P262">
        <v>0</v>
      </c>
      <c r="Q262">
        <v>12</v>
      </c>
      <c r="R262">
        <v>0</v>
      </c>
      <c r="S262">
        <v>9</v>
      </c>
      <c r="T262">
        <v>12</v>
      </c>
      <c r="U262">
        <v>0</v>
      </c>
      <c r="V262">
        <v>13</v>
      </c>
      <c r="W262">
        <v>0</v>
      </c>
      <c r="X262">
        <v>0</v>
      </c>
      <c r="Y262">
        <v>0</v>
      </c>
      <c r="Z262">
        <v>4</v>
      </c>
      <c r="AA262" t="s">
        <v>2201</v>
      </c>
      <c r="AB262">
        <v>0</v>
      </c>
      <c r="AC262">
        <v>0</v>
      </c>
      <c r="AD262">
        <v>0</v>
      </c>
      <c r="AE262">
        <v>1</v>
      </c>
      <c r="AF262">
        <v>4</v>
      </c>
      <c r="AG262">
        <v>0</v>
      </c>
      <c r="AH262">
        <v>1</v>
      </c>
      <c r="AI262">
        <v>0</v>
      </c>
      <c r="AJ262">
        <v>0</v>
      </c>
      <c r="AK262">
        <v>0</v>
      </c>
      <c r="AL262">
        <v>0</v>
      </c>
      <c r="AM262">
        <v>0</v>
      </c>
      <c r="AN262">
        <v>0</v>
      </c>
      <c r="AO262">
        <v>0</v>
      </c>
      <c r="AP262">
        <v>0</v>
      </c>
      <c r="AQ262">
        <v>0</v>
      </c>
      <c r="AR262">
        <v>0</v>
      </c>
      <c r="AS262">
        <v>1</v>
      </c>
      <c r="AT262">
        <v>0</v>
      </c>
      <c r="AU262">
        <v>0</v>
      </c>
      <c r="AV262">
        <v>3</v>
      </c>
      <c r="AW262">
        <v>0</v>
      </c>
      <c r="AX262">
        <v>1</v>
      </c>
      <c r="AY262">
        <v>0</v>
      </c>
      <c r="AZ262">
        <v>0</v>
      </c>
      <c r="BA262">
        <v>1</v>
      </c>
      <c r="BB262">
        <v>1</v>
      </c>
      <c r="BC262">
        <v>0</v>
      </c>
      <c r="BD262">
        <v>1</v>
      </c>
      <c r="BE262">
        <v>0</v>
      </c>
      <c r="BF262">
        <v>0</v>
      </c>
      <c r="BG262">
        <v>0</v>
      </c>
      <c r="BH262">
        <v>0</v>
      </c>
      <c r="BJ262">
        <v>0</v>
      </c>
      <c r="BK262">
        <v>1</v>
      </c>
      <c r="BL262">
        <v>3</v>
      </c>
      <c r="BM262">
        <v>0</v>
      </c>
      <c r="BN262">
        <v>1</v>
      </c>
      <c r="BO262">
        <v>0</v>
      </c>
      <c r="BP262">
        <v>0</v>
      </c>
      <c r="BQ262">
        <v>0</v>
      </c>
      <c r="BR262">
        <v>0</v>
      </c>
      <c r="BS262">
        <v>1</v>
      </c>
      <c r="BT262">
        <v>0</v>
      </c>
      <c r="BU262">
        <v>0</v>
      </c>
      <c r="BV262">
        <v>0</v>
      </c>
      <c r="BW262">
        <v>0</v>
      </c>
      <c r="BX262">
        <v>0</v>
      </c>
      <c r="BY262">
        <v>0</v>
      </c>
      <c r="BZ262">
        <v>0</v>
      </c>
      <c r="CA262">
        <v>0</v>
      </c>
      <c r="CB262">
        <v>1</v>
      </c>
      <c r="CC262">
        <v>0</v>
      </c>
      <c r="CD262">
        <v>1</v>
      </c>
      <c r="CE262">
        <v>0</v>
      </c>
      <c r="CF262">
        <v>0</v>
      </c>
      <c r="CG262">
        <v>0</v>
      </c>
      <c r="CH262">
        <v>1</v>
      </c>
      <c r="CI262">
        <v>0</v>
      </c>
      <c r="CJ262">
        <v>0</v>
      </c>
      <c r="CK262">
        <v>0</v>
      </c>
      <c r="CL262">
        <v>0</v>
      </c>
      <c r="CM262">
        <v>0</v>
      </c>
      <c r="CN262">
        <v>0</v>
      </c>
      <c r="CO262">
        <v>1</v>
      </c>
      <c r="CP262">
        <v>0</v>
      </c>
      <c r="CQ262">
        <v>0</v>
      </c>
      <c r="CR262">
        <v>3</v>
      </c>
      <c r="CS262">
        <v>0</v>
      </c>
      <c r="CT262">
        <v>2</v>
      </c>
      <c r="CU262">
        <v>0</v>
      </c>
      <c r="CV262">
        <v>0</v>
      </c>
      <c r="CW262">
        <v>0</v>
      </c>
      <c r="CX262">
        <v>0</v>
      </c>
      <c r="CY262">
        <v>1</v>
      </c>
      <c r="CZ262">
        <v>0</v>
      </c>
      <c r="DA262">
        <v>0</v>
      </c>
      <c r="DB262">
        <v>0</v>
      </c>
      <c r="DC262">
        <v>0</v>
      </c>
      <c r="DD262">
        <v>0</v>
      </c>
      <c r="DE262">
        <v>2</v>
      </c>
      <c r="DF262">
        <v>0</v>
      </c>
      <c r="DG262">
        <v>0</v>
      </c>
      <c r="DH262">
        <v>0</v>
      </c>
      <c r="DI262">
        <v>0</v>
      </c>
      <c r="DJ262">
        <v>0</v>
      </c>
      <c r="DK262">
        <v>0</v>
      </c>
      <c r="DL262">
        <v>0</v>
      </c>
      <c r="DM262">
        <v>0</v>
      </c>
      <c r="DN262">
        <v>1</v>
      </c>
      <c r="DO262">
        <v>0</v>
      </c>
      <c r="DP262">
        <v>2</v>
      </c>
      <c r="DQ262">
        <v>0</v>
      </c>
      <c r="DR262">
        <v>0</v>
      </c>
      <c r="DS262">
        <v>0</v>
      </c>
      <c r="DT262" s="340">
        <v>0</v>
      </c>
      <c r="DU262" s="340">
        <v>0</v>
      </c>
      <c r="DV262" s="340">
        <v>0</v>
      </c>
      <c r="DW262" s="340">
        <v>1</v>
      </c>
      <c r="DX262" s="340">
        <v>1</v>
      </c>
      <c r="DY262" s="340">
        <v>0</v>
      </c>
      <c r="DZ262" s="340">
        <v>1</v>
      </c>
      <c r="EA262" s="340">
        <v>0</v>
      </c>
      <c r="EB262" s="340">
        <v>0</v>
      </c>
      <c r="EC262" s="340">
        <v>0</v>
      </c>
      <c r="ED262" s="340">
        <v>0</v>
      </c>
      <c r="EE262" s="340">
        <v>0</v>
      </c>
      <c r="EF262" s="340">
        <v>0</v>
      </c>
      <c r="EG262" s="340">
        <v>0</v>
      </c>
      <c r="EH262" s="340">
        <v>0</v>
      </c>
      <c r="EI262" s="340">
        <v>0</v>
      </c>
      <c r="EJ262" s="235">
        <v>0</v>
      </c>
      <c r="EK262" s="235">
        <v>0</v>
      </c>
      <c r="EL262" s="235">
        <v>0</v>
      </c>
      <c r="EM262" s="235">
        <v>1</v>
      </c>
      <c r="EN262" s="235">
        <v>0</v>
      </c>
      <c r="EO262" s="235">
        <v>0</v>
      </c>
      <c r="EP262" s="235">
        <v>1</v>
      </c>
      <c r="EQ262" s="235">
        <v>0</v>
      </c>
      <c r="ER262" s="235">
        <v>0</v>
      </c>
      <c r="ES262" s="235">
        <v>0</v>
      </c>
      <c r="ET262" s="235">
        <v>0</v>
      </c>
      <c r="EU262" s="235">
        <v>0</v>
      </c>
      <c r="EV262" s="235">
        <v>0</v>
      </c>
      <c r="EW262" s="235">
        <v>0</v>
      </c>
      <c r="EX262" s="235">
        <v>0</v>
      </c>
      <c r="EY262" s="235">
        <v>0</v>
      </c>
    </row>
    <row r="263" spans="1:155" x14ac:dyDescent="0.2">
      <c r="A263" t="s">
        <v>1859</v>
      </c>
      <c r="E263" s="277"/>
      <c r="F263" s="277"/>
      <c r="G263" s="277"/>
      <c r="H263" s="277"/>
      <c r="I263" s="277"/>
      <c r="J263" s="277"/>
      <c r="K263">
        <v>0</v>
      </c>
      <c r="L263">
        <v>10</v>
      </c>
      <c r="M263">
        <v>0</v>
      </c>
      <c r="N263">
        <v>13</v>
      </c>
      <c r="O263">
        <v>7</v>
      </c>
      <c r="P263">
        <v>0</v>
      </c>
      <c r="Q263">
        <v>16</v>
      </c>
      <c r="R263">
        <v>0</v>
      </c>
      <c r="S263">
        <v>10</v>
      </c>
      <c r="T263">
        <v>56</v>
      </c>
      <c r="U263">
        <v>17</v>
      </c>
      <c r="V263">
        <v>27</v>
      </c>
      <c r="W263">
        <v>1</v>
      </c>
      <c r="X263">
        <v>0</v>
      </c>
      <c r="Y263">
        <v>0</v>
      </c>
      <c r="Z263">
        <v>5</v>
      </c>
      <c r="AA263" t="s">
        <v>2201</v>
      </c>
      <c r="AB263">
        <v>0</v>
      </c>
      <c r="AC263">
        <v>0</v>
      </c>
      <c r="AD263">
        <v>0</v>
      </c>
      <c r="AE263">
        <v>0</v>
      </c>
      <c r="AF263">
        <v>0</v>
      </c>
      <c r="AG263">
        <v>0</v>
      </c>
      <c r="AH263">
        <v>3</v>
      </c>
      <c r="AI263">
        <v>0</v>
      </c>
      <c r="AJ263">
        <v>0</v>
      </c>
      <c r="AK263">
        <v>0</v>
      </c>
      <c r="AL263">
        <v>0</v>
      </c>
      <c r="AM263">
        <v>3</v>
      </c>
      <c r="AN263">
        <v>0</v>
      </c>
      <c r="AO263">
        <v>0</v>
      </c>
      <c r="AP263">
        <v>0</v>
      </c>
      <c r="AQ263">
        <v>1</v>
      </c>
      <c r="AR263">
        <v>0</v>
      </c>
      <c r="AS263">
        <v>0</v>
      </c>
      <c r="AT263">
        <v>0</v>
      </c>
      <c r="AU263">
        <v>0</v>
      </c>
      <c r="AV263">
        <v>1</v>
      </c>
      <c r="AW263">
        <v>0</v>
      </c>
      <c r="AX263">
        <v>1</v>
      </c>
      <c r="AY263">
        <v>0</v>
      </c>
      <c r="AZ263">
        <v>0</v>
      </c>
      <c r="BA263">
        <v>0</v>
      </c>
      <c r="BB263">
        <v>3</v>
      </c>
      <c r="BC263">
        <v>0</v>
      </c>
      <c r="BD263">
        <v>0</v>
      </c>
      <c r="BE263">
        <v>0</v>
      </c>
      <c r="BF263">
        <v>0</v>
      </c>
      <c r="BG263">
        <v>0</v>
      </c>
      <c r="BH263">
        <v>0</v>
      </c>
      <c r="BI263">
        <v>0</v>
      </c>
      <c r="BJ263">
        <v>0</v>
      </c>
      <c r="BK263">
        <v>0</v>
      </c>
      <c r="BL263">
        <v>0</v>
      </c>
      <c r="BM263">
        <v>0</v>
      </c>
      <c r="BN263">
        <v>2</v>
      </c>
      <c r="BO263">
        <v>0</v>
      </c>
      <c r="BP263">
        <v>0</v>
      </c>
      <c r="BQ263">
        <v>0</v>
      </c>
      <c r="BR263">
        <v>0</v>
      </c>
      <c r="BS263">
        <v>4</v>
      </c>
      <c r="BT263">
        <v>0</v>
      </c>
      <c r="BU263">
        <v>0</v>
      </c>
      <c r="BV263">
        <v>0</v>
      </c>
      <c r="BW263">
        <v>0</v>
      </c>
      <c r="BX263">
        <v>0</v>
      </c>
      <c r="BY263">
        <v>0</v>
      </c>
      <c r="BZ263">
        <v>0</v>
      </c>
      <c r="CA263">
        <v>0</v>
      </c>
      <c r="CB263">
        <v>0</v>
      </c>
      <c r="CC263">
        <v>0</v>
      </c>
      <c r="CD263">
        <v>1</v>
      </c>
      <c r="CE263">
        <v>0</v>
      </c>
      <c r="CF263">
        <v>0</v>
      </c>
      <c r="CG263">
        <v>0</v>
      </c>
      <c r="CH263">
        <v>5</v>
      </c>
      <c r="CI263">
        <v>2</v>
      </c>
      <c r="CJ263">
        <v>0</v>
      </c>
      <c r="CK263">
        <v>0</v>
      </c>
      <c r="CL263">
        <v>0</v>
      </c>
      <c r="CM263">
        <v>0</v>
      </c>
      <c r="CN263">
        <v>0</v>
      </c>
      <c r="CO263">
        <v>0</v>
      </c>
      <c r="CP263">
        <v>0</v>
      </c>
      <c r="CQ263">
        <v>0</v>
      </c>
      <c r="CR263">
        <v>1</v>
      </c>
      <c r="CS263">
        <v>0</v>
      </c>
      <c r="CT263">
        <v>2</v>
      </c>
      <c r="CU263">
        <v>0</v>
      </c>
      <c r="CV263">
        <v>1</v>
      </c>
      <c r="CW263">
        <v>2</v>
      </c>
      <c r="CX263">
        <v>0</v>
      </c>
      <c r="CY263">
        <v>1</v>
      </c>
      <c r="CZ263">
        <v>0</v>
      </c>
      <c r="DA263">
        <v>0</v>
      </c>
      <c r="DB263">
        <v>0</v>
      </c>
      <c r="DC263">
        <v>0</v>
      </c>
      <c r="DD263">
        <v>0</v>
      </c>
      <c r="DE263">
        <v>0</v>
      </c>
      <c r="DF263">
        <v>0</v>
      </c>
      <c r="DG263">
        <v>0</v>
      </c>
      <c r="DH263">
        <v>1</v>
      </c>
      <c r="DI263">
        <v>0</v>
      </c>
      <c r="DJ263">
        <v>0</v>
      </c>
      <c r="DK263">
        <v>0</v>
      </c>
      <c r="DL263">
        <v>0</v>
      </c>
      <c r="DM263">
        <v>0</v>
      </c>
      <c r="DN263">
        <v>4</v>
      </c>
      <c r="DO263">
        <v>0</v>
      </c>
      <c r="DP263">
        <v>0</v>
      </c>
      <c r="DQ263">
        <v>0</v>
      </c>
      <c r="DR263">
        <v>0</v>
      </c>
      <c r="DS263">
        <v>0</v>
      </c>
      <c r="DT263" s="340">
        <v>0</v>
      </c>
      <c r="DU263" s="340">
        <v>0</v>
      </c>
      <c r="DV263" s="340">
        <v>0</v>
      </c>
      <c r="DW263" s="340">
        <v>0</v>
      </c>
      <c r="DX263" s="340">
        <v>0</v>
      </c>
      <c r="DY263" s="340">
        <v>0</v>
      </c>
      <c r="DZ263" s="340">
        <v>1</v>
      </c>
      <c r="EA263" s="340">
        <v>0</v>
      </c>
      <c r="EB263" s="340">
        <v>0</v>
      </c>
      <c r="EC263" s="340">
        <v>0</v>
      </c>
      <c r="ED263" s="340">
        <v>0</v>
      </c>
      <c r="EE263" s="340">
        <v>1</v>
      </c>
      <c r="EF263" s="340">
        <v>0</v>
      </c>
      <c r="EG263" s="340">
        <v>0</v>
      </c>
      <c r="EH263" s="340">
        <v>0</v>
      </c>
      <c r="EI263" s="340">
        <v>1</v>
      </c>
      <c r="EJ263" s="235">
        <v>0</v>
      </c>
      <c r="EK263" s="235">
        <v>0</v>
      </c>
      <c r="EL263" s="235">
        <v>0</v>
      </c>
      <c r="EM263" s="235">
        <v>0</v>
      </c>
      <c r="EN263" s="235">
        <v>0</v>
      </c>
      <c r="EO263" s="235">
        <v>0</v>
      </c>
      <c r="EP263" s="235">
        <v>1</v>
      </c>
      <c r="EQ263" s="235">
        <v>0</v>
      </c>
      <c r="ER263" s="235">
        <v>0</v>
      </c>
      <c r="ES263" s="235">
        <v>0</v>
      </c>
      <c r="ET263" s="235">
        <v>1</v>
      </c>
      <c r="EU263" s="235">
        <v>0</v>
      </c>
      <c r="EV263" s="235">
        <v>0</v>
      </c>
      <c r="EW263" s="235">
        <v>0</v>
      </c>
      <c r="EX263" s="235">
        <v>0</v>
      </c>
      <c r="EY263" s="235">
        <v>0</v>
      </c>
    </row>
    <row r="264" spans="1:155" x14ac:dyDescent="0.2">
      <c r="A264" t="s">
        <v>1830</v>
      </c>
      <c r="E264" s="277"/>
      <c r="F264" s="277"/>
      <c r="G264" s="277"/>
      <c r="H264" s="277"/>
      <c r="I264" s="277"/>
      <c r="J264" s="277"/>
      <c r="K264">
        <v>0</v>
      </c>
      <c r="L264">
        <v>3</v>
      </c>
      <c r="M264">
        <v>0</v>
      </c>
      <c r="N264">
        <v>8</v>
      </c>
      <c r="O264">
        <v>11</v>
      </c>
      <c r="P264">
        <v>0</v>
      </c>
      <c r="Q264">
        <v>6</v>
      </c>
      <c r="R264">
        <v>0</v>
      </c>
      <c r="S264">
        <v>4</v>
      </c>
      <c r="T264">
        <v>2</v>
      </c>
      <c r="U264">
        <v>2</v>
      </c>
      <c r="V264">
        <v>3</v>
      </c>
      <c r="W264">
        <v>0</v>
      </c>
      <c r="X264">
        <v>0</v>
      </c>
      <c r="Y264">
        <v>0</v>
      </c>
      <c r="Z264">
        <v>1</v>
      </c>
      <c r="AA264" t="s">
        <v>2201</v>
      </c>
      <c r="AB264">
        <v>0</v>
      </c>
      <c r="AC264">
        <v>0</v>
      </c>
      <c r="AD264">
        <v>0</v>
      </c>
      <c r="AE264">
        <v>0</v>
      </c>
      <c r="AF264">
        <v>0</v>
      </c>
      <c r="AG264">
        <v>0</v>
      </c>
      <c r="AH264">
        <v>1</v>
      </c>
      <c r="AI264">
        <v>0</v>
      </c>
      <c r="AJ264">
        <v>0</v>
      </c>
      <c r="AK264">
        <v>0</v>
      </c>
      <c r="AL264">
        <v>0</v>
      </c>
      <c r="AM264">
        <v>0</v>
      </c>
      <c r="AN264">
        <v>0</v>
      </c>
      <c r="AO264">
        <v>0</v>
      </c>
      <c r="AP264">
        <v>0</v>
      </c>
      <c r="AQ264">
        <v>0</v>
      </c>
      <c r="AR264">
        <v>0</v>
      </c>
      <c r="AS264">
        <v>0</v>
      </c>
      <c r="AT264">
        <v>0</v>
      </c>
      <c r="AU264">
        <v>0</v>
      </c>
      <c r="AV264">
        <v>1</v>
      </c>
      <c r="AW264">
        <v>0</v>
      </c>
      <c r="AX264">
        <v>1</v>
      </c>
      <c r="AY264">
        <v>0</v>
      </c>
      <c r="AZ264">
        <v>0</v>
      </c>
      <c r="BA264">
        <v>0</v>
      </c>
      <c r="BB264">
        <v>0</v>
      </c>
      <c r="BC264">
        <v>0</v>
      </c>
      <c r="BD264">
        <v>0</v>
      </c>
      <c r="BE264">
        <v>0</v>
      </c>
      <c r="BF264">
        <v>0</v>
      </c>
      <c r="BG264">
        <v>0</v>
      </c>
      <c r="BH264">
        <v>0</v>
      </c>
      <c r="BI264">
        <v>0</v>
      </c>
      <c r="BJ264">
        <v>0</v>
      </c>
      <c r="BK264">
        <v>1</v>
      </c>
      <c r="BL264">
        <v>0</v>
      </c>
      <c r="BM264">
        <v>0</v>
      </c>
      <c r="BN264">
        <v>1</v>
      </c>
      <c r="BO264">
        <v>0</v>
      </c>
      <c r="BP264">
        <v>0</v>
      </c>
      <c r="BQ264">
        <v>0</v>
      </c>
      <c r="BR264">
        <v>0</v>
      </c>
      <c r="BS264">
        <v>0</v>
      </c>
      <c r="BT264">
        <v>0</v>
      </c>
      <c r="BU264">
        <v>0</v>
      </c>
      <c r="BV264">
        <v>0</v>
      </c>
      <c r="BW264">
        <v>0</v>
      </c>
      <c r="BX264">
        <v>0</v>
      </c>
      <c r="BY264">
        <v>1</v>
      </c>
      <c r="BZ264">
        <v>0</v>
      </c>
      <c r="CA264">
        <v>0</v>
      </c>
      <c r="CB264">
        <v>0</v>
      </c>
      <c r="CC264">
        <v>0</v>
      </c>
      <c r="CD264">
        <v>0</v>
      </c>
      <c r="CE264">
        <v>0</v>
      </c>
      <c r="CF264">
        <v>0</v>
      </c>
      <c r="CG264">
        <v>0</v>
      </c>
      <c r="CH264">
        <v>1</v>
      </c>
      <c r="CI264">
        <v>0</v>
      </c>
      <c r="CJ264">
        <v>0</v>
      </c>
      <c r="CK264">
        <v>0</v>
      </c>
      <c r="CL264">
        <v>0</v>
      </c>
      <c r="CM264">
        <v>0</v>
      </c>
      <c r="CN264">
        <v>0</v>
      </c>
      <c r="CO264">
        <v>0</v>
      </c>
      <c r="CP264">
        <v>0</v>
      </c>
      <c r="CQ264">
        <v>1</v>
      </c>
      <c r="CR264">
        <v>0</v>
      </c>
      <c r="CS264">
        <v>0</v>
      </c>
      <c r="CT264">
        <v>1</v>
      </c>
      <c r="CU264">
        <v>0</v>
      </c>
      <c r="CV264">
        <v>0</v>
      </c>
      <c r="CW264">
        <v>0</v>
      </c>
      <c r="CX264">
        <v>0</v>
      </c>
      <c r="CY264">
        <v>0</v>
      </c>
      <c r="CZ264">
        <v>0</v>
      </c>
      <c r="DA264">
        <v>0</v>
      </c>
      <c r="DB264">
        <v>0</v>
      </c>
      <c r="DC264">
        <v>0</v>
      </c>
      <c r="DD264">
        <v>0</v>
      </c>
      <c r="DE264">
        <v>0</v>
      </c>
      <c r="DF264">
        <v>0</v>
      </c>
      <c r="DG264">
        <v>0</v>
      </c>
      <c r="DH264">
        <v>1</v>
      </c>
      <c r="DI264">
        <v>0</v>
      </c>
      <c r="DJ264">
        <v>0</v>
      </c>
      <c r="DK264">
        <v>0</v>
      </c>
      <c r="DL264">
        <v>0</v>
      </c>
      <c r="DM264">
        <v>0</v>
      </c>
      <c r="DN264">
        <v>0</v>
      </c>
      <c r="DO264">
        <v>0</v>
      </c>
      <c r="DP264">
        <v>0</v>
      </c>
      <c r="DQ264">
        <v>0</v>
      </c>
      <c r="DR264">
        <v>0</v>
      </c>
      <c r="DS264">
        <v>0</v>
      </c>
      <c r="DT264" s="340">
        <v>0</v>
      </c>
      <c r="DU264" s="340">
        <v>0</v>
      </c>
      <c r="DV264" s="340">
        <v>0</v>
      </c>
      <c r="DW264" s="340">
        <v>0</v>
      </c>
      <c r="DX264" s="340">
        <v>0</v>
      </c>
      <c r="DY264" s="340">
        <v>0</v>
      </c>
      <c r="DZ264" s="340">
        <v>0</v>
      </c>
      <c r="EA264" s="340">
        <v>0</v>
      </c>
      <c r="EB264" s="340">
        <v>0</v>
      </c>
      <c r="EC264" s="340">
        <v>0</v>
      </c>
      <c r="ED264" s="340">
        <v>0</v>
      </c>
      <c r="EE264" s="340">
        <v>1</v>
      </c>
      <c r="EF264" s="340">
        <v>0</v>
      </c>
      <c r="EG264" s="340">
        <v>0</v>
      </c>
      <c r="EH264" s="340">
        <v>0</v>
      </c>
      <c r="EI264" s="340">
        <v>0</v>
      </c>
      <c r="EJ264" s="235">
        <v>0</v>
      </c>
      <c r="EK264" s="235">
        <v>0</v>
      </c>
      <c r="EL264" s="235">
        <v>0</v>
      </c>
      <c r="EM264" s="235">
        <v>0</v>
      </c>
      <c r="EN264" s="235">
        <v>0</v>
      </c>
      <c r="EO264" s="235">
        <v>0</v>
      </c>
      <c r="EP264" s="235">
        <v>0</v>
      </c>
      <c r="EQ264" s="235">
        <v>0</v>
      </c>
      <c r="ER264" s="235">
        <v>0</v>
      </c>
      <c r="ES264" s="235">
        <v>0</v>
      </c>
      <c r="ET264" s="235">
        <v>0</v>
      </c>
      <c r="EU264" s="235">
        <v>0</v>
      </c>
      <c r="EV264" s="235">
        <v>0</v>
      </c>
      <c r="EW264" s="235">
        <v>0</v>
      </c>
      <c r="EX264" s="235">
        <v>0</v>
      </c>
      <c r="EY264" s="235">
        <v>0</v>
      </c>
    </row>
    <row r="265" spans="1:155" x14ac:dyDescent="0.2">
      <c r="A265" t="s">
        <v>1770</v>
      </c>
      <c r="E265" s="277"/>
      <c r="F265" s="277"/>
      <c r="G265" s="277"/>
      <c r="H265" s="277"/>
      <c r="I265" s="277"/>
      <c r="J265" s="277"/>
      <c r="K265">
        <v>0</v>
      </c>
      <c r="L265">
        <v>3</v>
      </c>
      <c r="M265">
        <v>0</v>
      </c>
      <c r="N265">
        <v>5</v>
      </c>
      <c r="O265">
        <v>7</v>
      </c>
      <c r="P265">
        <v>0</v>
      </c>
      <c r="Q265">
        <v>13</v>
      </c>
      <c r="R265">
        <v>0</v>
      </c>
      <c r="S265">
        <v>7</v>
      </c>
      <c r="T265">
        <v>9</v>
      </c>
      <c r="U265">
        <v>1</v>
      </c>
      <c r="V265">
        <v>20</v>
      </c>
      <c r="W265">
        <v>0</v>
      </c>
      <c r="X265">
        <v>0</v>
      </c>
      <c r="Y265">
        <v>0</v>
      </c>
      <c r="Z265">
        <v>7</v>
      </c>
      <c r="AA265" t="s">
        <v>2201</v>
      </c>
      <c r="AB265">
        <v>0</v>
      </c>
      <c r="AC265">
        <v>0</v>
      </c>
      <c r="AD265">
        <v>0</v>
      </c>
      <c r="AE265">
        <v>0</v>
      </c>
      <c r="AF265">
        <v>0</v>
      </c>
      <c r="AG265">
        <v>0</v>
      </c>
      <c r="AH265">
        <v>0</v>
      </c>
      <c r="AI265">
        <v>0</v>
      </c>
      <c r="AJ265">
        <v>1</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0</v>
      </c>
      <c r="BK265">
        <v>0</v>
      </c>
      <c r="BL265">
        <v>0</v>
      </c>
      <c r="BM265">
        <v>0</v>
      </c>
      <c r="BN265">
        <v>4</v>
      </c>
      <c r="BO265">
        <v>0</v>
      </c>
      <c r="BP265">
        <v>1</v>
      </c>
      <c r="BQ265">
        <v>0</v>
      </c>
      <c r="BR265">
        <v>0</v>
      </c>
      <c r="BS265">
        <v>2</v>
      </c>
      <c r="BT265">
        <v>0</v>
      </c>
      <c r="BU265">
        <v>0</v>
      </c>
      <c r="BV265">
        <v>0</v>
      </c>
      <c r="BW265">
        <v>2</v>
      </c>
      <c r="BX265">
        <v>0</v>
      </c>
      <c r="BY265">
        <v>0</v>
      </c>
      <c r="BZ265">
        <v>0</v>
      </c>
      <c r="CA265">
        <v>0</v>
      </c>
      <c r="CB265">
        <v>0</v>
      </c>
      <c r="CC265">
        <v>0</v>
      </c>
      <c r="CD265">
        <v>0</v>
      </c>
      <c r="CE265">
        <v>0</v>
      </c>
      <c r="CF265">
        <v>0</v>
      </c>
      <c r="CG265">
        <v>1</v>
      </c>
      <c r="CH265">
        <v>1</v>
      </c>
      <c r="CI265">
        <v>0</v>
      </c>
      <c r="CJ265">
        <v>0</v>
      </c>
      <c r="CK265">
        <v>0</v>
      </c>
      <c r="CL265">
        <v>0</v>
      </c>
      <c r="CM265">
        <v>0</v>
      </c>
      <c r="CN265">
        <v>0</v>
      </c>
      <c r="CO265">
        <v>0</v>
      </c>
      <c r="CP265">
        <v>0</v>
      </c>
      <c r="CQ265">
        <v>0</v>
      </c>
      <c r="CR265">
        <v>0</v>
      </c>
      <c r="CS265">
        <v>0</v>
      </c>
      <c r="CT265">
        <v>0</v>
      </c>
      <c r="CU265">
        <v>0</v>
      </c>
      <c r="CV265">
        <v>0</v>
      </c>
      <c r="CW265">
        <v>1</v>
      </c>
      <c r="CX265">
        <v>0</v>
      </c>
      <c r="CY265">
        <v>1</v>
      </c>
      <c r="CZ265">
        <v>0</v>
      </c>
      <c r="DA265">
        <v>0</v>
      </c>
      <c r="DB265">
        <v>0</v>
      </c>
      <c r="DC265">
        <v>1</v>
      </c>
      <c r="DD265">
        <v>0</v>
      </c>
      <c r="DE265">
        <v>0</v>
      </c>
      <c r="DF265">
        <v>0</v>
      </c>
      <c r="DG265">
        <v>0</v>
      </c>
      <c r="DH265">
        <v>0</v>
      </c>
      <c r="DI265">
        <v>0</v>
      </c>
      <c r="DJ265">
        <v>0</v>
      </c>
      <c r="DK265">
        <v>0</v>
      </c>
      <c r="DL265">
        <v>0</v>
      </c>
      <c r="DM265">
        <v>0</v>
      </c>
      <c r="DN265">
        <v>3</v>
      </c>
      <c r="DO265">
        <v>0</v>
      </c>
      <c r="DP265">
        <v>0</v>
      </c>
      <c r="DQ265">
        <v>0</v>
      </c>
      <c r="DR265">
        <v>0</v>
      </c>
      <c r="DS265">
        <v>0</v>
      </c>
      <c r="DT265" s="340">
        <v>0</v>
      </c>
      <c r="DU265" s="340">
        <v>0</v>
      </c>
      <c r="DV265" s="340">
        <v>0</v>
      </c>
      <c r="DW265" s="340">
        <v>0</v>
      </c>
      <c r="DX265" s="340">
        <v>0</v>
      </c>
      <c r="DY265" s="340">
        <v>0</v>
      </c>
      <c r="DZ265" s="340">
        <v>2</v>
      </c>
      <c r="EA265" s="340">
        <v>0</v>
      </c>
      <c r="EB265" s="340">
        <v>0</v>
      </c>
      <c r="EC265" s="340">
        <v>1</v>
      </c>
      <c r="ED265" s="340">
        <v>0</v>
      </c>
      <c r="EE265" s="340">
        <v>2</v>
      </c>
      <c r="EF265" s="340">
        <v>0</v>
      </c>
      <c r="EG265" s="340">
        <v>0</v>
      </c>
      <c r="EH265" s="340">
        <v>0</v>
      </c>
      <c r="EI265" s="340">
        <v>0</v>
      </c>
      <c r="EJ265" s="235">
        <v>0</v>
      </c>
      <c r="EK265" s="235">
        <v>0</v>
      </c>
      <c r="EL265" s="235">
        <v>0</v>
      </c>
      <c r="EM265" s="235">
        <v>0</v>
      </c>
      <c r="EN265" s="235">
        <v>1</v>
      </c>
      <c r="EO265" s="235">
        <v>0</v>
      </c>
      <c r="EP265" s="235">
        <v>0</v>
      </c>
      <c r="EQ265" s="235">
        <v>0</v>
      </c>
      <c r="ER265" s="235">
        <v>0</v>
      </c>
      <c r="ES265" s="235">
        <v>0</v>
      </c>
      <c r="ET265" s="235">
        <v>2</v>
      </c>
      <c r="EU265" s="235">
        <v>0</v>
      </c>
      <c r="EV265" s="235">
        <v>0</v>
      </c>
      <c r="EW265" s="235">
        <v>0</v>
      </c>
      <c r="EX265" s="235">
        <v>0</v>
      </c>
      <c r="EY265" s="235">
        <v>0</v>
      </c>
    </row>
    <row r="266" spans="1:155" x14ac:dyDescent="0.2">
      <c r="A266" t="s">
        <v>1992</v>
      </c>
      <c r="E266" s="277"/>
      <c r="F266" s="277"/>
      <c r="G266" s="277"/>
      <c r="H266" s="277"/>
      <c r="I266" s="277"/>
      <c r="J266" s="277"/>
      <c r="K266">
        <v>0</v>
      </c>
      <c r="L266">
        <v>3</v>
      </c>
      <c r="M266">
        <v>0</v>
      </c>
      <c r="N266">
        <v>12</v>
      </c>
      <c r="O266">
        <v>14</v>
      </c>
      <c r="P266">
        <v>0</v>
      </c>
      <c r="Q266">
        <v>18</v>
      </c>
      <c r="R266">
        <v>0</v>
      </c>
      <c r="S266">
        <v>5</v>
      </c>
      <c r="T266">
        <v>7</v>
      </c>
      <c r="U266">
        <v>1</v>
      </c>
      <c r="V266">
        <v>4</v>
      </c>
      <c r="W266">
        <v>0</v>
      </c>
      <c r="X266">
        <v>0</v>
      </c>
      <c r="Y266">
        <v>0</v>
      </c>
      <c r="Z266">
        <v>2</v>
      </c>
      <c r="AA266" t="s">
        <v>2201</v>
      </c>
      <c r="AB266">
        <v>0</v>
      </c>
      <c r="AC266">
        <v>0</v>
      </c>
      <c r="AD266">
        <v>0</v>
      </c>
      <c r="AE266">
        <v>1</v>
      </c>
      <c r="AF266">
        <v>0</v>
      </c>
      <c r="AG266">
        <v>0</v>
      </c>
      <c r="AH266">
        <v>7</v>
      </c>
      <c r="AI266">
        <v>0</v>
      </c>
      <c r="AJ266">
        <v>0</v>
      </c>
      <c r="AK266">
        <v>0</v>
      </c>
      <c r="AL266">
        <v>0</v>
      </c>
      <c r="AM266">
        <v>0</v>
      </c>
      <c r="AN266">
        <v>0</v>
      </c>
      <c r="AO266">
        <v>0</v>
      </c>
      <c r="AP266">
        <v>0</v>
      </c>
      <c r="AQ266">
        <v>0</v>
      </c>
      <c r="AR266">
        <v>0</v>
      </c>
      <c r="AS266">
        <v>0</v>
      </c>
      <c r="AT266">
        <v>0</v>
      </c>
      <c r="AU266">
        <v>0</v>
      </c>
      <c r="AV266">
        <v>1</v>
      </c>
      <c r="AW266">
        <v>0</v>
      </c>
      <c r="AX266">
        <v>0</v>
      </c>
      <c r="AY266">
        <v>0</v>
      </c>
      <c r="AZ266">
        <v>0</v>
      </c>
      <c r="BA266">
        <v>2</v>
      </c>
      <c r="BB266">
        <v>1</v>
      </c>
      <c r="BC266">
        <v>0</v>
      </c>
      <c r="BD266">
        <v>2</v>
      </c>
      <c r="BE266">
        <v>0</v>
      </c>
      <c r="BF266">
        <v>0</v>
      </c>
      <c r="BG266">
        <v>0</v>
      </c>
      <c r="BH266">
        <v>0</v>
      </c>
      <c r="BI266">
        <v>0</v>
      </c>
      <c r="BJ266">
        <v>0</v>
      </c>
      <c r="BK266">
        <v>0</v>
      </c>
      <c r="BL266">
        <v>0</v>
      </c>
      <c r="BM266">
        <v>0</v>
      </c>
      <c r="BN266">
        <v>3</v>
      </c>
      <c r="BO266">
        <v>0</v>
      </c>
      <c r="BP266">
        <v>0</v>
      </c>
      <c r="BQ266">
        <v>0</v>
      </c>
      <c r="BR266">
        <v>0</v>
      </c>
      <c r="BS266">
        <v>0</v>
      </c>
      <c r="BT266">
        <v>0</v>
      </c>
      <c r="BU266">
        <v>0</v>
      </c>
      <c r="BV266">
        <v>0</v>
      </c>
      <c r="BW266">
        <v>0</v>
      </c>
      <c r="BX266">
        <v>0</v>
      </c>
      <c r="BY266">
        <v>0</v>
      </c>
      <c r="BZ266">
        <v>0</v>
      </c>
      <c r="CA266">
        <v>0</v>
      </c>
      <c r="CB266">
        <v>0</v>
      </c>
      <c r="CC266">
        <v>0</v>
      </c>
      <c r="CD266">
        <v>2</v>
      </c>
      <c r="CE266">
        <v>0</v>
      </c>
      <c r="CF266">
        <v>0</v>
      </c>
      <c r="CG266">
        <v>0</v>
      </c>
      <c r="CH266">
        <v>0</v>
      </c>
      <c r="CI266">
        <v>0</v>
      </c>
      <c r="CJ266">
        <v>0</v>
      </c>
      <c r="CK266">
        <v>0</v>
      </c>
      <c r="CL266">
        <v>0</v>
      </c>
      <c r="CM266">
        <v>0</v>
      </c>
      <c r="CN266">
        <v>0</v>
      </c>
      <c r="CO266">
        <v>0</v>
      </c>
      <c r="CP266">
        <v>0</v>
      </c>
      <c r="CQ266">
        <v>0</v>
      </c>
      <c r="CR266">
        <v>0</v>
      </c>
      <c r="CS266">
        <v>0</v>
      </c>
      <c r="CT266">
        <v>1</v>
      </c>
      <c r="CU266">
        <v>0</v>
      </c>
      <c r="CV266">
        <v>0</v>
      </c>
      <c r="CW266">
        <v>1</v>
      </c>
      <c r="CX266">
        <v>0</v>
      </c>
      <c r="CY266">
        <v>1</v>
      </c>
      <c r="CZ266">
        <v>0</v>
      </c>
      <c r="DA266">
        <v>0</v>
      </c>
      <c r="DB266">
        <v>0</v>
      </c>
      <c r="DC266">
        <v>0</v>
      </c>
      <c r="DD266">
        <v>0</v>
      </c>
      <c r="DE266">
        <v>0</v>
      </c>
      <c r="DF266">
        <v>0</v>
      </c>
      <c r="DG266">
        <v>0</v>
      </c>
      <c r="DH266">
        <v>0</v>
      </c>
      <c r="DI266">
        <v>0</v>
      </c>
      <c r="DJ266">
        <v>1</v>
      </c>
      <c r="DK266">
        <v>0</v>
      </c>
      <c r="DL266">
        <v>0</v>
      </c>
      <c r="DM266">
        <v>0</v>
      </c>
      <c r="DN266">
        <v>0</v>
      </c>
      <c r="DO266">
        <v>0</v>
      </c>
      <c r="DP266">
        <v>0</v>
      </c>
      <c r="DQ266">
        <v>0</v>
      </c>
      <c r="DR266">
        <v>0</v>
      </c>
      <c r="DS266">
        <v>0</v>
      </c>
      <c r="DT266" s="340">
        <v>0</v>
      </c>
      <c r="DU266" s="340">
        <v>0</v>
      </c>
      <c r="DV266" s="340">
        <v>0</v>
      </c>
      <c r="DW266" s="340">
        <v>0</v>
      </c>
      <c r="DX266" s="340">
        <v>0</v>
      </c>
      <c r="DY266" s="340">
        <v>0</v>
      </c>
      <c r="DZ266" s="340">
        <v>2</v>
      </c>
      <c r="EA266" s="340">
        <v>0</v>
      </c>
      <c r="EB266" s="340">
        <v>0</v>
      </c>
      <c r="EC266" s="340">
        <v>0</v>
      </c>
      <c r="ED266" s="340">
        <v>0</v>
      </c>
      <c r="EE266" s="340">
        <v>0</v>
      </c>
      <c r="EF266" s="340">
        <v>0</v>
      </c>
      <c r="EG266" s="340">
        <v>0</v>
      </c>
      <c r="EH266" s="340">
        <v>0</v>
      </c>
      <c r="EI266" s="340">
        <v>0</v>
      </c>
      <c r="EJ266" s="235">
        <v>0</v>
      </c>
      <c r="EK266" s="235">
        <v>1</v>
      </c>
      <c r="EL266" s="235">
        <v>0</v>
      </c>
      <c r="EM266" s="235">
        <v>0</v>
      </c>
      <c r="EN266" s="235">
        <v>0</v>
      </c>
      <c r="EO266" s="235">
        <v>0</v>
      </c>
      <c r="EP266" s="235">
        <v>0</v>
      </c>
      <c r="EQ266" s="235">
        <v>0</v>
      </c>
      <c r="ER266" s="235">
        <v>0</v>
      </c>
      <c r="ES266" s="235">
        <v>0</v>
      </c>
      <c r="ET266" s="235">
        <v>4</v>
      </c>
      <c r="EU266" s="235">
        <v>2</v>
      </c>
      <c r="EV266" s="235">
        <v>1</v>
      </c>
      <c r="EW266" s="235">
        <v>0</v>
      </c>
      <c r="EX266" s="235">
        <v>0</v>
      </c>
      <c r="EY266" s="235">
        <v>0</v>
      </c>
    </row>
    <row r="267" spans="1:155" x14ac:dyDescent="0.2">
      <c r="A267" t="s">
        <v>2400</v>
      </c>
      <c r="E267" s="277"/>
      <c r="F267" s="277"/>
      <c r="G267" s="277"/>
      <c r="H267" s="277"/>
      <c r="I267" s="277"/>
      <c r="J267" s="277"/>
      <c r="DT267" s="340" t="e">
        <v>#N/A</v>
      </c>
      <c r="DU267" s="340" t="e">
        <v>#N/A</v>
      </c>
      <c r="DV267" s="340" t="e">
        <v>#N/A</v>
      </c>
      <c r="DW267" s="340" t="e">
        <v>#N/A</v>
      </c>
      <c r="DX267" s="340" t="e">
        <v>#N/A</v>
      </c>
      <c r="DY267" s="340" t="e">
        <v>#N/A</v>
      </c>
      <c r="DZ267" s="340" t="e">
        <v>#N/A</v>
      </c>
      <c r="EA267" s="340" t="e">
        <v>#N/A</v>
      </c>
      <c r="EB267" s="340" t="e">
        <v>#N/A</v>
      </c>
      <c r="EC267" s="340" t="e">
        <v>#N/A</v>
      </c>
      <c r="ED267" s="340" t="e">
        <v>#N/A</v>
      </c>
      <c r="EE267" s="340" t="e">
        <v>#N/A</v>
      </c>
      <c r="EF267" s="340" t="e">
        <v>#N/A</v>
      </c>
      <c r="EG267" s="340" t="e">
        <v>#N/A</v>
      </c>
      <c r="EH267" s="340" t="e">
        <v>#N/A</v>
      </c>
      <c r="EI267" s="340" t="e">
        <v>#N/A</v>
      </c>
      <c r="EJ267" s="235" t="e">
        <v>#N/A</v>
      </c>
      <c r="EK267" s="235" t="e">
        <v>#N/A</v>
      </c>
      <c r="EL267" s="235" t="e">
        <v>#N/A</v>
      </c>
      <c r="EM267" s="235" t="e">
        <v>#N/A</v>
      </c>
      <c r="EN267" s="235" t="e">
        <v>#N/A</v>
      </c>
      <c r="EO267" s="235" t="e">
        <v>#N/A</v>
      </c>
      <c r="EP267" s="235" t="e">
        <v>#N/A</v>
      </c>
      <c r="EQ267" s="235" t="e">
        <v>#N/A</v>
      </c>
      <c r="ER267" s="235" t="e">
        <v>#N/A</v>
      </c>
      <c r="ES267" s="235" t="e">
        <v>#N/A</v>
      </c>
      <c r="ET267" s="235" t="e">
        <v>#N/A</v>
      </c>
      <c r="EU267" s="235" t="e">
        <v>#N/A</v>
      </c>
      <c r="EV267" s="235" t="e">
        <v>#N/A</v>
      </c>
      <c r="EW267" s="235" t="e">
        <v>#N/A</v>
      </c>
      <c r="EX267" s="235" t="e">
        <v>#N/A</v>
      </c>
      <c r="EY267" s="235" t="e">
        <v>#N/A</v>
      </c>
    </row>
    <row r="268" spans="1:155" x14ac:dyDescent="0.2">
      <c r="A268" t="s">
        <v>2401</v>
      </c>
      <c r="E268" s="277"/>
      <c r="F268" s="277"/>
      <c r="G268" s="277"/>
      <c r="H268" s="277"/>
      <c r="I268" s="277"/>
      <c r="J268" s="277"/>
      <c r="DT268" s="340" t="e">
        <v>#N/A</v>
      </c>
      <c r="DU268" s="340" t="e">
        <v>#N/A</v>
      </c>
      <c r="DV268" s="340" t="e">
        <v>#N/A</v>
      </c>
      <c r="DW268" s="340" t="e">
        <v>#N/A</v>
      </c>
      <c r="DX268" s="340" t="e">
        <v>#N/A</v>
      </c>
      <c r="DY268" s="340" t="e">
        <v>#N/A</v>
      </c>
      <c r="DZ268" s="340" t="e">
        <v>#N/A</v>
      </c>
      <c r="EA268" s="340" t="e">
        <v>#N/A</v>
      </c>
      <c r="EB268" s="340" t="e">
        <v>#N/A</v>
      </c>
      <c r="EC268" s="340" t="e">
        <v>#N/A</v>
      </c>
      <c r="ED268" s="340" t="e">
        <v>#N/A</v>
      </c>
      <c r="EE268" s="340" t="e">
        <v>#N/A</v>
      </c>
      <c r="EF268" s="340" t="e">
        <v>#N/A</v>
      </c>
      <c r="EG268" s="340" t="e">
        <v>#N/A</v>
      </c>
      <c r="EH268" s="340" t="e">
        <v>#N/A</v>
      </c>
      <c r="EI268" s="340" t="e">
        <v>#N/A</v>
      </c>
      <c r="EJ268" s="235" t="e">
        <v>#N/A</v>
      </c>
      <c r="EK268" s="235" t="e">
        <v>#N/A</v>
      </c>
      <c r="EL268" s="235" t="e">
        <v>#N/A</v>
      </c>
      <c r="EM268" s="235" t="e">
        <v>#N/A</v>
      </c>
      <c r="EN268" s="235" t="e">
        <v>#N/A</v>
      </c>
      <c r="EO268" s="235" t="e">
        <v>#N/A</v>
      </c>
      <c r="EP268" s="235" t="e">
        <v>#N/A</v>
      </c>
      <c r="EQ268" s="235" t="e">
        <v>#N/A</v>
      </c>
      <c r="ER268" s="235" t="e">
        <v>#N/A</v>
      </c>
      <c r="ES268" s="235" t="e">
        <v>#N/A</v>
      </c>
      <c r="ET268" s="235" t="e">
        <v>#N/A</v>
      </c>
      <c r="EU268" s="235" t="e">
        <v>#N/A</v>
      </c>
      <c r="EV268" s="235" t="e">
        <v>#N/A</v>
      </c>
      <c r="EW268" s="235" t="e">
        <v>#N/A</v>
      </c>
      <c r="EX268" s="235" t="e">
        <v>#N/A</v>
      </c>
      <c r="EY268" s="235" t="e">
        <v>#N/A</v>
      </c>
    </row>
    <row r="269" spans="1:155" x14ac:dyDescent="0.2">
      <c r="A269" t="s">
        <v>2402</v>
      </c>
      <c r="DT269" s="340" t="e">
        <v>#N/A</v>
      </c>
      <c r="DU269" s="340" t="e">
        <v>#N/A</v>
      </c>
      <c r="DV269" s="340" t="e">
        <v>#N/A</v>
      </c>
      <c r="DW269" s="340" t="e">
        <v>#N/A</v>
      </c>
      <c r="DX269" s="340" t="e">
        <v>#N/A</v>
      </c>
      <c r="DY269" s="340" t="e">
        <v>#N/A</v>
      </c>
      <c r="DZ269" s="340" t="e">
        <v>#N/A</v>
      </c>
      <c r="EA269" s="340" t="e">
        <v>#N/A</v>
      </c>
      <c r="EB269" s="340" t="e">
        <v>#N/A</v>
      </c>
      <c r="EC269" s="340" t="e">
        <v>#N/A</v>
      </c>
      <c r="ED269" s="340" t="e">
        <v>#N/A</v>
      </c>
      <c r="EE269" s="340" t="e">
        <v>#N/A</v>
      </c>
      <c r="EF269" s="340" t="e">
        <v>#N/A</v>
      </c>
      <c r="EG269" s="340" t="e">
        <v>#N/A</v>
      </c>
      <c r="EH269" s="340" t="e">
        <v>#N/A</v>
      </c>
      <c r="EI269" s="340" t="e">
        <v>#N/A</v>
      </c>
      <c r="EJ269" s="235" t="e">
        <v>#N/A</v>
      </c>
      <c r="EK269" s="235" t="e">
        <v>#N/A</v>
      </c>
      <c r="EL269" s="235" t="e">
        <v>#N/A</v>
      </c>
      <c r="EM269" s="235" t="e">
        <v>#N/A</v>
      </c>
      <c r="EN269" s="235" t="e">
        <v>#N/A</v>
      </c>
      <c r="EO269" s="235" t="e">
        <v>#N/A</v>
      </c>
      <c r="EP269" s="235" t="e">
        <v>#N/A</v>
      </c>
      <c r="EQ269" s="235" t="e">
        <v>#N/A</v>
      </c>
      <c r="ER269" s="235" t="e">
        <v>#N/A</v>
      </c>
      <c r="ES269" s="235" t="e">
        <v>#N/A</v>
      </c>
      <c r="ET269" s="235" t="e">
        <v>#N/A</v>
      </c>
      <c r="EU269" s="235" t="e">
        <v>#N/A</v>
      </c>
      <c r="EV269" s="235" t="e">
        <v>#N/A</v>
      </c>
      <c r="EW269" s="235" t="e">
        <v>#N/A</v>
      </c>
      <c r="EX269" s="235" t="e">
        <v>#N/A</v>
      </c>
      <c r="EY269" s="235" t="e">
        <v>#N/A</v>
      </c>
    </row>
    <row r="270" spans="1:155" x14ac:dyDescent="0.2">
      <c r="A270" t="s">
        <v>2403</v>
      </c>
      <c r="DT270" s="340" t="e">
        <v>#N/A</v>
      </c>
      <c r="DU270" s="340" t="e">
        <v>#N/A</v>
      </c>
      <c r="DV270" s="340" t="e">
        <v>#N/A</v>
      </c>
      <c r="DW270" s="340" t="e">
        <v>#N/A</v>
      </c>
      <c r="DX270" s="340" t="e">
        <v>#N/A</v>
      </c>
      <c r="DY270" s="340" t="e">
        <v>#N/A</v>
      </c>
      <c r="DZ270" s="340" t="e">
        <v>#N/A</v>
      </c>
      <c r="EA270" s="340" t="e">
        <v>#N/A</v>
      </c>
      <c r="EB270" s="340" t="e">
        <v>#N/A</v>
      </c>
      <c r="EC270" s="340" t="e">
        <v>#N/A</v>
      </c>
      <c r="ED270" s="340" t="e">
        <v>#N/A</v>
      </c>
      <c r="EE270" s="340" t="e">
        <v>#N/A</v>
      </c>
      <c r="EF270" s="340" t="e">
        <v>#N/A</v>
      </c>
      <c r="EG270" s="340" t="e">
        <v>#N/A</v>
      </c>
      <c r="EH270" s="340" t="e">
        <v>#N/A</v>
      </c>
      <c r="EI270" s="340" t="e">
        <v>#N/A</v>
      </c>
      <c r="EJ270" s="235" t="e">
        <v>#N/A</v>
      </c>
      <c r="EK270" s="235" t="e">
        <v>#N/A</v>
      </c>
      <c r="EL270" s="235" t="e">
        <v>#N/A</v>
      </c>
      <c r="EM270" s="235" t="e">
        <v>#N/A</v>
      </c>
      <c r="EN270" s="235" t="e">
        <v>#N/A</v>
      </c>
      <c r="EO270" s="235" t="e">
        <v>#N/A</v>
      </c>
      <c r="EP270" s="235" t="e">
        <v>#N/A</v>
      </c>
      <c r="EQ270" s="235" t="e">
        <v>#N/A</v>
      </c>
      <c r="ER270" s="235" t="e">
        <v>#N/A</v>
      </c>
      <c r="ES270" s="235" t="e">
        <v>#N/A</v>
      </c>
      <c r="ET270" s="235" t="e">
        <v>#N/A</v>
      </c>
      <c r="EU270" s="235" t="e">
        <v>#N/A</v>
      </c>
      <c r="EV270" s="235" t="e">
        <v>#N/A</v>
      </c>
      <c r="EW270" s="235" t="e">
        <v>#N/A</v>
      </c>
      <c r="EX270" s="235" t="e">
        <v>#N/A</v>
      </c>
      <c r="EY270" s="235" t="e">
        <v>#N/A</v>
      </c>
    </row>
    <row r="271" spans="1:155" x14ac:dyDescent="0.2">
      <c r="A271" t="s">
        <v>2404</v>
      </c>
      <c r="E271" s="277"/>
      <c r="F271" s="277"/>
      <c r="G271" s="277"/>
      <c r="H271" s="277"/>
      <c r="I271" s="277"/>
      <c r="J271" s="277"/>
      <c r="DT271" s="340" t="e">
        <v>#N/A</v>
      </c>
      <c r="DU271" s="340" t="e">
        <v>#N/A</v>
      </c>
      <c r="DV271" s="340" t="e">
        <v>#N/A</v>
      </c>
      <c r="DW271" s="340" t="e">
        <v>#N/A</v>
      </c>
      <c r="DX271" s="340" t="e">
        <v>#N/A</v>
      </c>
      <c r="DY271" s="340" t="e">
        <v>#N/A</v>
      </c>
      <c r="DZ271" s="340" t="e">
        <v>#N/A</v>
      </c>
      <c r="EA271" s="340" t="e">
        <v>#N/A</v>
      </c>
      <c r="EB271" s="340" t="e">
        <v>#N/A</v>
      </c>
      <c r="EC271" s="340" t="e">
        <v>#N/A</v>
      </c>
      <c r="ED271" s="340" t="e">
        <v>#N/A</v>
      </c>
      <c r="EE271" s="340" t="e">
        <v>#N/A</v>
      </c>
      <c r="EF271" s="340" t="e">
        <v>#N/A</v>
      </c>
      <c r="EG271" s="340" t="e">
        <v>#N/A</v>
      </c>
      <c r="EH271" s="340" t="e">
        <v>#N/A</v>
      </c>
      <c r="EI271" s="340" t="e">
        <v>#N/A</v>
      </c>
      <c r="EJ271" s="235" t="e">
        <v>#N/A</v>
      </c>
      <c r="EK271" s="235" t="e">
        <v>#N/A</v>
      </c>
      <c r="EL271" s="235" t="e">
        <v>#N/A</v>
      </c>
      <c r="EM271" s="235" t="e">
        <v>#N/A</v>
      </c>
      <c r="EN271" s="235" t="e">
        <v>#N/A</v>
      </c>
      <c r="EO271" s="235" t="e">
        <v>#N/A</v>
      </c>
      <c r="EP271" s="235" t="e">
        <v>#N/A</v>
      </c>
      <c r="EQ271" s="235" t="e">
        <v>#N/A</v>
      </c>
      <c r="ER271" s="235" t="e">
        <v>#N/A</v>
      </c>
      <c r="ES271" s="235" t="e">
        <v>#N/A</v>
      </c>
      <c r="ET271" s="235" t="e">
        <v>#N/A</v>
      </c>
      <c r="EU271" s="235" t="e">
        <v>#N/A</v>
      </c>
      <c r="EV271" s="235" t="e">
        <v>#N/A</v>
      </c>
      <c r="EW271" s="235" t="e">
        <v>#N/A</v>
      </c>
      <c r="EX271" s="235" t="e">
        <v>#N/A</v>
      </c>
      <c r="EY271" s="235" t="e">
        <v>#N/A</v>
      </c>
    </row>
    <row r="272" spans="1:155" x14ac:dyDescent="0.2">
      <c r="A272" t="s">
        <v>2405</v>
      </c>
      <c r="E272" s="277"/>
      <c r="F272" s="277"/>
      <c r="G272" s="277"/>
      <c r="H272" s="277"/>
      <c r="I272" s="277"/>
      <c r="J272" s="277"/>
      <c r="DT272" s="340" t="e">
        <v>#N/A</v>
      </c>
      <c r="DU272" s="340" t="e">
        <v>#N/A</v>
      </c>
      <c r="DV272" s="340" t="e">
        <v>#N/A</v>
      </c>
      <c r="DW272" s="340" t="e">
        <v>#N/A</v>
      </c>
      <c r="DX272" s="340" t="e">
        <v>#N/A</v>
      </c>
      <c r="DY272" s="340" t="e">
        <v>#N/A</v>
      </c>
      <c r="DZ272" s="340" t="e">
        <v>#N/A</v>
      </c>
      <c r="EA272" s="340" t="e">
        <v>#N/A</v>
      </c>
      <c r="EB272" s="340" t="e">
        <v>#N/A</v>
      </c>
      <c r="EC272" s="340" t="e">
        <v>#N/A</v>
      </c>
      <c r="ED272" s="340" t="e">
        <v>#N/A</v>
      </c>
      <c r="EE272" s="340" t="e">
        <v>#N/A</v>
      </c>
      <c r="EF272" s="340" t="e">
        <v>#N/A</v>
      </c>
      <c r="EG272" s="340" t="e">
        <v>#N/A</v>
      </c>
      <c r="EH272" s="340" t="e">
        <v>#N/A</v>
      </c>
      <c r="EI272" s="340" t="e">
        <v>#N/A</v>
      </c>
      <c r="EJ272" s="235" t="e">
        <v>#N/A</v>
      </c>
      <c r="EK272" s="235" t="e">
        <v>#N/A</v>
      </c>
      <c r="EL272" s="235" t="e">
        <v>#N/A</v>
      </c>
      <c r="EM272" s="235" t="e">
        <v>#N/A</v>
      </c>
      <c r="EN272" s="235" t="e">
        <v>#N/A</v>
      </c>
      <c r="EO272" s="235" t="e">
        <v>#N/A</v>
      </c>
      <c r="EP272" s="235" t="e">
        <v>#N/A</v>
      </c>
      <c r="EQ272" s="235" t="e">
        <v>#N/A</v>
      </c>
      <c r="ER272" s="235" t="e">
        <v>#N/A</v>
      </c>
      <c r="ES272" s="235" t="e">
        <v>#N/A</v>
      </c>
      <c r="ET272" s="235" t="e">
        <v>#N/A</v>
      </c>
      <c r="EU272" s="235" t="e">
        <v>#N/A</v>
      </c>
      <c r="EV272" s="235" t="e">
        <v>#N/A</v>
      </c>
      <c r="EW272" s="235" t="e">
        <v>#N/A</v>
      </c>
      <c r="EX272" s="235" t="e">
        <v>#N/A</v>
      </c>
      <c r="EY272" s="235" t="e">
        <v>#N/A</v>
      </c>
    </row>
    <row r="273" spans="1:155" x14ac:dyDescent="0.2">
      <c r="A273" t="s">
        <v>2406</v>
      </c>
      <c r="E273" s="277"/>
      <c r="F273" s="277"/>
      <c r="G273" s="277"/>
      <c r="H273" s="277"/>
      <c r="I273" s="277"/>
      <c r="J273" s="277"/>
      <c r="DT273" s="340" t="e">
        <v>#N/A</v>
      </c>
      <c r="DU273" s="340" t="e">
        <v>#N/A</v>
      </c>
      <c r="DV273" s="340" t="e">
        <v>#N/A</v>
      </c>
      <c r="DW273" s="340" t="e">
        <v>#N/A</v>
      </c>
      <c r="DX273" s="340" t="e">
        <v>#N/A</v>
      </c>
      <c r="DY273" s="340" t="e">
        <v>#N/A</v>
      </c>
      <c r="DZ273" s="340" t="e">
        <v>#N/A</v>
      </c>
      <c r="EA273" s="340" t="e">
        <v>#N/A</v>
      </c>
      <c r="EB273" s="340" t="e">
        <v>#N/A</v>
      </c>
      <c r="EC273" s="340" t="e">
        <v>#N/A</v>
      </c>
      <c r="ED273" s="340" t="e">
        <v>#N/A</v>
      </c>
      <c r="EE273" s="340" t="e">
        <v>#N/A</v>
      </c>
      <c r="EF273" s="340" t="e">
        <v>#N/A</v>
      </c>
      <c r="EG273" s="340" t="e">
        <v>#N/A</v>
      </c>
      <c r="EH273" s="340" t="e">
        <v>#N/A</v>
      </c>
      <c r="EI273" s="340" t="e">
        <v>#N/A</v>
      </c>
      <c r="EJ273" s="235" t="e">
        <v>#N/A</v>
      </c>
      <c r="EK273" s="235" t="e">
        <v>#N/A</v>
      </c>
      <c r="EL273" s="235" t="e">
        <v>#N/A</v>
      </c>
      <c r="EM273" s="235" t="e">
        <v>#N/A</v>
      </c>
      <c r="EN273" s="235" t="e">
        <v>#N/A</v>
      </c>
      <c r="EO273" s="235" t="e">
        <v>#N/A</v>
      </c>
      <c r="EP273" s="235" t="e">
        <v>#N/A</v>
      </c>
      <c r="EQ273" s="235" t="e">
        <v>#N/A</v>
      </c>
      <c r="ER273" s="235" t="e">
        <v>#N/A</v>
      </c>
      <c r="ES273" s="235" t="e">
        <v>#N/A</v>
      </c>
      <c r="ET273" s="235" t="e">
        <v>#N/A</v>
      </c>
      <c r="EU273" s="235" t="e">
        <v>#N/A</v>
      </c>
      <c r="EV273" s="235" t="e">
        <v>#N/A</v>
      </c>
      <c r="EW273" s="235" t="e">
        <v>#N/A</v>
      </c>
      <c r="EX273" s="235" t="e">
        <v>#N/A</v>
      </c>
      <c r="EY273" s="235" t="e">
        <v>#N/A</v>
      </c>
    </row>
    <row r="274" spans="1:155" x14ac:dyDescent="0.2">
      <c r="A274" t="s">
        <v>2198</v>
      </c>
      <c r="E274" s="277"/>
      <c r="F274" s="277"/>
      <c r="G274" s="277"/>
      <c r="H274" s="277"/>
      <c r="I274" s="277"/>
      <c r="J274" s="277"/>
      <c r="K274">
        <v>0</v>
      </c>
      <c r="L274">
        <v>1</v>
      </c>
      <c r="M274">
        <v>0</v>
      </c>
      <c r="N274">
        <v>4</v>
      </c>
      <c r="O274">
        <v>2</v>
      </c>
      <c r="P274">
        <v>0</v>
      </c>
      <c r="Q274">
        <v>6</v>
      </c>
      <c r="R274">
        <v>0</v>
      </c>
      <c r="S274">
        <v>4</v>
      </c>
      <c r="T274">
        <v>10</v>
      </c>
      <c r="U274">
        <v>3</v>
      </c>
      <c r="V274">
        <v>8</v>
      </c>
      <c r="W274">
        <v>0</v>
      </c>
      <c r="X274">
        <v>0</v>
      </c>
      <c r="Y274">
        <v>0</v>
      </c>
      <c r="Z274">
        <v>2</v>
      </c>
      <c r="AA274" t="s">
        <v>2199</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BX274">
        <v>0</v>
      </c>
      <c r="BY274">
        <v>0</v>
      </c>
      <c r="BZ274">
        <v>0</v>
      </c>
      <c r="CA274">
        <v>0</v>
      </c>
      <c r="CB274">
        <v>0</v>
      </c>
      <c r="CC274">
        <v>0</v>
      </c>
      <c r="CD274">
        <v>0</v>
      </c>
      <c r="CE274">
        <v>0</v>
      </c>
      <c r="CF274">
        <v>0</v>
      </c>
      <c r="CG274">
        <v>0</v>
      </c>
      <c r="CH274">
        <v>0</v>
      </c>
      <c r="CI274">
        <v>0</v>
      </c>
      <c r="CJ274">
        <v>0</v>
      </c>
      <c r="CK274">
        <v>0</v>
      </c>
      <c r="CL274">
        <v>0</v>
      </c>
      <c r="CM274">
        <v>0</v>
      </c>
      <c r="DT274" s="340">
        <v>0</v>
      </c>
      <c r="DU274" s="340">
        <v>0</v>
      </c>
      <c r="DV274" s="340">
        <v>0</v>
      </c>
      <c r="DW274" s="340">
        <v>0</v>
      </c>
      <c r="DX274" s="340">
        <v>0</v>
      </c>
      <c r="DY274" s="340">
        <v>0</v>
      </c>
      <c r="DZ274" s="340">
        <v>0</v>
      </c>
      <c r="EA274" s="340">
        <v>0</v>
      </c>
      <c r="EB274" s="340">
        <v>0</v>
      </c>
      <c r="EC274" s="340">
        <v>0</v>
      </c>
      <c r="ED274" s="340">
        <v>0</v>
      </c>
      <c r="EE274" s="340">
        <v>2</v>
      </c>
      <c r="EF274" s="340">
        <v>0</v>
      </c>
      <c r="EG274" s="340">
        <v>0</v>
      </c>
      <c r="EH274" s="340">
        <v>0</v>
      </c>
      <c r="EI274" s="340">
        <v>2</v>
      </c>
      <c r="EJ274" s="235">
        <v>0</v>
      </c>
      <c r="EK274" s="235">
        <v>0</v>
      </c>
      <c r="EL274" s="235">
        <v>0</v>
      </c>
      <c r="EM274" s="235">
        <v>0</v>
      </c>
      <c r="EN274" s="235">
        <v>0</v>
      </c>
      <c r="EO274" s="235">
        <v>0</v>
      </c>
      <c r="EP274" s="235">
        <v>0</v>
      </c>
      <c r="EQ274" s="235">
        <v>0</v>
      </c>
      <c r="ER274" s="235">
        <v>0</v>
      </c>
      <c r="ES274" s="235">
        <v>0</v>
      </c>
      <c r="ET274" s="235">
        <v>1</v>
      </c>
      <c r="EU274" s="235">
        <v>0</v>
      </c>
      <c r="EV274" s="235">
        <v>0</v>
      </c>
      <c r="EW274" s="235">
        <v>0</v>
      </c>
      <c r="EX274" s="235">
        <v>0</v>
      </c>
      <c r="EY274" s="235">
        <v>0</v>
      </c>
    </row>
    <row r="275" spans="1:155" x14ac:dyDescent="0.2">
      <c r="A275" t="s">
        <v>2407</v>
      </c>
      <c r="E275" s="277"/>
      <c r="F275" s="277"/>
      <c r="G275" s="277"/>
      <c r="H275" s="277"/>
      <c r="I275" s="277"/>
      <c r="J275" s="277"/>
      <c r="DT275" s="340" t="e">
        <v>#N/A</v>
      </c>
      <c r="DU275" s="340" t="e">
        <v>#N/A</v>
      </c>
      <c r="DV275" s="340" t="e">
        <v>#N/A</v>
      </c>
      <c r="DW275" s="340" t="e">
        <v>#N/A</v>
      </c>
      <c r="DX275" s="340" t="e">
        <v>#N/A</v>
      </c>
      <c r="DY275" s="340" t="e">
        <v>#N/A</v>
      </c>
      <c r="DZ275" s="340" t="e">
        <v>#N/A</v>
      </c>
      <c r="EA275" s="340" t="e">
        <v>#N/A</v>
      </c>
      <c r="EB275" s="340" t="e">
        <v>#N/A</v>
      </c>
      <c r="EC275" s="340" t="e">
        <v>#N/A</v>
      </c>
      <c r="ED275" s="340" t="e">
        <v>#N/A</v>
      </c>
      <c r="EE275" s="340" t="e">
        <v>#N/A</v>
      </c>
      <c r="EF275" s="340" t="e">
        <v>#N/A</v>
      </c>
      <c r="EG275" s="340" t="e">
        <v>#N/A</v>
      </c>
      <c r="EH275" s="340" t="e">
        <v>#N/A</v>
      </c>
      <c r="EI275" s="340" t="e">
        <v>#N/A</v>
      </c>
      <c r="EJ275" s="235" t="e">
        <v>#N/A</v>
      </c>
      <c r="EK275" s="235" t="e">
        <v>#N/A</v>
      </c>
      <c r="EL275" s="235" t="e">
        <v>#N/A</v>
      </c>
      <c r="EM275" s="235" t="e">
        <v>#N/A</v>
      </c>
      <c r="EN275" s="235" t="e">
        <v>#N/A</v>
      </c>
      <c r="EO275" s="235" t="e">
        <v>#N/A</v>
      </c>
      <c r="EP275" s="235" t="e">
        <v>#N/A</v>
      </c>
      <c r="EQ275" s="235" t="e">
        <v>#N/A</v>
      </c>
      <c r="ER275" s="235" t="e">
        <v>#N/A</v>
      </c>
      <c r="ES275" s="235" t="e">
        <v>#N/A</v>
      </c>
      <c r="ET275" s="235" t="e">
        <v>#N/A</v>
      </c>
      <c r="EU275" s="235" t="e">
        <v>#N/A</v>
      </c>
      <c r="EV275" s="235" t="e">
        <v>#N/A</v>
      </c>
      <c r="EW275" s="235" t="e">
        <v>#N/A</v>
      </c>
      <c r="EX275" s="235" t="e">
        <v>#N/A</v>
      </c>
      <c r="EY275" s="235" t="e">
        <v>#N/A</v>
      </c>
    </row>
    <row r="276" spans="1:155" x14ac:dyDescent="0.2">
      <c r="A276" t="s">
        <v>2408</v>
      </c>
      <c r="E276" s="277"/>
      <c r="F276" s="277"/>
      <c r="G276" s="277"/>
      <c r="H276" s="277"/>
      <c r="I276" s="277"/>
      <c r="J276" s="277"/>
      <c r="DT276" s="340" t="e">
        <v>#N/A</v>
      </c>
      <c r="DU276" s="340" t="e">
        <v>#N/A</v>
      </c>
      <c r="DV276" s="340" t="e">
        <v>#N/A</v>
      </c>
      <c r="DW276" s="340" t="e">
        <v>#N/A</v>
      </c>
      <c r="DX276" s="340" t="e">
        <v>#N/A</v>
      </c>
      <c r="DY276" s="340" t="e">
        <v>#N/A</v>
      </c>
      <c r="DZ276" s="340" t="e">
        <v>#N/A</v>
      </c>
      <c r="EA276" s="340" t="e">
        <v>#N/A</v>
      </c>
      <c r="EB276" s="340" t="e">
        <v>#N/A</v>
      </c>
      <c r="EC276" s="340" t="e">
        <v>#N/A</v>
      </c>
      <c r="ED276" s="340" t="e">
        <v>#N/A</v>
      </c>
      <c r="EE276" s="340" t="e">
        <v>#N/A</v>
      </c>
      <c r="EF276" s="340" t="e">
        <v>#N/A</v>
      </c>
      <c r="EG276" s="340" t="e">
        <v>#N/A</v>
      </c>
      <c r="EH276" s="340" t="e">
        <v>#N/A</v>
      </c>
      <c r="EI276" s="340" t="e">
        <v>#N/A</v>
      </c>
      <c r="EJ276" s="235" t="e">
        <v>#N/A</v>
      </c>
      <c r="EK276" s="235" t="e">
        <v>#N/A</v>
      </c>
      <c r="EL276" s="235" t="e">
        <v>#N/A</v>
      </c>
      <c r="EM276" s="235" t="e">
        <v>#N/A</v>
      </c>
      <c r="EN276" s="235" t="e">
        <v>#N/A</v>
      </c>
      <c r="EO276" s="235" t="e">
        <v>#N/A</v>
      </c>
      <c r="EP276" s="235" t="e">
        <v>#N/A</v>
      </c>
      <c r="EQ276" s="235" t="e">
        <v>#N/A</v>
      </c>
      <c r="ER276" s="235" t="e">
        <v>#N/A</v>
      </c>
      <c r="ES276" s="235" t="e">
        <v>#N/A</v>
      </c>
      <c r="ET276" s="235" t="e">
        <v>#N/A</v>
      </c>
      <c r="EU276" s="235" t="e">
        <v>#N/A</v>
      </c>
      <c r="EV276" s="235" t="e">
        <v>#N/A</v>
      </c>
      <c r="EW276" s="235" t="e">
        <v>#N/A</v>
      </c>
      <c r="EX276" s="235" t="e">
        <v>#N/A</v>
      </c>
      <c r="EY276" s="235" t="e">
        <v>#N/A</v>
      </c>
    </row>
    <row r="277" spans="1:155" x14ac:dyDescent="0.2">
      <c r="A277" t="s">
        <v>2409</v>
      </c>
      <c r="E277" s="277"/>
      <c r="F277" s="277"/>
      <c r="G277" s="277"/>
      <c r="H277" s="277"/>
      <c r="I277" s="277"/>
      <c r="J277" s="277"/>
      <c r="DT277" s="340" t="e">
        <v>#N/A</v>
      </c>
      <c r="DU277" s="340" t="e">
        <v>#N/A</v>
      </c>
      <c r="DV277" s="340" t="e">
        <v>#N/A</v>
      </c>
      <c r="DW277" s="340" t="e">
        <v>#N/A</v>
      </c>
      <c r="DX277" s="340" t="e">
        <v>#N/A</v>
      </c>
      <c r="DY277" s="340" t="e">
        <v>#N/A</v>
      </c>
      <c r="DZ277" s="340" t="e">
        <v>#N/A</v>
      </c>
      <c r="EA277" s="340" t="e">
        <v>#N/A</v>
      </c>
      <c r="EB277" s="340" t="e">
        <v>#N/A</v>
      </c>
      <c r="EC277" s="340" t="e">
        <v>#N/A</v>
      </c>
      <c r="ED277" s="340" t="e">
        <v>#N/A</v>
      </c>
      <c r="EE277" s="340" t="e">
        <v>#N/A</v>
      </c>
      <c r="EF277" s="340" t="e">
        <v>#N/A</v>
      </c>
      <c r="EG277" s="340" t="e">
        <v>#N/A</v>
      </c>
      <c r="EH277" s="340" t="e">
        <v>#N/A</v>
      </c>
      <c r="EI277" s="340" t="e">
        <v>#N/A</v>
      </c>
      <c r="EJ277" s="235" t="e">
        <v>#N/A</v>
      </c>
      <c r="EK277" s="235" t="e">
        <v>#N/A</v>
      </c>
      <c r="EL277" s="235" t="e">
        <v>#N/A</v>
      </c>
      <c r="EM277" s="235" t="e">
        <v>#N/A</v>
      </c>
      <c r="EN277" s="235" t="e">
        <v>#N/A</v>
      </c>
      <c r="EO277" s="235" t="e">
        <v>#N/A</v>
      </c>
      <c r="EP277" s="235" t="e">
        <v>#N/A</v>
      </c>
      <c r="EQ277" s="235" t="e">
        <v>#N/A</v>
      </c>
      <c r="ER277" s="235" t="e">
        <v>#N/A</v>
      </c>
      <c r="ES277" s="235" t="e">
        <v>#N/A</v>
      </c>
      <c r="ET277" s="235" t="e">
        <v>#N/A</v>
      </c>
      <c r="EU277" s="235" t="e">
        <v>#N/A</v>
      </c>
      <c r="EV277" s="235" t="e">
        <v>#N/A</v>
      </c>
      <c r="EW277" s="235" t="e">
        <v>#N/A</v>
      </c>
      <c r="EX277" s="235" t="e">
        <v>#N/A</v>
      </c>
      <c r="EY277" s="235" t="e">
        <v>#N/A</v>
      </c>
    </row>
    <row r="278" spans="1:155" x14ac:dyDescent="0.2">
      <c r="A278" t="s">
        <v>2166</v>
      </c>
      <c r="E278" s="277"/>
      <c r="F278" s="277"/>
      <c r="G278" s="277"/>
      <c r="H278" s="277"/>
      <c r="I278" s="277"/>
      <c r="J278" s="277"/>
      <c r="K278">
        <v>0</v>
      </c>
      <c r="L278">
        <v>50</v>
      </c>
      <c r="M278">
        <v>0</v>
      </c>
      <c r="N278">
        <v>17</v>
      </c>
      <c r="O278">
        <v>51</v>
      </c>
      <c r="P278">
        <v>0</v>
      </c>
      <c r="Q278">
        <v>2</v>
      </c>
      <c r="R278">
        <v>0</v>
      </c>
      <c r="S278">
        <v>0</v>
      </c>
      <c r="T278">
        <v>3</v>
      </c>
      <c r="U278">
        <v>0</v>
      </c>
      <c r="V278">
        <v>0</v>
      </c>
      <c r="W278">
        <v>0</v>
      </c>
      <c r="X278">
        <v>0</v>
      </c>
      <c r="Y278">
        <v>0</v>
      </c>
      <c r="Z278">
        <v>1</v>
      </c>
      <c r="AA278" t="s">
        <v>2201</v>
      </c>
      <c r="AB278">
        <v>0</v>
      </c>
      <c r="AC278">
        <v>2</v>
      </c>
      <c r="AD278">
        <v>0</v>
      </c>
      <c r="AE278">
        <v>0</v>
      </c>
      <c r="AF278">
        <v>8</v>
      </c>
      <c r="AG278">
        <v>0</v>
      </c>
      <c r="AH278">
        <v>2</v>
      </c>
      <c r="AI278">
        <v>0</v>
      </c>
      <c r="AJ278">
        <v>0</v>
      </c>
      <c r="AK278">
        <v>0</v>
      </c>
      <c r="AL278">
        <v>0</v>
      </c>
      <c r="AM278">
        <v>0</v>
      </c>
      <c r="AN278">
        <v>0</v>
      </c>
      <c r="AO278">
        <v>0</v>
      </c>
      <c r="AP278">
        <v>0</v>
      </c>
      <c r="AQ278">
        <v>1</v>
      </c>
      <c r="AR278">
        <v>0</v>
      </c>
      <c r="AS278">
        <v>6</v>
      </c>
      <c r="AT278">
        <v>0</v>
      </c>
      <c r="AU278">
        <v>2</v>
      </c>
      <c r="AV278">
        <v>1</v>
      </c>
      <c r="AW278">
        <v>0</v>
      </c>
      <c r="AX278">
        <v>0</v>
      </c>
      <c r="AY278">
        <v>0</v>
      </c>
      <c r="AZ278">
        <v>0</v>
      </c>
      <c r="BA278">
        <v>0</v>
      </c>
      <c r="BB278">
        <v>0</v>
      </c>
      <c r="BC278">
        <v>0</v>
      </c>
      <c r="BD278">
        <v>0</v>
      </c>
      <c r="BE278">
        <v>0</v>
      </c>
      <c r="BF278">
        <v>0</v>
      </c>
      <c r="BG278">
        <v>0</v>
      </c>
      <c r="BH278">
        <v>0</v>
      </c>
      <c r="BI278">
        <v>3</v>
      </c>
      <c r="BJ278">
        <v>0</v>
      </c>
      <c r="BK278">
        <v>1</v>
      </c>
      <c r="BL278">
        <v>4</v>
      </c>
      <c r="BM278">
        <v>0</v>
      </c>
      <c r="BN278">
        <v>0</v>
      </c>
      <c r="BO278">
        <v>0</v>
      </c>
      <c r="BP278">
        <v>0</v>
      </c>
      <c r="BQ278">
        <v>0</v>
      </c>
      <c r="BR278">
        <v>0</v>
      </c>
      <c r="BS278">
        <v>0</v>
      </c>
      <c r="BT278">
        <v>0</v>
      </c>
      <c r="BU278">
        <v>0</v>
      </c>
      <c r="BV278">
        <v>0</v>
      </c>
      <c r="BW278">
        <v>0</v>
      </c>
      <c r="BX278">
        <v>0</v>
      </c>
      <c r="BY278">
        <v>8</v>
      </c>
      <c r="BZ278">
        <v>0</v>
      </c>
      <c r="CA278">
        <v>0</v>
      </c>
      <c r="CB278">
        <v>2</v>
      </c>
      <c r="CC278">
        <v>0</v>
      </c>
      <c r="CD278">
        <v>0</v>
      </c>
      <c r="CE278">
        <v>0</v>
      </c>
      <c r="CF278">
        <v>0</v>
      </c>
      <c r="CG278">
        <v>0</v>
      </c>
      <c r="CH278">
        <v>0</v>
      </c>
      <c r="CI278">
        <v>0</v>
      </c>
      <c r="CJ278">
        <v>0</v>
      </c>
      <c r="CK278">
        <v>0</v>
      </c>
      <c r="CL278">
        <v>0</v>
      </c>
      <c r="CM278">
        <v>0</v>
      </c>
      <c r="CN278">
        <v>0</v>
      </c>
      <c r="CO278">
        <v>2</v>
      </c>
      <c r="CP278">
        <v>0</v>
      </c>
      <c r="CQ278">
        <v>3</v>
      </c>
      <c r="CR278">
        <v>5</v>
      </c>
      <c r="CS278">
        <v>0</v>
      </c>
      <c r="CT278">
        <v>0</v>
      </c>
      <c r="CU278">
        <v>0</v>
      </c>
      <c r="CV278">
        <v>0</v>
      </c>
      <c r="CW278">
        <v>0</v>
      </c>
      <c r="CX278">
        <v>0</v>
      </c>
      <c r="CY278">
        <v>0</v>
      </c>
      <c r="CZ278">
        <v>0</v>
      </c>
      <c r="DA278">
        <v>0</v>
      </c>
      <c r="DB278">
        <v>0</v>
      </c>
      <c r="DC278">
        <v>0</v>
      </c>
      <c r="DD278">
        <v>0</v>
      </c>
      <c r="DE278">
        <v>12</v>
      </c>
      <c r="DF278">
        <v>0</v>
      </c>
      <c r="DG278">
        <v>0</v>
      </c>
      <c r="DH278">
        <v>0</v>
      </c>
      <c r="DI278">
        <v>0</v>
      </c>
      <c r="DJ278">
        <v>0</v>
      </c>
      <c r="DK278">
        <v>0</v>
      </c>
      <c r="DL278">
        <v>0</v>
      </c>
      <c r="DM278">
        <v>0</v>
      </c>
      <c r="DN278">
        <v>3</v>
      </c>
      <c r="DO278">
        <v>0</v>
      </c>
      <c r="DP278">
        <v>0</v>
      </c>
      <c r="DQ278">
        <v>0</v>
      </c>
      <c r="DR278">
        <v>0</v>
      </c>
      <c r="DS278">
        <v>0</v>
      </c>
      <c r="DT278" s="340">
        <v>0</v>
      </c>
      <c r="DU278" s="340">
        <v>5</v>
      </c>
      <c r="DV278" s="340">
        <v>0</v>
      </c>
      <c r="DW278" s="340">
        <v>0</v>
      </c>
      <c r="DX278" s="340">
        <v>2</v>
      </c>
      <c r="DY278" s="340">
        <v>0</v>
      </c>
      <c r="DZ278" s="340">
        <v>0</v>
      </c>
      <c r="EA278" s="340">
        <v>0</v>
      </c>
      <c r="EB278" s="340">
        <v>0</v>
      </c>
      <c r="EC278" s="340">
        <v>0</v>
      </c>
      <c r="ED278" s="340">
        <v>0</v>
      </c>
      <c r="EE278" s="340">
        <v>0</v>
      </c>
      <c r="EF278" s="340">
        <v>0</v>
      </c>
      <c r="EG278" s="340">
        <v>0</v>
      </c>
      <c r="EH278" s="340">
        <v>0</v>
      </c>
      <c r="EI278" s="340">
        <v>0</v>
      </c>
      <c r="EJ278" s="235">
        <v>0</v>
      </c>
      <c r="EK278" s="235">
        <v>7</v>
      </c>
      <c r="EL278" s="235">
        <v>0</v>
      </c>
      <c r="EM278" s="235">
        <v>0</v>
      </c>
      <c r="EN278" s="235">
        <v>0</v>
      </c>
      <c r="EO278" s="235">
        <v>0</v>
      </c>
      <c r="EP278" s="235">
        <v>0</v>
      </c>
      <c r="EQ278" s="235">
        <v>0</v>
      </c>
      <c r="ER278" s="235">
        <v>0</v>
      </c>
      <c r="ES278" s="235">
        <v>0</v>
      </c>
      <c r="ET278" s="235">
        <v>0</v>
      </c>
      <c r="EU278" s="235">
        <v>0</v>
      </c>
      <c r="EV278" s="235">
        <v>0</v>
      </c>
      <c r="EW278" s="235">
        <v>0</v>
      </c>
      <c r="EX278" s="235">
        <v>0</v>
      </c>
      <c r="EY278" s="235">
        <v>0</v>
      </c>
    </row>
    <row r="279" spans="1:155" x14ac:dyDescent="0.2">
      <c r="A279" t="s">
        <v>1904</v>
      </c>
      <c r="E279" s="277"/>
      <c r="F279" s="277"/>
      <c r="G279" s="277"/>
      <c r="H279" s="277"/>
      <c r="I279" s="277"/>
      <c r="J279" s="277"/>
      <c r="K279">
        <v>0</v>
      </c>
      <c r="L279">
        <v>13</v>
      </c>
      <c r="M279">
        <v>0</v>
      </c>
      <c r="N279">
        <v>14</v>
      </c>
      <c r="O279">
        <v>33</v>
      </c>
      <c r="P279">
        <v>0</v>
      </c>
      <c r="Q279">
        <v>8</v>
      </c>
      <c r="R279">
        <v>1</v>
      </c>
      <c r="S279">
        <v>6</v>
      </c>
      <c r="T279">
        <v>14</v>
      </c>
      <c r="U279">
        <v>4</v>
      </c>
      <c r="V279">
        <v>5</v>
      </c>
      <c r="W279">
        <v>0</v>
      </c>
      <c r="X279">
        <v>0</v>
      </c>
      <c r="Y279">
        <v>0</v>
      </c>
      <c r="Z279">
        <v>2</v>
      </c>
      <c r="AA279" t="s">
        <v>2201</v>
      </c>
      <c r="AB279">
        <v>0</v>
      </c>
      <c r="AC279">
        <v>0</v>
      </c>
      <c r="AD279">
        <v>0</v>
      </c>
      <c r="AE279">
        <v>2</v>
      </c>
      <c r="AF279">
        <v>3</v>
      </c>
      <c r="AG279">
        <v>0</v>
      </c>
      <c r="AH279">
        <v>1</v>
      </c>
      <c r="AI279">
        <v>0</v>
      </c>
      <c r="AJ279">
        <v>1</v>
      </c>
      <c r="AK279">
        <v>0</v>
      </c>
      <c r="AL279">
        <v>0</v>
      </c>
      <c r="AM279">
        <v>0</v>
      </c>
      <c r="AN279">
        <v>0</v>
      </c>
      <c r="AO279">
        <v>0</v>
      </c>
      <c r="AP279">
        <v>0</v>
      </c>
      <c r="AQ279">
        <v>0</v>
      </c>
      <c r="AR279">
        <v>0</v>
      </c>
      <c r="AS279">
        <v>2</v>
      </c>
      <c r="AT279">
        <v>0</v>
      </c>
      <c r="AU279">
        <v>2</v>
      </c>
      <c r="AV279">
        <v>0</v>
      </c>
      <c r="AW279">
        <v>0</v>
      </c>
      <c r="AX279">
        <v>0</v>
      </c>
      <c r="AY279">
        <v>0</v>
      </c>
      <c r="AZ279">
        <v>0</v>
      </c>
      <c r="BA279">
        <v>0</v>
      </c>
      <c r="BB279">
        <v>0</v>
      </c>
      <c r="BC279">
        <v>0</v>
      </c>
      <c r="BD279">
        <v>0</v>
      </c>
      <c r="BE279">
        <v>0</v>
      </c>
      <c r="BF279">
        <v>0</v>
      </c>
      <c r="BG279">
        <v>0</v>
      </c>
      <c r="BH279">
        <v>0</v>
      </c>
      <c r="BI279">
        <v>1</v>
      </c>
      <c r="BJ279">
        <v>0</v>
      </c>
      <c r="BK279">
        <v>1</v>
      </c>
      <c r="BL279">
        <v>1</v>
      </c>
      <c r="BM279">
        <v>0</v>
      </c>
      <c r="BN279">
        <v>0</v>
      </c>
      <c r="BO279">
        <v>0</v>
      </c>
      <c r="BP279">
        <v>0</v>
      </c>
      <c r="BQ279">
        <v>1</v>
      </c>
      <c r="BR279">
        <v>0</v>
      </c>
      <c r="BS279">
        <v>0</v>
      </c>
      <c r="BT279">
        <v>0</v>
      </c>
      <c r="BU279">
        <v>0</v>
      </c>
      <c r="BV279">
        <v>0</v>
      </c>
      <c r="BW279">
        <v>0</v>
      </c>
      <c r="BX279">
        <v>0</v>
      </c>
      <c r="BY279">
        <v>5</v>
      </c>
      <c r="BZ279">
        <v>0</v>
      </c>
      <c r="CA279">
        <v>0</v>
      </c>
      <c r="CB279">
        <v>1</v>
      </c>
      <c r="CC279">
        <v>0</v>
      </c>
      <c r="CD279">
        <v>0</v>
      </c>
      <c r="CE279">
        <v>0</v>
      </c>
      <c r="CF279">
        <v>1</v>
      </c>
      <c r="CG279">
        <v>0</v>
      </c>
      <c r="CH279">
        <v>1</v>
      </c>
      <c r="CI279">
        <v>0</v>
      </c>
      <c r="CJ279">
        <v>0</v>
      </c>
      <c r="CK279">
        <v>0</v>
      </c>
      <c r="CL279">
        <v>0</v>
      </c>
      <c r="CM279">
        <v>0</v>
      </c>
      <c r="CN279">
        <v>0</v>
      </c>
      <c r="CO279">
        <v>1</v>
      </c>
      <c r="CP279">
        <v>0</v>
      </c>
      <c r="CQ279">
        <v>1</v>
      </c>
      <c r="CR279">
        <v>2</v>
      </c>
      <c r="CS279">
        <v>0</v>
      </c>
      <c r="CT279">
        <v>0</v>
      </c>
      <c r="CU279">
        <v>0</v>
      </c>
      <c r="CV279">
        <v>0</v>
      </c>
      <c r="CW279">
        <v>0</v>
      </c>
      <c r="CX279">
        <v>0</v>
      </c>
      <c r="CY279">
        <v>0</v>
      </c>
      <c r="CZ279">
        <v>0</v>
      </c>
      <c r="DA279">
        <v>0</v>
      </c>
      <c r="DB279">
        <v>0</v>
      </c>
      <c r="DC279">
        <v>0</v>
      </c>
      <c r="DD279">
        <v>0</v>
      </c>
      <c r="DE279">
        <v>27</v>
      </c>
      <c r="DF279">
        <v>1</v>
      </c>
      <c r="DG279">
        <v>0</v>
      </c>
      <c r="DH279">
        <v>0</v>
      </c>
      <c r="DI279">
        <v>0</v>
      </c>
      <c r="DJ279">
        <v>0</v>
      </c>
      <c r="DK279">
        <v>0</v>
      </c>
      <c r="DL279">
        <v>0</v>
      </c>
      <c r="DM279">
        <v>0</v>
      </c>
      <c r="DN279">
        <v>5</v>
      </c>
      <c r="DO279">
        <v>0</v>
      </c>
      <c r="DP279">
        <v>1</v>
      </c>
      <c r="DQ279">
        <v>0</v>
      </c>
      <c r="DR279">
        <v>0</v>
      </c>
      <c r="DS279">
        <v>0</v>
      </c>
      <c r="DT279" s="340">
        <v>0</v>
      </c>
      <c r="DU279" s="340">
        <v>5</v>
      </c>
      <c r="DV279" s="340">
        <v>0</v>
      </c>
      <c r="DW279" s="340">
        <v>1</v>
      </c>
      <c r="DX279" s="340">
        <v>9</v>
      </c>
      <c r="DY279" s="340">
        <v>0</v>
      </c>
      <c r="DZ279" s="340">
        <v>0</v>
      </c>
      <c r="EA279" s="340">
        <v>0</v>
      </c>
      <c r="EB279" s="340">
        <v>0</v>
      </c>
      <c r="EC279" s="340">
        <v>0</v>
      </c>
      <c r="ED279" s="340">
        <v>0</v>
      </c>
      <c r="EE279" s="340">
        <v>0</v>
      </c>
      <c r="EF279" s="340">
        <v>0</v>
      </c>
      <c r="EG279" s="340">
        <v>0</v>
      </c>
      <c r="EH279" s="340">
        <v>0</v>
      </c>
      <c r="EI279" s="340">
        <v>0</v>
      </c>
      <c r="EJ279" s="235">
        <v>0</v>
      </c>
      <c r="EK279" s="235">
        <v>20</v>
      </c>
      <c r="EL279" s="235">
        <v>0</v>
      </c>
      <c r="EM279" s="235">
        <v>1</v>
      </c>
      <c r="EN279" s="235">
        <v>0</v>
      </c>
      <c r="EO279" s="235">
        <v>0</v>
      </c>
      <c r="EP279" s="235">
        <v>0</v>
      </c>
      <c r="EQ279" s="235">
        <v>0</v>
      </c>
      <c r="ER279" s="235">
        <v>0</v>
      </c>
      <c r="ES279" s="235">
        <v>1</v>
      </c>
      <c r="ET279" s="235">
        <v>1</v>
      </c>
      <c r="EU279" s="235">
        <v>0</v>
      </c>
      <c r="EV279" s="235">
        <v>0</v>
      </c>
      <c r="EW279" s="235">
        <v>0</v>
      </c>
      <c r="EX279" s="235">
        <v>0</v>
      </c>
      <c r="EY279" s="235">
        <v>0</v>
      </c>
    </row>
    <row r="280" spans="1:155" x14ac:dyDescent="0.2">
      <c r="A280" t="s">
        <v>1726</v>
      </c>
      <c r="E280" s="277"/>
      <c r="F280" s="277"/>
      <c r="G280" s="277"/>
      <c r="H280" s="277"/>
      <c r="I280" s="277"/>
      <c r="J280" s="277"/>
      <c r="K280">
        <v>0</v>
      </c>
      <c r="L280">
        <v>15</v>
      </c>
      <c r="M280">
        <v>0</v>
      </c>
      <c r="N280">
        <v>0</v>
      </c>
      <c r="O280">
        <v>57</v>
      </c>
      <c r="P280">
        <v>0</v>
      </c>
      <c r="Q280">
        <v>27</v>
      </c>
      <c r="R280">
        <v>0</v>
      </c>
      <c r="S280">
        <v>0</v>
      </c>
      <c r="T280">
        <v>0</v>
      </c>
      <c r="U280">
        <v>0</v>
      </c>
      <c r="V280">
        <v>0</v>
      </c>
      <c r="W280">
        <v>0</v>
      </c>
      <c r="X280">
        <v>0</v>
      </c>
      <c r="Y280">
        <v>0</v>
      </c>
      <c r="Z280">
        <v>0</v>
      </c>
      <c r="AA280" t="s">
        <v>2201</v>
      </c>
      <c r="AB280">
        <v>0</v>
      </c>
      <c r="AC280">
        <v>0</v>
      </c>
      <c r="AD280">
        <v>0</v>
      </c>
      <c r="AE280">
        <v>0</v>
      </c>
      <c r="AF280">
        <v>3</v>
      </c>
      <c r="AG280">
        <v>0</v>
      </c>
      <c r="AH280">
        <v>1</v>
      </c>
      <c r="AI280">
        <v>0</v>
      </c>
      <c r="AJ280">
        <v>0</v>
      </c>
      <c r="AK280">
        <v>0</v>
      </c>
      <c r="AL280">
        <v>0</v>
      </c>
      <c r="AM280">
        <v>0</v>
      </c>
      <c r="AN280">
        <v>0</v>
      </c>
      <c r="AO280">
        <v>0</v>
      </c>
      <c r="AP280">
        <v>0</v>
      </c>
      <c r="AQ280">
        <v>0</v>
      </c>
      <c r="AR280">
        <v>0</v>
      </c>
      <c r="AS280">
        <v>0</v>
      </c>
      <c r="AT280">
        <v>0</v>
      </c>
      <c r="AU280">
        <v>0</v>
      </c>
      <c r="AV280">
        <v>1</v>
      </c>
      <c r="AW280">
        <v>0</v>
      </c>
      <c r="AX280">
        <v>3</v>
      </c>
      <c r="AY280">
        <v>0</v>
      </c>
      <c r="AZ280">
        <v>0</v>
      </c>
      <c r="BA280">
        <v>0</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BX280">
        <v>0</v>
      </c>
      <c r="BY280">
        <v>0</v>
      </c>
      <c r="BZ280">
        <v>0</v>
      </c>
      <c r="CA280">
        <v>0</v>
      </c>
      <c r="CB280">
        <v>0</v>
      </c>
      <c r="CC280">
        <v>0</v>
      </c>
      <c r="CD280">
        <v>0</v>
      </c>
      <c r="CE280">
        <v>0</v>
      </c>
      <c r="CF280">
        <v>0</v>
      </c>
      <c r="CG280">
        <v>0</v>
      </c>
      <c r="CH280">
        <v>0</v>
      </c>
      <c r="CI280">
        <v>0</v>
      </c>
      <c r="CJ280">
        <v>0</v>
      </c>
      <c r="CK280">
        <v>0</v>
      </c>
      <c r="CL280">
        <v>0</v>
      </c>
      <c r="CM280">
        <v>0</v>
      </c>
      <c r="CN280">
        <v>0</v>
      </c>
      <c r="CO280">
        <v>0</v>
      </c>
      <c r="CP280">
        <v>0</v>
      </c>
      <c r="CQ280">
        <v>0</v>
      </c>
      <c r="CR280">
        <v>8</v>
      </c>
      <c r="CS280">
        <v>0</v>
      </c>
      <c r="CT280">
        <v>9</v>
      </c>
      <c r="CU280">
        <v>0</v>
      </c>
      <c r="CV280">
        <v>0</v>
      </c>
      <c r="CW280">
        <v>0</v>
      </c>
      <c r="CX280">
        <v>0</v>
      </c>
      <c r="CY280">
        <v>0</v>
      </c>
      <c r="CZ280">
        <v>0</v>
      </c>
      <c r="DA280">
        <v>0</v>
      </c>
      <c r="DB280">
        <v>0</v>
      </c>
      <c r="DC280">
        <v>0</v>
      </c>
      <c r="DD280">
        <v>0</v>
      </c>
      <c r="DE280">
        <v>10</v>
      </c>
      <c r="DF280">
        <v>0</v>
      </c>
      <c r="DG280">
        <v>0</v>
      </c>
      <c r="DH280">
        <v>7</v>
      </c>
      <c r="DI280">
        <v>0</v>
      </c>
      <c r="DJ280">
        <v>0</v>
      </c>
      <c r="DK280">
        <v>0</v>
      </c>
      <c r="DL280">
        <v>0</v>
      </c>
      <c r="DM280">
        <v>0</v>
      </c>
      <c r="DN280">
        <v>0</v>
      </c>
      <c r="DO280">
        <v>0</v>
      </c>
      <c r="DP280">
        <v>0</v>
      </c>
      <c r="DQ280">
        <v>0</v>
      </c>
      <c r="DR280">
        <v>0</v>
      </c>
      <c r="DS280">
        <v>0</v>
      </c>
      <c r="DT280" s="340">
        <v>0</v>
      </c>
      <c r="DU280" s="340">
        <v>0</v>
      </c>
      <c r="DV280" s="340">
        <v>0</v>
      </c>
      <c r="DW280" s="340">
        <v>0</v>
      </c>
      <c r="DX280" s="340">
        <v>19</v>
      </c>
      <c r="DY280" s="340">
        <v>0</v>
      </c>
      <c r="DZ280" s="340">
        <v>20</v>
      </c>
      <c r="EA280" s="340">
        <v>0</v>
      </c>
      <c r="EB280" s="340">
        <v>0</v>
      </c>
      <c r="EC280" s="340">
        <v>0</v>
      </c>
      <c r="ED280" s="340">
        <v>0</v>
      </c>
      <c r="EE280" s="340">
        <v>0</v>
      </c>
      <c r="EF280" s="340">
        <v>0</v>
      </c>
      <c r="EG280" s="340">
        <v>0</v>
      </c>
      <c r="EH280" s="340">
        <v>0</v>
      </c>
      <c r="EI280" s="340">
        <v>0</v>
      </c>
      <c r="EJ280" s="235">
        <v>0</v>
      </c>
      <c r="EK280" s="235">
        <v>20</v>
      </c>
      <c r="EL280" s="235">
        <v>0</v>
      </c>
      <c r="EM280" s="235">
        <v>0</v>
      </c>
      <c r="EN280" s="235">
        <v>21</v>
      </c>
      <c r="EO280" s="235">
        <v>0</v>
      </c>
      <c r="EP280" s="235">
        <v>0</v>
      </c>
      <c r="EQ280" s="235">
        <v>0</v>
      </c>
      <c r="ER280" s="235">
        <v>0</v>
      </c>
      <c r="ES280" s="235">
        <v>0</v>
      </c>
      <c r="ET280" s="235">
        <v>0</v>
      </c>
      <c r="EU280" s="235">
        <v>0</v>
      </c>
      <c r="EV280" s="235">
        <v>0</v>
      </c>
      <c r="EW280" s="235">
        <v>0</v>
      </c>
      <c r="EX280" s="235">
        <v>0</v>
      </c>
      <c r="EY280" s="235">
        <v>0</v>
      </c>
    </row>
    <row r="281" spans="1:155" x14ac:dyDescent="0.2">
      <c r="A281" t="s">
        <v>1831</v>
      </c>
      <c r="E281" s="277"/>
      <c r="F281" s="277"/>
      <c r="G281" s="277"/>
      <c r="H281" s="277"/>
      <c r="I281" s="277"/>
      <c r="J281" s="277"/>
      <c r="K281">
        <v>0</v>
      </c>
      <c r="L281">
        <v>20</v>
      </c>
      <c r="M281">
        <v>0</v>
      </c>
      <c r="N281">
        <v>4</v>
      </c>
      <c r="O281">
        <v>40</v>
      </c>
      <c r="P281">
        <v>0</v>
      </c>
      <c r="Q281">
        <v>15</v>
      </c>
      <c r="R281">
        <v>0</v>
      </c>
      <c r="S281">
        <v>0</v>
      </c>
      <c r="T281">
        <v>0</v>
      </c>
      <c r="U281">
        <v>0</v>
      </c>
      <c r="V281">
        <v>0</v>
      </c>
      <c r="W281">
        <v>0</v>
      </c>
      <c r="X281">
        <v>0</v>
      </c>
      <c r="Y281">
        <v>0</v>
      </c>
      <c r="Z281">
        <v>0</v>
      </c>
      <c r="AA281" t="s">
        <v>2201</v>
      </c>
      <c r="AB281">
        <v>0</v>
      </c>
      <c r="AC281">
        <v>0</v>
      </c>
      <c r="AD281">
        <v>0</v>
      </c>
      <c r="AE281">
        <v>0</v>
      </c>
      <c r="AF281">
        <v>1</v>
      </c>
      <c r="AG281">
        <v>0</v>
      </c>
      <c r="AH281">
        <v>7</v>
      </c>
      <c r="AI281">
        <v>0</v>
      </c>
      <c r="AJ281">
        <v>0</v>
      </c>
      <c r="AK281">
        <v>0</v>
      </c>
      <c r="AL281">
        <v>0</v>
      </c>
      <c r="AM281">
        <v>0</v>
      </c>
      <c r="AN281">
        <v>0</v>
      </c>
      <c r="AO281">
        <v>0</v>
      </c>
      <c r="AP281">
        <v>0</v>
      </c>
      <c r="AQ281">
        <v>0</v>
      </c>
      <c r="AR281">
        <v>0</v>
      </c>
      <c r="AS281">
        <v>7</v>
      </c>
      <c r="AT281">
        <v>0</v>
      </c>
      <c r="AU281">
        <v>1</v>
      </c>
      <c r="AV281">
        <v>0</v>
      </c>
      <c r="AW281">
        <v>0</v>
      </c>
      <c r="AX281">
        <v>0</v>
      </c>
      <c r="AY281">
        <v>0</v>
      </c>
      <c r="AZ281">
        <v>0</v>
      </c>
      <c r="BA281">
        <v>0</v>
      </c>
      <c r="BB281">
        <v>0</v>
      </c>
      <c r="BC281">
        <v>0</v>
      </c>
      <c r="BD281">
        <v>0</v>
      </c>
      <c r="BE281">
        <v>0</v>
      </c>
      <c r="BF281">
        <v>0</v>
      </c>
      <c r="BG281">
        <v>0</v>
      </c>
      <c r="BH281">
        <v>0</v>
      </c>
      <c r="BI281">
        <v>0</v>
      </c>
      <c r="BJ281">
        <v>0</v>
      </c>
      <c r="BK281">
        <v>0</v>
      </c>
      <c r="BL281">
        <v>5</v>
      </c>
      <c r="BM281">
        <v>0</v>
      </c>
      <c r="BN281">
        <v>3</v>
      </c>
      <c r="BO281">
        <v>0</v>
      </c>
      <c r="BP281">
        <v>0</v>
      </c>
      <c r="BQ281">
        <v>0</v>
      </c>
      <c r="BR281">
        <v>0</v>
      </c>
      <c r="BS281">
        <v>0</v>
      </c>
      <c r="BT281">
        <v>0</v>
      </c>
      <c r="BU281">
        <v>0</v>
      </c>
      <c r="BV281">
        <v>0</v>
      </c>
      <c r="BW281">
        <v>0</v>
      </c>
      <c r="BX281">
        <v>0</v>
      </c>
      <c r="BY281">
        <v>7</v>
      </c>
      <c r="BZ281">
        <v>0</v>
      </c>
      <c r="CA281">
        <v>0</v>
      </c>
      <c r="CB281">
        <v>1</v>
      </c>
      <c r="CC281">
        <v>0</v>
      </c>
      <c r="CD281">
        <v>0</v>
      </c>
      <c r="CE281">
        <v>0</v>
      </c>
      <c r="CF281">
        <v>0</v>
      </c>
      <c r="CG281">
        <v>0</v>
      </c>
      <c r="CH281">
        <v>0</v>
      </c>
      <c r="CI281">
        <v>0</v>
      </c>
      <c r="CJ281">
        <v>0</v>
      </c>
      <c r="CK281">
        <v>0</v>
      </c>
      <c r="CL281">
        <v>0</v>
      </c>
      <c r="CM281">
        <v>0</v>
      </c>
      <c r="CN281">
        <v>0</v>
      </c>
      <c r="CO281">
        <v>1</v>
      </c>
      <c r="CP281">
        <v>0</v>
      </c>
      <c r="CQ281">
        <v>0</v>
      </c>
      <c r="CR281">
        <v>2</v>
      </c>
      <c r="CS281">
        <v>0</v>
      </c>
      <c r="CT281">
        <v>4</v>
      </c>
      <c r="CU281">
        <v>0</v>
      </c>
      <c r="CV281">
        <v>0</v>
      </c>
      <c r="CW281">
        <v>0</v>
      </c>
      <c r="CX281">
        <v>0</v>
      </c>
      <c r="CY281">
        <v>0</v>
      </c>
      <c r="CZ281">
        <v>0</v>
      </c>
      <c r="DA281">
        <v>0</v>
      </c>
      <c r="DB281">
        <v>0</v>
      </c>
      <c r="DC281">
        <v>0</v>
      </c>
      <c r="DD281">
        <v>0</v>
      </c>
      <c r="DE281">
        <v>11</v>
      </c>
      <c r="DF281">
        <v>0</v>
      </c>
      <c r="DG281">
        <v>0</v>
      </c>
      <c r="DH281">
        <v>2</v>
      </c>
      <c r="DI281">
        <v>0</v>
      </c>
      <c r="DJ281">
        <v>1</v>
      </c>
      <c r="DK281">
        <v>0</v>
      </c>
      <c r="DL281">
        <v>0</v>
      </c>
      <c r="DM281">
        <v>0</v>
      </c>
      <c r="DN281">
        <v>0</v>
      </c>
      <c r="DO281">
        <v>0</v>
      </c>
      <c r="DP281">
        <v>0</v>
      </c>
      <c r="DQ281">
        <v>0</v>
      </c>
      <c r="DR281">
        <v>0</v>
      </c>
      <c r="DS281">
        <v>0</v>
      </c>
      <c r="DT281" s="340" t="e">
        <v>#N/A</v>
      </c>
      <c r="DU281" s="340" t="e">
        <v>#N/A</v>
      </c>
      <c r="DV281" s="340" t="e">
        <v>#N/A</v>
      </c>
      <c r="DW281" s="340" t="e">
        <v>#N/A</v>
      </c>
      <c r="DX281" s="340" t="e">
        <v>#N/A</v>
      </c>
      <c r="DY281" s="340" t="e">
        <v>#N/A</v>
      </c>
      <c r="DZ281" s="340" t="e">
        <v>#N/A</v>
      </c>
      <c r="EA281" s="340" t="e">
        <v>#N/A</v>
      </c>
      <c r="EB281" s="340" t="e">
        <v>#N/A</v>
      </c>
      <c r="EC281" s="340" t="e">
        <v>#N/A</v>
      </c>
      <c r="ED281" s="340" t="e">
        <v>#N/A</v>
      </c>
      <c r="EE281" s="340" t="e">
        <v>#N/A</v>
      </c>
      <c r="EF281" s="340" t="e">
        <v>#N/A</v>
      </c>
      <c r="EG281" s="340" t="e">
        <v>#N/A</v>
      </c>
      <c r="EH281" s="340" t="e">
        <v>#N/A</v>
      </c>
      <c r="EI281" s="340" t="e">
        <v>#N/A</v>
      </c>
      <c r="EJ281" s="235" t="e">
        <v>#N/A</v>
      </c>
      <c r="EK281" s="235" t="e">
        <v>#N/A</v>
      </c>
      <c r="EL281" s="235" t="e">
        <v>#N/A</v>
      </c>
      <c r="EM281" s="235" t="e">
        <v>#N/A</v>
      </c>
      <c r="EN281" s="235" t="e">
        <v>#N/A</v>
      </c>
      <c r="EO281" s="235" t="e">
        <v>#N/A</v>
      </c>
      <c r="EP281" s="235" t="e">
        <v>#N/A</v>
      </c>
      <c r="EQ281" s="235" t="e">
        <v>#N/A</v>
      </c>
      <c r="ER281" s="235" t="e">
        <v>#N/A</v>
      </c>
      <c r="ES281" s="235" t="e">
        <v>#N/A</v>
      </c>
      <c r="ET281" s="235" t="e">
        <v>#N/A</v>
      </c>
      <c r="EU281" s="235" t="e">
        <v>#N/A</v>
      </c>
      <c r="EV281" s="235" t="e">
        <v>#N/A</v>
      </c>
      <c r="EW281" s="235" t="e">
        <v>#N/A</v>
      </c>
      <c r="EX281" s="235" t="e">
        <v>#N/A</v>
      </c>
      <c r="EY281" s="235" t="e">
        <v>#N/A</v>
      </c>
    </row>
    <row r="282" spans="1:155" x14ac:dyDescent="0.2">
      <c r="A282" t="s">
        <v>1923</v>
      </c>
      <c r="E282" s="277"/>
      <c r="F282" s="277"/>
      <c r="G282" s="277"/>
      <c r="H282" s="277"/>
      <c r="I282" s="277"/>
      <c r="J282" s="277"/>
      <c r="K282">
        <v>0</v>
      </c>
      <c r="L282">
        <v>25</v>
      </c>
      <c r="M282">
        <v>0</v>
      </c>
      <c r="N282">
        <v>3</v>
      </c>
      <c r="O282">
        <v>43</v>
      </c>
      <c r="P282">
        <v>0</v>
      </c>
      <c r="Q282">
        <v>14</v>
      </c>
      <c r="R282">
        <v>0</v>
      </c>
      <c r="S282">
        <v>0</v>
      </c>
      <c r="T282">
        <v>0</v>
      </c>
      <c r="U282">
        <v>0</v>
      </c>
      <c r="V282">
        <v>2</v>
      </c>
      <c r="W282">
        <v>0</v>
      </c>
      <c r="X282">
        <v>0</v>
      </c>
      <c r="Y282">
        <v>0</v>
      </c>
      <c r="Z282">
        <v>2</v>
      </c>
      <c r="AA282" t="s">
        <v>2201</v>
      </c>
      <c r="AB282">
        <v>0</v>
      </c>
      <c r="AC282">
        <v>0</v>
      </c>
      <c r="AD282">
        <v>0</v>
      </c>
      <c r="AE282">
        <v>1</v>
      </c>
      <c r="AF282">
        <v>11</v>
      </c>
      <c r="AG282">
        <v>0</v>
      </c>
      <c r="AH282">
        <v>5</v>
      </c>
      <c r="AI282">
        <v>0</v>
      </c>
      <c r="AJ282">
        <v>0</v>
      </c>
      <c r="AK282">
        <v>0</v>
      </c>
      <c r="AL282">
        <v>0</v>
      </c>
      <c r="AM282">
        <v>1</v>
      </c>
      <c r="AN282">
        <v>0</v>
      </c>
      <c r="AO282">
        <v>0</v>
      </c>
      <c r="AP282">
        <v>0</v>
      </c>
      <c r="AQ282">
        <v>1</v>
      </c>
      <c r="AR282">
        <v>0</v>
      </c>
      <c r="AS282">
        <v>2</v>
      </c>
      <c r="AT282">
        <v>0</v>
      </c>
      <c r="AU282">
        <v>0</v>
      </c>
      <c r="AV282">
        <v>0</v>
      </c>
      <c r="AW282">
        <v>0</v>
      </c>
      <c r="AX282">
        <v>0</v>
      </c>
      <c r="AY282">
        <v>0</v>
      </c>
      <c r="AZ282">
        <v>0</v>
      </c>
      <c r="BA282">
        <v>0</v>
      </c>
      <c r="BB282">
        <v>0</v>
      </c>
      <c r="BC282">
        <v>1</v>
      </c>
      <c r="BD282">
        <v>0</v>
      </c>
      <c r="BE282">
        <v>0</v>
      </c>
      <c r="BF282">
        <v>0</v>
      </c>
      <c r="BG282">
        <v>0</v>
      </c>
      <c r="BH282">
        <v>0</v>
      </c>
      <c r="BI282">
        <v>0</v>
      </c>
      <c r="BJ282">
        <v>0</v>
      </c>
      <c r="BK282">
        <v>0</v>
      </c>
      <c r="BL282">
        <v>4</v>
      </c>
      <c r="BM282">
        <v>0</v>
      </c>
      <c r="BN282">
        <v>1</v>
      </c>
      <c r="BO282">
        <v>0</v>
      </c>
      <c r="BP282">
        <v>0</v>
      </c>
      <c r="BQ282">
        <v>0</v>
      </c>
      <c r="BR282">
        <v>0</v>
      </c>
      <c r="BS282">
        <v>0</v>
      </c>
      <c r="BT282">
        <v>0</v>
      </c>
      <c r="BU282">
        <v>0</v>
      </c>
      <c r="BV282">
        <v>0</v>
      </c>
      <c r="BW282">
        <v>0</v>
      </c>
      <c r="BX282">
        <v>0</v>
      </c>
      <c r="BY282">
        <v>5</v>
      </c>
      <c r="BZ282">
        <v>0</v>
      </c>
      <c r="CA282">
        <v>0</v>
      </c>
      <c r="CB282">
        <v>0</v>
      </c>
      <c r="CC282">
        <v>0</v>
      </c>
      <c r="CD282">
        <v>0</v>
      </c>
      <c r="CE282">
        <v>0</v>
      </c>
      <c r="CF282">
        <v>0</v>
      </c>
      <c r="CG282">
        <v>0</v>
      </c>
      <c r="CH282">
        <v>0</v>
      </c>
      <c r="CI282">
        <v>0</v>
      </c>
      <c r="CJ282">
        <v>0</v>
      </c>
      <c r="CK282">
        <v>0</v>
      </c>
      <c r="CL282">
        <v>0</v>
      </c>
      <c r="CM282">
        <v>0</v>
      </c>
      <c r="CN282">
        <v>0</v>
      </c>
      <c r="CO282">
        <v>0</v>
      </c>
      <c r="CP282">
        <v>0</v>
      </c>
      <c r="CQ282">
        <v>0</v>
      </c>
      <c r="CR282">
        <v>7</v>
      </c>
      <c r="CS282">
        <v>0</v>
      </c>
      <c r="CT282">
        <v>3</v>
      </c>
      <c r="CU282">
        <v>0</v>
      </c>
      <c r="CV282">
        <v>0</v>
      </c>
      <c r="CW282">
        <v>0</v>
      </c>
      <c r="CX282">
        <v>0</v>
      </c>
      <c r="CY282">
        <v>0</v>
      </c>
      <c r="CZ282">
        <v>0</v>
      </c>
      <c r="DA282">
        <v>0</v>
      </c>
      <c r="DB282">
        <v>0</v>
      </c>
      <c r="DC282">
        <v>0</v>
      </c>
      <c r="DD282">
        <v>0</v>
      </c>
      <c r="DE282">
        <v>10</v>
      </c>
      <c r="DF282">
        <v>0</v>
      </c>
      <c r="DG282">
        <v>1</v>
      </c>
      <c r="DH282">
        <v>14</v>
      </c>
      <c r="DI282">
        <v>0</v>
      </c>
      <c r="DJ282">
        <v>0</v>
      </c>
      <c r="DK282">
        <v>0</v>
      </c>
      <c r="DL282">
        <v>0</v>
      </c>
      <c r="DM282">
        <v>0</v>
      </c>
      <c r="DN282">
        <v>0</v>
      </c>
      <c r="DO282">
        <v>0</v>
      </c>
      <c r="DP282">
        <v>0</v>
      </c>
      <c r="DQ282">
        <v>0</v>
      </c>
      <c r="DR282">
        <v>0</v>
      </c>
      <c r="DS282">
        <v>0</v>
      </c>
      <c r="DT282" s="340" t="e">
        <v>#N/A</v>
      </c>
      <c r="DU282" s="340" t="e">
        <v>#N/A</v>
      </c>
      <c r="DV282" s="340" t="e">
        <v>#N/A</v>
      </c>
      <c r="DW282" s="340" t="e">
        <v>#N/A</v>
      </c>
      <c r="DX282" s="340" t="e">
        <v>#N/A</v>
      </c>
      <c r="DY282" s="340" t="e">
        <v>#N/A</v>
      </c>
      <c r="DZ282" s="340" t="e">
        <v>#N/A</v>
      </c>
      <c r="EA282" s="340" t="e">
        <v>#N/A</v>
      </c>
      <c r="EB282" s="340" t="e">
        <v>#N/A</v>
      </c>
      <c r="EC282" s="340" t="e">
        <v>#N/A</v>
      </c>
      <c r="ED282" s="340" t="e">
        <v>#N/A</v>
      </c>
      <c r="EE282" s="340" t="e">
        <v>#N/A</v>
      </c>
      <c r="EF282" s="340" t="e">
        <v>#N/A</v>
      </c>
      <c r="EG282" s="340" t="e">
        <v>#N/A</v>
      </c>
      <c r="EH282" s="340" t="e">
        <v>#N/A</v>
      </c>
      <c r="EI282" s="340" t="e">
        <v>#N/A</v>
      </c>
      <c r="EJ282" s="235" t="e">
        <v>#N/A</v>
      </c>
      <c r="EK282" s="235" t="e">
        <v>#N/A</v>
      </c>
      <c r="EL282" s="235" t="e">
        <v>#N/A</v>
      </c>
      <c r="EM282" s="235" t="e">
        <v>#N/A</v>
      </c>
      <c r="EN282" s="235" t="e">
        <v>#N/A</v>
      </c>
      <c r="EO282" s="235" t="e">
        <v>#N/A</v>
      </c>
      <c r="EP282" s="235" t="e">
        <v>#N/A</v>
      </c>
      <c r="EQ282" s="235" t="e">
        <v>#N/A</v>
      </c>
      <c r="ER282" s="235" t="e">
        <v>#N/A</v>
      </c>
      <c r="ES282" s="235" t="e">
        <v>#N/A</v>
      </c>
      <c r="ET282" s="235" t="e">
        <v>#N/A</v>
      </c>
      <c r="EU282" s="235" t="e">
        <v>#N/A</v>
      </c>
      <c r="EV282" s="235" t="e">
        <v>#N/A</v>
      </c>
      <c r="EW282" s="235" t="e">
        <v>#N/A</v>
      </c>
      <c r="EX282" s="235" t="e">
        <v>#N/A</v>
      </c>
      <c r="EY282" s="235" t="e">
        <v>#N/A</v>
      </c>
    </row>
    <row r="283" spans="1:155" x14ac:dyDescent="0.2">
      <c r="A283" t="s">
        <v>2000</v>
      </c>
      <c r="E283" s="277"/>
      <c r="F283" s="277"/>
      <c r="G283" s="277"/>
      <c r="H283" s="277"/>
      <c r="I283" s="277"/>
      <c r="J283" s="277"/>
      <c r="K283">
        <v>0</v>
      </c>
      <c r="L283">
        <v>0</v>
      </c>
      <c r="M283">
        <v>0</v>
      </c>
      <c r="N283">
        <v>0</v>
      </c>
      <c r="O283">
        <v>0</v>
      </c>
      <c r="P283">
        <v>0</v>
      </c>
      <c r="Q283">
        <v>0</v>
      </c>
      <c r="R283">
        <v>0</v>
      </c>
      <c r="S283">
        <v>1</v>
      </c>
      <c r="T283">
        <v>54</v>
      </c>
      <c r="U283">
        <v>22</v>
      </c>
      <c r="V283">
        <v>0</v>
      </c>
      <c r="W283">
        <v>0</v>
      </c>
      <c r="X283">
        <v>0</v>
      </c>
      <c r="Y283">
        <v>0</v>
      </c>
      <c r="Z283">
        <v>0</v>
      </c>
      <c r="AA283" t="s">
        <v>2201</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1</v>
      </c>
      <c r="BB283">
        <v>0</v>
      </c>
      <c r="BC283">
        <v>0</v>
      </c>
      <c r="BD283">
        <v>0</v>
      </c>
      <c r="BE283">
        <v>0</v>
      </c>
      <c r="BF283">
        <v>0</v>
      </c>
      <c r="BG283">
        <v>0</v>
      </c>
      <c r="BH283">
        <v>0</v>
      </c>
      <c r="BI283">
        <v>0</v>
      </c>
      <c r="BJ283">
        <v>0</v>
      </c>
      <c r="BK283">
        <v>0</v>
      </c>
      <c r="BL283">
        <v>0</v>
      </c>
      <c r="BM283">
        <v>0</v>
      </c>
      <c r="BN283">
        <v>0</v>
      </c>
      <c r="BO283">
        <v>0</v>
      </c>
      <c r="BP283">
        <v>0</v>
      </c>
      <c r="BQ283">
        <v>13</v>
      </c>
      <c r="BR283">
        <v>0</v>
      </c>
      <c r="BS283">
        <v>0</v>
      </c>
      <c r="BT283">
        <v>0</v>
      </c>
      <c r="BU283">
        <v>0</v>
      </c>
      <c r="BV283">
        <v>0</v>
      </c>
      <c r="BW283">
        <v>0</v>
      </c>
      <c r="BX283">
        <v>0</v>
      </c>
      <c r="BY283">
        <v>0</v>
      </c>
      <c r="BZ283">
        <v>0</v>
      </c>
      <c r="CA283">
        <v>0</v>
      </c>
      <c r="CB283">
        <v>0</v>
      </c>
      <c r="CC283">
        <v>0</v>
      </c>
      <c r="CD283">
        <v>0</v>
      </c>
      <c r="CE283">
        <v>0</v>
      </c>
      <c r="CF283">
        <v>0</v>
      </c>
      <c r="CG283">
        <v>0</v>
      </c>
      <c r="CH283">
        <v>8</v>
      </c>
      <c r="CI283">
        <v>0</v>
      </c>
      <c r="CJ283">
        <v>0</v>
      </c>
      <c r="CK283">
        <v>0</v>
      </c>
      <c r="CL283">
        <v>0</v>
      </c>
      <c r="CM283">
        <v>0</v>
      </c>
      <c r="CN283">
        <v>0</v>
      </c>
      <c r="CO283">
        <v>0</v>
      </c>
      <c r="CP283">
        <v>0</v>
      </c>
      <c r="CQ283">
        <v>0</v>
      </c>
      <c r="CR283">
        <v>0</v>
      </c>
      <c r="CS283">
        <v>0</v>
      </c>
      <c r="CT283">
        <v>0</v>
      </c>
      <c r="CU283">
        <v>0</v>
      </c>
      <c r="CV283">
        <v>1</v>
      </c>
      <c r="CW283">
        <v>17</v>
      </c>
      <c r="CX283">
        <v>1</v>
      </c>
      <c r="CY283">
        <v>0</v>
      </c>
      <c r="CZ283">
        <v>0</v>
      </c>
      <c r="DA283">
        <v>0</v>
      </c>
      <c r="DB283">
        <v>0</v>
      </c>
      <c r="DC283">
        <v>0</v>
      </c>
      <c r="DD283">
        <v>0</v>
      </c>
      <c r="DE283">
        <v>0</v>
      </c>
      <c r="DF283">
        <v>0</v>
      </c>
      <c r="DG283">
        <v>0</v>
      </c>
      <c r="DH283">
        <v>0</v>
      </c>
      <c r="DI283">
        <v>0</v>
      </c>
      <c r="DJ283">
        <v>0</v>
      </c>
      <c r="DK283">
        <v>0</v>
      </c>
      <c r="DL283">
        <v>0</v>
      </c>
      <c r="DM283">
        <v>0</v>
      </c>
      <c r="DN283">
        <v>15</v>
      </c>
      <c r="DO283">
        <v>0</v>
      </c>
      <c r="DP283">
        <v>0</v>
      </c>
      <c r="DQ283">
        <v>0</v>
      </c>
      <c r="DR283">
        <v>0</v>
      </c>
      <c r="DS283">
        <v>0</v>
      </c>
      <c r="DT283" s="340">
        <v>0</v>
      </c>
      <c r="DU283" s="340">
        <v>0</v>
      </c>
      <c r="DV283" s="340">
        <v>0</v>
      </c>
      <c r="DW283" s="340">
        <v>0</v>
      </c>
      <c r="DX283" s="340">
        <v>0</v>
      </c>
      <c r="DY283" s="340">
        <v>0</v>
      </c>
      <c r="DZ283" s="340">
        <v>0</v>
      </c>
      <c r="EA283" s="340">
        <v>0</v>
      </c>
      <c r="EB283" s="340">
        <v>0</v>
      </c>
      <c r="EC283" s="340">
        <v>14</v>
      </c>
      <c r="ED283" s="340">
        <v>0</v>
      </c>
      <c r="EE283" s="340">
        <v>0</v>
      </c>
      <c r="EF283" s="340">
        <v>0</v>
      </c>
      <c r="EG283" s="340">
        <v>0</v>
      </c>
      <c r="EH283" s="340">
        <v>0</v>
      </c>
      <c r="EI283" s="340">
        <v>0</v>
      </c>
      <c r="EJ283" s="235">
        <v>0</v>
      </c>
      <c r="EK283" s="235">
        <v>0</v>
      </c>
      <c r="EL283" s="235">
        <v>0</v>
      </c>
      <c r="EM283" s="235">
        <v>0</v>
      </c>
      <c r="EN283" s="235">
        <v>0</v>
      </c>
      <c r="EO283" s="235">
        <v>0</v>
      </c>
      <c r="EP283" s="235">
        <v>0</v>
      </c>
      <c r="EQ283" s="235">
        <v>0</v>
      </c>
      <c r="ER283" s="235">
        <v>0</v>
      </c>
      <c r="ES283" s="235">
        <v>0</v>
      </c>
      <c r="ET283" s="235">
        <v>14</v>
      </c>
      <c r="EU283" s="235">
        <v>0</v>
      </c>
      <c r="EV283" s="235">
        <v>0</v>
      </c>
      <c r="EW283" s="235">
        <v>0</v>
      </c>
      <c r="EX283" s="235">
        <v>0</v>
      </c>
      <c r="EY283" s="235">
        <v>0</v>
      </c>
    </row>
    <row r="284" spans="1:155" x14ac:dyDescent="0.2">
      <c r="A284" t="s">
        <v>2007</v>
      </c>
      <c r="E284" s="277"/>
      <c r="F284" s="277"/>
      <c r="G284" s="277"/>
      <c r="H284" s="277"/>
      <c r="I284" s="277"/>
      <c r="J284" s="277"/>
      <c r="K284">
        <v>0</v>
      </c>
      <c r="L284">
        <v>0</v>
      </c>
      <c r="M284">
        <v>0</v>
      </c>
      <c r="N284">
        <v>0</v>
      </c>
      <c r="O284">
        <v>0</v>
      </c>
      <c r="P284">
        <v>0</v>
      </c>
      <c r="Q284">
        <v>0</v>
      </c>
      <c r="R284">
        <v>0</v>
      </c>
      <c r="S284">
        <v>0</v>
      </c>
      <c r="T284">
        <v>18</v>
      </c>
      <c r="U284">
        <v>17</v>
      </c>
      <c r="V284">
        <v>0</v>
      </c>
      <c r="W284">
        <v>0</v>
      </c>
      <c r="X284">
        <v>0</v>
      </c>
      <c r="Y284">
        <v>0</v>
      </c>
      <c r="Z284">
        <v>0</v>
      </c>
      <c r="AA284" t="s">
        <v>2201</v>
      </c>
      <c r="AB284">
        <v>0</v>
      </c>
      <c r="AC284">
        <v>0</v>
      </c>
      <c r="AD284">
        <v>0</v>
      </c>
      <c r="AE284">
        <v>0</v>
      </c>
      <c r="AF284">
        <v>0</v>
      </c>
      <c r="AG284">
        <v>0</v>
      </c>
      <c r="AH284">
        <v>0</v>
      </c>
      <c r="AI284">
        <v>0</v>
      </c>
      <c r="AJ284">
        <v>0</v>
      </c>
      <c r="AK284">
        <v>3</v>
      </c>
      <c r="AL284">
        <v>0</v>
      </c>
      <c r="AM284">
        <v>0</v>
      </c>
      <c r="AN284">
        <v>0</v>
      </c>
      <c r="AO284">
        <v>0</v>
      </c>
      <c r="AP284">
        <v>0</v>
      </c>
      <c r="AQ284">
        <v>0</v>
      </c>
      <c r="AR284">
        <v>0</v>
      </c>
      <c r="AS284">
        <v>0</v>
      </c>
      <c r="AT284">
        <v>0</v>
      </c>
      <c r="AU284">
        <v>0</v>
      </c>
      <c r="AV284">
        <v>0</v>
      </c>
      <c r="AW284">
        <v>0</v>
      </c>
      <c r="AX284">
        <v>0</v>
      </c>
      <c r="AY284">
        <v>0</v>
      </c>
      <c r="AZ284">
        <v>0</v>
      </c>
      <c r="BA284">
        <v>0</v>
      </c>
      <c r="BB284">
        <v>5</v>
      </c>
      <c r="BC284">
        <v>0</v>
      </c>
      <c r="BD284">
        <v>0</v>
      </c>
      <c r="BE284">
        <v>0</v>
      </c>
      <c r="BF284">
        <v>0</v>
      </c>
      <c r="BG284">
        <v>0</v>
      </c>
      <c r="BH284">
        <v>0</v>
      </c>
      <c r="BI284">
        <v>0</v>
      </c>
      <c r="BJ284">
        <v>0</v>
      </c>
      <c r="BK284">
        <v>0</v>
      </c>
      <c r="BL284">
        <v>0</v>
      </c>
      <c r="BM284">
        <v>0</v>
      </c>
      <c r="BN284">
        <v>0</v>
      </c>
      <c r="BO284">
        <v>0</v>
      </c>
      <c r="BP284">
        <v>0</v>
      </c>
      <c r="BQ284">
        <v>5</v>
      </c>
      <c r="BR284">
        <v>0</v>
      </c>
      <c r="BS284">
        <v>0</v>
      </c>
      <c r="BT284">
        <v>0</v>
      </c>
      <c r="BU284">
        <v>0</v>
      </c>
      <c r="BV284">
        <v>0</v>
      </c>
      <c r="BW284">
        <v>0</v>
      </c>
      <c r="BX284">
        <v>0</v>
      </c>
      <c r="BY284">
        <v>0</v>
      </c>
      <c r="BZ284">
        <v>0</v>
      </c>
      <c r="CA284">
        <v>1</v>
      </c>
      <c r="CB284">
        <v>0</v>
      </c>
      <c r="CC284">
        <v>0</v>
      </c>
      <c r="CD284">
        <v>0</v>
      </c>
      <c r="CE284">
        <v>0</v>
      </c>
      <c r="CF284">
        <v>0</v>
      </c>
      <c r="CG284">
        <v>2</v>
      </c>
      <c r="CH284">
        <v>8</v>
      </c>
      <c r="CI284">
        <v>0</v>
      </c>
      <c r="CJ284">
        <v>0</v>
      </c>
      <c r="CK284">
        <v>0</v>
      </c>
      <c r="CL284">
        <v>0</v>
      </c>
      <c r="CM284">
        <v>0</v>
      </c>
      <c r="CN284">
        <v>0</v>
      </c>
      <c r="CO284">
        <v>0</v>
      </c>
      <c r="CP284">
        <v>0</v>
      </c>
      <c r="CQ284">
        <v>0</v>
      </c>
      <c r="CR284">
        <v>0</v>
      </c>
      <c r="CS284">
        <v>0</v>
      </c>
      <c r="CT284">
        <v>0</v>
      </c>
      <c r="CU284">
        <v>0</v>
      </c>
      <c r="CV284">
        <v>0</v>
      </c>
      <c r="CW284">
        <v>5</v>
      </c>
      <c r="CX284">
        <v>11</v>
      </c>
      <c r="CY284">
        <v>0</v>
      </c>
      <c r="CZ284">
        <v>0</v>
      </c>
      <c r="DA284">
        <v>0</v>
      </c>
      <c r="DB284">
        <v>0</v>
      </c>
      <c r="DC284">
        <v>0</v>
      </c>
      <c r="DD284">
        <v>0</v>
      </c>
      <c r="DE284">
        <v>0</v>
      </c>
      <c r="DF284">
        <v>0</v>
      </c>
      <c r="DG284">
        <v>0</v>
      </c>
      <c r="DH284">
        <v>0</v>
      </c>
      <c r="DI284">
        <v>0</v>
      </c>
      <c r="DJ284">
        <v>0</v>
      </c>
      <c r="DK284">
        <v>0</v>
      </c>
      <c r="DL284">
        <v>0</v>
      </c>
      <c r="DM284">
        <v>0</v>
      </c>
      <c r="DN284">
        <v>9</v>
      </c>
      <c r="DO284">
        <v>0</v>
      </c>
      <c r="DP284">
        <v>0</v>
      </c>
      <c r="DQ284">
        <v>0</v>
      </c>
      <c r="DR284">
        <v>0</v>
      </c>
      <c r="DS284">
        <v>0</v>
      </c>
      <c r="DT284" s="340">
        <v>0</v>
      </c>
      <c r="DU284" s="340">
        <v>0</v>
      </c>
      <c r="DV284" s="340">
        <v>0</v>
      </c>
      <c r="DW284" s="340">
        <v>1</v>
      </c>
      <c r="DX284" s="340">
        <v>0</v>
      </c>
      <c r="DY284" s="340">
        <v>0</v>
      </c>
      <c r="DZ284" s="340">
        <v>0</v>
      </c>
      <c r="EA284" s="340">
        <v>0</v>
      </c>
      <c r="EB284" s="340">
        <v>0</v>
      </c>
      <c r="EC284" s="340">
        <v>2</v>
      </c>
      <c r="ED284" s="340">
        <v>4</v>
      </c>
      <c r="EE284" s="340">
        <v>0</v>
      </c>
      <c r="EF284" s="340">
        <v>0</v>
      </c>
      <c r="EG284" s="340">
        <v>0</v>
      </c>
      <c r="EH284" s="340">
        <v>0</v>
      </c>
      <c r="EI284" s="340">
        <v>0</v>
      </c>
      <c r="EJ284" s="235">
        <v>0</v>
      </c>
      <c r="EK284" s="235">
        <v>0</v>
      </c>
      <c r="EL284" s="235">
        <v>0</v>
      </c>
      <c r="EM284" s="235">
        <v>0</v>
      </c>
      <c r="EN284" s="235">
        <v>0</v>
      </c>
      <c r="EO284" s="235">
        <v>0</v>
      </c>
      <c r="EP284" s="235">
        <v>0</v>
      </c>
      <c r="EQ284" s="235">
        <v>0</v>
      </c>
      <c r="ER284" s="235">
        <v>0</v>
      </c>
      <c r="ES284" s="235">
        <v>0</v>
      </c>
      <c r="ET284" s="235">
        <v>7</v>
      </c>
      <c r="EU284" s="235">
        <v>0</v>
      </c>
      <c r="EV284" s="235">
        <v>0</v>
      </c>
      <c r="EW284" s="235">
        <v>0</v>
      </c>
      <c r="EX284" s="235">
        <v>0</v>
      </c>
      <c r="EY284" s="235">
        <v>0</v>
      </c>
    </row>
    <row r="285" spans="1:155" x14ac:dyDescent="0.2">
      <c r="A285" t="s">
        <v>2030</v>
      </c>
      <c r="E285" s="277"/>
      <c r="F285" s="277"/>
      <c r="G285" s="277"/>
      <c r="H285" s="277"/>
      <c r="I285" s="277"/>
      <c r="J285" s="277"/>
      <c r="K285">
        <v>0</v>
      </c>
      <c r="L285">
        <v>1</v>
      </c>
      <c r="M285">
        <v>0</v>
      </c>
      <c r="N285">
        <v>0</v>
      </c>
      <c r="O285">
        <v>0</v>
      </c>
      <c r="P285">
        <v>0</v>
      </c>
      <c r="Q285">
        <v>0</v>
      </c>
      <c r="R285">
        <v>0</v>
      </c>
      <c r="S285">
        <v>2</v>
      </c>
      <c r="T285">
        <v>18</v>
      </c>
      <c r="U285">
        <v>8</v>
      </c>
      <c r="V285">
        <v>6</v>
      </c>
      <c r="W285">
        <v>0</v>
      </c>
      <c r="X285">
        <v>0</v>
      </c>
      <c r="Y285">
        <v>0</v>
      </c>
      <c r="Z285">
        <v>0</v>
      </c>
      <c r="AA285" t="s">
        <v>2201</v>
      </c>
      <c r="AB285">
        <v>0</v>
      </c>
      <c r="AC285">
        <v>0</v>
      </c>
      <c r="AD285">
        <v>0</v>
      </c>
      <c r="AE285">
        <v>0</v>
      </c>
      <c r="AF285">
        <v>0</v>
      </c>
      <c r="AG285">
        <v>0</v>
      </c>
      <c r="AH285">
        <v>0</v>
      </c>
      <c r="AI285">
        <v>0</v>
      </c>
      <c r="AJ285">
        <v>0</v>
      </c>
      <c r="AK285">
        <v>2</v>
      </c>
      <c r="AL285">
        <v>0</v>
      </c>
      <c r="AM285">
        <v>3</v>
      </c>
      <c r="AN285">
        <v>0</v>
      </c>
      <c r="AO285">
        <v>0</v>
      </c>
      <c r="AP285">
        <v>0</v>
      </c>
      <c r="AQ285">
        <v>0</v>
      </c>
      <c r="AR285">
        <v>0</v>
      </c>
      <c r="AS285">
        <v>0</v>
      </c>
      <c r="AT285">
        <v>0</v>
      </c>
      <c r="AU285">
        <v>0</v>
      </c>
      <c r="AV285">
        <v>0</v>
      </c>
      <c r="AW285">
        <v>0</v>
      </c>
      <c r="AX285">
        <v>0</v>
      </c>
      <c r="AY285">
        <v>0</v>
      </c>
      <c r="AZ285">
        <v>0</v>
      </c>
      <c r="BA285">
        <v>1</v>
      </c>
      <c r="BB285">
        <v>5</v>
      </c>
      <c r="BC285">
        <v>0</v>
      </c>
      <c r="BD285">
        <v>0</v>
      </c>
      <c r="BE285">
        <v>0</v>
      </c>
      <c r="BF285">
        <v>0</v>
      </c>
      <c r="BG285">
        <v>0</v>
      </c>
      <c r="BH285">
        <v>0</v>
      </c>
      <c r="BI285">
        <v>0</v>
      </c>
      <c r="BJ285">
        <v>0</v>
      </c>
      <c r="BK285">
        <v>0</v>
      </c>
      <c r="BL285">
        <v>0</v>
      </c>
      <c r="BM285">
        <v>0</v>
      </c>
      <c r="BN285">
        <v>0</v>
      </c>
      <c r="BO285">
        <v>0</v>
      </c>
      <c r="BP285">
        <v>2</v>
      </c>
      <c r="BQ285">
        <v>3</v>
      </c>
      <c r="BR285">
        <v>1</v>
      </c>
      <c r="BS285">
        <v>3</v>
      </c>
      <c r="BT285">
        <v>0</v>
      </c>
      <c r="BU285">
        <v>0</v>
      </c>
      <c r="BV285">
        <v>0</v>
      </c>
      <c r="BW285">
        <v>0</v>
      </c>
      <c r="BX285">
        <v>0</v>
      </c>
      <c r="BY285">
        <v>0</v>
      </c>
      <c r="BZ285">
        <v>0</v>
      </c>
      <c r="CA285">
        <v>0</v>
      </c>
      <c r="CB285">
        <v>0</v>
      </c>
      <c r="CC285">
        <v>0</v>
      </c>
      <c r="CD285">
        <v>0</v>
      </c>
      <c r="CE285">
        <v>0</v>
      </c>
      <c r="CF285">
        <v>0</v>
      </c>
      <c r="CG285">
        <v>2</v>
      </c>
      <c r="CH285">
        <v>2</v>
      </c>
      <c r="CI285">
        <v>0</v>
      </c>
      <c r="CJ285">
        <v>0</v>
      </c>
      <c r="CK285">
        <v>0</v>
      </c>
      <c r="CL285">
        <v>0</v>
      </c>
      <c r="CM285">
        <v>0</v>
      </c>
      <c r="DT285" s="340" t="e">
        <v>#N/A</v>
      </c>
      <c r="DU285" s="340" t="e">
        <v>#N/A</v>
      </c>
      <c r="DV285" s="340" t="e">
        <v>#N/A</v>
      </c>
      <c r="DW285" s="340" t="e">
        <v>#N/A</v>
      </c>
      <c r="DX285" s="340" t="e">
        <v>#N/A</v>
      </c>
      <c r="DY285" s="340" t="e">
        <v>#N/A</v>
      </c>
      <c r="DZ285" s="340" t="e">
        <v>#N/A</v>
      </c>
      <c r="EA285" s="340" t="e">
        <v>#N/A</v>
      </c>
      <c r="EB285" s="340" t="e">
        <v>#N/A</v>
      </c>
      <c r="EC285" s="340" t="e">
        <v>#N/A</v>
      </c>
      <c r="ED285" s="340" t="e">
        <v>#N/A</v>
      </c>
      <c r="EE285" s="340" t="e">
        <v>#N/A</v>
      </c>
      <c r="EF285" s="340" t="e">
        <v>#N/A</v>
      </c>
      <c r="EG285" s="340" t="e">
        <v>#N/A</v>
      </c>
      <c r="EH285" s="340" t="e">
        <v>#N/A</v>
      </c>
      <c r="EI285" s="340" t="e">
        <v>#N/A</v>
      </c>
      <c r="EJ285" s="235" t="e">
        <v>#N/A</v>
      </c>
      <c r="EK285" s="235" t="e">
        <v>#N/A</v>
      </c>
      <c r="EL285" s="235" t="e">
        <v>#N/A</v>
      </c>
      <c r="EM285" s="235" t="e">
        <v>#N/A</v>
      </c>
      <c r="EN285" s="235" t="e">
        <v>#N/A</v>
      </c>
      <c r="EO285" s="235" t="e">
        <v>#N/A</v>
      </c>
      <c r="EP285" s="235" t="e">
        <v>#N/A</v>
      </c>
      <c r="EQ285" s="235" t="e">
        <v>#N/A</v>
      </c>
      <c r="ER285" s="235" t="e">
        <v>#N/A</v>
      </c>
      <c r="ES285" s="235" t="e">
        <v>#N/A</v>
      </c>
      <c r="ET285" s="235" t="e">
        <v>#N/A</v>
      </c>
      <c r="EU285" s="235" t="e">
        <v>#N/A</v>
      </c>
      <c r="EV285" s="235" t="e">
        <v>#N/A</v>
      </c>
      <c r="EW285" s="235" t="e">
        <v>#N/A</v>
      </c>
      <c r="EX285" s="235" t="e">
        <v>#N/A</v>
      </c>
      <c r="EY285" s="235" t="e">
        <v>#N/A</v>
      </c>
    </row>
    <row r="286" spans="1:155" x14ac:dyDescent="0.2">
      <c r="A286" t="s">
        <v>2043</v>
      </c>
      <c r="E286" s="277"/>
      <c r="F286" s="277"/>
      <c r="G286" s="277"/>
      <c r="H286" s="277"/>
      <c r="I286" s="277"/>
      <c r="J286" s="277"/>
      <c r="K286">
        <v>0</v>
      </c>
      <c r="L286">
        <v>13</v>
      </c>
      <c r="M286">
        <v>0</v>
      </c>
      <c r="N286">
        <v>4</v>
      </c>
      <c r="O286">
        <v>0</v>
      </c>
      <c r="P286">
        <v>0</v>
      </c>
      <c r="Q286">
        <v>0</v>
      </c>
      <c r="R286">
        <v>0</v>
      </c>
      <c r="S286">
        <v>8</v>
      </c>
      <c r="T286">
        <v>41</v>
      </c>
      <c r="U286">
        <v>19</v>
      </c>
      <c r="V286">
        <v>2</v>
      </c>
      <c r="W286">
        <v>0</v>
      </c>
      <c r="X286">
        <v>0</v>
      </c>
      <c r="Y286">
        <v>0</v>
      </c>
      <c r="Z286">
        <v>0</v>
      </c>
      <c r="AA286" t="s">
        <v>2201</v>
      </c>
      <c r="AB286">
        <v>0</v>
      </c>
      <c r="AC286">
        <v>4</v>
      </c>
      <c r="AD286">
        <v>0</v>
      </c>
      <c r="AE286">
        <v>1</v>
      </c>
      <c r="AF286">
        <v>0</v>
      </c>
      <c r="AG286">
        <v>0</v>
      </c>
      <c r="AH286">
        <v>0</v>
      </c>
      <c r="AI286">
        <v>0</v>
      </c>
      <c r="AJ286">
        <v>7</v>
      </c>
      <c r="AK286">
        <v>1</v>
      </c>
      <c r="AL286">
        <v>0</v>
      </c>
      <c r="AM286">
        <v>1</v>
      </c>
      <c r="AN286">
        <v>0</v>
      </c>
      <c r="AO286">
        <v>0</v>
      </c>
      <c r="AP286">
        <v>0</v>
      </c>
      <c r="AQ286">
        <v>0</v>
      </c>
      <c r="AR286">
        <v>0</v>
      </c>
      <c r="AS286">
        <v>1</v>
      </c>
      <c r="AT286">
        <v>0</v>
      </c>
      <c r="AU286">
        <v>1</v>
      </c>
      <c r="AV286">
        <v>0</v>
      </c>
      <c r="AW286">
        <v>0</v>
      </c>
      <c r="AX286">
        <v>0</v>
      </c>
      <c r="AY286">
        <v>0</v>
      </c>
      <c r="AZ286">
        <v>1</v>
      </c>
      <c r="BA286">
        <v>0</v>
      </c>
      <c r="BB286">
        <v>5</v>
      </c>
      <c r="BC286">
        <v>0</v>
      </c>
      <c r="BD286">
        <v>0</v>
      </c>
      <c r="BE286">
        <v>0</v>
      </c>
      <c r="BF286">
        <v>0</v>
      </c>
      <c r="BG286">
        <v>0</v>
      </c>
      <c r="BH286">
        <v>0</v>
      </c>
      <c r="BI286">
        <v>0</v>
      </c>
      <c r="BJ286">
        <v>0</v>
      </c>
      <c r="BK286">
        <v>0</v>
      </c>
      <c r="BL286">
        <v>0</v>
      </c>
      <c r="BM286">
        <v>0</v>
      </c>
      <c r="BN286">
        <v>0</v>
      </c>
      <c r="BO286">
        <v>0</v>
      </c>
      <c r="BP286">
        <v>1</v>
      </c>
      <c r="BQ286">
        <v>0</v>
      </c>
      <c r="BR286">
        <v>0</v>
      </c>
      <c r="BS286">
        <v>0</v>
      </c>
      <c r="BT286">
        <v>0</v>
      </c>
      <c r="BU286">
        <v>0</v>
      </c>
      <c r="BV286">
        <v>0</v>
      </c>
      <c r="BW286">
        <v>0</v>
      </c>
      <c r="BX286">
        <v>0</v>
      </c>
      <c r="BY286">
        <v>1</v>
      </c>
      <c r="BZ286">
        <v>0</v>
      </c>
      <c r="CA286">
        <v>0</v>
      </c>
      <c r="CB286">
        <v>0</v>
      </c>
      <c r="CC286">
        <v>0</v>
      </c>
      <c r="CD286">
        <v>0</v>
      </c>
      <c r="CE286">
        <v>0</v>
      </c>
      <c r="CF286">
        <v>0</v>
      </c>
      <c r="CG286">
        <v>0</v>
      </c>
      <c r="CH286">
        <v>5</v>
      </c>
      <c r="CI286">
        <v>0</v>
      </c>
      <c r="CJ286">
        <v>0</v>
      </c>
      <c r="CK286">
        <v>0</v>
      </c>
      <c r="CL286">
        <v>0</v>
      </c>
      <c r="CM286">
        <v>0</v>
      </c>
      <c r="CN286">
        <v>0</v>
      </c>
      <c r="CO286">
        <v>0</v>
      </c>
      <c r="CP286">
        <v>0</v>
      </c>
      <c r="CQ286">
        <v>0</v>
      </c>
      <c r="CR286">
        <v>0</v>
      </c>
      <c r="CS286">
        <v>0</v>
      </c>
      <c r="CT286">
        <v>0</v>
      </c>
      <c r="CU286">
        <v>0</v>
      </c>
      <c r="CV286">
        <v>0</v>
      </c>
      <c r="CW286">
        <v>5</v>
      </c>
      <c r="CX286">
        <v>0</v>
      </c>
      <c r="CY286">
        <v>1</v>
      </c>
      <c r="CZ286">
        <v>0</v>
      </c>
      <c r="DA286">
        <v>0</v>
      </c>
      <c r="DB286">
        <v>0</v>
      </c>
      <c r="DC286">
        <v>0</v>
      </c>
      <c r="DD286">
        <v>0</v>
      </c>
      <c r="DE286">
        <v>0</v>
      </c>
      <c r="DF286">
        <v>0</v>
      </c>
      <c r="DG286">
        <v>0</v>
      </c>
      <c r="DH286">
        <v>0</v>
      </c>
      <c r="DI286">
        <v>0</v>
      </c>
      <c r="DJ286">
        <v>0</v>
      </c>
      <c r="DK286">
        <v>0</v>
      </c>
      <c r="DL286">
        <v>0</v>
      </c>
      <c r="DM286">
        <v>3</v>
      </c>
      <c r="DN286">
        <v>0</v>
      </c>
      <c r="DO286">
        <v>0</v>
      </c>
      <c r="DP286">
        <v>0</v>
      </c>
      <c r="DQ286">
        <v>0</v>
      </c>
      <c r="DR286">
        <v>0</v>
      </c>
      <c r="DS286">
        <v>0</v>
      </c>
      <c r="DT286" s="340">
        <v>0</v>
      </c>
      <c r="DU286" s="340">
        <v>0</v>
      </c>
      <c r="DV286" s="340">
        <v>0</v>
      </c>
      <c r="DW286" s="340">
        <v>0</v>
      </c>
      <c r="DX286" s="340">
        <v>0</v>
      </c>
      <c r="DY286" s="340">
        <v>0</v>
      </c>
      <c r="DZ286" s="340">
        <v>0</v>
      </c>
      <c r="EA286" s="340">
        <v>0</v>
      </c>
      <c r="EB286" s="340">
        <v>0</v>
      </c>
      <c r="EC286" s="340">
        <v>0</v>
      </c>
      <c r="ED286" s="340">
        <v>0</v>
      </c>
      <c r="EE286" s="340">
        <v>0</v>
      </c>
      <c r="EF286" s="340">
        <v>0</v>
      </c>
      <c r="EG286" s="340">
        <v>0</v>
      </c>
      <c r="EH286" s="340">
        <v>0</v>
      </c>
      <c r="EI286" s="340">
        <v>0</v>
      </c>
      <c r="EJ286" s="235">
        <v>0</v>
      </c>
      <c r="EK286" s="235">
        <v>0</v>
      </c>
      <c r="EL286" s="235">
        <v>0</v>
      </c>
      <c r="EM286" s="235">
        <v>0</v>
      </c>
      <c r="EN286" s="235">
        <v>0</v>
      </c>
      <c r="EO286" s="235">
        <v>0</v>
      </c>
      <c r="EP286" s="235">
        <v>0</v>
      </c>
      <c r="EQ286" s="235">
        <v>0</v>
      </c>
      <c r="ER286" s="235">
        <v>0</v>
      </c>
      <c r="ES286" s="235">
        <v>0</v>
      </c>
      <c r="ET286" s="235">
        <v>0</v>
      </c>
      <c r="EU286" s="235">
        <v>0</v>
      </c>
      <c r="EV286" s="235">
        <v>0</v>
      </c>
      <c r="EW286" s="235">
        <v>0</v>
      </c>
      <c r="EX286" s="235">
        <v>0</v>
      </c>
      <c r="EY286" s="235">
        <v>0</v>
      </c>
    </row>
    <row r="287" spans="1:155" x14ac:dyDescent="0.2">
      <c r="A287" t="s">
        <v>2045</v>
      </c>
      <c r="E287" s="277"/>
      <c r="F287" s="277"/>
      <c r="G287" s="277"/>
      <c r="H287" s="277"/>
      <c r="I287" s="277"/>
      <c r="J287" s="277"/>
      <c r="K287">
        <v>0</v>
      </c>
      <c r="L287">
        <v>19</v>
      </c>
      <c r="M287">
        <v>0</v>
      </c>
      <c r="N287">
        <v>5</v>
      </c>
      <c r="O287">
        <v>67</v>
      </c>
      <c r="P287">
        <v>0</v>
      </c>
      <c r="Q287">
        <v>38</v>
      </c>
      <c r="R287">
        <v>0</v>
      </c>
      <c r="S287">
        <v>0</v>
      </c>
      <c r="T287">
        <v>0</v>
      </c>
      <c r="U287">
        <v>0</v>
      </c>
      <c r="V287">
        <v>0</v>
      </c>
      <c r="W287">
        <v>0</v>
      </c>
      <c r="X287">
        <v>0</v>
      </c>
      <c r="Y287">
        <v>0</v>
      </c>
      <c r="Z287">
        <v>0</v>
      </c>
      <c r="AA287" t="s">
        <v>2201</v>
      </c>
      <c r="AB287">
        <v>0</v>
      </c>
      <c r="AC287">
        <v>0</v>
      </c>
      <c r="AD287">
        <v>0</v>
      </c>
      <c r="AE287">
        <v>0</v>
      </c>
      <c r="AF287">
        <v>2</v>
      </c>
      <c r="AG287">
        <v>0</v>
      </c>
      <c r="AH287">
        <v>1</v>
      </c>
      <c r="AI287">
        <v>0</v>
      </c>
      <c r="AJ287">
        <v>0</v>
      </c>
      <c r="AK287">
        <v>0</v>
      </c>
      <c r="AL287">
        <v>0</v>
      </c>
      <c r="AM287">
        <v>0</v>
      </c>
      <c r="AN287">
        <v>0</v>
      </c>
      <c r="AO287">
        <v>0</v>
      </c>
      <c r="AP287">
        <v>0</v>
      </c>
      <c r="AQ287">
        <v>0</v>
      </c>
      <c r="AR287">
        <v>0</v>
      </c>
      <c r="AS287">
        <v>3</v>
      </c>
      <c r="AT287">
        <v>0</v>
      </c>
      <c r="AU287">
        <v>0</v>
      </c>
      <c r="AV287">
        <v>1</v>
      </c>
      <c r="AW287">
        <v>0</v>
      </c>
      <c r="AX287">
        <v>2</v>
      </c>
      <c r="AY287">
        <v>0</v>
      </c>
      <c r="AZ287">
        <v>0</v>
      </c>
      <c r="BA287">
        <v>0</v>
      </c>
      <c r="BB287">
        <v>0</v>
      </c>
      <c r="BC287">
        <v>0</v>
      </c>
      <c r="BD287">
        <v>0</v>
      </c>
      <c r="BE287">
        <v>0</v>
      </c>
      <c r="BF287">
        <v>0</v>
      </c>
      <c r="BG287">
        <v>0</v>
      </c>
      <c r="BH287">
        <v>0</v>
      </c>
      <c r="BI287">
        <v>0</v>
      </c>
      <c r="BJ287">
        <v>0</v>
      </c>
      <c r="BK287">
        <v>0</v>
      </c>
      <c r="BL287">
        <v>2</v>
      </c>
      <c r="BM287">
        <v>0</v>
      </c>
      <c r="BN287">
        <v>9</v>
      </c>
      <c r="BO287">
        <v>0</v>
      </c>
      <c r="BP287">
        <v>0</v>
      </c>
      <c r="BQ287">
        <v>0</v>
      </c>
      <c r="BR287">
        <v>0</v>
      </c>
      <c r="BS287">
        <v>0</v>
      </c>
      <c r="BT287">
        <v>0</v>
      </c>
      <c r="BU287">
        <v>0</v>
      </c>
      <c r="BV287">
        <v>0</v>
      </c>
      <c r="BW287">
        <v>0</v>
      </c>
      <c r="BX287">
        <v>0</v>
      </c>
      <c r="BY287">
        <v>7</v>
      </c>
      <c r="BZ287">
        <v>0</v>
      </c>
      <c r="CA287">
        <v>1</v>
      </c>
      <c r="CB287">
        <v>1</v>
      </c>
      <c r="CC287">
        <v>0</v>
      </c>
      <c r="CD287">
        <v>0</v>
      </c>
      <c r="CE287">
        <v>0</v>
      </c>
      <c r="CF287">
        <v>0</v>
      </c>
      <c r="CG287">
        <v>0</v>
      </c>
      <c r="CH287">
        <v>0</v>
      </c>
      <c r="CI287">
        <v>0</v>
      </c>
      <c r="CJ287">
        <v>0</v>
      </c>
      <c r="CK287">
        <v>0</v>
      </c>
      <c r="CL287">
        <v>0</v>
      </c>
      <c r="CM287">
        <v>0</v>
      </c>
      <c r="CN287">
        <v>0</v>
      </c>
      <c r="CO287">
        <v>1</v>
      </c>
      <c r="CP287">
        <v>0</v>
      </c>
      <c r="CQ287">
        <v>0</v>
      </c>
      <c r="CR287">
        <v>2</v>
      </c>
      <c r="CS287">
        <v>0</v>
      </c>
      <c r="CT287">
        <v>21</v>
      </c>
      <c r="CU287">
        <v>0</v>
      </c>
      <c r="CV287">
        <v>0</v>
      </c>
      <c r="CW287">
        <v>0</v>
      </c>
      <c r="CX287">
        <v>0</v>
      </c>
      <c r="CY287">
        <v>0</v>
      </c>
      <c r="CZ287">
        <v>0</v>
      </c>
      <c r="DA287">
        <v>0</v>
      </c>
      <c r="DB287">
        <v>0</v>
      </c>
      <c r="DC287">
        <v>0</v>
      </c>
      <c r="DD287">
        <v>0</v>
      </c>
      <c r="DE287">
        <v>5</v>
      </c>
      <c r="DF287">
        <v>0</v>
      </c>
      <c r="DG287">
        <v>0</v>
      </c>
      <c r="DH287">
        <v>0</v>
      </c>
      <c r="DI287">
        <v>0</v>
      </c>
      <c r="DJ287">
        <v>0</v>
      </c>
      <c r="DK287">
        <v>0</v>
      </c>
      <c r="DL287">
        <v>0</v>
      </c>
      <c r="DM287">
        <v>0</v>
      </c>
      <c r="DN287">
        <v>0</v>
      </c>
      <c r="DO287">
        <v>0</v>
      </c>
      <c r="DP287">
        <v>20</v>
      </c>
      <c r="DQ287">
        <v>0</v>
      </c>
      <c r="DR287">
        <v>0</v>
      </c>
      <c r="DS287">
        <v>0</v>
      </c>
      <c r="DT287" s="340">
        <v>0</v>
      </c>
      <c r="DU287" s="340">
        <v>0</v>
      </c>
      <c r="DV287" s="340">
        <v>0</v>
      </c>
      <c r="DW287" s="340">
        <v>0</v>
      </c>
      <c r="DX287" s="340">
        <v>1</v>
      </c>
      <c r="DY287" s="340">
        <v>0</v>
      </c>
      <c r="DZ287" s="340">
        <v>2</v>
      </c>
      <c r="EA287" s="340">
        <v>0</v>
      </c>
      <c r="EB287" s="340">
        <v>0</v>
      </c>
      <c r="EC287" s="340">
        <v>0</v>
      </c>
      <c r="ED287" s="340">
        <v>0</v>
      </c>
      <c r="EE287" s="340">
        <v>0</v>
      </c>
      <c r="EF287" s="340">
        <v>0</v>
      </c>
      <c r="EG287" s="340">
        <v>0</v>
      </c>
      <c r="EH287" s="340">
        <v>0</v>
      </c>
      <c r="EI287" s="340">
        <v>0</v>
      </c>
      <c r="EJ287" s="235">
        <v>0</v>
      </c>
      <c r="EK287" s="235">
        <v>2</v>
      </c>
      <c r="EL287" s="235">
        <v>0</v>
      </c>
      <c r="EM287" s="235">
        <v>0</v>
      </c>
      <c r="EN287" s="235">
        <v>1</v>
      </c>
      <c r="EO287" s="235">
        <v>0</v>
      </c>
      <c r="EP287" s="235">
        <v>0</v>
      </c>
      <c r="EQ287" s="235">
        <v>0</v>
      </c>
      <c r="ER287" s="235">
        <v>0</v>
      </c>
      <c r="ES287" s="235">
        <v>0</v>
      </c>
      <c r="ET287" s="235">
        <v>0</v>
      </c>
      <c r="EU287" s="235">
        <v>0</v>
      </c>
      <c r="EV287" s="235">
        <v>0</v>
      </c>
      <c r="EW287" s="235">
        <v>0</v>
      </c>
      <c r="EX287" s="235">
        <v>0</v>
      </c>
      <c r="EY287" s="235">
        <v>0</v>
      </c>
    </row>
    <row r="288" spans="1:155" x14ac:dyDescent="0.2">
      <c r="A288" t="s">
        <v>2255</v>
      </c>
      <c r="E288" s="277"/>
      <c r="F288" s="277"/>
      <c r="G288" s="277"/>
      <c r="H288" s="277"/>
      <c r="I288" s="277"/>
      <c r="J288" s="277"/>
      <c r="K288">
        <v>7</v>
      </c>
      <c r="L288">
        <v>1</v>
      </c>
      <c r="M288">
        <v>0</v>
      </c>
      <c r="N288">
        <v>0</v>
      </c>
      <c r="O288">
        <v>0</v>
      </c>
      <c r="P288">
        <v>0</v>
      </c>
      <c r="Q288">
        <v>0</v>
      </c>
      <c r="R288">
        <v>3</v>
      </c>
      <c r="S288">
        <v>22</v>
      </c>
      <c r="T288">
        <v>46</v>
      </c>
      <c r="U288">
        <v>18</v>
      </c>
      <c r="V288">
        <v>7</v>
      </c>
      <c r="W288">
        <v>2</v>
      </c>
      <c r="X288">
        <v>0</v>
      </c>
      <c r="Y288">
        <v>0</v>
      </c>
      <c r="Z288">
        <v>0</v>
      </c>
      <c r="AA288" t="s">
        <v>2201</v>
      </c>
      <c r="AB288">
        <v>2</v>
      </c>
      <c r="AC288">
        <v>0</v>
      </c>
      <c r="AD288">
        <v>0</v>
      </c>
      <c r="AE288">
        <v>0</v>
      </c>
      <c r="AF288">
        <v>0</v>
      </c>
      <c r="AG288">
        <v>0</v>
      </c>
      <c r="AH288">
        <v>0</v>
      </c>
      <c r="AI288">
        <v>1</v>
      </c>
      <c r="AJ288">
        <v>7</v>
      </c>
      <c r="AK288">
        <v>1</v>
      </c>
      <c r="AL288">
        <v>0</v>
      </c>
      <c r="AM288">
        <v>3</v>
      </c>
      <c r="AN288">
        <v>0</v>
      </c>
      <c r="AO288">
        <v>0</v>
      </c>
      <c r="AP288">
        <v>0</v>
      </c>
      <c r="AQ288">
        <v>0</v>
      </c>
      <c r="AR288">
        <v>0</v>
      </c>
      <c r="AS288">
        <v>0</v>
      </c>
      <c r="AT288">
        <v>0</v>
      </c>
      <c r="AU288">
        <v>0</v>
      </c>
      <c r="AV288">
        <v>0</v>
      </c>
      <c r="AW288">
        <v>0</v>
      </c>
      <c r="AX288">
        <v>0</v>
      </c>
      <c r="AY288">
        <v>0</v>
      </c>
      <c r="AZ288">
        <v>0</v>
      </c>
      <c r="BA288">
        <v>1</v>
      </c>
      <c r="BB288">
        <v>8</v>
      </c>
      <c r="BC288">
        <v>0</v>
      </c>
      <c r="BD288">
        <v>1</v>
      </c>
      <c r="BE288">
        <v>0</v>
      </c>
      <c r="BF288">
        <v>0</v>
      </c>
      <c r="BG288">
        <v>0</v>
      </c>
      <c r="BH288">
        <v>0</v>
      </c>
      <c r="BI288">
        <v>0</v>
      </c>
      <c r="BJ288">
        <v>0</v>
      </c>
      <c r="BK288">
        <v>0</v>
      </c>
      <c r="BL288">
        <v>0</v>
      </c>
      <c r="BM288">
        <v>0</v>
      </c>
      <c r="BN288">
        <v>0</v>
      </c>
      <c r="BO288">
        <v>2</v>
      </c>
      <c r="BP288">
        <v>5</v>
      </c>
      <c r="BQ288">
        <v>1</v>
      </c>
      <c r="BR288">
        <v>0</v>
      </c>
      <c r="BS288">
        <v>2</v>
      </c>
      <c r="BT288">
        <v>0</v>
      </c>
      <c r="BU288">
        <v>0</v>
      </c>
      <c r="BV288">
        <v>0</v>
      </c>
      <c r="BW288">
        <v>0</v>
      </c>
      <c r="BX288">
        <v>0</v>
      </c>
      <c r="BY288">
        <v>0</v>
      </c>
      <c r="BZ288">
        <v>0</v>
      </c>
      <c r="CA288">
        <v>0</v>
      </c>
      <c r="CB288">
        <v>0</v>
      </c>
      <c r="CC288">
        <v>0</v>
      </c>
      <c r="CD288">
        <v>0</v>
      </c>
      <c r="CE288">
        <v>0</v>
      </c>
      <c r="CF288">
        <v>0</v>
      </c>
      <c r="CG288">
        <v>0</v>
      </c>
      <c r="CH288">
        <v>4</v>
      </c>
      <c r="CI288">
        <v>0</v>
      </c>
      <c r="CJ288">
        <v>3</v>
      </c>
      <c r="CK288">
        <v>0</v>
      </c>
      <c r="CL288">
        <v>0</v>
      </c>
      <c r="CM288">
        <v>0</v>
      </c>
      <c r="CN288">
        <v>4</v>
      </c>
      <c r="CO288">
        <v>1</v>
      </c>
      <c r="CP288">
        <v>0</v>
      </c>
      <c r="CQ288">
        <v>0</v>
      </c>
      <c r="CR288">
        <v>0</v>
      </c>
      <c r="CS288">
        <v>0</v>
      </c>
      <c r="CT288">
        <v>0</v>
      </c>
      <c r="CU288">
        <v>0</v>
      </c>
      <c r="CV288">
        <v>7</v>
      </c>
      <c r="CW288">
        <v>8</v>
      </c>
      <c r="CX288">
        <v>4</v>
      </c>
      <c r="CY288">
        <v>2</v>
      </c>
      <c r="CZ288">
        <v>5</v>
      </c>
      <c r="DA288">
        <v>0</v>
      </c>
      <c r="DB288">
        <v>0</v>
      </c>
      <c r="DC288">
        <v>0</v>
      </c>
      <c r="DD288">
        <v>0</v>
      </c>
      <c r="DE288">
        <v>0</v>
      </c>
      <c r="DF288">
        <v>0</v>
      </c>
      <c r="DG288">
        <v>0</v>
      </c>
      <c r="DH288">
        <v>0</v>
      </c>
      <c r="DI288">
        <v>0</v>
      </c>
      <c r="DJ288">
        <v>0</v>
      </c>
      <c r="DK288">
        <v>0</v>
      </c>
      <c r="DL288">
        <v>0</v>
      </c>
      <c r="DM288">
        <v>0</v>
      </c>
      <c r="DN288">
        <v>3</v>
      </c>
      <c r="DO288">
        <v>0</v>
      </c>
      <c r="DP288">
        <v>3</v>
      </c>
      <c r="DQ288">
        <v>0</v>
      </c>
      <c r="DR288">
        <v>0</v>
      </c>
      <c r="DS288">
        <v>0</v>
      </c>
      <c r="DT288" s="340">
        <v>0</v>
      </c>
      <c r="DU288" s="340">
        <v>0</v>
      </c>
      <c r="DV288" s="340">
        <v>0</v>
      </c>
      <c r="DW288" s="340">
        <v>0</v>
      </c>
      <c r="DX288" s="340">
        <v>0</v>
      </c>
      <c r="DY288" s="340">
        <v>0</v>
      </c>
      <c r="DZ288" s="340">
        <v>0</v>
      </c>
      <c r="EA288" s="340">
        <v>0</v>
      </c>
      <c r="EB288" s="340">
        <v>2</v>
      </c>
      <c r="EC288" s="340">
        <v>0</v>
      </c>
      <c r="ED288" s="340">
        <v>0</v>
      </c>
      <c r="EE288" s="340">
        <v>0</v>
      </c>
      <c r="EF288" s="340">
        <v>0</v>
      </c>
      <c r="EG288" s="340">
        <v>0</v>
      </c>
      <c r="EH288" s="340">
        <v>0</v>
      </c>
      <c r="EI288" s="340">
        <v>0</v>
      </c>
      <c r="EJ288" s="235">
        <v>0</v>
      </c>
      <c r="EK288" s="235">
        <v>0</v>
      </c>
      <c r="EL288" s="235">
        <v>0</v>
      </c>
      <c r="EM288" s="235">
        <v>1</v>
      </c>
      <c r="EN288" s="235">
        <v>1</v>
      </c>
      <c r="EO288" s="235">
        <v>0</v>
      </c>
      <c r="EP288" s="235">
        <v>0</v>
      </c>
      <c r="EQ288" s="235">
        <v>0</v>
      </c>
      <c r="ER288" s="235">
        <v>1</v>
      </c>
      <c r="ES288" s="235">
        <v>3</v>
      </c>
      <c r="ET288" s="235">
        <v>8</v>
      </c>
      <c r="EU288" s="235">
        <v>0</v>
      </c>
      <c r="EV288" s="235">
        <v>0</v>
      </c>
      <c r="EW288" s="235">
        <v>0</v>
      </c>
      <c r="EX288" s="235">
        <v>0</v>
      </c>
      <c r="EY288" s="235">
        <v>0</v>
      </c>
    </row>
    <row r="289" spans="1:155" x14ac:dyDescent="0.2">
      <c r="A289" t="s">
        <v>2046</v>
      </c>
      <c r="E289" s="277"/>
      <c r="F289" s="277"/>
      <c r="G289" s="277"/>
      <c r="H289" s="277"/>
      <c r="I289" s="277"/>
      <c r="J289" s="277"/>
      <c r="K289">
        <v>0</v>
      </c>
      <c r="L289">
        <v>9</v>
      </c>
      <c r="M289">
        <v>0</v>
      </c>
      <c r="N289">
        <v>1</v>
      </c>
      <c r="O289">
        <v>17</v>
      </c>
      <c r="P289">
        <v>0</v>
      </c>
      <c r="Q289">
        <v>6</v>
      </c>
      <c r="R289">
        <v>0</v>
      </c>
      <c r="S289">
        <v>0</v>
      </c>
      <c r="T289">
        <v>0</v>
      </c>
      <c r="U289">
        <v>0</v>
      </c>
      <c r="V289">
        <v>0</v>
      </c>
      <c r="W289">
        <v>0</v>
      </c>
      <c r="X289">
        <v>0</v>
      </c>
      <c r="Y289">
        <v>0</v>
      </c>
      <c r="Z289">
        <v>0</v>
      </c>
      <c r="AA289" t="s">
        <v>2201</v>
      </c>
      <c r="AB289">
        <v>0</v>
      </c>
      <c r="AC289">
        <v>0</v>
      </c>
      <c r="AD289">
        <v>0</v>
      </c>
      <c r="AE289">
        <v>0</v>
      </c>
      <c r="AF289">
        <v>1</v>
      </c>
      <c r="AG289">
        <v>0</v>
      </c>
      <c r="AH289">
        <v>2</v>
      </c>
      <c r="AI289">
        <v>0</v>
      </c>
      <c r="AJ289">
        <v>0</v>
      </c>
      <c r="AK289">
        <v>0</v>
      </c>
      <c r="AL289">
        <v>0</v>
      </c>
      <c r="AM289">
        <v>0</v>
      </c>
      <c r="AN289">
        <v>0</v>
      </c>
      <c r="AO289">
        <v>0</v>
      </c>
      <c r="AP289">
        <v>0</v>
      </c>
      <c r="AQ289">
        <v>0</v>
      </c>
      <c r="AR289">
        <v>0</v>
      </c>
      <c r="AS289">
        <v>2</v>
      </c>
      <c r="AT289">
        <v>0</v>
      </c>
      <c r="AU289">
        <v>0</v>
      </c>
      <c r="AV289">
        <v>0</v>
      </c>
      <c r="AW289">
        <v>0</v>
      </c>
      <c r="AX289">
        <v>0</v>
      </c>
      <c r="AY289">
        <v>0</v>
      </c>
      <c r="AZ289">
        <v>0</v>
      </c>
      <c r="BA289">
        <v>0</v>
      </c>
      <c r="BB289">
        <v>0</v>
      </c>
      <c r="BC289">
        <v>0</v>
      </c>
      <c r="BD289">
        <v>0</v>
      </c>
      <c r="BE289">
        <v>0</v>
      </c>
      <c r="BF289">
        <v>0</v>
      </c>
      <c r="BG289">
        <v>0</v>
      </c>
      <c r="BH289">
        <v>0</v>
      </c>
      <c r="BI289">
        <v>1</v>
      </c>
      <c r="BJ289">
        <v>0</v>
      </c>
      <c r="BK289">
        <v>0</v>
      </c>
      <c r="BL289">
        <v>1</v>
      </c>
      <c r="BM289">
        <v>0</v>
      </c>
      <c r="BN289">
        <v>1</v>
      </c>
      <c r="BO289">
        <v>0</v>
      </c>
      <c r="BP289">
        <v>0</v>
      </c>
      <c r="BQ289">
        <v>0</v>
      </c>
      <c r="BR289">
        <v>0</v>
      </c>
      <c r="BS289">
        <v>0</v>
      </c>
      <c r="BT289">
        <v>0</v>
      </c>
      <c r="BU289">
        <v>0</v>
      </c>
      <c r="BV289">
        <v>0</v>
      </c>
      <c r="BW289">
        <v>0</v>
      </c>
      <c r="BX289">
        <v>0</v>
      </c>
      <c r="BY289">
        <v>3</v>
      </c>
      <c r="BZ289">
        <v>0</v>
      </c>
      <c r="CA289">
        <v>0</v>
      </c>
      <c r="CB289">
        <v>0</v>
      </c>
      <c r="CC289">
        <v>0</v>
      </c>
      <c r="CD289">
        <v>0</v>
      </c>
      <c r="CE289">
        <v>0</v>
      </c>
      <c r="CF289">
        <v>0</v>
      </c>
      <c r="CG289">
        <v>0</v>
      </c>
      <c r="CH289">
        <v>0</v>
      </c>
      <c r="CI289">
        <v>0</v>
      </c>
      <c r="CJ289">
        <v>0</v>
      </c>
      <c r="CK289">
        <v>0</v>
      </c>
      <c r="CL289">
        <v>0</v>
      </c>
      <c r="CM289">
        <v>0</v>
      </c>
      <c r="CN289">
        <v>0</v>
      </c>
      <c r="CO289">
        <v>0</v>
      </c>
      <c r="CP289">
        <v>0</v>
      </c>
      <c r="CQ289">
        <v>1</v>
      </c>
      <c r="CR289">
        <v>0</v>
      </c>
      <c r="CS289">
        <v>0</v>
      </c>
      <c r="CT289">
        <v>0</v>
      </c>
      <c r="CU289">
        <v>0</v>
      </c>
      <c r="CV289">
        <v>0</v>
      </c>
      <c r="CW289">
        <v>0</v>
      </c>
      <c r="CX289">
        <v>0</v>
      </c>
      <c r="CY289">
        <v>0</v>
      </c>
      <c r="CZ289">
        <v>0</v>
      </c>
      <c r="DA289">
        <v>0</v>
      </c>
      <c r="DB289">
        <v>0</v>
      </c>
      <c r="DC289">
        <v>0</v>
      </c>
      <c r="DD289">
        <v>0</v>
      </c>
      <c r="DE289">
        <v>2</v>
      </c>
      <c r="DF289">
        <v>0</v>
      </c>
      <c r="DG289">
        <v>0</v>
      </c>
      <c r="DH289">
        <v>0</v>
      </c>
      <c r="DI289">
        <v>0</v>
      </c>
      <c r="DJ289">
        <v>4</v>
      </c>
      <c r="DK289">
        <v>0</v>
      </c>
      <c r="DL289">
        <v>0</v>
      </c>
      <c r="DM289">
        <v>0</v>
      </c>
      <c r="DN289">
        <v>0</v>
      </c>
      <c r="DO289">
        <v>0</v>
      </c>
      <c r="DP289">
        <v>0</v>
      </c>
      <c r="DQ289">
        <v>0</v>
      </c>
      <c r="DR289">
        <v>0</v>
      </c>
      <c r="DS289">
        <v>0</v>
      </c>
      <c r="DT289" s="340">
        <v>0</v>
      </c>
      <c r="DU289" s="340">
        <v>0</v>
      </c>
      <c r="DV289" s="340">
        <v>0</v>
      </c>
      <c r="DW289" s="340">
        <v>0</v>
      </c>
      <c r="DX289" s="340">
        <v>0</v>
      </c>
      <c r="DY289" s="340">
        <v>0</v>
      </c>
      <c r="DZ289" s="340">
        <v>0</v>
      </c>
      <c r="EA289" s="340">
        <v>0</v>
      </c>
      <c r="EB289" s="340">
        <v>0</v>
      </c>
      <c r="EC289" s="340">
        <v>0</v>
      </c>
      <c r="ED289" s="340">
        <v>0</v>
      </c>
      <c r="EE289" s="340">
        <v>0</v>
      </c>
      <c r="EF289" s="340">
        <v>0</v>
      </c>
      <c r="EG289" s="340">
        <v>0</v>
      </c>
      <c r="EH289" s="340">
        <v>0</v>
      </c>
      <c r="EI289" s="340">
        <v>0</v>
      </c>
      <c r="EJ289" s="235">
        <v>0</v>
      </c>
      <c r="EK289" s="235">
        <v>3</v>
      </c>
      <c r="EL289" s="235">
        <v>0</v>
      </c>
      <c r="EM289" s="235">
        <v>0</v>
      </c>
      <c r="EN289" s="235">
        <v>0</v>
      </c>
      <c r="EO289" s="235">
        <v>0</v>
      </c>
      <c r="EP289" s="235">
        <v>0</v>
      </c>
      <c r="EQ289" s="235">
        <v>0</v>
      </c>
      <c r="ER289" s="235">
        <v>0</v>
      </c>
      <c r="ES289" s="235">
        <v>0</v>
      </c>
      <c r="ET289" s="235">
        <v>0</v>
      </c>
      <c r="EU289" s="235">
        <v>0</v>
      </c>
      <c r="EV289" s="235">
        <v>0</v>
      </c>
      <c r="EW289" s="235">
        <v>0</v>
      </c>
      <c r="EX289" s="235">
        <v>0</v>
      </c>
      <c r="EY289" s="235">
        <v>0</v>
      </c>
    </row>
    <row r="290" spans="1:155" x14ac:dyDescent="0.2">
      <c r="A290" t="s">
        <v>2047</v>
      </c>
      <c r="E290" s="277"/>
      <c r="F290" s="277"/>
      <c r="G290" s="277"/>
      <c r="H290" s="277"/>
      <c r="I290" s="277"/>
      <c r="J290" s="277"/>
      <c r="K290">
        <v>0</v>
      </c>
      <c r="L290">
        <v>15</v>
      </c>
      <c r="M290">
        <v>0</v>
      </c>
      <c r="N290">
        <v>0</v>
      </c>
      <c r="O290">
        <v>36</v>
      </c>
      <c r="P290">
        <v>0</v>
      </c>
      <c r="Q290">
        <v>0</v>
      </c>
      <c r="R290">
        <v>0</v>
      </c>
      <c r="S290">
        <v>0</v>
      </c>
      <c r="T290">
        <v>0</v>
      </c>
      <c r="U290">
        <v>0</v>
      </c>
      <c r="V290">
        <v>0</v>
      </c>
      <c r="W290">
        <v>0</v>
      </c>
      <c r="X290">
        <v>0</v>
      </c>
      <c r="Y290">
        <v>0</v>
      </c>
      <c r="Z290">
        <v>0</v>
      </c>
      <c r="AA290" t="s">
        <v>2201</v>
      </c>
      <c r="AB290">
        <v>0</v>
      </c>
      <c r="AC290">
        <v>0</v>
      </c>
      <c r="AD290">
        <v>0</v>
      </c>
      <c r="AE290">
        <v>0</v>
      </c>
      <c r="AF290">
        <v>4</v>
      </c>
      <c r="AG290">
        <v>0</v>
      </c>
      <c r="AH290">
        <v>0</v>
      </c>
      <c r="AI290">
        <v>0</v>
      </c>
      <c r="AJ290">
        <v>0</v>
      </c>
      <c r="AK290">
        <v>0</v>
      </c>
      <c r="AL290">
        <v>0</v>
      </c>
      <c r="AM290">
        <v>0</v>
      </c>
      <c r="AN290">
        <v>0</v>
      </c>
      <c r="AO290">
        <v>0</v>
      </c>
      <c r="AP290">
        <v>0</v>
      </c>
      <c r="AQ290">
        <v>0</v>
      </c>
      <c r="AR290">
        <v>0</v>
      </c>
      <c r="AS290">
        <v>3</v>
      </c>
      <c r="AT290">
        <v>0</v>
      </c>
      <c r="AU290">
        <v>0</v>
      </c>
      <c r="AV290">
        <v>0</v>
      </c>
      <c r="AW290">
        <v>0</v>
      </c>
      <c r="AX290">
        <v>0</v>
      </c>
      <c r="AY290">
        <v>0</v>
      </c>
      <c r="AZ290">
        <v>0</v>
      </c>
      <c r="BA290">
        <v>0</v>
      </c>
      <c r="BB290">
        <v>0</v>
      </c>
      <c r="BC290">
        <v>0</v>
      </c>
      <c r="BD290">
        <v>0</v>
      </c>
      <c r="BE290">
        <v>0</v>
      </c>
      <c r="BF290">
        <v>0</v>
      </c>
      <c r="BG290">
        <v>0</v>
      </c>
      <c r="BH290">
        <v>0</v>
      </c>
      <c r="BI290">
        <v>0</v>
      </c>
      <c r="BJ290">
        <v>0</v>
      </c>
      <c r="BK290">
        <v>0</v>
      </c>
      <c r="BL290">
        <v>5</v>
      </c>
      <c r="BM290">
        <v>0</v>
      </c>
      <c r="BN290">
        <v>0</v>
      </c>
      <c r="BO290">
        <v>0</v>
      </c>
      <c r="BP290">
        <v>0</v>
      </c>
      <c r="BQ290">
        <v>0</v>
      </c>
      <c r="BR290">
        <v>0</v>
      </c>
      <c r="BS290">
        <v>0</v>
      </c>
      <c r="BT290">
        <v>0</v>
      </c>
      <c r="BU290">
        <v>0</v>
      </c>
      <c r="BV290">
        <v>0</v>
      </c>
      <c r="BW290">
        <v>0</v>
      </c>
      <c r="BX290">
        <v>0</v>
      </c>
      <c r="BY290">
        <v>5</v>
      </c>
      <c r="BZ290">
        <v>0</v>
      </c>
      <c r="CA290">
        <v>0</v>
      </c>
      <c r="CB290">
        <v>0</v>
      </c>
      <c r="CC290">
        <v>0</v>
      </c>
      <c r="CD290">
        <v>0</v>
      </c>
      <c r="CE290">
        <v>0</v>
      </c>
      <c r="CF290">
        <v>0</v>
      </c>
      <c r="CG290">
        <v>0</v>
      </c>
      <c r="CH290">
        <v>0</v>
      </c>
      <c r="CI290">
        <v>0</v>
      </c>
      <c r="CJ290">
        <v>0</v>
      </c>
      <c r="CK290">
        <v>0</v>
      </c>
      <c r="CL290">
        <v>0</v>
      </c>
      <c r="CM290">
        <v>0</v>
      </c>
      <c r="CN290">
        <v>0</v>
      </c>
      <c r="CO290">
        <v>0</v>
      </c>
      <c r="CP290">
        <v>0</v>
      </c>
      <c r="CQ290">
        <v>0</v>
      </c>
      <c r="CR290">
        <v>0</v>
      </c>
      <c r="CS290">
        <v>0</v>
      </c>
      <c r="CT290">
        <v>0</v>
      </c>
      <c r="CU290">
        <v>0</v>
      </c>
      <c r="CV290">
        <v>0</v>
      </c>
      <c r="CW290">
        <v>0</v>
      </c>
      <c r="CX290">
        <v>0</v>
      </c>
      <c r="CY290">
        <v>0</v>
      </c>
      <c r="CZ290">
        <v>0</v>
      </c>
      <c r="DA290">
        <v>0</v>
      </c>
      <c r="DB290">
        <v>0</v>
      </c>
      <c r="DC290">
        <v>0</v>
      </c>
      <c r="DD290">
        <v>0</v>
      </c>
      <c r="DE290">
        <v>3</v>
      </c>
      <c r="DF290">
        <v>0</v>
      </c>
      <c r="DG290">
        <v>0</v>
      </c>
      <c r="DH290">
        <v>1</v>
      </c>
      <c r="DI290">
        <v>0</v>
      </c>
      <c r="DJ290">
        <v>0</v>
      </c>
      <c r="DK290">
        <v>0</v>
      </c>
      <c r="DL290">
        <v>0</v>
      </c>
      <c r="DM290">
        <v>0</v>
      </c>
      <c r="DN290">
        <v>0</v>
      </c>
      <c r="DO290">
        <v>0</v>
      </c>
      <c r="DP290">
        <v>0</v>
      </c>
      <c r="DQ290">
        <v>0</v>
      </c>
      <c r="DR290">
        <v>0</v>
      </c>
      <c r="DS290">
        <v>0</v>
      </c>
      <c r="DT290" s="340">
        <v>0</v>
      </c>
      <c r="DU290" s="340">
        <v>0</v>
      </c>
      <c r="DV290" s="340">
        <v>0</v>
      </c>
      <c r="DW290" s="340">
        <v>0</v>
      </c>
      <c r="DX290" s="340">
        <v>0</v>
      </c>
      <c r="DY290" s="340">
        <v>0</v>
      </c>
      <c r="DZ290" s="340">
        <v>0</v>
      </c>
      <c r="EA290" s="340">
        <v>0</v>
      </c>
      <c r="EB290" s="340">
        <v>0</v>
      </c>
      <c r="EC290" s="340">
        <v>0</v>
      </c>
      <c r="ED290" s="340">
        <v>0</v>
      </c>
      <c r="EE290" s="340">
        <v>0</v>
      </c>
      <c r="EF290" s="340">
        <v>0</v>
      </c>
      <c r="EG290" s="340">
        <v>0</v>
      </c>
      <c r="EH290" s="340">
        <v>0</v>
      </c>
      <c r="EI290" s="340">
        <v>0</v>
      </c>
      <c r="EJ290" s="235">
        <v>0</v>
      </c>
      <c r="EK290" s="235">
        <v>3</v>
      </c>
      <c r="EL290" s="235">
        <v>0</v>
      </c>
      <c r="EM290" s="235">
        <v>0</v>
      </c>
      <c r="EN290" s="235">
        <v>0</v>
      </c>
      <c r="EO290" s="235">
        <v>0</v>
      </c>
      <c r="EP290" s="235">
        <v>0</v>
      </c>
      <c r="EQ290" s="235">
        <v>0</v>
      </c>
      <c r="ER290" s="235">
        <v>0</v>
      </c>
      <c r="ES290" s="235">
        <v>0</v>
      </c>
      <c r="ET290" s="235">
        <v>0</v>
      </c>
      <c r="EU290" s="235">
        <v>0</v>
      </c>
      <c r="EV290" s="235">
        <v>0</v>
      </c>
      <c r="EW290" s="235">
        <v>0</v>
      </c>
      <c r="EX290" s="235">
        <v>0</v>
      </c>
      <c r="EY290" s="235">
        <v>0</v>
      </c>
    </row>
    <row r="291" spans="1:155" x14ac:dyDescent="0.2">
      <c r="A291" t="s">
        <v>2048</v>
      </c>
      <c r="E291" s="277"/>
      <c r="F291" s="277"/>
      <c r="G291" s="277"/>
      <c r="H291" s="277"/>
      <c r="I291" s="277"/>
      <c r="J291" s="277"/>
      <c r="K291">
        <v>0</v>
      </c>
      <c r="L291">
        <v>13</v>
      </c>
      <c r="M291">
        <v>0</v>
      </c>
      <c r="N291">
        <v>0</v>
      </c>
      <c r="O291">
        <v>32</v>
      </c>
      <c r="P291">
        <v>0</v>
      </c>
      <c r="Q291">
        <v>9</v>
      </c>
      <c r="R291">
        <v>0</v>
      </c>
      <c r="S291">
        <v>0</v>
      </c>
      <c r="T291">
        <v>0</v>
      </c>
      <c r="U291">
        <v>0</v>
      </c>
      <c r="V291">
        <v>0</v>
      </c>
      <c r="W291">
        <v>0</v>
      </c>
      <c r="X291">
        <v>0</v>
      </c>
      <c r="Y291">
        <v>0</v>
      </c>
      <c r="Z291">
        <v>0</v>
      </c>
      <c r="AA291" t="s">
        <v>2201</v>
      </c>
      <c r="AB291">
        <v>0</v>
      </c>
      <c r="AC291">
        <v>0</v>
      </c>
      <c r="AD291">
        <v>0</v>
      </c>
      <c r="AE291">
        <v>0</v>
      </c>
      <c r="AF291">
        <v>0</v>
      </c>
      <c r="AG291">
        <v>0</v>
      </c>
      <c r="AH291">
        <v>3</v>
      </c>
      <c r="AI291">
        <v>0</v>
      </c>
      <c r="AJ291">
        <v>0</v>
      </c>
      <c r="AK291">
        <v>0</v>
      </c>
      <c r="AL291">
        <v>0</v>
      </c>
      <c r="AM291">
        <v>0</v>
      </c>
      <c r="AN291">
        <v>0</v>
      </c>
      <c r="AO291">
        <v>0</v>
      </c>
      <c r="AP291">
        <v>0</v>
      </c>
      <c r="AQ291">
        <v>0</v>
      </c>
      <c r="AR291">
        <v>0</v>
      </c>
      <c r="AS291">
        <v>2</v>
      </c>
      <c r="AT291">
        <v>0</v>
      </c>
      <c r="AU291">
        <v>0</v>
      </c>
      <c r="AV291">
        <v>0</v>
      </c>
      <c r="AW291">
        <v>0</v>
      </c>
      <c r="AX291">
        <v>1</v>
      </c>
      <c r="AY291">
        <v>0</v>
      </c>
      <c r="AZ291">
        <v>0</v>
      </c>
      <c r="BA291">
        <v>0</v>
      </c>
      <c r="BB291">
        <v>0</v>
      </c>
      <c r="BC291">
        <v>0</v>
      </c>
      <c r="BD291">
        <v>0</v>
      </c>
      <c r="BE291">
        <v>0</v>
      </c>
      <c r="BF291">
        <v>0</v>
      </c>
      <c r="BG291">
        <v>0</v>
      </c>
      <c r="BH291">
        <v>0</v>
      </c>
      <c r="BI291">
        <v>0</v>
      </c>
      <c r="BJ291">
        <v>0</v>
      </c>
      <c r="BK291">
        <v>0</v>
      </c>
      <c r="BL291">
        <v>1</v>
      </c>
      <c r="BM291">
        <v>0</v>
      </c>
      <c r="BN291">
        <v>4</v>
      </c>
      <c r="BO291">
        <v>0</v>
      </c>
      <c r="BP291">
        <v>0</v>
      </c>
      <c r="BQ291">
        <v>0</v>
      </c>
      <c r="BR291">
        <v>0</v>
      </c>
      <c r="BS291">
        <v>0</v>
      </c>
      <c r="BT291">
        <v>0</v>
      </c>
      <c r="BU291">
        <v>0</v>
      </c>
      <c r="BV291">
        <v>0</v>
      </c>
      <c r="BW291">
        <v>0</v>
      </c>
      <c r="BX291">
        <v>0</v>
      </c>
      <c r="BY291">
        <v>5</v>
      </c>
      <c r="BZ291">
        <v>0</v>
      </c>
      <c r="CA291">
        <v>0</v>
      </c>
      <c r="CB291">
        <v>0</v>
      </c>
      <c r="CC291">
        <v>0</v>
      </c>
      <c r="CD291">
        <v>0</v>
      </c>
      <c r="CE291">
        <v>0</v>
      </c>
      <c r="CF291">
        <v>0</v>
      </c>
      <c r="CG291">
        <v>0</v>
      </c>
      <c r="CH291">
        <v>0</v>
      </c>
      <c r="CI291">
        <v>0</v>
      </c>
      <c r="CJ291">
        <v>0</v>
      </c>
      <c r="CK291">
        <v>0</v>
      </c>
      <c r="CL291">
        <v>0</v>
      </c>
      <c r="CM291">
        <v>0</v>
      </c>
      <c r="CN291">
        <v>0</v>
      </c>
      <c r="CO291">
        <v>0</v>
      </c>
      <c r="CP291">
        <v>0</v>
      </c>
      <c r="CQ291">
        <v>0</v>
      </c>
      <c r="CR291">
        <v>0</v>
      </c>
      <c r="CS291">
        <v>0</v>
      </c>
      <c r="CT291">
        <v>0</v>
      </c>
      <c r="CU291">
        <v>0</v>
      </c>
      <c r="CV291">
        <v>0</v>
      </c>
      <c r="CW291">
        <v>0</v>
      </c>
      <c r="CX291">
        <v>0</v>
      </c>
      <c r="CY291">
        <v>0</v>
      </c>
      <c r="CZ291">
        <v>0</v>
      </c>
      <c r="DA291">
        <v>0</v>
      </c>
      <c r="DB291">
        <v>0</v>
      </c>
      <c r="DC291">
        <v>0</v>
      </c>
      <c r="DD291">
        <v>0</v>
      </c>
      <c r="DE291">
        <v>4</v>
      </c>
      <c r="DF291">
        <v>0</v>
      </c>
      <c r="DG291">
        <v>0</v>
      </c>
      <c r="DH291">
        <v>0</v>
      </c>
      <c r="DI291">
        <v>0</v>
      </c>
      <c r="DJ291">
        <v>6</v>
      </c>
      <c r="DK291">
        <v>0</v>
      </c>
      <c r="DL291">
        <v>0</v>
      </c>
      <c r="DM291">
        <v>0</v>
      </c>
      <c r="DN291">
        <v>0</v>
      </c>
      <c r="DO291">
        <v>0</v>
      </c>
      <c r="DP291">
        <v>0</v>
      </c>
      <c r="DQ291">
        <v>0</v>
      </c>
      <c r="DR291">
        <v>0</v>
      </c>
      <c r="DS291">
        <v>0</v>
      </c>
      <c r="DT291" s="340">
        <v>0</v>
      </c>
      <c r="DU291" s="340">
        <v>0</v>
      </c>
      <c r="DV291" s="340">
        <v>0</v>
      </c>
      <c r="DW291" s="340">
        <v>0</v>
      </c>
      <c r="DX291" s="340">
        <v>0</v>
      </c>
      <c r="DY291" s="340">
        <v>0</v>
      </c>
      <c r="DZ291" s="340">
        <v>1</v>
      </c>
      <c r="EA291" s="340">
        <v>0</v>
      </c>
      <c r="EB291" s="340">
        <v>0</v>
      </c>
      <c r="EC291" s="340">
        <v>0</v>
      </c>
      <c r="ED291" s="340">
        <v>0</v>
      </c>
      <c r="EE291" s="340">
        <v>0</v>
      </c>
      <c r="EF291" s="340">
        <v>0</v>
      </c>
      <c r="EG291" s="340">
        <v>0</v>
      </c>
      <c r="EH291" s="340">
        <v>0</v>
      </c>
      <c r="EI291" s="340">
        <v>0</v>
      </c>
      <c r="EJ291" s="235">
        <v>0</v>
      </c>
      <c r="EK291" s="235">
        <v>5</v>
      </c>
      <c r="EL291" s="235">
        <v>0</v>
      </c>
      <c r="EM291" s="235">
        <v>0</v>
      </c>
      <c r="EN291" s="235">
        <v>0</v>
      </c>
      <c r="EO291" s="235">
        <v>0</v>
      </c>
      <c r="EP291" s="235">
        <v>0</v>
      </c>
      <c r="EQ291" s="235">
        <v>0</v>
      </c>
      <c r="ER291" s="235">
        <v>0</v>
      </c>
      <c r="ES291" s="235">
        <v>0</v>
      </c>
      <c r="ET291" s="235">
        <v>0</v>
      </c>
      <c r="EU291" s="235">
        <v>0</v>
      </c>
      <c r="EV291" s="235">
        <v>0</v>
      </c>
      <c r="EW291" s="235">
        <v>0</v>
      </c>
      <c r="EX291" s="235">
        <v>0</v>
      </c>
      <c r="EY291" s="235">
        <v>0</v>
      </c>
    </row>
    <row r="292" spans="1:155" x14ac:dyDescent="0.2">
      <c r="A292" t="s">
        <v>2049</v>
      </c>
      <c r="E292" s="277"/>
      <c r="F292" s="277"/>
      <c r="G292" s="277"/>
      <c r="H292" s="277"/>
      <c r="I292" s="277"/>
      <c r="J292" s="277"/>
      <c r="K292">
        <v>0</v>
      </c>
      <c r="L292">
        <v>13</v>
      </c>
      <c r="M292">
        <v>0</v>
      </c>
      <c r="N292">
        <v>1</v>
      </c>
      <c r="O292">
        <v>38</v>
      </c>
      <c r="P292">
        <v>0</v>
      </c>
      <c r="Q292">
        <v>16</v>
      </c>
      <c r="R292">
        <v>0</v>
      </c>
      <c r="S292">
        <v>0</v>
      </c>
      <c r="T292">
        <v>1</v>
      </c>
      <c r="U292">
        <v>0</v>
      </c>
      <c r="V292">
        <v>1</v>
      </c>
      <c r="W292">
        <v>0</v>
      </c>
      <c r="X292">
        <v>0</v>
      </c>
      <c r="Y292">
        <v>0</v>
      </c>
      <c r="Z292">
        <v>0</v>
      </c>
      <c r="AA292" t="s">
        <v>2201</v>
      </c>
      <c r="AB292">
        <v>0</v>
      </c>
      <c r="AC292">
        <v>0</v>
      </c>
      <c r="AD292">
        <v>0</v>
      </c>
      <c r="AE292">
        <v>0</v>
      </c>
      <c r="AF292">
        <v>1</v>
      </c>
      <c r="AG292">
        <v>0</v>
      </c>
      <c r="AH292">
        <v>3</v>
      </c>
      <c r="AI292">
        <v>0</v>
      </c>
      <c r="AJ292">
        <v>0</v>
      </c>
      <c r="AK292">
        <v>0</v>
      </c>
      <c r="AL292">
        <v>0</v>
      </c>
      <c r="AM292">
        <v>0</v>
      </c>
      <c r="AN292">
        <v>0</v>
      </c>
      <c r="AO292">
        <v>0</v>
      </c>
      <c r="AP292">
        <v>0</v>
      </c>
      <c r="AQ292">
        <v>0</v>
      </c>
      <c r="AR292">
        <v>0</v>
      </c>
      <c r="AS292">
        <v>2</v>
      </c>
      <c r="AT292">
        <v>0</v>
      </c>
      <c r="AU292">
        <v>0</v>
      </c>
      <c r="AV292">
        <v>0</v>
      </c>
      <c r="AW292">
        <v>0</v>
      </c>
      <c r="AX292">
        <v>0</v>
      </c>
      <c r="AY292">
        <v>0</v>
      </c>
      <c r="AZ292">
        <v>0</v>
      </c>
      <c r="BA292">
        <v>0</v>
      </c>
      <c r="BB292">
        <v>0</v>
      </c>
      <c r="BC292">
        <v>0</v>
      </c>
      <c r="BD292">
        <v>0</v>
      </c>
      <c r="BE292">
        <v>0</v>
      </c>
      <c r="BF292">
        <v>0</v>
      </c>
      <c r="BG292">
        <v>0</v>
      </c>
      <c r="BH292">
        <v>0</v>
      </c>
      <c r="BI292">
        <v>1</v>
      </c>
      <c r="BJ292">
        <v>0</v>
      </c>
      <c r="BK292">
        <v>0</v>
      </c>
      <c r="BL292">
        <v>1</v>
      </c>
      <c r="BM292">
        <v>0</v>
      </c>
      <c r="BN292">
        <v>4</v>
      </c>
      <c r="BO292">
        <v>0</v>
      </c>
      <c r="BP292">
        <v>0</v>
      </c>
      <c r="BQ292">
        <v>0</v>
      </c>
      <c r="BR292">
        <v>0</v>
      </c>
      <c r="BS292">
        <v>0</v>
      </c>
      <c r="BT292">
        <v>0</v>
      </c>
      <c r="BU292">
        <v>0</v>
      </c>
      <c r="BV292">
        <v>0</v>
      </c>
      <c r="BW292">
        <v>0</v>
      </c>
      <c r="BX292">
        <v>0</v>
      </c>
      <c r="BY292">
        <v>5</v>
      </c>
      <c r="BZ292">
        <v>0</v>
      </c>
      <c r="CA292">
        <v>0</v>
      </c>
      <c r="CB292">
        <v>0</v>
      </c>
      <c r="CC292">
        <v>0</v>
      </c>
      <c r="CD292">
        <v>0</v>
      </c>
      <c r="CE292">
        <v>0</v>
      </c>
      <c r="CF292">
        <v>0</v>
      </c>
      <c r="CG292">
        <v>0</v>
      </c>
      <c r="CH292">
        <v>0</v>
      </c>
      <c r="CI292">
        <v>0</v>
      </c>
      <c r="CJ292">
        <v>0</v>
      </c>
      <c r="CK292">
        <v>0</v>
      </c>
      <c r="CL292">
        <v>0</v>
      </c>
      <c r="CM292">
        <v>0</v>
      </c>
      <c r="CN292">
        <v>0</v>
      </c>
      <c r="CO292">
        <v>0</v>
      </c>
      <c r="CP292">
        <v>0</v>
      </c>
      <c r="CQ292">
        <v>0</v>
      </c>
      <c r="CR292">
        <v>0</v>
      </c>
      <c r="CS292">
        <v>0</v>
      </c>
      <c r="CT292">
        <v>1</v>
      </c>
      <c r="CU292">
        <v>0</v>
      </c>
      <c r="CV292">
        <v>0</v>
      </c>
      <c r="CW292">
        <v>0</v>
      </c>
      <c r="CX292">
        <v>0</v>
      </c>
      <c r="CY292">
        <v>0</v>
      </c>
      <c r="CZ292">
        <v>0</v>
      </c>
      <c r="DA292">
        <v>0</v>
      </c>
      <c r="DB292">
        <v>0</v>
      </c>
      <c r="DC292">
        <v>0</v>
      </c>
      <c r="DD292">
        <v>0</v>
      </c>
      <c r="DE292">
        <v>6</v>
      </c>
      <c r="DF292">
        <v>0</v>
      </c>
      <c r="DG292">
        <v>0</v>
      </c>
      <c r="DH292">
        <v>0</v>
      </c>
      <c r="DI292">
        <v>0</v>
      </c>
      <c r="DJ292">
        <v>10</v>
      </c>
      <c r="DK292">
        <v>0</v>
      </c>
      <c r="DL292">
        <v>0</v>
      </c>
      <c r="DM292">
        <v>0</v>
      </c>
      <c r="DN292">
        <v>0</v>
      </c>
      <c r="DO292">
        <v>0</v>
      </c>
      <c r="DP292">
        <v>0</v>
      </c>
      <c r="DQ292">
        <v>0</v>
      </c>
      <c r="DR292">
        <v>0</v>
      </c>
      <c r="DS292">
        <v>0</v>
      </c>
      <c r="DT292" s="340">
        <v>0</v>
      </c>
      <c r="DU292" s="340">
        <v>0</v>
      </c>
      <c r="DV292" s="340">
        <v>0</v>
      </c>
      <c r="DW292" s="340">
        <v>0</v>
      </c>
      <c r="DX292" s="340">
        <v>0</v>
      </c>
      <c r="DY292" s="340">
        <v>0</v>
      </c>
      <c r="DZ292" s="340">
        <v>0</v>
      </c>
      <c r="EA292" s="340">
        <v>0</v>
      </c>
      <c r="EB292" s="340">
        <v>0</v>
      </c>
      <c r="EC292" s="340">
        <v>0</v>
      </c>
      <c r="ED292" s="340">
        <v>0</v>
      </c>
      <c r="EE292" s="340">
        <v>0</v>
      </c>
      <c r="EF292" s="340">
        <v>0</v>
      </c>
      <c r="EG292" s="340">
        <v>0</v>
      </c>
      <c r="EH292" s="340">
        <v>0</v>
      </c>
      <c r="EI292" s="340">
        <v>0</v>
      </c>
      <c r="EJ292" s="235">
        <v>0</v>
      </c>
      <c r="EK292" s="235">
        <v>4</v>
      </c>
      <c r="EL292" s="235">
        <v>0</v>
      </c>
      <c r="EM292" s="235">
        <v>0</v>
      </c>
      <c r="EN292" s="235">
        <v>0</v>
      </c>
      <c r="EO292" s="235">
        <v>0</v>
      </c>
      <c r="EP292" s="235">
        <v>0</v>
      </c>
      <c r="EQ292" s="235">
        <v>0</v>
      </c>
      <c r="ER292" s="235">
        <v>0</v>
      </c>
      <c r="ES292" s="235">
        <v>0</v>
      </c>
      <c r="ET292" s="235">
        <v>0</v>
      </c>
      <c r="EU292" s="235">
        <v>0</v>
      </c>
      <c r="EV292" s="235">
        <v>0</v>
      </c>
      <c r="EW292" s="235">
        <v>0</v>
      </c>
      <c r="EX292" s="235">
        <v>0</v>
      </c>
      <c r="EY292" s="235">
        <v>0</v>
      </c>
    </row>
    <row r="293" spans="1:155" x14ac:dyDescent="0.2">
      <c r="A293" t="s">
        <v>2050</v>
      </c>
      <c r="E293" s="277"/>
      <c r="F293" s="277"/>
      <c r="G293" s="277"/>
      <c r="H293" s="277"/>
      <c r="I293" s="277"/>
      <c r="J293" s="277"/>
      <c r="K293">
        <v>0</v>
      </c>
      <c r="L293">
        <v>20</v>
      </c>
      <c r="M293">
        <v>0</v>
      </c>
      <c r="N293">
        <v>0</v>
      </c>
      <c r="O293">
        <v>51</v>
      </c>
      <c r="P293">
        <v>0</v>
      </c>
      <c r="Q293">
        <v>7</v>
      </c>
      <c r="R293">
        <v>0</v>
      </c>
      <c r="S293">
        <v>0</v>
      </c>
      <c r="T293">
        <v>0</v>
      </c>
      <c r="U293">
        <v>0</v>
      </c>
      <c r="V293">
        <v>0</v>
      </c>
      <c r="W293">
        <v>0</v>
      </c>
      <c r="X293">
        <v>0</v>
      </c>
      <c r="Y293">
        <v>0</v>
      </c>
      <c r="Z293">
        <v>0</v>
      </c>
      <c r="AA293" t="s">
        <v>2201</v>
      </c>
      <c r="AB293">
        <v>0</v>
      </c>
      <c r="AC293">
        <v>0</v>
      </c>
      <c r="AD293">
        <v>0</v>
      </c>
      <c r="AE293">
        <v>0</v>
      </c>
      <c r="AF293">
        <v>2</v>
      </c>
      <c r="AG293">
        <v>0</v>
      </c>
      <c r="AH293">
        <v>2</v>
      </c>
      <c r="AI293">
        <v>0</v>
      </c>
      <c r="AJ293">
        <v>0</v>
      </c>
      <c r="AK293">
        <v>0</v>
      </c>
      <c r="AL293">
        <v>0</v>
      </c>
      <c r="AM293">
        <v>0</v>
      </c>
      <c r="AN293">
        <v>0</v>
      </c>
      <c r="AO293">
        <v>0</v>
      </c>
      <c r="AP293">
        <v>0</v>
      </c>
      <c r="AQ293">
        <v>0</v>
      </c>
      <c r="AR293">
        <v>0</v>
      </c>
      <c r="AS293">
        <v>2</v>
      </c>
      <c r="AT293">
        <v>0</v>
      </c>
      <c r="AU293">
        <v>0</v>
      </c>
      <c r="AV293">
        <v>0</v>
      </c>
      <c r="AW293">
        <v>0</v>
      </c>
      <c r="AX293">
        <v>0</v>
      </c>
      <c r="AY293">
        <v>0</v>
      </c>
      <c r="AZ293">
        <v>0</v>
      </c>
      <c r="BA293">
        <v>0</v>
      </c>
      <c r="BB293">
        <v>0</v>
      </c>
      <c r="BC293">
        <v>0</v>
      </c>
      <c r="BD293">
        <v>0</v>
      </c>
      <c r="BE293">
        <v>0</v>
      </c>
      <c r="BF293">
        <v>0</v>
      </c>
      <c r="BG293">
        <v>0</v>
      </c>
      <c r="BH293">
        <v>0</v>
      </c>
      <c r="BI293">
        <v>0</v>
      </c>
      <c r="BJ293">
        <v>0</v>
      </c>
      <c r="BK293">
        <v>0</v>
      </c>
      <c r="BL293">
        <v>3</v>
      </c>
      <c r="BM293">
        <v>0</v>
      </c>
      <c r="BN293">
        <v>3</v>
      </c>
      <c r="BO293">
        <v>0</v>
      </c>
      <c r="BP293">
        <v>0</v>
      </c>
      <c r="BQ293">
        <v>0</v>
      </c>
      <c r="BR293">
        <v>0</v>
      </c>
      <c r="BS293">
        <v>0</v>
      </c>
      <c r="BT293">
        <v>0</v>
      </c>
      <c r="BU293">
        <v>0</v>
      </c>
      <c r="BV293">
        <v>0</v>
      </c>
      <c r="BW293">
        <v>0</v>
      </c>
      <c r="BX293">
        <v>0</v>
      </c>
      <c r="BY293">
        <v>6</v>
      </c>
      <c r="BZ293">
        <v>0</v>
      </c>
      <c r="CA293">
        <v>0</v>
      </c>
      <c r="CB293">
        <v>0</v>
      </c>
      <c r="CC293">
        <v>0</v>
      </c>
      <c r="CD293">
        <v>0</v>
      </c>
      <c r="CE293">
        <v>0</v>
      </c>
      <c r="CF293">
        <v>0</v>
      </c>
      <c r="CG293">
        <v>0</v>
      </c>
      <c r="CH293">
        <v>0</v>
      </c>
      <c r="CI293">
        <v>0</v>
      </c>
      <c r="CJ293">
        <v>0</v>
      </c>
      <c r="CK293">
        <v>0</v>
      </c>
      <c r="CL293">
        <v>0</v>
      </c>
      <c r="CM293">
        <v>0</v>
      </c>
      <c r="CN293">
        <v>0</v>
      </c>
      <c r="CO293">
        <v>0</v>
      </c>
      <c r="CP293">
        <v>0</v>
      </c>
      <c r="CQ293">
        <v>0</v>
      </c>
      <c r="CR293">
        <v>0</v>
      </c>
      <c r="CS293">
        <v>0</v>
      </c>
      <c r="CT293">
        <v>1</v>
      </c>
      <c r="CU293">
        <v>0</v>
      </c>
      <c r="CV293">
        <v>0</v>
      </c>
      <c r="CW293">
        <v>0</v>
      </c>
      <c r="CX293">
        <v>0</v>
      </c>
      <c r="CY293">
        <v>0</v>
      </c>
      <c r="CZ293">
        <v>0</v>
      </c>
      <c r="DA293">
        <v>0</v>
      </c>
      <c r="DB293">
        <v>0</v>
      </c>
      <c r="DC293">
        <v>0</v>
      </c>
      <c r="DD293">
        <v>0</v>
      </c>
      <c r="DE293">
        <v>4</v>
      </c>
      <c r="DF293">
        <v>0</v>
      </c>
      <c r="DG293">
        <v>0</v>
      </c>
      <c r="DH293">
        <v>4</v>
      </c>
      <c r="DI293">
        <v>0</v>
      </c>
      <c r="DJ293">
        <v>9</v>
      </c>
      <c r="DK293">
        <v>0</v>
      </c>
      <c r="DL293">
        <v>0</v>
      </c>
      <c r="DM293">
        <v>0</v>
      </c>
      <c r="DN293">
        <v>0</v>
      </c>
      <c r="DO293">
        <v>0</v>
      </c>
      <c r="DP293">
        <v>0</v>
      </c>
      <c r="DQ293">
        <v>0</v>
      </c>
      <c r="DR293">
        <v>0</v>
      </c>
      <c r="DS293">
        <v>0</v>
      </c>
      <c r="DT293" s="340">
        <v>0</v>
      </c>
      <c r="DU293" s="340">
        <v>0</v>
      </c>
      <c r="DV293" s="340">
        <v>0</v>
      </c>
      <c r="DW293" s="340">
        <v>0</v>
      </c>
      <c r="DX293" s="340">
        <v>0</v>
      </c>
      <c r="DY293" s="340">
        <v>0</v>
      </c>
      <c r="DZ293" s="340">
        <v>0</v>
      </c>
      <c r="EA293" s="340">
        <v>0</v>
      </c>
      <c r="EB293" s="340">
        <v>0</v>
      </c>
      <c r="EC293" s="340">
        <v>0</v>
      </c>
      <c r="ED293" s="340">
        <v>0</v>
      </c>
      <c r="EE293" s="340">
        <v>0</v>
      </c>
      <c r="EF293" s="340">
        <v>0</v>
      </c>
      <c r="EG293" s="340">
        <v>0</v>
      </c>
      <c r="EH293" s="340">
        <v>0</v>
      </c>
      <c r="EI293" s="340">
        <v>0</v>
      </c>
      <c r="EJ293" s="235">
        <v>0</v>
      </c>
      <c r="EK293" s="235">
        <v>5</v>
      </c>
      <c r="EL293" s="235">
        <v>0</v>
      </c>
      <c r="EM293" s="235">
        <v>0</v>
      </c>
      <c r="EN293" s="235">
        <v>0</v>
      </c>
      <c r="EO293" s="235">
        <v>0</v>
      </c>
      <c r="EP293" s="235">
        <v>0</v>
      </c>
      <c r="EQ293" s="235">
        <v>0</v>
      </c>
      <c r="ER293" s="235">
        <v>0</v>
      </c>
      <c r="ES293" s="235">
        <v>0</v>
      </c>
      <c r="ET293" s="235">
        <v>0</v>
      </c>
      <c r="EU293" s="235">
        <v>0</v>
      </c>
      <c r="EV293" s="235">
        <v>0</v>
      </c>
      <c r="EW293" s="235">
        <v>0</v>
      </c>
      <c r="EX293" s="235">
        <v>0</v>
      </c>
      <c r="EY293" s="235">
        <v>0</v>
      </c>
    </row>
    <row r="294" spans="1:155" x14ac:dyDescent="0.2">
      <c r="A294" t="s">
        <v>2051</v>
      </c>
      <c r="E294" s="277"/>
      <c r="F294" s="277"/>
      <c r="G294" s="277"/>
      <c r="H294" s="277"/>
      <c r="I294" s="277"/>
      <c r="J294" s="277"/>
      <c r="K294">
        <v>0</v>
      </c>
      <c r="L294">
        <v>13</v>
      </c>
      <c r="M294">
        <v>0</v>
      </c>
      <c r="N294">
        <v>0</v>
      </c>
      <c r="O294">
        <v>38</v>
      </c>
      <c r="P294">
        <v>0</v>
      </c>
      <c r="Q294">
        <v>6</v>
      </c>
      <c r="R294">
        <v>0</v>
      </c>
      <c r="S294">
        <v>0</v>
      </c>
      <c r="T294">
        <v>0</v>
      </c>
      <c r="U294">
        <v>0</v>
      </c>
      <c r="V294">
        <v>0</v>
      </c>
      <c r="W294">
        <v>0</v>
      </c>
      <c r="X294">
        <v>0</v>
      </c>
      <c r="Y294">
        <v>0</v>
      </c>
      <c r="Z294">
        <v>0</v>
      </c>
      <c r="AA294" t="s">
        <v>2201</v>
      </c>
      <c r="AB294">
        <v>0</v>
      </c>
      <c r="AC294">
        <v>0</v>
      </c>
      <c r="AD294">
        <v>0</v>
      </c>
      <c r="AE294">
        <v>0</v>
      </c>
      <c r="AF294">
        <v>1</v>
      </c>
      <c r="AG294">
        <v>0</v>
      </c>
      <c r="AH294">
        <v>2</v>
      </c>
      <c r="AI294">
        <v>0</v>
      </c>
      <c r="AJ294">
        <v>0</v>
      </c>
      <c r="AK294">
        <v>0</v>
      </c>
      <c r="AL294">
        <v>0</v>
      </c>
      <c r="AM294">
        <v>0</v>
      </c>
      <c r="AN294">
        <v>0</v>
      </c>
      <c r="AO294">
        <v>0</v>
      </c>
      <c r="AP294">
        <v>0</v>
      </c>
      <c r="AQ294">
        <v>0</v>
      </c>
      <c r="AR294">
        <v>0</v>
      </c>
      <c r="AS294">
        <v>2</v>
      </c>
      <c r="AT294">
        <v>0</v>
      </c>
      <c r="AU294">
        <v>0</v>
      </c>
      <c r="AV294">
        <v>0</v>
      </c>
      <c r="AW294">
        <v>0</v>
      </c>
      <c r="AX294">
        <v>0</v>
      </c>
      <c r="AY294">
        <v>0</v>
      </c>
      <c r="AZ294">
        <v>0</v>
      </c>
      <c r="BA294">
        <v>0</v>
      </c>
      <c r="BB294">
        <v>0</v>
      </c>
      <c r="BC294">
        <v>0</v>
      </c>
      <c r="BD294">
        <v>0</v>
      </c>
      <c r="BE294">
        <v>0</v>
      </c>
      <c r="BF294">
        <v>0</v>
      </c>
      <c r="BG294">
        <v>0</v>
      </c>
      <c r="BH294">
        <v>0</v>
      </c>
      <c r="BI294">
        <v>0</v>
      </c>
      <c r="BJ294">
        <v>0</v>
      </c>
      <c r="BK294">
        <v>0</v>
      </c>
      <c r="BL294">
        <v>1</v>
      </c>
      <c r="BM294">
        <v>0</v>
      </c>
      <c r="BN294">
        <v>2</v>
      </c>
      <c r="BO294">
        <v>0</v>
      </c>
      <c r="BP294">
        <v>0</v>
      </c>
      <c r="BQ294">
        <v>0</v>
      </c>
      <c r="BR294">
        <v>0</v>
      </c>
      <c r="BS294">
        <v>0</v>
      </c>
      <c r="BT294">
        <v>0</v>
      </c>
      <c r="BU294">
        <v>0</v>
      </c>
      <c r="BV294">
        <v>0</v>
      </c>
      <c r="BW294">
        <v>0</v>
      </c>
      <c r="BX294">
        <v>0</v>
      </c>
      <c r="BY294">
        <v>3</v>
      </c>
      <c r="BZ294">
        <v>0</v>
      </c>
      <c r="CA294">
        <v>0</v>
      </c>
      <c r="CB294">
        <v>0</v>
      </c>
      <c r="CC294">
        <v>0</v>
      </c>
      <c r="CD294">
        <v>0</v>
      </c>
      <c r="CE294">
        <v>0</v>
      </c>
      <c r="CF294">
        <v>0</v>
      </c>
      <c r="CG294">
        <v>0</v>
      </c>
      <c r="CH294">
        <v>0</v>
      </c>
      <c r="CI294">
        <v>0</v>
      </c>
      <c r="CJ294">
        <v>0</v>
      </c>
      <c r="CK294">
        <v>0</v>
      </c>
      <c r="CL294">
        <v>0</v>
      </c>
      <c r="CM294">
        <v>0</v>
      </c>
      <c r="CN294">
        <v>0</v>
      </c>
      <c r="CO294">
        <v>0</v>
      </c>
      <c r="CP294">
        <v>0</v>
      </c>
      <c r="CQ294">
        <v>0</v>
      </c>
      <c r="CR294">
        <v>0</v>
      </c>
      <c r="CS294">
        <v>0</v>
      </c>
      <c r="CT294">
        <v>0</v>
      </c>
      <c r="CU294">
        <v>0</v>
      </c>
      <c r="CV294">
        <v>0</v>
      </c>
      <c r="CW294">
        <v>0</v>
      </c>
      <c r="CX294">
        <v>0</v>
      </c>
      <c r="CY294">
        <v>0</v>
      </c>
      <c r="CZ294">
        <v>0</v>
      </c>
      <c r="DA294">
        <v>0</v>
      </c>
      <c r="DB294">
        <v>0</v>
      </c>
      <c r="DC294">
        <v>0</v>
      </c>
      <c r="DD294">
        <v>0</v>
      </c>
      <c r="DE294">
        <v>5</v>
      </c>
      <c r="DF294">
        <v>0</v>
      </c>
      <c r="DG294">
        <v>0</v>
      </c>
      <c r="DH294">
        <v>0</v>
      </c>
      <c r="DI294">
        <v>0</v>
      </c>
      <c r="DJ294">
        <v>0</v>
      </c>
      <c r="DK294">
        <v>0</v>
      </c>
      <c r="DL294">
        <v>0</v>
      </c>
      <c r="DM294">
        <v>0</v>
      </c>
      <c r="DN294">
        <v>0</v>
      </c>
      <c r="DO294">
        <v>0</v>
      </c>
      <c r="DP294">
        <v>0</v>
      </c>
      <c r="DQ294">
        <v>0</v>
      </c>
      <c r="DR294">
        <v>0</v>
      </c>
      <c r="DS294">
        <v>0</v>
      </c>
      <c r="DT294" s="340">
        <v>0</v>
      </c>
      <c r="DU294" s="340">
        <v>0</v>
      </c>
      <c r="DV294" s="340">
        <v>0</v>
      </c>
      <c r="DW294" s="340">
        <v>0</v>
      </c>
      <c r="DX294" s="340">
        <v>1</v>
      </c>
      <c r="DY294" s="340">
        <v>0</v>
      </c>
      <c r="DZ294" s="340">
        <v>0</v>
      </c>
      <c r="EA294" s="340">
        <v>0</v>
      </c>
      <c r="EB294" s="340">
        <v>0</v>
      </c>
      <c r="EC294" s="340">
        <v>0</v>
      </c>
      <c r="ED294" s="340">
        <v>0</v>
      </c>
      <c r="EE294" s="340">
        <v>0</v>
      </c>
      <c r="EF294" s="340">
        <v>0</v>
      </c>
      <c r="EG294" s="340">
        <v>0</v>
      </c>
      <c r="EH294" s="340">
        <v>0</v>
      </c>
      <c r="EI294" s="340">
        <v>0</v>
      </c>
      <c r="EJ294" s="235">
        <v>0</v>
      </c>
      <c r="EK294" s="235">
        <v>6</v>
      </c>
      <c r="EL294" s="235">
        <v>0</v>
      </c>
      <c r="EM294" s="235">
        <v>0</v>
      </c>
      <c r="EN294" s="235">
        <v>0</v>
      </c>
      <c r="EO294" s="235">
        <v>0</v>
      </c>
      <c r="EP294" s="235">
        <v>0</v>
      </c>
      <c r="EQ294" s="235">
        <v>0</v>
      </c>
      <c r="ER294" s="235">
        <v>0</v>
      </c>
      <c r="ES294" s="235">
        <v>0</v>
      </c>
      <c r="ET294" s="235">
        <v>0</v>
      </c>
      <c r="EU294" s="235">
        <v>0</v>
      </c>
      <c r="EV294" s="235">
        <v>0</v>
      </c>
      <c r="EW294" s="235">
        <v>0</v>
      </c>
      <c r="EX294" s="235">
        <v>0</v>
      </c>
      <c r="EY294" s="235">
        <v>0</v>
      </c>
    </row>
    <row r="295" spans="1:155" x14ac:dyDescent="0.2">
      <c r="A295" t="s">
        <v>2410</v>
      </c>
      <c r="E295" s="277"/>
      <c r="F295" s="277"/>
      <c r="G295" s="277"/>
      <c r="H295" s="277"/>
      <c r="I295" s="277"/>
      <c r="J295" s="277"/>
      <c r="DT295" s="340" t="e">
        <v>#N/A</v>
      </c>
      <c r="DU295" s="340" t="e">
        <v>#N/A</v>
      </c>
      <c r="DV295" s="340" t="e">
        <v>#N/A</v>
      </c>
      <c r="DW295" s="340" t="e">
        <v>#N/A</v>
      </c>
      <c r="DX295" s="340" t="e">
        <v>#N/A</v>
      </c>
      <c r="DY295" s="340" t="e">
        <v>#N/A</v>
      </c>
      <c r="DZ295" s="340" t="e">
        <v>#N/A</v>
      </c>
      <c r="EA295" s="340" t="e">
        <v>#N/A</v>
      </c>
      <c r="EB295" s="340" t="e">
        <v>#N/A</v>
      </c>
      <c r="EC295" s="340" t="e">
        <v>#N/A</v>
      </c>
      <c r="ED295" s="340" t="e">
        <v>#N/A</v>
      </c>
      <c r="EE295" s="340" t="e">
        <v>#N/A</v>
      </c>
      <c r="EF295" s="340" t="e">
        <v>#N/A</v>
      </c>
      <c r="EG295" s="340" t="e">
        <v>#N/A</v>
      </c>
      <c r="EH295" s="340" t="e">
        <v>#N/A</v>
      </c>
      <c r="EI295" s="340" t="e">
        <v>#N/A</v>
      </c>
      <c r="EJ295" s="235" t="e">
        <v>#N/A</v>
      </c>
      <c r="EK295" s="235" t="e">
        <v>#N/A</v>
      </c>
      <c r="EL295" s="235" t="e">
        <v>#N/A</v>
      </c>
      <c r="EM295" s="235" t="e">
        <v>#N/A</v>
      </c>
      <c r="EN295" s="235" t="e">
        <v>#N/A</v>
      </c>
      <c r="EO295" s="235" t="e">
        <v>#N/A</v>
      </c>
      <c r="EP295" s="235" t="e">
        <v>#N/A</v>
      </c>
      <c r="EQ295" s="235" t="e">
        <v>#N/A</v>
      </c>
      <c r="ER295" s="235" t="e">
        <v>#N/A</v>
      </c>
      <c r="ES295" s="235" t="e">
        <v>#N/A</v>
      </c>
      <c r="ET295" s="235" t="e">
        <v>#N/A</v>
      </c>
      <c r="EU295" s="235" t="e">
        <v>#N/A</v>
      </c>
      <c r="EV295" s="235" t="e">
        <v>#N/A</v>
      </c>
      <c r="EW295" s="235" t="e">
        <v>#N/A</v>
      </c>
      <c r="EX295" s="235" t="e">
        <v>#N/A</v>
      </c>
      <c r="EY295" s="235" t="e">
        <v>#N/A</v>
      </c>
    </row>
    <row r="296" spans="1:155" x14ac:dyDescent="0.2">
      <c r="A296" t="s">
        <v>2196</v>
      </c>
      <c r="E296" s="277"/>
      <c r="F296" s="277"/>
      <c r="G296" s="277"/>
      <c r="H296" s="277"/>
      <c r="I296" s="277"/>
      <c r="J296" s="277"/>
      <c r="K296">
        <v>0</v>
      </c>
      <c r="L296">
        <v>0</v>
      </c>
      <c r="M296">
        <v>0</v>
      </c>
      <c r="N296">
        <v>0</v>
      </c>
      <c r="O296">
        <v>1</v>
      </c>
      <c r="P296">
        <v>0</v>
      </c>
      <c r="Q296">
        <v>0</v>
      </c>
      <c r="R296">
        <v>0</v>
      </c>
      <c r="S296">
        <v>2</v>
      </c>
      <c r="T296">
        <v>10</v>
      </c>
      <c r="U296">
        <v>6</v>
      </c>
      <c r="V296">
        <v>12</v>
      </c>
      <c r="W296">
        <v>0</v>
      </c>
      <c r="X296">
        <v>0</v>
      </c>
      <c r="Y296">
        <v>0</v>
      </c>
      <c r="Z296">
        <v>0</v>
      </c>
      <c r="AA296" t="s">
        <v>2197</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0</v>
      </c>
      <c r="BH296">
        <v>0</v>
      </c>
      <c r="BI296">
        <v>0</v>
      </c>
      <c r="BJ296">
        <v>0</v>
      </c>
      <c r="BK296">
        <v>0</v>
      </c>
      <c r="BL296">
        <v>0</v>
      </c>
      <c r="BM296">
        <v>0</v>
      </c>
      <c r="BN296">
        <v>0</v>
      </c>
      <c r="BO296">
        <v>0</v>
      </c>
      <c r="BP296">
        <v>1</v>
      </c>
      <c r="BQ296">
        <v>0</v>
      </c>
      <c r="BR296">
        <v>0</v>
      </c>
      <c r="BS296">
        <v>4</v>
      </c>
      <c r="BT296">
        <v>0</v>
      </c>
      <c r="BU296">
        <v>0</v>
      </c>
      <c r="BV296">
        <v>0</v>
      </c>
      <c r="BW296">
        <v>0</v>
      </c>
      <c r="BX296">
        <v>0</v>
      </c>
      <c r="BY296">
        <v>0</v>
      </c>
      <c r="BZ296">
        <v>0</v>
      </c>
      <c r="CA296">
        <v>0</v>
      </c>
      <c r="CB296">
        <v>0</v>
      </c>
      <c r="CC296">
        <v>0</v>
      </c>
      <c r="CD296">
        <v>0</v>
      </c>
      <c r="CE296">
        <v>0</v>
      </c>
      <c r="CF296">
        <v>0</v>
      </c>
      <c r="CG296">
        <v>2</v>
      </c>
      <c r="CH296">
        <v>5</v>
      </c>
      <c r="CI296">
        <v>0</v>
      </c>
      <c r="CJ296">
        <v>0</v>
      </c>
      <c r="CK296">
        <v>0</v>
      </c>
      <c r="CL296">
        <v>0</v>
      </c>
      <c r="CM296">
        <v>0</v>
      </c>
      <c r="CN296">
        <v>0</v>
      </c>
      <c r="CO296">
        <v>0</v>
      </c>
      <c r="CP296">
        <v>0</v>
      </c>
      <c r="CQ296">
        <v>0</v>
      </c>
      <c r="CR296">
        <v>0</v>
      </c>
      <c r="CS296">
        <v>0</v>
      </c>
      <c r="CT296">
        <v>0</v>
      </c>
      <c r="CU296">
        <v>0</v>
      </c>
      <c r="CV296">
        <v>1</v>
      </c>
      <c r="CW296">
        <v>1</v>
      </c>
      <c r="CX296">
        <v>0</v>
      </c>
      <c r="CY296">
        <v>8</v>
      </c>
      <c r="CZ296">
        <v>0</v>
      </c>
      <c r="DA296">
        <v>0</v>
      </c>
      <c r="DB296">
        <v>0</v>
      </c>
      <c r="DC296">
        <v>0</v>
      </c>
      <c r="DD296">
        <v>0</v>
      </c>
      <c r="DE296">
        <v>0</v>
      </c>
      <c r="DF296">
        <v>0</v>
      </c>
      <c r="DG296">
        <v>0</v>
      </c>
      <c r="DH296">
        <v>0</v>
      </c>
      <c r="DI296">
        <v>0</v>
      </c>
      <c r="DJ296">
        <v>0</v>
      </c>
      <c r="DK296">
        <v>0</v>
      </c>
      <c r="DL296">
        <v>0</v>
      </c>
      <c r="DM296">
        <v>0</v>
      </c>
      <c r="DN296">
        <v>9</v>
      </c>
      <c r="DO296">
        <v>0</v>
      </c>
      <c r="DP296">
        <v>0</v>
      </c>
      <c r="DQ296">
        <v>0</v>
      </c>
      <c r="DR296">
        <v>0</v>
      </c>
      <c r="DS296">
        <v>0</v>
      </c>
      <c r="DT296" s="340" t="e">
        <v>#N/A</v>
      </c>
      <c r="DU296" s="340" t="e">
        <v>#N/A</v>
      </c>
      <c r="DV296" s="340" t="e">
        <v>#N/A</v>
      </c>
      <c r="DW296" s="340" t="e">
        <v>#N/A</v>
      </c>
      <c r="DX296" s="340" t="e">
        <v>#N/A</v>
      </c>
      <c r="DY296" s="340" t="e">
        <v>#N/A</v>
      </c>
      <c r="DZ296" s="340" t="e">
        <v>#N/A</v>
      </c>
      <c r="EA296" s="340" t="e">
        <v>#N/A</v>
      </c>
      <c r="EB296" s="340" t="e">
        <v>#N/A</v>
      </c>
      <c r="EC296" s="340" t="e">
        <v>#N/A</v>
      </c>
      <c r="ED296" s="340" t="e">
        <v>#N/A</v>
      </c>
      <c r="EE296" s="340" t="e">
        <v>#N/A</v>
      </c>
      <c r="EF296" s="340" t="e">
        <v>#N/A</v>
      </c>
      <c r="EG296" s="340" t="e">
        <v>#N/A</v>
      </c>
      <c r="EH296" s="340" t="e">
        <v>#N/A</v>
      </c>
      <c r="EI296" s="340" t="e">
        <v>#N/A</v>
      </c>
      <c r="EJ296" s="235" t="e">
        <v>#N/A</v>
      </c>
      <c r="EK296" s="235" t="e">
        <v>#N/A</v>
      </c>
      <c r="EL296" s="235" t="e">
        <v>#N/A</v>
      </c>
      <c r="EM296" s="235" t="e">
        <v>#N/A</v>
      </c>
      <c r="EN296" s="235" t="e">
        <v>#N/A</v>
      </c>
      <c r="EO296" s="235" t="e">
        <v>#N/A</v>
      </c>
      <c r="EP296" s="235" t="e">
        <v>#N/A</v>
      </c>
      <c r="EQ296" s="235" t="e">
        <v>#N/A</v>
      </c>
      <c r="ER296" s="235" t="e">
        <v>#N/A</v>
      </c>
      <c r="ES296" s="235" t="e">
        <v>#N/A</v>
      </c>
      <c r="ET296" s="235" t="e">
        <v>#N/A</v>
      </c>
      <c r="EU296" s="235" t="e">
        <v>#N/A</v>
      </c>
      <c r="EV296" s="235" t="e">
        <v>#N/A</v>
      </c>
      <c r="EW296" s="235" t="e">
        <v>#N/A</v>
      </c>
      <c r="EX296" s="235" t="e">
        <v>#N/A</v>
      </c>
      <c r="EY296" s="235" t="e">
        <v>#N/A</v>
      </c>
    </row>
    <row r="297" spans="1:155" x14ac:dyDescent="0.2">
      <c r="A297" t="s">
        <v>2200</v>
      </c>
      <c r="E297" s="277"/>
      <c r="F297" s="277"/>
      <c r="G297" s="277"/>
      <c r="H297" s="277"/>
      <c r="I297" s="277"/>
      <c r="J297" s="277"/>
      <c r="K297">
        <v>0</v>
      </c>
      <c r="L297">
        <v>0</v>
      </c>
      <c r="M297">
        <v>0</v>
      </c>
      <c r="N297">
        <v>0</v>
      </c>
      <c r="O297">
        <v>0</v>
      </c>
      <c r="P297">
        <v>0</v>
      </c>
      <c r="Q297">
        <v>0</v>
      </c>
      <c r="R297">
        <v>1</v>
      </c>
      <c r="S297">
        <v>9</v>
      </c>
      <c r="T297">
        <v>37</v>
      </c>
      <c r="U297">
        <v>6</v>
      </c>
      <c r="V297">
        <v>31</v>
      </c>
      <c r="W297">
        <v>0</v>
      </c>
      <c r="X297">
        <v>0</v>
      </c>
      <c r="Y297">
        <v>0</v>
      </c>
      <c r="Z297">
        <v>0</v>
      </c>
      <c r="AA297" t="s">
        <v>2188</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BX297">
        <v>0</v>
      </c>
      <c r="BY297">
        <v>0</v>
      </c>
      <c r="BZ297">
        <v>0</v>
      </c>
      <c r="CA297">
        <v>0</v>
      </c>
      <c r="CB297">
        <v>0</v>
      </c>
      <c r="CC297">
        <v>0</v>
      </c>
      <c r="CD297">
        <v>0</v>
      </c>
      <c r="CE297">
        <v>0</v>
      </c>
      <c r="CF297">
        <v>0</v>
      </c>
      <c r="CG297">
        <v>0</v>
      </c>
      <c r="CH297">
        <v>0</v>
      </c>
      <c r="CI297">
        <v>0</v>
      </c>
      <c r="CJ297">
        <v>0</v>
      </c>
      <c r="CK297">
        <v>0</v>
      </c>
      <c r="CL297">
        <v>0</v>
      </c>
      <c r="CM297">
        <v>0</v>
      </c>
      <c r="CN297">
        <v>0</v>
      </c>
      <c r="CO297">
        <v>0</v>
      </c>
      <c r="CP297">
        <v>0</v>
      </c>
      <c r="CQ297">
        <v>0</v>
      </c>
      <c r="CR297">
        <v>0</v>
      </c>
      <c r="CS297">
        <v>0</v>
      </c>
      <c r="CT297">
        <v>0</v>
      </c>
      <c r="CU297">
        <v>0</v>
      </c>
      <c r="CV297">
        <v>1</v>
      </c>
      <c r="CW297">
        <v>1</v>
      </c>
      <c r="CX297">
        <v>0</v>
      </c>
      <c r="CY297">
        <v>2</v>
      </c>
      <c r="CZ297">
        <v>0</v>
      </c>
      <c r="DA297">
        <v>0</v>
      </c>
      <c r="DB297">
        <v>0</v>
      </c>
      <c r="DC297">
        <v>0</v>
      </c>
      <c r="DD297">
        <v>0</v>
      </c>
      <c r="DE297">
        <v>0</v>
      </c>
      <c r="DF297">
        <v>0</v>
      </c>
      <c r="DG297">
        <v>0</v>
      </c>
      <c r="DH297">
        <v>0</v>
      </c>
      <c r="DI297">
        <v>0</v>
      </c>
      <c r="DJ297">
        <v>0</v>
      </c>
      <c r="DK297">
        <v>0</v>
      </c>
      <c r="DL297">
        <v>3</v>
      </c>
      <c r="DM297">
        <v>4</v>
      </c>
      <c r="DN297">
        <v>0</v>
      </c>
      <c r="DO297">
        <v>4</v>
      </c>
      <c r="DP297">
        <v>0</v>
      </c>
      <c r="DQ297">
        <v>0</v>
      </c>
      <c r="DR297">
        <v>0</v>
      </c>
      <c r="DS297">
        <v>0</v>
      </c>
      <c r="DT297" s="340">
        <v>0</v>
      </c>
      <c r="DU297" s="340">
        <v>0</v>
      </c>
      <c r="DV297" s="340">
        <v>0</v>
      </c>
      <c r="DW297" s="340">
        <v>0</v>
      </c>
      <c r="DX297" s="340">
        <v>0</v>
      </c>
      <c r="DY297" s="340">
        <v>0</v>
      </c>
      <c r="DZ297" s="340">
        <v>0</v>
      </c>
      <c r="EA297" s="340">
        <v>0</v>
      </c>
      <c r="EB297" s="340">
        <v>1</v>
      </c>
      <c r="EC297" s="340">
        <v>1</v>
      </c>
      <c r="ED297" s="340">
        <v>0</v>
      </c>
      <c r="EE297" s="340">
        <v>13</v>
      </c>
      <c r="EF297" s="340">
        <v>0</v>
      </c>
      <c r="EG297" s="340">
        <v>0</v>
      </c>
      <c r="EH297" s="340">
        <v>0</v>
      </c>
      <c r="EI297" s="340">
        <v>0</v>
      </c>
      <c r="EJ297" s="235">
        <v>0</v>
      </c>
      <c r="EK297" s="235">
        <v>0</v>
      </c>
      <c r="EL297" s="235">
        <v>0</v>
      </c>
      <c r="EM297" s="235">
        <v>0</v>
      </c>
      <c r="EN297" s="235">
        <v>0</v>
      </c>
      <c r="EO297" s="235">
        <v>0</v>
      </c>
      <c r="EP297" s="235">
        <v>0</v>
      </c>
      <c r="EQ297" s="235">
        <v>0</v>
      </c>
      <c r="ER297" s="235">
        <v>2</v>
      </c>
      <c r="ES297" s="235">
        <v>4</v>
      </c>
      <c r="ET297" s="235">
        <v>2</v>
      </c>
      <c r="EU297" s="235">
        <v>5</v>
      </c>
      <c r="EV297" s="235">
        <v>0</v>
      </c>
      <c r="EW297" s="235">
        <v>0</v>
      </c>
      <c r="EX297" s="235">
        <v>0</v>
      </c>
      <c r="EY297" s="235">
        <v>0</v>
      </c>
    </row>
    <row r="298" spans="1:155" x14ac:dyDescent="0.2">
      <c r="A298" t="s">
        <v>2312</v>
      </c>
      <c r="E298" s="277"/>
      <c r="F298" s="277"/>
      <c r="G298" s="277"/>
      <c r="H298" s="277"/>
      <c r="I298" s="277"/>
      <c r="J298" s="277"/>
      <c r="K298">
        <v>0</v>
      </c>
      <c r="L298">
        <v>0</v>
      </c>
      <c r="M298">
        <v>0</v>
      </c>
      <c r="N298">
        <v>0</v>
      </c>
      <c r="O298">
        <v>1</v>
      </c>
      <c r="P298">
        <v>0</v>
      </c>
      <c r="Q298">
        <v>0</v>
      </c>
      <c r="R298">
        <v>0</v>
      </c>
      <c r="S298">
        <v>0</v>
      </c>
      <c r="T298">
        <v>27</v>
      </c>
      <c r="U298">
        <v>13</v>
      </c>
      <c r="V298">
        <v>0</v>
      </c>
      <c r="W298">
        <v>0</v>
      </c>
      <c r="X298">
        <v>0</v>
      </c>
      <c r="Y298">
        <v>0</v>
      </c>
      <c r="Z298">
        <v>0</v>
      </c>
      <c r="AA298" t="s">
        <v>2201</v>
      </c>
      <c r="AB298">
        <v>0</v>
      </c>
      <c r="AC298">
        <v>0</v>
      </c>
      <c r="AD298">
        <v>0</v>
      </c>
      <c r="AE298">
        <v>0</v>
      </c>
      <c r="AF298">
        <v>0</v>
      </c>
      <c r="AG298">
        <v>0</v>
      </c>
      <c r="AH298">
        <v>0</v>
      </c>
      <c r="AI298">
        <v>0</v>
      </c>
      <c r="AJ298">
        <v>0</v>
      </c>
      <c r="AK298">
        <v>2</v>
      </c>
      <c r="AL298">
        <v>0</v>
      </c>
      <c r="AM298">
        <v>0</v>
      </c>
      <c r="AN298">
        <v>0</v>
      </c>
      <c r="AO298">
        <v>0</v>
      </c>
      <c r="AP298">
        <v>0</v>
      </c>
      <c r="AQ298">
        <v>0</v>
      </c>
      <c r="AR298">
        <v>0</v>
      </c>
      <c r="AS298">
        <v>0</v>
      </c>
      <c r="AT298">
        <v>0</v>
      </c>
      <c r="AU298">
        <v>0</v>
      </c>
      <c r="AV298">
        <v>0</v>
      </c>
      <c r="AW298">
        <v>0</v>
      </c>
      <c r="AX298">
        <v>0</v>
      </c>
      <c r="AY298">
        <v>0</v>
      </c>
      <c r="AZ298">
        <v>0</v>
      </c>
      <c r="BA298">
        <v>0</v>
      </c>
      <c r="BB298">
        <v>2</v>
      </c>
      <c r="BC298">
        <v>0</v>
      </c>
      <c r="BD298">
        <v>0</v>
      </c>
      <c r="BE298">
        <v>0</v>
      </c>
      <c r="BF298">
        <v>0</v>
      </c>
      <c r="BG298">
        <v>0</v>
      </c>
      <c r="BH298">
        <v>0</v>
      </c>
      <c r="BI298">
        <v>0</v>
      </c>
      <c r="BJ298">
        <v>0</v>
      </c>
      <c r="BK298">
        <v>0</v>
      </c>
      <c r="BL298">
        <v>0</v>
      </c>
      <c r="BM298">
        <v>0</v>
      </c>
      <c r="BN298">
        <v>0</v>
      </c>
      <c r="BO298">
        <v>0</v>
      </c>
      <c r="BP298">
        <v>0</v>
      </c>
      <c r="BQ298">
        <v>6</v>
      </c>
      <c r="BR298">
        <v>0</v>
      </c>
      <c r="BS298">
        <v>0</v>
      </c>
      <c r="BT298">
        <v>0</v>
      </c>
      <c r="BU298">
        <v>0</v>
      </c>
      <c r="BV298">
        <v>0</v>
      </c>
      <c r="BW298">
        <v>0</v>
      </c>
      <c r="BX298">
        <v>0</v>
      </c>
      <c r="BY298">
        <v>0</v>
      </c>
      <c r="BZ298">
        <v>0</v>
      </c>
      <c r="CA298">
        <v>0</v>
      </c>
      <c r="CB298">
        <v>0</v>
      </c>
      <c r="CC298">
        <v>0</v>
      </c>
      <c r="CD298">
        <v>0</v>
      </c>
      <c r="CE298">
        <v>0</v>
      </c>
      <c r="CF298">
        <v>0</v>
      </c>
      <c r="CG298">
        <v>0</v>
      </c>
      <c r="CH298">
        <v>6</v>
      </c>
      <c r="CI298">
        <v>0</v>
      </c>
      <c r="CJ298">
        <v>0</v>
      </c>
      <c r="CK298">
        <v>0</v>
      </c>
      <c r="CL298">
        <v>0</v>
      </c>
      <c r="CM298">
        <v>0</v>
      </c>
      <c r="CN298">
        <v>0</v>
      </c>
      <c r="CO298">
        <v>0</v>
      </c>
      <c r="CP298">
        <v>0</v>
      </c>
      <c r="CQ298">
        <v>0</v>
      </c>
      <c r="CR298">
        <v>0</v>
      </c>
      <c r="CS298">
        <v>0</v>
      </c>
      <c r="CT298">
        <v>0</v>
      </c>
      <c r="CU298">
        <v>0</v>
      </c>
      <c r="CV298">
        <v>0</v>
      </c>
      <c r="CW298">
        <v>5</v>
      </c>
      <c r="CX298">
        <v>0</v>
      </c>
      <c r="CY298">
        <v>0</v>
      </c>
      <c r="CZ298">
        <v>0</v>
      </c>
      <c r="DA298">
        <v>0</v>
      </c>
      <c r="DB298">
        <v>0</v>
      </c>
      <c r="DC298">
        <v>0</v>
      </c>
      <c r="DD298">
        <v>0</v>
      </c>
      <c r="DE298">
        <v>0</v>
      </c>
      <c r="DF298">
        <v>0</v>
      </c>
      <c r="DG298">
        <v>0</v>
      </c>
      <c r="DH298">
        <v>0</v>
      </c>
      <c r="DI298">
        <v>0</v>
      </c>
      <c r="DJ298">
        <v>0</v>
      </c>
      <c r="DK298">
        <v>0</v>
      </c>
      <c r="DL298">
        <v>0</v>
      </c>
      <c r="DM298">
        <v>0</v>
      </c>
      <c r="DN298">
        <v>7</v>
      </c>
      <c r="DO298">
        <v>0</v>
      </c>
      <c r="DP298">
        <v>0</v>
      </c>
      <c r="DQ298">
        <v>0</v>
      </c>
      <c r="DR298">
        <v>0</v>
      </c>
      <c r="DS298">
        <v>0</v>
      </c>
      <c r="DT298" s="340">
        <v>0</v>
      </c>
      <c r="DU298" s="340">
        <v>0</v>
      </c>
      <c r="DV298" s="340">
        <v>0</v>
      </c>
      <c r="DW298" s="340">
        <v>0</v>
      </c>
      <c r="DX298" s="340">
        <v>0</v>
      </c>
      <c r="DY298" s="340">
        <v>0</v>
      </c>
      <c r="DZ298" s="340">
        <v>0</v>
      </c>
      <c r="EA298" s="340">
        <v>0</v>
      </c>
      <c r="EB298" s="340">
        <v>0</v>
      </c>
      <c r="EC298" s="340">
        <v>3</v>
      </c>
      <c r="ED298" s="340">
        <v>0</v>
      </c>
      <c r="EE298" s="340">
        <v>0</v>
      </c>
      <c r="EF298" s="340">
        <v>0</v>
      </c>
      <c r="EG298" s="340">
        <v>0</v>
      </c>
      <c r="EH298" s="340">
        <v>0</v>
      </c>
      <c r="EI298" s="340">
        <v>0</v>
      </c>
      <c r="EJ298" s="235">
        <v>0</v>
      </c>
      <c r="EK298" s="235">
        <v>0</v>
      </c>
      <c r="EL298" s="235">
        <v>0</v>
      </c>
      <c r="EM298" s="235">
        <v>0</v>
      </c>
      <c r="EN298" s="235">
        <v>0</v>
      </c>
      <c r="EO298" s="235">
        <v>0</v>
      </c>
      <c r="EP298" s="235">
        <v>0</v>
      </c>
      <c r="EQ298" s="235">
        <v>0</v>
      </c>
      <c r="ER298" s="235">
        <v>0</v>
      </c>
      <c r="ES298" s="235">
        <v>0</v>
      </c>
      <c r="ET298" s="235">
        <v>4</v>
      </c>
      <c r="EU298" s="235">
        <v>0</v>
      </c>
      <c r="EV298" s="235">
        <v>0</v>
      </c>
      <c r="EW298" s="235">
        <v>0</v>
      </c>
      <c r="EX298" s="235">
        <v>0</v>
      </c>
      <c r="EY298" s="235">
        <v>0</v>
      </c>
    </row>
    <row r="299" spans="1:155" x14ac:dyDescent="0.2">
      <c r="A299" t="s">
        <v>2411</v>
      </c>
      <c r="E299" s="277"/>
      <c r="F299" s="277"/>
      <c r="G299" s="277"/>
      <c r="H299" s="277"/>
      <c r="I299" s="277"/>
      <c r="J299" s="277"/>
      <c r="DT299" s="340" t="e">
        <v>#N/A</v>
      </c>
      <c r="DU299" s="340" t="e">
        <v>#N/A</v>
      </c>
      <c r="DV299" s="340" t="e">
        <v>#N/A</v>
      </c>
      <c r="DW299" s="340" t="e">
        <v>#N/A</v>
      </c>
      <c r="DX299" s="340" t="e">
        <v>#N/A</v>
      </c>
      <c r="DY299" s="340" t="e">
        <v>#N/A</v>
      </c>
      <c r="DZ299" s="340" t="e">
        <v>#N/A</v>
      </c>
      <c r="EA299" s="340" t="e">
        <v>#N/A</v>
      </c>
      <c r="EB299" s="340" t="e">
        <v>#N/A</v>
      </c>
      <c r="EC299" s="340" t="e">
        <v>#N/A</v>
      </c>
      <c r="ED299" s="340" t="e">
        <v>#N/A</v>
      </c>
      <c r="EE299" s="340" t="e">
        <v>#N/A</v>
      </c>
      <c r="EF299" s="340" t="e">
        <v>#N/A</v>
      </c>
      <c r="EG299" s="340" t="e">
        <v>#N/A</v>
      </c>
      <c r="EH299" s="340" t="e">
        <v>#N/A</v>
      </c>
      <c r="EI299" s="340" t="e">
        <v>#N/A</v>
      </c>
      <c r="EJ299" s="235" t="e">
        <v>#N/A</v>
      </c>
      <c r="EK299" s="235" t="e">
        <v>#N/A</v>
      </c>
      <c r="EL299" s="235" t="e">
        <v>#N/A</v>
      </c>
      <c r="EM299" s="235" t="e">
        <v>#N/A</v>
      </c>
      <c r="EN299" s="235" t="e">
        <v>#N/A</v>
      </c>
      <c r="EO299" s="235" t="e">
        <v>#N/A</v>
      </c>
      <c r="EP299" s="235" t="e">
        <v>#N/A</v>
      </c>
      <c r="EQ299" s="235" t="e">
        <v>#N/A</v>
      </c>
      <c r="ER299" s="235" t="e">
        <v>#N/A</v>
      </c>
      <c r="ES299" s="235" t="e">
        <v>#N/A</v>
      </c>
      <c r="ET299" s="235" t="e">
        <v>#N/A</v>
      </c>
      <c r="EU299" s="235" t="e">
        <v>#N/A</v>
      </c>
      <c r="EV299" s="235" t="e">
        <v>#N/A</v>
      </c>
      <c r="EW299" s="235" t="e">
        <v>#N/A</v>
      </c>
      <c r="EX299" s="235" t="e">
        <v>#N/A</v>
      </c>
      <c r="EY299" s="235" t="e">
        <v>#N/A</v>
      </c>
    </row>
    <row r="300" spans="1:155" x14ac:dyDescent="0.2">
      <c r="A300" t="s">
        <v>2348</v>
      </c>
      <c r="E300" s="277"/>
      <c r="F300" s="277"/>
      <c r="G300" s="277"/>
      <c r="H300" s="277"/>
      <c r="I300" s="277"/>
      <c r="J300" s="277"/>
      <c r="K300">
        <v>0</v>
      </c>
      <c r="L300">
        <v>0</v>
      </c>
      <c r="M300">
        <v>0</v>
      </c>
      <c r="N300">
        <v>0</v>
      </c>
      <c r="O300">
        <v>0</v>
      </c>
      <c r="P300">
        <v>0</v>
      </c>
      <c r="Q300">
        <v>0</v>
      </c>
      <c r="R300">
        <v>0</v>
      </c>
      <c r="S300">
        <v>0</v>
      </c>
      <c r="T300">
        <v>20</v>
      </c>
      <c r="U300">
        <v>10</v>
      </c>
      <c r="V300">
        <v>0</v>
      </c>
      <c r="W300">
        <v>0</v>
      </c>
      <c r="X300">
        <v>0</v>
      </c>
      <c r="Y300">
        <v>0</v>
      </c>
      <c r="Z300">
        <v>0</v>
      </c>
      <c r="AA300" t="s">
        <v>2349</v>
      </c>
      <c r="DT300" s="340" t="e">
        <v>#N/A</v>
      </c>
      <c r="DU300" s="340" t="e">
        <v>#N/A</v>
      </c>
      <c r="DV300" s="340" t="e">
        <v>#N/A</v>
      </c>
      <c r="DW300" s="340" t="e">
        <v>#N/A</v>
      </c>
      <c r="DX300" s="340" t="e">
        <v>#N/A</v>
      </c>
      <c r="DY300" s="340" t="e">
        <v>#N/A</v>
      </c>
      <c r="DZ300" s="340" t="e">
        <v>#N/A</v>
      </c>
      <c r="EA300" s="340" t="e">
        <v>#N/A</v>
      </c>
      <c r="EB300" s="340" t="e">
        <v>#N/A</v>
      </c>
      <c r="EC300" s="340" t="e">
        <v>#N/A</v>
      </c>
      <c r="ED300" s="340" t="e">
        <v>#N/A</v>
      </c>
      <c r="EE300" s="340" t="e">
        <v>#N/A</v>
      </c>
      <c r="EF300" s="340" t="e">
        <v>#N/A</v>
      </c>
      <c r="EG300" s="340" t="e">
        <v>#N/A</v>
      </c>
      <c r="EH300" s="340" t="e">
        <v>#N/A</v>
      </c>
      <c r="EI300" s="340" t="e">
        <v>#N/A</v>
      </c>
      <c r="EJ300" s="235" t="e">
        <v>#N/A</v>
      </c>
      <c r="EK300" s="235" t="e">
        <v>#N/A</v>
      </c>
      <c r="EL300" s="235" t="e">
        <v>#N/A</v>
      </c>
      <c r="EM300" s="235" t="e">
        <v>#N/A</v>
      </c>
      <c r="EN300" s="235" t="e">
        <v>#N/A</v>
      </c>
      <c r="EO300" s="235" t="e">
        <v>#N/A</v>
      </c>
      <c r="EP300" s="235" t="e">
        <v>#N/A</v>
      </c>
      <c r="EQ300" s="235" t="e">
        <v>#N/A</v>
      </c>
      <c r="ER300" s="235" t="e">
        <v>#N/A</v>
      </c>
      <c r="ES300" s="235" t="e">
        <v>#N/A</v>
      </c>
      <c r="ET300" s="235" t="e">
        <v>#N/A</v>
      </c>
      <c r="EU300" s="235" t="e">
        <v>#N/A</v>
      </c>
      <c r="EV300" s="235" t="e">
        <v>#N/A</v>
      </c>
      <c r="EW300" s="235" t="e">
        <v>#N/A</v>
      </c>
      <c r="EX300" s="235" t="e">
        <v>#N/A</v>
      </c>
      <c r="EY300" s="235" t="e">
        <v>#N/A</v>
      </c>
    </row>
    <row r="301" spans="1:155" x14ac:dyDescent="0.2">
      <c r="A301" t="s">
        <v>2350</v>
      </c>
      <c r="E301" s="277"/>
      <c r="F301" s="277"/>
      <c r="G301" s="277"/>
      <c r="H301" s="277"/>
      <c r="I301" s="277"/>
      <c r="J301" s="277"/>
      <c r="K301">
        <v>0</v>
      </c>
      <c r="L301">
        <v>2</v>
      </c>
      <c r="M301">
        <v>0</v>
      </c>
      <c r="N301">
        <v>0</v>
      </c>
      <c r="O301">
        <v>0</v>
      </c>
      <c r="P301">
        <v>0</v>
      </c>
      <c r="Q301">
        <v>0</v>
      </c>
      <c r="R301">
        <v>0</v>
      </c>
      <c r="S301">
        <v>7</v>
      </c>
      <c r="T301">
        <v>71</v>
      </c>
      <c r="U301">
        <v>3</v>
      </c>
      <c r="V301">
        <v>0</v>
      </c>
      <c r="W301">
        <v>0</v>
      </c>
      <c r="X301">
        <v>0</v>
      </c>
      <c r="Y301">
        <v>0</v>
      </c>
      <c r="Z301">
        <v>0</v>
      </c>
      <c r="AA301" t="s">
        <v>2351</v>
      </c>
      <c r="CN301">
        <v>0</v>
      </c>
      <c r="CO301">
        <v>0</v>
      </c>
      <c r="CP301">
        <v>0</v>
      </c>
      <c r="CQ301">
        <v>0</v>
      </c>
      <c r="CR301">
        <v>0</v>
      </c>
      <c r="CS301">
        <v>0</v>
      </c>
      <c r="CT301">
        <v>0</v>
      </c>
      <c r="CU301">
        <v>0</v>
      </c>
      <c r="CV301">
        <v>5</v>
      </c>
      <c r="CW301">
        <v>0</v>
      </c>
      <c r="CX301">
        <v>0</v>
      </c>
      <c r="CY301">
        <v>0</v>
      </c>
      <c r="CZ301">
        <v>0</v>
      </c>
      <c r="DA301">
        <v>0</v>
      </c>
      <c r="DB301">
        <v>0</v>
      </c>
      <c r="DC301">
        <v>0</v>
      </c>
      <c r="DD301">
        <v>0</v>
      </c>
      <c r="DE301">
        <v>0</v>
      </c>
      <c r="DF301">
        <v>0</v>
      </c>
      <c r="DG301">
        <v>0</v>
      </c>
      <c r="DH301">
        <v>0</v>
      </c>
      <c r="DI301">
        <v>0</v>
      </c>
      <c r="DJ301">
        <v>0</v>
      </c>
      <c r="DK301">
        <v>0</v>
      </c>
      <c r="DL301">
        <v>0</v>
      </c>
      <c r="DM301">
        <v>0</v>
      </c>
      <c r="DN301">
        <v>5</v>
      </c>
      <c r="DO301">
        <v>0</v>
      </c>
      <c r="DP301">
        <v>0</v>
      </c>
      <c r="DQ301">
        <v>0</v>
      </c>
      <c r="DR301">
        <v>0</v>
      </c>
      <c r="DS301">
        <v>0</v>
      </c>
      <c r="DT301" s="340">
        <v>0</v>
      </c>
      <c r="DU301" s="340">
        <v>0</v>
      </c>
      <c r="DV301" s="340">
        <v>0</v>
      </c>
      <c r="DW301" s="340">
        <v>0</v>
      </c>
      <c r="DX301" s="340">
        <v>0</v>
      </c>
      <c r="DY301" s="340">
        <v>0</v>
      </c>
      <c r="DZ301" s="340">
        <v>0</v>
      </c>
      <c r="EA301" s="340">
        <v>0</v>
      </c>
      <c r="EB301" s="340">
        <v>1</v>
      </c>
      <c r="EC301" s="340">
        <v>5</v>
      </c>
      <c r="ED301" s="340">
        <v>0</v>
      </c>
      <c r="EE301" s="340">
        <v>0</v>
      </c>
      <c r="EF301" s="340">
        <v>0</v>
      </c>
      <c r="EG301" s="340">
        <v>0</v>
      </c>
      <c r="EH301" s="340">
        <v>0</v>
      </c>
      <c r="EI301" s="340">
        <v>0</v>
      </c>
      <c r="EJ301" s="235">
        <v>0</v>
      </c>
      <c r="EK301" s="235">
        <v>0</v>
      </c>
      <c r="EL301" s="235">
        <v>0</v>
      </c>
      <c r="EM301" s="235">
        <v>0</v>
      </c>
      <c r="EN301" s="235">
        <v>0</v>
      </c>
      <c r="EO301" s="235">
        <v>0</v>
      </c>
      <c r="EP301" s="235">
        <v>0</v>
      </c>
      <c r="EQ301" s="235">
        <v>0</v>
      </c>
      <c r="ER301" s="235">
        <v>0</v>
      </c>
      <c r="ES301" s="235">
        <v>1</v>
      </c>
      <c r="ET301" s="235">
        <v>4</v>
      </c>
      <c r="EU301" s="235">
        <v>0</v>
      </c>
      <c r="EV301" s="235">
        <v>0</v>
      </c>
      <c r="EW301" s="235">
        <v>0</v>
      </c>
      <c r="EX301" s="235">
        <v>0</v>
      </c>
      <c r="EY301" s="235">
        <v>0</v>
      </c>
    </row>
    <row r="302" spans="1:155" x14ac:dyDescent="0.2">
      <c r="A302" t="s">
        <v>2412</v>
      </c>
      <c r="E302" s="277"/>
      <c r="F302" s="277"/>
      <c r="G302" s="277"/>
      <c r="H302" s="277"/>
      <c r="I302" s="277"/>
      <c r="J302" s="277"/>
      <c r="K302">
        <v>0</v>
      </c>
      <c r="L302">
        <v>15</v>
      </c>
      <c r="M302">
        <v>0</v>
      </c>
      <c r="N302">
        <v>0</v>
      </c>
      <c r="O302">
        <v>10</v>
      </c>
      <c r="P302">
        <v>0</v>
      </c>
      <c r="Q302">
        <v>6</v>
      </c>
      <c r="R302">
        <v>0</v>
      </c>
      <c r="S302">
        <v>0</v>
      </c>
      <c r="T302">
        <v>0</v>
      </c>
      <c r="U302">
        <v>0</v>
      </c>
      <c r="V302">
        <v>0</v>
      </c>
      <c r="W302">
        <v>0</v>
      </c>
      <c r="X302">
        <v>0</v>
      </c>
      <c r="Y302">
        <v>0</v>
      </c>
      <c r="Z302">
        <v>0</v>
      </c>
      <c r="AA302" t="s">
        <v>2413</v>
      </c>
      <c r="DT302" s="340">
        <v>0</v>
      </c>
      <c r="DU302" s="340">
        <v>0</v>
      </c>
      <c r="DV302" s="340">
        <v>0</v>
      </c>
      <c r="DW302" s="340">
        <v>0</v>
      </c>
      <c r="DX302" s="340">
        <v>0</v>
      </c>
      <c r="DY302" s="340">
        <v>0</v>
      </c>
      <c r="DZ302" s="340">
        <v>1</v>
      </c>
      <c r="EA302" s="340">
        <v>0</v>
      </c>
      <c r="EB302" s="340">
        <v>0</v>
      </c>
      <c r="EC302" s="340">
        <v>0</v>
      </c>
      <c r="ED302" s="340">
        <v>0</v>
      </c>
      <c r="EE302" s="340">
        <v>0</v>
      </c>
      <c r="EF302" s="340">
        <v>0</v>
      </c>
      <c r="EG302" s="340">
        <v>0</v>
      </c>
      <c r="EH302" s="340">
        <v>0</v>
      </c>
      <c r="EI302" s="340">
        <v>0</v>
      </c>
      <c r="EJ302" s="235">
        <v>0</v>
      </c>
      <c r="EK302" s="235">
        <v>3</v>
      </c>
      <c r="EL302" s="235">
        <v>0</v>
      </c>
      <c r="EM302" s="235">
        <v>0</v>
      </c>
      <c r="EN302" s="235">
        <v>0</v>
      </c>
      <c r="EO302" s="235">
        <v>0</v>
      </c>
      <c r="EP302" s="235">
        <v>0</v>
      </c>
      <c r="EQ302" s="235">
        <v>0</v>
      </c>
      <c r="ER302" s="235">
        <v>0</v>
      </c>
      <c r="ES302" s="235">
        <v>0</v>
      </c>
      <c r="ET302" s="235">
        <v>0</v>
      </c>
      <c r="EU302" s="235">
        <v>0</v>
      </c>
      <c r="EV302" s="235">
        <v>0</v>
      </c>
      <c r="EW302" s="235">
        <v>0</v>
      </c>
      <c r="EX302" s="235">
        <v>0</v>
      </c>
      <c r="EY302" s="235">
        <v>0</v>
      </c>
    </row>
    <row r="303" spans="1:155" x14ac:dyDescent="0.2">
      <c r="A303" t="s">
        <v>2414</v>
      </c>
      <c r="E303" s="277"/>
      <c r="F303" s="277"/>
      <c r="G303" s="277"/>
      <c r="H303" s="277"/>
      <c r="I303" s="277"/>
      <c r="J303" s="277"/>
      <c r="K303">
        <v>0</v>
      </c>
      <c r="L303">
        <v>0</v>
      </c>
      <c r="M303">
        <v>0</v>
      </c>
      <c r="N303">
        <v>0</v>
      </c>
      <c r="O303">
        <v>1</v>
      </c>
      <c r="P303">
        <v>0</v>
      </c>
      <c r="Q303">
        <v>0</v>
      </c>
      <c r="R303">
        <v>2</v>
      </c>
      <c r="S303">
        <v>5</v>
      </c>
      <c r="T303">
        <v>4</v>
      </c>
      <c r="U303">
        <v>0</v>
      </c>
      <c r="V303">
        <v>19</v>
      </c>
      <c r="W303">
        <v>0</v>
      </c>
      <c r="X303">
        <v>0</v>
      </c>
      <c r="Y303">
        <v>0</v>
      </c>
      <c r="Z303">
        <v>0</v>
      </c>
      <c r="AA303" t="s">
        <v>2415</v>
      </c>
      <c r="DT303" s="340">
        <v>0</v>
      </c>
      <c r="DU303" s="340">
        <v>0</v>
      </c>
      <c r="DV303" s="340">
        <v>0</v>
      </c>
      <c r="DW303" s="340">
        <v>0</v>
      </c>
      <c r="DX303" s="340">
        <v>0</v>
      </c>
      <c r="DY303" s="340">
        <v>0</v>
      </c>
      <c r="DZ303" s="340">
        <v>0</v>
      </c>
      <c r="EA303" s="340">
        <v>0</v>
      </c>
      <c r="EB303" s="340">
        <v>0</v>
      </c>
      <c r="EC303" s="340">
        <v>0</v>
      </c>
      <c r="ED303" s="340">
        <v>0</v>
      </c>
      <c r="EE303" s="340">
        <v>2</v>
      </c>
      <c r="EF303" s="340">
        <v>0</v>
      </c>
      <c r="EG303" s="340">
        <v>0</v>
      </c>
      <c r="EH303" s="340">
        <v>0</v>
      </c>
      <c r="EI303" s="340">
        <v>0</v>
      </c>
      <c r="EJ303" s="235">
        <v>0</v>
      </c>
      <c r="EK303" s="235">
        <v>0</v>
      </c>
      <c r="EL303" s="235">
        <v>0</v>
      </c>
      <c r="EM303" s="235">
        <v>0</v>
      </c>
      <c r="EN303" s="235">
        <v>0</v>
      </c>
      <c r="EO303" s="235">
        <v>0</v>
      </c>
      <c r="EP303" s="235">
        <v>0</v>
      </c>
      <c r="EQ303" s="235">
        <v>0</v>
      </c>
      <c r="ER303" s="235">
        <v>0</v>
      </c>
      <c r="ES303" s="235">
        <v>0</v>
      </c>
      <c r="ET303" s="235">
        <v>1</v>
      </c>
      <c r="EU303" s="235">
        <v>0</v>
      </c>
      <c r="EV303" s="235">
        <v>0</v>
      </c>
      <c r="EW303" s="235">
        <v>0</v>
      </c>
      <c r="EX303" s="235">
        <v>0</v>
      </c>
      <c r="EY303" s="235">
        <v>0</v>
      </c>
    </row>
    <row r="304" spans="1:155" x14ac:dyDescent="0.2">
      <c r="A304" t="s">
        <v>2416</v>
      </c>
      <c r="E304" s="277"/>
      <c r="F304" s="277"/>
      <c r="G304" s="277"/>
      <c r="H304" s="277"/>
      <c r="I304" s="277"/>
      <c r="J304" s="277"/>
      <c r="K304">
        <v>0</v>
      </c>
      <c r="L304">
        <v>0</v>
      </c>
      <c r="M304">
        <v>0</v>
      </c>
      <c r="N304">
        <v>0</v>
      </c>
      <c r="O304">
        <v>0</v>
      </c>
      <c r="P304">
        <v>0</v>
      </c>
      <c r="Q304">
        <v>0</v>
      </c>
      <c r="R304">
        <v>0</v>
      </c>
      <c r="S304">
        <v>3</v>
      </c>
      <c r="T304">
        <v>114</v>
      </c>
      <c r="U304">
        <v>108</v>
      </c>
      <c r="V304">
        <v>2</v>
      </c>
      <c r="W304">
        <v>0</v>
      </c>
      <c r="X304">
        <v>0</v>
      </c>
      <c r="Y304">
        <v>0</v>
      </c>
      <c r="Z304">
        <v>0</v>
      </c>
      <c r="AA304" t="s">
        <v>2417</v>
      </c>
      <c r="DT304" s="340" t="e">
        <v>#N/A</v>
      </c>
      <c r="DU304" s="340" t="e">
        <v>#N/A</v>
      </c>
      <c r="DV304" s="340" t="e">
        <v>#N/A</v>
      </c>
      <c r="DW304" s="340" t="e">
        <v>#N/A</v>
      </c>
      <c r="DX304" s="340" t="e">
        <v>#N/A</v>
      </c>
      <c r="DY304" s="340" t="e">
        <v>#N/A</v>
      </c>
      <c r="DZ304" s="340" t="e">
        <v>#N/A</v>
      </c>
      <c r="EA304" s="340" t="e">
        <v>#N/A</v>
      </c>
      <c r="EB304" s="340" t="e">
        <v>#N/A</v>
      </c>
      <c r="EC304" s="340" t="e">
        <v>#N/A</v>
      </c>
      <c r="ED304" s="340" t="e">
        <v>#N/A</v>
      </c>
      <c r="EE304" s="340" t="e">
        <v>#N/A</v>
      </c>
      <c r="EF304" s="340" t="e">
        <v>#N/A</v>
      </c>
      <c r="EG304" s="340" t="e">
        <v>#N/A</v>
      </c>
      <c r="EH304" s="340" t="e">
        <v>#N/A</v>
      </c>
      <c r="EI304" s="340" t="e">
        <v>#N/A</v>
      </c>
      <c r="EJ304" s="235" t="e">
        <v>#N/A</v>
      </c>
      <c r="EK304" s="235" t="e">
        <v>#N/A</v>
      </c>
      <c r="EL304" s="235" t="e">
        <v>#N/A</v>
      </c>
      <c r="EM304" s="235" t="e">
        <v>#N/A</v>
      </c>
      <c r="EN304" s="235" t="e">
        <v>#N/A</v>
      </c>
      <c r="EO304" s="235" t="e">
        <v>#N/A</v>
      </c>
      <c r="EP304" s="235" t="e">
        <v>#N/A</v>
      </c>
      <c r="EQ304" s="235" t="e">
        <v>#N/A</v>
      </c>
      <c r="ER304" s="235" t="e">
        <v>#N/A</v>
      </c>
      <c r="ES304" s="235" t="e">
        <v>#N/A</v>
      </c>
      <c r="ET304" s="235" t="e">
        <v>#N/A</v>
      </c>
      <c r="EU304" s="235" t="e">
        <v>#N/A</v>
      </c>
      <c r="EV304" s="235" t="e">
        <v>#N/A</v>
      </c>
      <c r="EW304" s="235" t="e">
        <v>#N/A</v>
      </c>
      <c r="EX304" s="235" t="e">
        <v>#N/A</v>
      </c>
      <c r="EY304" s="235" t="e">
        <v>#N/A</v>
      </c>
    </row>
    <row r="305" spans="1:155" x14ac:dyDescent="0.2">
      <c r="A305" t="s">
        <v>2418</v>
      </c>
      <c r="E305" s="277"/>
      <c r="F305" s="277"/>
      <c r="G305" s="277"/>
      <c r="H305" s="277"/>
      <c r="I305" s="277"/>
      <c r="J305" s="277"/>
      <c r="K305">
        <v>0</v>
      </c>
      <c r="L305">
        <v>0</v>
      </c>
      <c r="M305">
        <v>0</v>
      </c>
      <c r="N305">
        <v>0</v>
      </c>
      <c r="O305">
        <v>0</v>
      </c>
      <c r="P305">
        <v>0</v>
      </c>
      <c r="Q305">
        <v>0</v>
      </c>
      <c r="R305">
        <v>0</v>
      </c>
      <c r="S305">
        <v>0</v>
      </c>
      <c r="T305">
        <v>29</v>
      </c>
      <c r="U305">
        <v>23</v>
      </c>
      <c r="V305">
        <v>0</v>
      </c>
      <c r="W305">
        <v>0</v>
      </c>
      <c r="X305">
        <v>0</v>
      </c>
      <c r="Y305">
        <v>0</v>
      </c>
      <c r="Z305">
        <v>0</v>
      </c>
      <c r="AA305" t="s">
        <v>2419</v>
      </c>
      <c r="DT305" s="340">
        <v>0</v>
      </c>
      <c r="DU305" s="340">
        <v>0</v>
      </c>
      <c r="DV305" s="340">
        <v>0</v>
      </c>
      <c r="DW305" s="340">
        <v>0</v>
      </c>
      <c r="DX305" s="340">
        <v>0</v>
      </c>
      <c r="DY305" s="340">
        <v>0</v>
      </c>
      <c r="DZ305" s="340">
        <v>0</v>
      </c>
      <c r="EA305" s="340">
        <v>0</v>
      </c>
      <c r="EB305" s="340">
        <v>0</v>
      </c>
      <c r="EC305" s="340">
        <v>7</v>
      </c>
      <c r="ED305" s="340">
        <v>0</v>
      </c>
      <c r="EE305" s="340">
        <v>0</v>
      </c>
      <c r="EF305" s="340">
        <v>0</v>
      </c>
      <c r="EG305" s="340">
        <v>0</v>
      </c>
      <c r="EH305" s="340">
        <v>0</v>
      </c>
      <c r="EI305" s="340">
        <v>0</v>
      </c>
      <c r="EJ305" s="235">
        <v>0</v>
      </c>
      <c r="EK305" s="235">
        <v>0</v>
      </c>
      <c r="EL305" s="235">
        <v>0</v>
      </c>
      <c r="EM305" s="235">
        <v>0</v>
      </c>
      <c r="EN305" s="235">
        <v>0</v>
      </c>
      <c r="EO305" s="235">
        <v>0</v>
      </c>
      <c r="EP305" s="235">
        <v>0</v>
      </c>
      <c r="EQ305" s="235">
        <v>0</v>
      </c>
      <c r="ER305" s="235">
        <v>0</v>
      </c>
      <c r="ES305" s="235">
        <v>0</v>
      </c>
      <c r="ET305" s="235">
        <v>9</v>
      </c>
      <c r="EU305" s="235">
        <v>0</v>
      </c>
      <c r="EV305" s="235">
        <v>0</v>
      </c>
      <c r="EW305" s="235">
        <v>0</v>
      </c>
      <c r="EX305" s="235">
        <v>0</v>
      </c>
      <c r="EY305" s="235">
        <v>0</v>
      </c>
    </row>
    <row r="306" spans="1:155" x14ac:dyDescent="0.2">
      <c r="A306" t="s">
        <v>2564</v>
      </c>
      <c r="E306" s="277"/>
      <c r="F306" s="277"/>
      <c r="G306" s="277"/>
      <c r="H306" s="277"/>
      <c r="I306" s="277"/>
      <c r="J306" s="277"/>
      <c r="L306">
        <v>9</v>
      </c>
      <c r="N306">
        <v>4</v>
      </c>
      <c r="O306">
        <v>8</v>
      </c>
      <c r="S306">
        <v>1</v>
      </c>
      <c r="T306">
        <v>3</v>
      </c>
      <c r="U306">
        <v>11</v>
      </c>
      <c r="V306">
        <v>21</v>
      </c>
      <c r="Z306">
        <v>5</v>
      </c>
      <c r="AA306" t="s">
        <v>2565</v>
      </c>
      <c r="DT306" s="340" t="e">
        <v>#N/A</v>
      </c>
      <c r="DU306" s="340" t="e">
        <v>#N/A</v>
      </c>
      <c r="DV306" s="340" t="e">
        <v>#N/A</v>
      </c>
      <c r="DW306" s="340" t="e">
        <v>#N/A</v>
      </c>
      <c r="DX306" s="340" t="e">
        <v>#N/A</v>
      </c>
      <c r="DY306" s="340" t="e">
        <v>#N/A</v>
      </c>
      <c r="DZ306" s="340" t="e">
        <v>#N/A</v>
      </c>
      <c r="EA306" s="340" t="e">
        <v>#N/A</v>
      </c>
      <c r="EB306" s="340" t="e">
        <v>#N/A</v>
      </c>
      <c r="EC306" s="340" t="e">
        <v>#N/A</v>
      </c>
      <c r="ED306" s="340" t="e">
        <v>#N/A</v>
      </c>
      <c r="EE306" s="340" t="e">
        <v>#N/A</v>
      </c>
      <c r="EF306" s="340" t="e">
        <v>#N/A</v>
      </c>
      <c r="EG306" s="340" t="e">
        <v>#N/A</v>
      </c>
      <c r="EH306" s="340" t="e">
        <v>#N/A</v>
      </c>
      <c r="EI306" s="340" t="e">
        <v>#N/A</v>
      </c>
      <c r="EJ306" s="235" t="e">
        <v>#N/A</v>
      </c>
      <c r="EK306" s="235" t="e">
        <v>#N/A</v>
      </c>
      <c r="EL306" s="235" t="e">
        <v>#N/A</v>
      </c>
      <c r="EM306" s="235" t="e">
        <v>#N/A</v>
      </c>
      <c r="EN306" s="235" t="e">
        <v>#N/A</v>
      </c>
      <c r="EO306" s="235" t="e">
        <v>#N/A</v>
      </c>
      <c r="EP306" s="235" t="e">
        <v>#N/A</v>
      </c>
      <c r="EQ306" s="235" t="e">
        <v>#N/A</v>
      </c>
      <c r="ER306" s="235" t="e">
        <v>#N/A</v>
      </c>
      <c r="ES306" s="235" t="e">
        <v>#N/A</v>
      </c>
      <c r="ET306" s="235" t="e">
        <v>#N/A</v>
      </c>
      <c r="EU306" s="235" t="e">
        <v>#N/A</v>
      </c>
      <c r="EV306" s="235" t="e">
        <v>#N/A</v>
      </c>
      <c r="EW306" s="235" t="e">
        <v>#N/A</v>
      </c>
      <c r="EX306" s="235" t="e">
        <v>#N/A</v>
      </c>
      <c r="EY306" s="235" t="e">
        <v>#N/A</v>
      </c>
    </row>
    <row r="307" spans="1:155" x14ac:dyDescent="0.2">
      <c r="A307" t="s">
        <v>2566</v>
      </c>
      <c r="E307" s="277"/>
      <c r="F307" s="277"/>
      <c r="G307" s="277"/>
      <c r="H307" s="277"/>
      <c r="I307" s="277"/>
      <c r="J307" s="277"/>
      <c r="R307">
        <v>8</v>
      </c>
      <c r="S307">
        <v>2</v>
      </c>
      <c r="T307">
        <v>13</v>
      </c>
      <c r="U307">
        <v>26</v>
      </c>
      <c r="V307">
        <v>9</v>
      </c>
      <c r="AA307" t="s">
        <v>2567</v>
      </c>
      <c r="DT307" s="340" t="e">
        <v>#N/A</v>
      </c>
      <c r="DU307" s="340" t="e">
        <v>#N/A</v>
      </c>
      <c r="DV307" s="340" t="e">
        <v>#N/A</v>
      </c>
      <c r="DW307" s="340" t="e">
        <v>#N/A</v>
      </c>
      <c r="DX307" s="340" t="e">
        <v>#N/A</v>
      </c>
      <c r="DY307" s="340" t="e">
        <v>#N/A</v>
      </c>
      <c r="DZ307" s="340" t="e">
        <v>#N/A</v>
      </c>
      <c r="EA307" s="340" t="e">
        <v>#N/A</v>
      </c>
      <c r="EB307" s="340" t="e">
        <v>#N/A</v>
      </c>
      <c r="EC307" s="340" t="e">
        <v>#N/A</v>
      </c>
      <c r="ED307" s="340" t="e">
        <v>#N/A</v>
      </c>
      <c r="EE307" s="340" t="e">
        <v>#N/A</v>
      </c>
      <c r="EF307" s="340" t="e">
        <v>#N/A</v>
      </c>
      <c r="EG307" s="340" t="e">
        <v>#N/A</v>
      </c>
      <c r="EH307" s="340" t="e">
        <v>#N/A</v>
      </c>
      <c r="EI307" s="340" t="e">
        <v>#N/A</v>
      </c>
      <c r="EJ307" s="235" t="e">
        <v>#N/A</v>
      </c>
      <c r="EK307" s="235" t="e">
        <v>#N/A</v>
      </c>
      <c r="EL307" s="235" t="e">
        <v>#N/A</v>
      </c>
      <c r="EM307" s="235" t="e">
        <v>#N/A</v>
      </c>
      <c r="EN307" s="235" t="e">
        <v>#N/A</v>
      </c>
      <c r="EO307" s="235" t="e">
        <v>#N/A</v>
      </c>
      <c r="EP307" s="235" t="e">
        <v>#N/A</v>
      </c>
      <c r="EQ307" s="235" t="e">
        <v>#N/A</v>
      </c>
      <c r="ER307" s="235" t="e">
        <v>#N/A</v>
      </c>
      <c r="ES307" s="235" t="e">
        <v>#N/A</v>
      </c>
      <c r="ET307" s="235" t="e">
        <v>#N/A</v>
      </c>
      <c r="EU307" s="235" t="e">
        <v>#N/A</v>
      </c>
      <c r="EV307" s="235" t="e">
        <v>#N/A</v>
      </c>
      <c r="EW307" s="235" t="e">
        <v>#N/A</v>
      </c>
      <c r="EX307" s="235" t="e">
        <v>#N/A</v>
      </c>
      <c r="EY307" s="235" t="e">
        <v>#N/A</v>
      </c>
    </row>
    <row r="308" spans="1:155" x14ac:dyDescent="0.2">
      <c r="A308" t="s">
        <v>1984</v>
      </c>
      <c r="E308" s="277"/>
      <c r="F308" s="277"/>
      <c r="G308" s="277"/>
      <c r="H308" s="277"/>
      <c r="I308" s="277"/>
      <c r="J308" s="277"/>
      <c r="K308">
        <v>0</v>
      </c>
      <c r="L308">
        <v>12</v>
      </c>
      <c r="M308">
        <v>0</v>
      </c>
      <c r="N308">
        <v>2</v>
      </c>
      <c r="O308">
        <v>29</v>
      </c>
      <c r="P308">
        <v>0</v>
      </c>
      <c r="Q308">
        <v>2</v>
      </c>
      <c r="R308">
        <v>0</v>
      </c>
      <c r="S308">
        <v>2</v>
      </c>
      <c r="T308">
        <v>27</v>
      </c>
      <c r="U308">
        <v>10</v>
      </c>
      <c r="V308">
        <v>3</v>
      </c>
      <c r="W308">
        <v>1</v>
      </c>
      <c r="X308">
        <v>0</v>
      </c>
      <c r="Y308">
        <v>0</v>
      </c>
      <c r="Z308">
        <v>0</v>
      </c>
      <c r="AA308" t="s">
        <v>2201</v>
      </c>
      <c r="AB308">
        <v>0</v>
      </c>
      <c r="AC308">
        <v>3</v>
      </c>
      <c r="AD308">
        <v>0</v>
      </c>
      <c r="AE308">
        <v>0</v>
      </c>
      <c r="AF308">
        <v>1</v>
      </c>
      <c r="AG308">
        <v>0</v>
      </c>
      <c r="AH308">
        <v>1</v>
      </c>
      <c r="AI308">
        <v>0</v>
      </c>
      <c r="AJ308">
        <v>0</v>
      </c>
      <c r="AK308">
        <v>0</v>
      </c>
      <c r="AL308">
        <v>0</v>
      </c>
      <c r="AM308">
        <v>0</v>
      </c>
      <c r="AN308">
        <v>0</v>
      </c>
      <c r="AO308">
        <v>0</v>
      </c>
      <c r="AP308">
        <v>0</v>
      </c>
      <c r="AQ308">
        <v>0</v>
      </c>
      <c r="AR308">
        <v>0</v>
      </c>
      <c r="AS308">
        <v>1</v>
      </c>
      <c r="AT308">
        <v>0</v>
      </c>
      <c r="AU308">
        <v>1</v>
      </c>
      <c r="AV308">
        <v>1</v>
      </c>
      <c r="AW308">
        <v>0</v>
      </c>
      <c r="AX308">
        <v>0</v>
      </c>
      <c r="AY308">
        <v>0</v>
      </c>
      <c r="AZ308">
        <v>0</v>
      </c>
      <c r="BA308">
        <v>0</v>
      </c>
      <c r="BB308">
        <v>1</v>
      </c>
      <c r="BC308">
        <v>1</v>
      </c>
      <c r="BD308">
        <v>0</v>
      </c>
      <c r="BE308">
        <v>0</v>
      </c>
      <c r="BF308">
        <v>0</v>
      </c>
      <c r="BG308">
        <v>0</v>
      </c>
      <c r="BH308">
        <v>0</v>
      </c>
      <c r="BI308">
        <v>0</v>
      </c>
      <c r="BJ308">
        <v>0</v>
      </c>
      <c r="BK308">
        <v>0</v>
      </c>
      <c r="BL308">
        <v>6</v>
      </c>
      <c r="BM308">
        <v>0</v>
      </c>
      <c r="BN308">
        <v>0</v>
      </c>
      <c r="BO308">
        <v>0</v>
      </c>
      <c r="BP308">
        <v>0</v>
      </c>
      <c r="BQ308">
        <v>2</v>
      </c>
      <c r="BR308">
        <v>0</v>
      </c>
      <c r="BS308">
        <v>1</v>
      </c>
      <c r="BT308">
        <v>0</v>
      </c>
      <c r="BU308">
        <v>0</v>
      </c>
      <c r="BV308">
        <v>0</v>
      </c>
      <c r="BW308">
        <v>0</v>
      </c>
      <c r="BX308">
        <v>0</v>
      </c>
      <c r="BY308">
        <v>1</v>
      </c>
      <c r="BZ308">
        <v>0</v>
      </c>
      <c r="CA308">
        <v>0</v>
      </c>
      <c r="CB308">
        <v>5</v>
      </c>
      <c r="CC308">
        <v>0</v>
      </c>
      <c r="CD308">
        <v>0</v>
      </c>
      <c r="CE308">
        <v>0</v>
      </c>
      <c r="CF308">
        <v>0</v>
      </c>
      <c r="CG308">
        <v>0</v>
      </c>
      <c r="CH308">
        <v>2</v>
      </c>
      <c r="CI308">
        <v>0</v>
      </c>
      <c r="CJ308">
        <v>0</v>
      </c>
      <c r="CK308">
        <v>0</v>
      </c>
      <c r="CL308">
        <v>0</v>
      </c>
      <c r="CM308">
        <v>0</v>
      </c>
      <c r="CN308">
        <v>0</v>
      </c>
      <c r="CO308">
        <v>3</v>
      </c>
      <c r="CP308">
        <v>0</v>
      </c>
      <c r="CQ308">
        <v>2</v>
      </c>
      <c r="CR308">
        <v>2</v>
      </c>
      <c r="CS308">
        <v>0</v>
      </c>
      <c r="CT308">
        <v>0</v>
      </c>
      <c r="CU308">
        <v>0</v>
      </c>
      <c r="CV308">
        <v>0</v>
      </c>
      <c r="CW308">
        <v>5</v>
      </c>
      <c r="CX308">
        <v>0</v>
      </c>
      <c r="CY308">
        <v>0</v>
      </c>
      <c r="CZ308">
        <v>0</v>
      </c>
      <c r="DA308">
        <v>0</v>
      </c>
      <c r="DB308">
        <v>0</v>
      </c>
      <c r="DC308">
        <v>0</v>
      </c>
      <c r="DD308">
        <v>0</v>
      </c>
      <c r="DE308">
        <v>3</v>
      </c>
      <c r="DF308">
        <v>0</v>
      </c>
      <c r="DG308">
        <v>1</v>
      </c>
      <c r="DH308">
        <v>1</v>
      </c>
      <c r="DI308">
        <v>0</v>
      </c>
      <c r="DJ308">
        <v>1</v>
      </c>
      <c r="DK308">
        <v>0</v>
      </c>
      <c r="DL308">
        <v>0</v>
      </c>
      <c r="DM308">
        <v>0</v>
      </c>
      <c r="DN308">
        <v>5</v>
      </c>
      <c r="DO308">
        <v>0</v>
      </c>
      <c r="DP308">
        <v>0</v>
      </c>
      <c r="DQ308">
        <v>0</v>
      </c>
      <c r="DR308">
        <v>0</v>
      </c>
      <c r="DS308">
        <v>0</v>
      </c>
      <c r="DT308" s="340">
        <v>0</v>
      </c>
      <c r="DU308" s="340">
        <v>1</v>
      </c>
      <c r="DV308" s="340">
        <v>0</v>
      </c>
      <c r="DW308" s="340">
        <v>0</v>
      </c>
      <c r="DX308" s="340">
        <v>7</v>
      </c>
      <c r="DY308" s="340">
        <v>0</v>
      </c>
      <c r="DZ308" s="340">
        <v>0</v>
      </c>
      <c r="EA308" s="340">
        <v>0</v>
      </c>
      <c r="EB308" s="340">
        <v>0</v>
      </c>
      <c r="EC308" s="340">
        <v>4</v>
      </c>
      <c r="ED308" s="340">
        <v>0</v>
      </c>
      <c r="EE308" s="340">
        <v>0</v>
      </c>
      <c r="EF308" s="340">
        <v>0</v>
      </c>
      <c r="EG308" s="340">
        <v>0</v>
      </c>
      <c r="EH308" s="340">
        <v>0</v>
      </c>
      <c r="EI308" s="340">
        <v>0</v>
      </c>
      <c r="EJ308" s="235">
        <v>0</v>
      </c>
      <c r="EK308" s="235">
        <v>1</v>
      </c>
      <c r="EL308" s="235">
        <v>0</v>
      </c>
      <c r="EM308" s="235">
        <v>0</v>
      </c>
      <c r="EN308" s="235">
        <v>5</v>
      </c>
      <c r="EO308" s="235">
        <v>0</v>
      </c>
      <c r="EP308" s="235">
        <v>0</v>
      </c>
      <c r="EQ308" s="235">
        <v>0</v>
      </c>
      <c r="ER308" s="235">
        <v>0</v>
      </c>
      <c r="ES308" s="235">
        <v>0</v>
      </c>
      <c r="ET308" s="235">
        <v>6</v>
      </c>
      <c r="EU308" s="235">
        <v>0</v>
      </c>
      <c r="EV308" s="235">
        <v>0</v>
      </c>
      <c r="EW308" s="235">
        <v>0</v>
      </c>
      <c r="EX308" s="235">
        <v>0</v>
      </c>
      <c r="EY308" s="235">
        <v>0</v>
      </c>
    </row>
    <row r="309" spans="1:155" x14ac:dyDescent="0.2">
      <c r="A309" t="s">
        <v>1945</v>
      </c>
      <c r="E309" s="277"/>
      <c r="F309" s="277"/>
      <c r="G309" s="277"/>
      <c r="H309" s="277"/>
      <c r="I309" s="277"/>
      <c r="J309" s="277"/>
      <c r="K309">
        <v>0</v>
      </c>
      <c r="L309">
        <v>0</v>
      </c>
      <c r="M309">
        <v>0</v>
      </c>
      <c r="N309">
        <v>0</v>
      </c>
      <c r="O309">
        <v>0</v>
      </c>
      <c r="P309">
        <v>0</v>
      </c>
      <c r="Q309">
        <v>0</v>
      </c>
      <c r="R309">
        <v>0</v>
      </c>
      <c r="S309">
        <v>0</v>
      </c>
      <c r="T309">
        <v>25</v>
      </c>
      <c r="U309">
        <v>12</v>
      </c>
      <c r="V309">
        <v>2</v>
      </c>
      <c r="W309">
        <v>0</v>
      </c>
      <c r="X309">
        <v>0</v>
      </c>
      <c r="Y309">
        <v>0</v>
      </c>
      <c r="Z309">
        <v>0</v>
      </c>
      <c r="AA309" t="s">
        <v>2201</v>
      </c>
      <c r="AB309">
        <v>0</v>
      </c>
      <c r="AC309">
        <v>0</v>
      </c>
      <c r="AD309">
        <v>0</v>
      </c>
      <c r="AE309">
        <v>0</v>
      </c>
      <c r="AF309">
        <v>0</v>
      </c>
      <c r="AG309">
        <v>0</v>
      </c>
      <c r="AH309">
        <v>0</v>
      </c>
      <c r="AI309">
        <v>0</v>
      </c>
      <c r="AJ309">
        <v>0</v>
      </c>
      <c r="AK309">
        <v>0</v>
      </c>
      <c r="AL309">
        <v>0</v>
      </c>
      <c r="AM309">
        <v>1</v>
      </c>
      <c r="AN309">
        <v>0</v>
      </c>
      <c r="AO309">
        <v>0</v>
      </c>
      <c r="AP309">
        <v>0</v>
      </c>
      <c r="AQ309">
        <v>0</v>
      </c>
      <c r="AR309">
        <v>0</v>
      </c>
      <c r="AS309">
        <v>0</v>
      </c>
      <c r="AT309">
        <v>0</v>
      </c>
      <c r="AU309">
        <v>0</v>
      </c>
      <c r="AV309">
        <v>0</v>
      </c>
      <c r="AW309">
        <v>0</v>
      </c>
      <c r="AX309">
        <v>0</v>
      </c>
      <c r="AY309">
        <v>0</v>
      </c>
      <c r="AZ309">
        <v>0</v>
      </c>
      <c r="BA309">
        <v>0</v>
      </c>
      <c r="BB309">
        <v>5</v>
      </c>
      <c r="BC309">
        <v>0</v>
      </c>
      <c r="BD309">
        <v>0</v>
      </c>
      <c r="BE309">
        <v>0</v>
      </c>
      <c r="BF309">
        <v>0</v>
      </c>
      <c r="BG309">
        <v>0</v>
      </c>
      <c r="BH309">
        <v>0</v>
      </c>
      <c r="BI309">
        <v>0</v>
      </c>
      <c r="BJ309">
        <v>0</v>
      </c>
      <c r="BK309">
        <v>0</v>
      </c>
      <c r="BL309">
        <v>0</v>
      </c>
      <c r="BM309">
        <v>0</v>
      </c>
      <c r="BN309">
        <v>0</v>
      </c>
      <c r="BO309">
        <v>0</v>
      </c>
      <c r="BP309">
        <v>0</v>
      </c>
      <c r="BQ309">
        <v>0</v>
      </c>
      <c r="BR309">
        <v>0</v>
      </c>
      <c r="BS309">
        <v>1</v>
      </c>
      <c r="BT309">
        <v>0</v>
      </c>
      <c r="BU309">
        <v>0</v>
      </c>
      <c r="BV309">
        <v>0</v>
      </c>
      <c r="BW309">
        <v>0</v>
      </c>
      <c r="BX309">
        <v>0</v>
      </c>
      <c r="BY309">
        <v>0</v>
      </c>
      <c r="BZ309">
        <v>0</v>
      </c>
      <c r="CA309">
        <v>0</v>
      </c>
      <c r="CB309">
        <v>0</v>
      </c>
      <c r="CC309">
        <v>0</v>
      </c>
      <c r="CD309">
        <v>0</v>
      </c>
      <c r="CE309">
        <v>0</v>
      </c>
      <c r="CF309">
        <v>0</v>
      </c>
      <c r="CG309">
        <v>0</v>
      </c>
      <c r="CH309">
        <v>3</v>
      </c>
      <c r="CI309">
        <v>0</v>
      </c>
      <c r="CJ309">
        <v>0</v>
      </c>
      <c r="CK309">
        <v>0</v>
      </c>
      <c r="CL309">
        <v>0</v>
      </c>
      <c r="CM309">
        <v>0</v>
      </c>
      <c r="CN309">
        <v>0</v>
      </c>
      <c r="CO309">
        <v>0</v>
      </c>
      <c r="CP309">
        <v>0</v>
      </c>
      <c r="CQ309">
        <v>0</v>
      </c>
      <c r="CR309">
        <v>0</v>
      </c>
      <c r="CS309">
        <v>0</v>
      </c>
      <c r="CT309">
        <v>0</v>
      </c>
      <c r="CU309">
        <v>0</v>
      </c>
      <c r="CV309">
        <v>0</v>
      </c>
      <c r="CW309">
        <v>0</v>
      </c>
      <c r="CX309">
        <v>0</v>
      </c>
      <c r="CY309">
        <v>0</v>
      </c>
      <c r="CZ309">
        <v>0</v>
      </c>
      <c r="DA309">
        <v>0</v>
      </c>
      <c r="DB309">
        <v>0</v>
      </c>
      <c r="DC309">
        <v>0</v>
      </c>
      <c r="DD309">
        <v>0</v>
      </c>
      <c r="DE309">
        <v>0</v>
      </c>
      <c r="DF309">
        <v>0</v>
      </c>
      <c r="DG309">
        <v>0</v>
      </c>
      <c r="DH309">
        <v>0</v>
      </c>
      <c r="DI309">
        <v>0</v>
      </c>
      <c r="DJ309">
        <v>0</v>
      </c>
      <c r="DK309">
        <v>0</v>
      </c>
      <c r="DL309">
        <v>0</v>
      </c>
      <c r="DM309">
        <v>0</v>
      </c>
      <c r="DN309">
        <v>1</v>
      </c>
      <c r="DO309">
        <v>0</v>
      </c>
      <c r="DP309">
        <v>0</v>
      </c>
      <c r="DQ309">
        <v>0</v>
      </c>
      <c r="DR309">
        <v>0</v>
      </c>
      <c r="DS309">
        <v>0</v>
      </c>
      <c r="DT309" s="340">
        <v>0</v>
      </c>
      <c r="DU309" s="340">
        <v>0</v>
      </c>
      <c r="DV309" s="340">
        <v>0</v>
      </c>
      <c r="DW309" s="340">
        <v>0</v>
      </c>
      <c r="DX309" s="340">
        <v>0</v>
      </c>
      <c r="DY309" s="340">
        <v>0</v>
      </c>
      <c r="DZ309" s="340">
        <v>0</v>
      </c>
      <c r="EA309" s="340">
        <v>0</v>
      </c>
      <c r="EB309" s="340">
        <v>0</v>
      </c>
      <c r="EC309" s="340">
        <v>0</v>
      </c>
      <c r="ED309" s="340">
        <v>0</v>
      </c>
      <c r="EE309" s="340">
        <v>0</v>
      </c>
      <c r="EF309" s="340">
        <v>0</v>
      </c>
      <c r="EG309" s="340">
        <v>0</v>
      </c>
      <c r="EH309" s="340">
        <v>0</v>
      </c>
      <c r="EI309" s="340">
        <v>0</v>
      </c>
      <c r="EJ309" s="235">
        <v>0</v>
      </c>
      <c r="EK309" s="235">
        <v>0</v>
      </c>
      <c r="EL309" s="235">
        <v>0</v>
      </c>
      <c r="EM309" s="235">
        <v>0</v>
      </c>
      <c r="EN309" s="235">
        <v>0</v>
      </c>
      <c r="EO309" s="235">
        <v>0</v>
      </c>
      <c r="EP309" s="235">
        <v>0</v>
      </c>
      <c r="EQ309" s="235">
        <v>0</v>
      </c>
      <c r="ER309" s="235">
        <v>0</v>
      </c>
      <c r="ES309" s="235">
        <v>0</v>
      </c>
      <c r="ET309" s="235">
        <v>4</v>
      </c>
      <c r="EU309" s="235">
        <v>0</v>
      </c>
      <c r="EV309" s="235">
        <v>0</v>
      </c>
      <c r="EW309" s="235">
        <v>0</v>
      </c>
      <c r="EX309" s="235">
        <v>0</v>
      </c>
      <c r="EY309" s="235">
        <v>0</v>
      </c>
    </row>
    <row r="310" spans="1:155" x14ac:dyDescent="0.2">
      <c r="A310" t="s">
        <v>2420</v>
      </c>
      <c r="E310" s="277"/>
      <c r="F310" s="277"/>
      <c r="G310" s="277"/>
      <c r="H310" s="277"/>
      <c r="I310" s="277"/>
      <c r="J310" s="277"/>
      <c r="DT310" s="340" t="e">
        <v>#N/A</v>
      </c>
      <c r="DU310" s="340" t="e">
        <v>#N/A</v>
      </c>
      <c r="DV310" s="340" t="e">
        <v>#N/A</v>
      </c>
      <c r="DW310" s="340" t="e">
        <v>#N/A</v>
      </c>
      <c r="DX310" s="340" t="e">
        <v>#N/A</v>
      </c>
      <c r="DY310" s="340" t="e">
        <v>#N/A</v>
      </c>
      <c r="DZ310" s="340" t="e">
        <v>#N/A</v>
      </c>
      <c r="EA310" s="340" t="e">
        <v>#N/A</v>
      </c>
      <c r="EB310" s="340" t="e">
        <v>#N/A</v>
      </c>
      <c r="EC310" s="340" t="e">
        <v>#N/A</v>
      </c>
      <c r="ED310" s="340" t="e">
        <v>#N/A</v>
      </c>
      <c r="EE310" s="340" t="e">
        <v>#N/A</v>
      </c>
      <c r="EF310" s="340" t="e">
        <v>#N/A</v>
      </c>
      <c r="EG310" s="340" t="e">
        <v>#N/A</v>
      </c>
      <c r="EH310" s="340" t="e">
        <v>#N/A</v>
      </c>
      <c r="EI310" s="340" t="e">
        <v>#N/A</v>
      </c>
      <c r="EJ310" s="235" t="e">
        <v>#N/A</v>
      </c>
      <c r="EK310" s="235" t="e">
        <v>#N/A</v>
      </c>
      <c r="EL310" s="235" t="e">
        <v>#N/A</v>
      </c>
      <c r="EM310" s="235" t="e">
        <v>#N/A</v>
      </c>
      <c r="EN310" s="235" t="e">
        <v>#N/A</v>
      </c>
      <c r="EO310" s="235" t="e">
        <v>#N/A</v>
      </c>
      <c r="EP310" s="235" t="e">
        <v>#N/A</v>
      </c>
      <c r="EQ310" s="235" t="e">
        <v>#N/A</v>
      </c>
      <c r="ER310" s="235" t="e">
        <v>#N/A</v>
      </c>
      <c r="ES310" s="235" t="e">
        <v>#N/A</v>
      </c>
      <c r="ET310" s="235" t="e">
        <v>#N/A</v>
      </c>
      <c r="EU310" s="235" t="e">
        <v>#N/A</v>
      </c>
      <c r="EV310" s="235" t="e">
        <v>#N/A</v>
      </c>
      <c r="EW310" s="235" t="e">
        <v>#N/A</v>
      </c>
      <c r="EX310" s="235" t="e">
        <v>#N/A</v>
      </c>
      <c r="EY310" s="235" t="e">
        <v>#N/A</v>
      </c>
    </row>
    <row r="311" spans="1:155" x14ac:dyDescent="0.2">
      <c r="A311" t="s">
        <v>1798</v>
      </c>
      <c r="E311" s="277"/>
      <c r="F311" s="277"/>
      <c r="G311" s="277"/>
      <c r="H311" s="277"/>
      <c r="I311" s="277"/>
      <c r="J311" s="277"/>
      <c r="K311">
        <v>0</v>
      </c>
      <c r="L311">
        <v>65</v>
      </c>
      <c r="M311">
        <v>0</v>
      </c>
      <c r="N311">
        <v>0</v>
      </c>
      <c r="O311">
        <v>1</v>
      </c>
      <c r="P311">
        <v>0</v>
      </c>
      <c r="Q311">
        <v>0</v>
      </c>
      <c r="R311">
        <v>0</v>
      </c>
      <c r="S311">
        <v>0</v>
      </c>
      <c r="T311">
        <v>0</v>
      </c>
      <c r="U311">
        <v>0</v>
      </c>
      <c r="V311">
        <v>0</v>
      </c>
      <c r="W311">
        <v>0</v>
      </c>
      <c r="X311">
        <v>0</v>
      </c>
      <c r="Y311">
        <v>0</v>
      </c>
      <c r="Z311">
        <v>0</v>
      </c>
      <c r="AA311" t="s">
        <v>2201</v>
      </c>
      <c r="AB311">
        <v>0</v>
      </c>
      <c r="AC311">
        <v>40</v>
      </c>
      <c r="AD311">
        <v>0</v>
      </c>
      <c r="AE311">
        <v>0</v>
      </c>
      <c r="AF311">
        <v>0</v>
      </c>
      <c r="AG311">
        <v>0</v>
      </c>
      <c r="AH311">
        <v>0</v>
      </c>
      <c r="AI311">
        <v>0</v>
      </c>
      <c r="AJ311">
        <v>0</v>
      </c>
      <c r="AK311">
        <v>0</v>
      </c>
      <c r="AL311">
        <v>0</v>
      </c>
      <c r="AM311">
        <v>0</v>
      </c>
      <c r="AN311">
        <v>0</v>
      </c>
      <c r="AO311">
        <v>0</v>
      </c>
      <c r="AP311">
        <v>0</v>
      </c>
      <c r="AQ311">
        <v>0</v>
      </c>
      <c r="AR311">
        <v>0</v>
      </c>
      <c r="AS311">
        <v>10</v>
      </c>
      <c r="AT311">
        <v>0</v>
      </c>
      <c r="AU311">
        <v>0</v>
      </c>
      <c r="AV311">
        <v>0</v>
      </c>
      <c r="AW311">
        <v>0</v>
      </c>
      <c r="AX311">
        <v>0</v>
      </c>
      <c r="AY311">
        <v>0</v>
      </c>
      <c r="AZ311">
        <v>0</v>
      </c>
      <c r="BA311">
        <v>0</v>
      </c>
      <c r="BB311">
        <v>0</v>
      </c>
      <c r="BC311">
        <v>0</v>
      </c>
      <c r="BD311">
        <v>0</v>
      </c>
      <c r="BE311">
        <v>0</v>
      </c>
      <c r="BF311">
        <v>0</v>
      </c>
      <c r="BG311">
        <v>0</v>
      </c>
      <c r="BH311">
        <v>0</v>
      </c>
      <c r="BI311">
        <v>12</v>
      </c>
      <c r="BJ311">
        <v>0</v>
      </c>
      <c r="BK311">
        <v>0</v>
      </c>
      <c r="BL311">
        <v>1</v>
      </c>
      <c r="BM311">
        <v>0</v>
      </c>
      <c r="BN311">
        <v>0</v>
      </c>
      <c r="BO311">
        <v>0</v>
      </c>
      <c r="BP311">
        <v>0</v>
      </c>
      <c r="BQ311">
        <v>0</v>
      </c>
      <c r="BR311">
        <v>0</v>
      </c>
      <c r="BS311">
        <v>0</v>
      </c>
      <c r="BT311">
        <v>0</v>
      </c>
      <c r="BU311">
        <v>0</v>
      </c>
      <c r="BV311">
        <v>0</v>
      </c>
      <c r="BW311">
        <v>0</v>
      </c>
      <c r="BX311">
        <v>0</v>
      </c>
      <c r="BY311">
        <v>16</v>
      </c>
      <c r="BZ311">
        <v>0</v>
      </c>
      <c r="CA311">
        <v>0</v>
      </c>
      <c r="CB311">
        <v>1</v>
      </c>
      <c r="CC311">
        <v>0</v>
      </c>
      <c r="CD311">
        <v>0</v>
      </c>
      <c r="CE311">
        <v>0</v>
      </c>
      <c r="CF311">
        <v>0</v>
      </c>
      <c r="CG311">
        <v>0</v>
      </c>
      <c r="CH311">
        <v>0</v>
      </c>
      <c r="CI311">
        <v>0</v>
      </c>
      <c r="CJ311">
        <v>0</v>
      </c>
      <c r="CK311">
        <v>0</v>
      </c>
      <c r="CL311">
        <v>0</v>
      </c>
      <c r="CM311">
        <v>0</v>
      </c>
      <c r="DT311" s="340" t="e">
        <v>#N/A</v>
      </c>
      <c r="DU311" s="340" t="e">
        <v>#N/A</v>
      </c>
      <c r="DV311" s="340" t="e">
        <v>#N/A</v>
      </c>
      <c r="DW311" s="340" t="e">
        <v>#N/A</v>
      </c>
      <c r="DX311" s="340" t="e">
        <v>#N/A</v>
      </c>
      <c r="DY311" s="340" t="e">
        <v>#N/A</v>
      </c>
      <c r="DZ311" s="340" t="e">
        <v>#N/A</v>
      </c>
      <c r="EA311" s="340" t="e">
        <v>#N/A</v>
      </c>
      <c r="EB311" s="340" t="e">
        <v>#N/A</v>
      </c>
      <c r="EC311" s="340" t="e">
        <v>#N/A</v>
      </c>
      <c r="ED311" s="340" t="e">
        <v>#N/A</v>
      </c>
      <c r="EE311" s="340" t="e">
        <v>#N/A</v>
      </c>
      <c r="EF311" s="340" t="e">
        <v>#N/A</v>
      </c>
      <c r="EG311" s="340" t="e">
        <v>#N/A</v>
      </c>
      <c r="EH311" s="340" t="e">
        <v>#N/A</v>
      </c>
      <c r="EI311" s="340" t="e">
        <v>#N/A</v>
      </c>
      <c r="EJ311" s="235" t="e">
        <v>#N/A</v>
      </c>
      <c r="EK311" s="235" t="e">
        <v>#N/A</v>
      </c>
      <c r="EL311" s="235" t="e">
        <v>#N/A</v>
      </c>
      <c r="EM311" s="235" t="e">
        <v>#N/A</v>
      </c>
      <c r="EN311" s="235" t="e">
        <v>#N/A</v>
      </c>
      <c r="EO311" s="235" t="e">
        <v>#N/A</v>
      </c>
      <c r="EP311" s="235" t="e">
        <v>#N/A</v>
      </c>
      <c r="EQ311" s="235" t="e">
        <v>#N/A</v>
      </c>
      <c r="ER311" s="235" t="e">
        <v>#N/A</v>
      </c>
      <c r="ES311" s="235" t="e">
        <v>#N/A</v>
      </c>
      <c r="ET311" s="235" t="e">
        <v>#N/A</v>
      </c>
      <c r="EU311" s="235" t="e">
        <v>#N/A</v>
      </c>
      <c r="EV311" s="235" t="e">
        <v>#N/A</v>
      </c>
      <c r="EW311" s="235" t="e">
        <v>#N/A</v>
      </c>
      <c r="EX311" s="235" t="e">
        <v>#N/A</v>
      </c>
      <c r="EY311" s="235" t="e">
        <v>#N/A</v>
      </c>
    </row>
    <row r="312" spans="1:155" x14ac:dyDescent="0.2">
      <c r="A312" t="s">
        <v>1933</v>
      </c>
      <c r="E312" s="277"/>
      <c r="F312" s="277"/>
      <c r="G312" s="277"/>
      <c r="H312" s="277"/>
      <c r="I312" s="277"/>
      <c r="J312" s="277"/>
      <c r="K312">
        <v>0</v>
      </c>
      <c r="L312">
        <v>21</v>
      </c>
      <c r="M312">
        <v>0</v>
      </c>
      <c r="N312">
        <v>3</v>
      </c>
      <c r="O312">
        <v>22</v>
      </c>
      <c r="P312">
        <v>0</v>
      </c>
      <c r="Q312">
        <v>0</v>
      </c>
      <c r="R312">
        <v>0</v>
      </c>
      <c r="S312">
        <v>0</v>
      </c>
      <c r="T312">
        <v>1</v>
      </c>
      <c r="U312">
        <v>0</v>
      </c>
      <c r="V312">
        <v>0</v>
      </c>
      <c r="W312">
        <v>0</v>
      </c>
      <c r="X312">
        <v>0</v>
      </c>
      <c r="Y312">
        <v>0</v>
      </c>
      <c r="Z312">
        <v>0</v>
      </c>
      <c r="AA312" t="s">
        <v>2201</v>
      </c>
      <c r="AB312">
        <v>0</v>
      </c>
      <c r="AC312">
        <v>4</v>
      </c>
      <c r="AD312">
        <v>0</v>
      </c>
      <c r="AE312">
        <v>0</v>
      </c>
      <c r="AF312">
        <v>4</v>
      </c>
      <c r="AG312">
        <v>0</v>
      </c>
      <c r="AH312">
        <v>0</v>
      </c>
      <c r="AI312">
        <v>0</v>
      </c>
      <c r="AJ312">
        <v>0</v>
      </c>
      <c r="AK312">
        <v>0</v>
      </c>
      <c r="AL312">
        <v>0</v>
      </c>
      <c r="AM312">
        <v>0</v>
      </c>
      <c r="AN312">
        <v>0</v>
      </c>
      <c r="AO312">
        <v>0</v>
      </c>
      <c r="AP312">
        <v>0</v>
      </c>
      <c r="AQ312">
        <v>0</v>
      </c>
      <c r="AR312">
        <v>0</v>
      </c>
      <c r="AS312">
        <v>3</v>
      </c>
      <c r="AT312">
        <v>0</v>
      </c>
      <c r="AU312">
        <v>0</v>
      </c>
      <c r="AV312">
        <v>1</v>
      </c>
      <c r="AW312">
        <v>0</v>
      </c>
      <c r="AX312">
        <v>0</v>
      </c>
      <c r="AY312">
        <v>0</v>
      </c>
      <c r="AZ312">
        <v>0</v>
      </c>
      <c r="BA312">
        <v>0</v>
      </c>
      <c r="BB312">
        <v>0</v>
      </c>
      <c r="BC312">
        <v>0</v>
      </c>
      <c r="BD312">
        <v>0</v>
      </c>
      <c r="BE312">
        <v>0</v>
      </c>
      <c r="BF312">
        <v>0</v>
      </c>
      <c r="BG312">
        <v>0</v>
      </c>
      <c r="BH312">
        <v>0</v>
      </c>
      <c r="BI312">
        <v>3</v>
      </c>
      <c r="BJ312">
        <v>0</v>
      </c>
      <c r="BK312">
        <v>0</v>
      </c>
      <c r="BL312">
        <v>2</v>
      </c>
      <c r="BM312">
        <v>0</v>
      </c>
      <c r="BN312">
        <v>0</v>
      </c>
      <c r="BO312">
        <v>0</v>
      </c>
      <c r="BP312">
        <v>0</v>
      </c>
      <c r="BQ312">
        <v>0</v>
      </c>
      <c r="BR312">
        <v>0</v>
      </c>
      <c r="BS312">
        <v>0</v>
      </c>
      <c r="BT312">
        <v>0</v>
      </c>
      <c r="BU312">
        <v>0</v>
      </c>
      <c r="BV312">
        <v>0</v>
      </c>
      <c r="BW312">
        <v>0</v>
      </c>
      <c r="BX312">
        <v>0</v>
      </c>
      <c r="BY312">
        <v>0</v>
      </c>
      <c r="BZ312">
        <v>0</v>
      </c>
      <c r="CA312">
        <v>0</v>
      </c>
      <c r="CB312">
        <v>0</v>
      </c>
      <c r="CC312">
        <v>0</v>
      </c>
      <c r="CD312">
        <v>0</v>
      </c>
      <c r="CE312">
        <v>0</v>
      </c>
      <c r="CF312">
        <v>0</v>
      </c>
      <c r="CG312">
        <v>0</v>
      </c>
      <c r="CH312">
        <v>0</v>
      </c>
      <c r="CI312">
        <v>0</v>
      </c>
      <c r="CJ312">
        <v>0</v>
      </c>
      <c r="CK312">
        <v>0</v>
      </c>
      <c r="CL312">
        <v>0</v>
      </c>
      <c r="CM312">
        <v>0</v>
      </c>
      <c r="CN312">
        <v>0</v>
      </c>
      <c r="CO312">
        <v>4</v>
      </c>
      <c r="CP312">
        <v>0</v>
      </c>
      <c r="CQ312">
        <v>0</v>
      </c>
      <c r="CR312">
        <v>6</v>
      </c>
      <c r="CS312">
        <v>0</v>
      </c>
      <c r="CT312">
        <v>0</v>
      </c>
      <c r="CU312">
        <v>0</v>
      </c>
      <c r="CV312">
        <v>0</v>
      </c>
      <c r="CW312">
        <v>0</v>
      </c>
      <c r="CX312">
        <v>0</v>
      </c>
      <c r="CY312">
        <v>0</v>
      </c>
      <c r="CZ312">
        <v>0</v>
      </c>
      <c r="DA312">
        <v>0</v>
      </c>
      <c r="DB312">
        <v>0</v>
      </c>
      <c r="DC312">
        <v>0</v>
      </c>
      <c r="DD312">
        <v>0</v>
      </c>
      <c r="DE312">
        <v>6</v>
      </c>
      <c r="DF312">
        <v>0</v>
      </c>
      <c r="DG312">
        <v>0</v>
      </c>
      <c r="DH312">
        <v>0</v>
      </c>
      <c r="DI312">
        <v>0</v>
      </c>
      <c r="DJ312">
        <v>0</v>
      </c>
      <c r="DK312">
        <v>0</v>
      </c>
      <c r="DL312">
        <v>0</v>
      </c>
      <c r="DM312">
        <v>0</v>
      </c>
      <c r="DN312">
        <v>0</v>
      </c>
      <c r="DO312">
        <v>0</v>
      </c>
      <c r="DP312">
        <v>0</v>
      </c>
      <c r="DQ312">
        <v>0</v>
      </c>
      <c r="DR312">
        <v>0</v>
      </c>
      <c r="DS312">
        <v>0</v>
      </c>
      <c r="DT312" s="340">
        <v>0</v>
      </c>
      <c r="DU312" s="340">
        <v>2</v>
      </c>
      <c r="DV312" s="340">
        <v>0</v>
      </c>
      <c r="DW312" s="340">
        <v>1</v>
      </c>
      <c r="DX312" s="340">
        <v>3</v>
      </c>
      <c r="DY312" s="340">
        <v>0</v>
      </c>
      <c r="DZ312" s="340">
        <v>0</v>
      </c>
      <c r="EA312" s="340">
        <v>0</v>
      </c>
      <c r="EB312" s="340">
        <v>0</v>
      </c>
      <c r="EC312" s="340">
        <v>1</v>
      </c>
      <c r="ED312" s="340">
        <v>0</v>
      </c>
      <c r="EE312" s="340">
        <v>0</v>
      </c>
      <c r="EF312" s="340">
        <v>0</v>
      </c>
      <c r="EG312" s="340">
        <v>0</v>
      </c>
      <c r="EH312" s="340">
        <v>0</v>
      </c>
      <c r="EI312" s="340">
        <v>0</v>
      </c>
      <c r="EJ312" s="235">
        <v>0</v>
      </c>
      <c r="EK312" s="235">
        <v>5</v>
      </c>
      <c r="EL312" s="235">
        <v>0</v>
      </c>
      <c r="EM312" s="235">
        <v>0</v>
      </c>
      <c r="EN312" s="235">
        <v>0</v>
      </c>
      <c r="EO312" s="235">
        <v>0</v>
      </c>
      <c r="EP312" s="235">
        <v>0</v>
      </c>
      <c r="EQ312" s="235">
        <v>0</v>
      </c>
      <c r="ER312" s="235">
        <v>0</v>
      </c>
      <c r="ES312" s="235">
        <v>0</v>
      </c>
      <c r="ET312" s="235">
        <v>2</v>
      </c>
      <c r="EU312" s="235">
        <v>0</v>
      </c>
      <c r="EV312" s="235">
        <v>0</v>
      </c>
      <c r="EW312" s="235">
        <v>0</v>
      </c>
      <c r="EX312" s="235">
        <v>0</v>
      </c>
      <c r="EY312" s="235">
        <v>0</v>
      </c>
    </row>
    <row r="313" spans="1:155" x14ac:dyDescent="0.2">
      <c r="A313" t="s">
        <v>2017</v>
      </c>
      <c r="E313" s="277"/>
      <c r="F313" s="277"/>
      <c r="G313" s="277"/>
      <c r="H313" s="277"/>
      <c r="I313" s="277"/>
      <c r="J313" s="277"/>
      <c r="K313">
        <v>0</v>
      </c>
      <c r="L313">
        <v>1</v>
      </c>
      <c r="M313">
        <v>0</v>
      </c>
      <c r="N313">
        <v>3</v>
      </c>
      <c r="O313">
        <v>0</v>
      </c>
      <c r="P313">
        <v>0</v>
      </c>
      <c r="Q313">
        <v>2</v>
      </c>
      <c r="R313">
        <v>0</v>
      </c>
      <c r="S313">
        <v>48</v>
      </c>
      <c r="T313">
        <v>127</v>
      </c>
      <c r="U313">
        <v>20</v>
      </c>
      <c r="V313">
        <v>12</v>
      </c>
      <c r="W313">
        <v>0</v>
      </c>
      <c r="X313">
        <v>0</v>
      </c>
      <c r="Y313">
        <v>0</v>
      </c>
      <c r="Z313">
        <v>0</v>
      </c>
      <c r="AA313" t="s">
        <v>2201</v>
      </c>
      <c r="AB313">
        <v>0</v>
      </c>
      <c r="AC313">
        <v>0</v>
      </c>
      <c r="AD313">
        <v>0</v>
      </c>
      <c r="AE313">
        <v>0</v>
      </c>
      <c r="AF313">
        <v>0</v>
      </c>
      <c r="AG313">
        <v>0</v>
      </c>
      <c r="AH313">
        <v>0</v>
      </c>
      <c r="AI313">
        <v>0</v>
      </c>
      <c r="AJ313">
        <v>4</v>
      </c>
      <c r="AK313">
        <v>2</v>
      </c>
      <c r="AL313">
        <v>1</v>
      </c>
      <c r="AM313">
        <v>4</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0</v>
      </c>
      <c r="BO313">
        <v>0</v>
      </c>
      <c r="BP313">
        <v>1</v>
      </c>
      <c r="BQ313">
        <v>1</v>
      </c>
      <c r="BR313">
        <v>0</v>
      </c>
      <c r="BS313">
        <v>0</v>
      </c>
      <c r="BT313">
        <v>0</v>
      </c>
      <c r="BU313">
        <v>0</v>
      </c>
      <c r="BV313">
        <v>0</v>
      </c>
      <c r="BW313">
        <v>0</v>
      </c>
      <c r="BX313">
        <v>0</v>
      </c>
      <c r="BY313">
        <v>0</v>
      </c>
      <c r="BZ313">
        <v>0</v>
      </c>
      <c r="CA313">
        <v>0</v>
      </c>
      <c r="CB313">
        <v>0</v>
      </c>
      <c r="CC313">
        <v>0</v>
      </c>
      <c r="CD313">
        <v>0</v>
      </c>
      <c r="CE313">
        <v>0</v>
      </c>
      <c r="CF313">
        <v>0</v>
      </c>
      <c r="CG313">
        <v>0</v>
      </c>
      <c r="CH313">
        <v>0</v>
      </c>
      <c r="CI313">
        <v>0</v>
      </c>
      <c r="CJ313">
        <v>0</v>
      </c>
      <c r="CK313">
        <v>0</v>
      </c>
      <c r="CL313">
        <v>0</v>
      </c>
      <c r="CM313">
        <v>0</v>
      </c>
      <c r="CN313">
        <v>0</v>
      </c>
      <c r="CO313">
        <v>0</v>
      </c>
      <c r="CP313">
        <v>0</v>
      </c>
      <c r="CQ313">
        <v>0</v>
      </c>
      <c r="CR313">
        <v>0</v>
      </c>
      <c r="CS313">
        <v>0</v>
      </c>
      <c r="CT313">
        <v>1</v>
      </c>
      <c r="CU313">
        <v>0</v>
      </c>
      <c r="CV313">
        <v>2</v>
      </c>
      <c r="CW313">
        <v>0</v>
      </c>
      <c r="CX313">
        <v>1</v>
      </c>
      <c r="CY313">
        <v>1</v>
      </c>
      <c r="CZ313">
        <v>0</v>
      </c>
      <c r="DA313">
        <v>0</v>
      </c>
      <c r="DB313">
        <v>0</v>
      </c>
      <c r="DC313">
        <v>0</v>
      </c>
      <c r="DD313">
        <v>0</v>
      </c>
      <c r="DE313">
        <v>0</v>
      </c>
      <c r="DF313">
        <v>0</v>
      </c>
      <c r="DG313">
        <v>0</v>
      </c>
      <c r="DH313">
        <v>0</v>
      </c>
      <c r="DI313">
        <v>0</v>
      </c>
      <c r="DJ313">
        <v>0</v>
      </c>
      <c r="DK313">
        <v>0</v>
      </c>
      <c r="DL313">
        <v>0</v>
      </c>
      <c r="DM313">
        <v>0</v>
      </c>
      <c r="DN313">
        <v>7</v>
      </c>
      <c r="DO313">
        <v>0</v>
      </c>
      <c r="DP313">
        <v>0</v>
      </c>
      <c r="DQ313">
        <v>0</v>
      </c>
      <c r="DR313">
        <v>0</v>
      </c>
      <c r="DS313">
        <v>0</v>
      </c>
      <c r="DT313" s="340">
        <v>0</v>
      </c>
      <c r="DU313" s="340">
        <v>0</v>
      </c>
      <c r="DV313" s="340">
        <v>0</v>
      </c>
      <c r="DW313" s="340">
        <v>0</v>
      </c>
      <c r="DX313" s="340">
        <v>0</v>
      </c>
      <c r="DY313" s="340">
        <v>0</v>
      </c>
      <c r="DZ313" s="340">
        <v>0</v>
      </c>
      <c r="EA313" s="340">
        <v>0</v>
      </c>
      <c r="EB313" s="340">
        <v>5</v>
      </c>
      <c r="EC313" s="340">
        <v>1</v>
      </c>
      <c r="ED313" s="340">
        <v>0</v>
      </c>
      <c r="EE313" s="340">
        <v>0</v>
      </c>
      <c r="EF313" s="340">
        <v>0</v>
      </c>
      <c r="EG313" s="340">
        <v>0</v>
      </c>
      <c r="EH313" s="340">
        <v>0</v>
      </c>
      <c r="EI313" s="340">
        <v>0</v>
      </c>
      <c r="EJ313" s="235">
        <v>0</v>
      </c>
      <c r="EK313" s="235">
        <v>0</v>
      </c>
      <c r="EL313" s="235">
        <v>0</v>
      </c>
      <c r="EM313" s="235">
        <v>0</v>
      </c>
      <c r="EN313" s="235">
        <v>0</v>
      </c>
      <c r="EO313" s="235">
        <v>0</v>
      </c>
      <c r="EP313" s="235">
        <v>0</v>
      </c>
      <c r="EQ313" s="235">
        <v>0</v>
      </c>
      <c r="ER313" s="235">
        <v>0</v>
      </c>
      <c r="ES313" s="235">
        <v>0</v>
      </c>
      <c r="ET313" s="235">
        <v>0</v>
      </c>
      <c r="EU313" s="235">
        <v>0</v>
      </c>
      <c r="EV313" s="235">
        <v>0</v>
      </c>
      <c r="EW313" s="235">
        <v>0</v>
      </c>
      <c r="EX313" s="235">
        <v>0</v>
      </c>
      <c r="EY313" s="235">
        <v>0</v>
      </c>
    </row>
    <row r="314" spans="1:155" x14ac:dyDescent="0.2">
      <c r="A314" t="s">
        <v>2153</v>
      </c>
      <c r="E314" s="277"/>
      <c r="F314" s="277"/>
      <c r="G314" s="277"/>
      <c r="H314" s="277"/>
      <c r="I314" s="277"/>
      <c r="J314" s="277"/>
      <c r="K314">
        <v>0</v>
      </c>
      <c r="L314">
        <v>11</v>
      </c>
      <c r="M314">
        <v>0</v>
      </c>
      <c r="N314">
        <v>0</v>
      </c>
      <c r="O314">
        <v>8</v>
      </c>
      <c r="P314">
        <v>0</v>
      </c>
      <c r="Q314">
        <v>3</v>
      </c>
      <c r="R314">
        <v>0</v>
      </c>
      <c r="S314">
        <v>2</v>
      </c>
      <c r="T314">
        <v>12</v>
      </c>
      <c r="U314">
        <v>2</v>
      </c>
      <c r="V314">
        <v>0</v>
      </c>
      <c r="W314">
        <v>1</v>
      </c>
      <c r="X314">
        <v>0</v>
      </c>
      <c r="Y314">
        <v>0</v>
      </c>
      <c r="Z314">
        <v>0</v>
      </c>
      <c r="AA314" t="s">
        <v>2201</v>
      </c>
      <c r="AB314">
        <v>0</v>
      </c>
      <c r="AC314">
        <v>0</v>
      </c>
      <c r="AD314">
        <v>0</v>
      </c>
      <c r="AE314">
        <v>0</v>
      </c>
      <c r="AF314">
        <v>0</v>
      </c>
      <c r="AG314">
        <v>0</v>
      </c>
      <c r="AH314">
        <v>1</v>
      </c>
      <c r="AI314">
        <v>0</v>
      </c>
      <c r="AJ314">
        <v>1</v>
      </c>
      <c r="AK314">
        <v>0</v>
      </c>
      <c r="AL314">
        <v>0</v>
      </c>
      <c r="AM314">
        <v>0</v>
      </c>
      <c r="AN314">
        <v>0</v>
      </c>
      <c r="AO314">
        <v>0</v>
      </c>
      <c r="AP314">
        <v>0</v>
      </c>
      <c r="AQ314">
        <v>0</v>
      </c>
      <c r="AR314">
        <v>0</v>
      </c>
      <c r="AS314">
        <v>1</v>
      </c>
      <c r="AT314">
        <v>0</v>
      </c>
      <c r="AU314">
        <v>0</v>
      </c>
      <c r="AV314">
        <v>0</v>
      </c>
      <c r="AW314">
        <v>0</v>
      </c>
      <c r="AX314">
        <v>0</v>
      </c>
      <c r="AY314">
        <v>0</v>
      </c>
      <c r="AZ314">
        <v>0</v>
      </c>
      <c r="BA314">
        <v>0</v>
      </c>
      <c r="BB314">
        <v>0</v>
      </c>
      <c r="BC314">
        <v>0</v>
      </c>
      <c r="BD314">
        <v>0</v>
      </c>
      <c r="BE314">
        <v>0</v>
      </c>
      <c r="BF314">
        <v>0</v>
      </c>
      <c r="BG314">
        <v>0</v>
      </c>
      <c r="BH314">
        <v>0</v>
      </c>
      <c r="BI314">
        <v>0</v>
      </c>
      <c r="BJ314">
        <v>0</v>
      </c>
      <c r="BK314">
        <v>0</v>
      </c>
      <c r="BL314">
        <v>0</v>
      </c>
      <c r="BM314">
        <v>0</v>
      </c>
      <c r="BN314">
        <v>0</v>
      </c>
      <c r="BO314">
        <v>0</v>
      </c>
      <c r="BP314">
        <v>0</v>
      </c>
      <c r="BQ314">
        <v>1</v>
      </c>
      <c r="BR314">
        <v>0</v>
      </c>
      <c r="BS314">
        <v>0</v>
      </c>
      <c r="BT314">
        <v>0</v>
      </c>
      <c r="BU314">
        <v>0</v>
      </c>
      <c r="BV314">
        <v>0</v>
      </c>
      <c r="BW314">
        <v>0</v>
      </c>
      <c r="BX314">
        <v>0</v>
      </c>
      <c r="BY314">
        <v>0</v>
      </c>
      <c r="BZ314">
        <v>0</v>
      </c>
      <c r="CA314">
        <v>0</v>
      </c>
      <c r="CB314">
        <v>0</v>
      </c>
      <c r="CC314">
        <v>0</v>
      </c>
      <c r="CD314">
        <v>0</v>
      </c>
      <c r="CE314">
        <v>0</v>
      </c>
      <c r="CF314">
        <v>0</v>
      </c>
      <c r="CG314">
        <v>0</v>
      </c>
      <c r="CH314">
        <v>1</v>
      </c>
      <c r="CI314">
        <v>0</v>
      </c>
      <c r="CJ314">
        <v>0</v>
      </c>
      <c r="CK314">
        <v>0</v>
      </c>
      <c r="CL314">
        <v>0</v>
      </c>
      <c r="CM314">
        <v>0</v>
      </c>
      <c r="CN314">
        <v>0</v>
      </c>
      <c r="CO314">
        <v>3</v>
      </c>
      <c r="CP314">
        <v>0</v>
      </c>
      <c r="CQ314">
        <v>0</v>
      </c>
      <c r="CR314">
        <v>2</v>
      </c>
      <c r="CS314">
        <v>0</v>
      </c>
      <c r="CT314">
        <v>0</v>
      </c>
      <c r="CU314">
        <v>0</v>
      </c>
      <c r="CV314">
        <v>0</v>
      </c>
      <c r="CW314">
        <v>0</v>
      </c>
      <c r="CX314">
        <v>0</v>
      </c>
      <c r="CY314">
        <v>0</v>
      </c>
      <c r="CZ314">
        <v>0</v>
      </c>
      <c r="DA314">
        <v>0</v>
      </c>
      <c r="DB314">
        <v>0</v>
      </c>
      <c r="DC314">
        <v>0</v>
      </c>
      <c r="DD314">
        <v>0</v>
      </c>
      <c r="DE314">
        <v>5</v>
      </c>
      <c r="DF314">
        <v>0</v>
      </c>
      <c r="DG314">
        <v>0</v>
      </c>
      <c r="DH314">
        <v>0</v>
      </c>
      <c r="DI314">
        <v>0</v>
      </c>
      <c r="DJ314">
        <v>0</v>
      </c>
      <c r="DK314">
        <v>0</v>
      </c>
      <c r="DL314">
        <v>0</v>
      </c>
      <c r="DM314">
        <v>0</v>
      </c>
      <c r="DN314">
        <v>1</v>
      </c>
      <c r="DO314">
        <v>0</v>
      </c>
      <c r="DP314">
        <v>1</v>
      </c>
      <c r="DQ314">
        <v>0</v>
      </c>
      <c r="DR314">
        <v>0</v>
      </c>
      <c r="DS314">
        <v>0</v>
      </c>
      <c r="DT314" s="340">
        <v>0</v>
      </c>
      <c r="DU314" s="340">
        <v>0</v>
      </c>
      <c r="DV314" s="340">
        <v>0</v>
      </c>
      <c r="DW314" s="340">
        <v>0</v>
      </c>
      <c r="DX314" s="340">
        <v>0</v>
      </c>
      <c r="DY314" s="340">
        <v>0</v>
      </c>
      <c r="DZ314" s="340">
        <v>0</v>
      </c>
      <c r="EA314" s="340">
        <v>0</v>
      </c>
      <c r="EB314" s="340">
        <v>0</v>
      </c>
      <c r="EC314" s="340">
        <v>1</v>
      </c>
      <c r="ED314" s="340">
        <v>0</v>
      </c>
      <c r="EE314" s="340">
        <v>0</v>
      </c>
      <c r="EF314" s="340">
        <v>0</v>
      </c>
      <c r="EG314" s="340">
        <v>0</v>
      </c>
      <c r="EH314" s="340">
        <v>0</v>
      </c>
      <c r="EI314" s="340">
        <v>0</v>
      </c>
      <c r="EJ314" s="235">
        <v>0</v>
      </c>
      <c r="EK314" s="235">
        <v>0</v>
      </c>
      <c r="EL314" s="235">
        <v>0</v>
      </c>
      <c r="EM314" s="235">
        <v>0</v>
      </c>
      <c r="EN314" s="235">
        <v>0</v>
      </c>
      <c r="EO314" s="235">
        <v>0</v>
      </c>
      <c r="EP314" s="235">
        <v>0</v>
      </c>
      <c r="EQ314" s="235">
        <v>0</v>
      </c>
      <c r="ER314" s="235">
        <v>0</v>
      </c>
      <c r="ES314" s="235">
        <v>0</v>
      </c>
      <c r="ET314" s="235">
        <v>0</v>
      </c>
      <c r="EU314" s="235">
        <v>0</v>
      </c>
      <c r="EV314" s="235">
        <v>0</v>
      </c>
      <c r="EW314" s="235">
        <v>0</v>
      </c>
      <c r="EX314" s="235">
        <v>0</v>
      </c>
      <c r="EY314" s="235">
        <v>0</v>
      </c>
    </row>
    <row r="315" spans="1:155" x14ac:dyDescent="0.2">
      <c r="A315" t="s">
        <v>2421</v>
      </c>
      <c r="E315" s="277"/>
      <c r="F315" s="277"/>
      <c r="G315" s="277"/>
      <c r="H315" s="277"/>
      <c r="I315" s="277"/>
      <c r="J315" s="277"/>
      <c r="DT315" s="340" t="e">
        <v>#N/A</v>
      </c>
      <c r="DU315" s="340" t="e">
        <v>#N/A</v>
      </c>
      <c r="DV315" s="340" t="e">
        <v>#N/A</v>
      </c>
      <c r="DW315" s="340" t="e">
        <v>#N/A</v>
      </c>
      <c r="DX315" s="340" t="e">
        <v>#N/A</v>
      </c>
      <c r="DY315" s="340" t="e">
        <v>#N/A</v>
      </c>
      <c r="DZ315" s="340" t="e">
        <v>#N/A</v>
      </c>
      <c r="EA315" s="340" t="e">
        <v>#N/A</v>
      </c>
      <c r="EB315" s="340" t="e">
        <v>#N/A</v>
      </c>
      <c r="EC315" s="340" t="e">
        <v>#N/A</v>
      </c>
      <c r="ED315" s="340" t="e">
        <v>#N/A</v>
      </c>
      <c r="EE315" s="340" t="e">
        <v>#N/A</v>
      </c>
      <c r="EF315" s="340" t="e">
        <v>#N/A</v>
      </c>
      <c r="EG315" s="340" t="e">
        <v>#N/A</v>
      </c>
      <c r="EH315" s="340" t="e">
        <v>#N/A</v>
      </c>
      <c r="EI315" s="340" t="e">
        <v>#N/A</v>
      </c>
      <c r="EJ315" s="235" t="e">
        <v>#N/A</v>
      </c>
      <c r="EK315" s="235" t="e">
        <v>#N/A</v>
      </c>
      <c r="EL315" s="235" t="e">
        <v>#N/A</v>
      </c>
      <c r="EM315" s="235" t="e">
        <v>#N/A</v>
      </c>
      <c r="EN315" s="235" t="e">
        <v>#N/A</v>
      </c>
      <c r="EO315" s="235" t="e">
        <v>#N/A</v>
      </c>
      <c r="EP315" s="235" t="e">
        <v>#N/A</v>
      </c>
      <c r="EQ315" s="235" t="e">
        <v>#N/A</v>
      </c>
      <c r="ER315" s="235" t="e">
        <v>#N/A</v>
      </c>
      <c r="ES315" s="235" t="e">
        <v>#N/A</v>
      </c>
      <c r="ET315" s="235" t="e">
        <v>#N/A</v>
      </c>
      <c r="EU315" s="235" t="e">
        <v>#N/A</v>
      </c>
      <c r="EV315" s="235" t="e">
        <v>#N/A</v>
      </c>
      <c r="EW315" s="235" t="e">
        <v>#N/A</v>
      </c>
      <c r="EX315" s="235" t="e">
        <v>#N/A</v>
      </c>
      <c r="EY315" s="235" t="e">
        <v>#N/A</v>
      </c>
    </row>
    <row r="316" spans="1:155" x14ac:dyDescent="0.2">
      <c r="A316" t="s">
        <v>2241</v>
      </c>
      <c r="E316" s="277"/>
      <c r="F316" s="277"/>
      <c r="G316" s="277"/>
      <c r="H316" s="277"/>
      <c r="I316" s="277"/>
      <c r="J316" s="277"/>
      <c r="K316">
        <v>0</v>
      </c>
      <c r="L316">
        <v>0</v>
      </c>
      <c r="M316">
        <v>0</v>
      </c>
      <c r="N316">
        <v>0</v>
      </c>
      <c r="O316">
        <v>0</v>
      </c>
      <c r="P316">
        <v>0</v>
      </c>
      <c r="Q316">
        <v>0</v>
      </c>
      <c r="R316">
        <v>2</v>
      </c>
      <c r="S316">
        <v>4</v>
      </c>
      <c r="T316">
        <v>42</v>
      </c>
      <c r="U316">
        <v>11</v>
      </c>
      <c r="V316">
        <v>3</v>
      </c>
      <c r="W316">
        <v>0</v>
      </c>
      <c r="X316">
        <v>0</v>
      </c>
      <c r="Y316">
        <v>0</v>
      </c>
      <c r="Z316">
        <v>0</v>
      </c>
      <c r="AA316" t="s">
        <v>2201</v>
      </c>
      <c r="AB316">
        <v>0</v>
      </c>
      <c r="AC316">
        <v>0</v>
      </c>
      <c r="AD316">
        <v>0</v>
      </c>
      <c r="AE316">
        <v>0</v>
      </c>
      <c r="AF316">
        <v>0</v>
      </c>
      <c r="AG316">
        <v>0</v>
      </c>
      <c r="AH316">
        <v>0</v>
      </c>
      <c r="AI316">
        <v>1</v>
      </c>
      <c r="AJ316">
        <v>1</v>
      </c>
      <c r="AK316">
        <v>1</v>
      </c>
      <c r="AL316">
        <v>0</v>
      </c>
      <c r="AM316">
        <v>0</v>
      </c>
      <c r="AN316">
        <v>0</v>
      </c>
      <c r="AO316">
        <v>0</v>
      </c>
      <c r="AP316">
        <v>0</v>
      </c>
      <c r="AQ316">
        <v>0</v>
      </c>
      <c r="AR316">
        <v>0</v>
      </c>
      <c r="AS316">
        <v>0</v>
      </c>
      <c r="AT316">
        <v>0</v>
      </c>
      <c r="AU316">
        <v>0</v>
      </c>
      <c r="AV316">
        <v>0</v>
      </c>
      <c r="AW316">
        <v>0</v>
      </c>
      <c r="AX316">
        <v>0</v>
      </c>
      <c r="AY316">
        <v>0</v>
      </c>
      <c r="AZ316">
        <v>0</v>
      </c>
      <c r="BA316">
        <v>3</v>
      </c>
      <c r="BB316">
        <v>4</v>
      </c>
      <c r="BC316">
        <v>0</v>
      </c>
      <c r="BD316">
        <v>0</v>
      </c>
      <c r="BE316">
        <v>0</v>
      </c>
      <c r="BF316">
        <v>0</v>
      </c>
      <c r="BG316">
        <v>0</v>
      </c>
      <c r="BH316">
        <v>0</v>
      </c>
      <c r="BI316">
        <v>0</v>
      </c>
      <c r="BJ316">
        <v>0</v>
      </c>
      <c r="BK316">
        <v>0</v>
      </c>
      <c r="BL316">
        <v>0</v>
      </c>
      <c r="BM316">
        <v>0</v>
      </c>
      <c r="BN316">
        <v>0</v>
      </c>
      <c r="BO316">
        <v>0</v>
      </c>
      <c r="BP316">
        <v>1</v>
      </c>
      <c r="BQ316">
        <v>0</v>
      </c>
      <c r="BR316">
        <v>0</v>
      </c>
      <c r="BS316">
        <v>3</v>
      </c>
      <c r="BT316">
        <v>0</v>
      </c>
      <c r="BU316">
        <v>0</v>
      </c>
      <c r="BV316">
        <v>0</v>
      </c>
      <c r="BW316">
        <v>0</v>
      </c>
      <c r="BX316">
        <v>0</v>
      </c>
      <c r="BY316">
        <v>0</v>
      </c>
      <c r="BZ316">
        <v>0</v>
      </c>
      <c r="CA316">
        <v>0</v>
      </c>
      <c r="CB316">
        <v>0</v>
      </c>
      <c r="CC316">
        <v>0</v>
      </c>
      <c r="CD316">
        <v>0</v>
      </c>
      <c r="CE316">
        <v>1</v>
      </c>
      <c r="CF316">
        <v>0</v>
      </c>
      <c r="CG316">
        <v>0</v>
      </c>
      <c r="CH316">
        <v>10</v>
      </c>
      <c r="CI316">
        <v>0</v>
      </c>
      <c r="CJ316">
        <v>0</v>
      </c>
      <c r="CK316">
        <v>0</v>
      </c>
      <c r="CL316">
        <v>0</v>
      </c>
      <c r="CM316">
        <v>0</v>
      </c>
      <c r="CN316">
        <v>0</v>
      </c>
      <c r="CO316">
        <v>0</v>
      </c>
      <c r="CP316">
        <v>0</v>
      </c>
      <c r="CQ316">
        <v>0</v>
      </c>
      <c r="CR316">
        <v>0</v>
      </c>
      <c r="CS316">
        <v>0</v>
      </c>
      <c r="CT316">
        <v>0</v>
      </c>
      <c r="CU316">
        <v>0</v>
      </c>
      <c r="CV316">
        <v>0</v>
      </c>
      <c r="CW316">
        <v>0</v>
      </c>
      <c r="CX316">
        <v>0</v>
      </c>
      <c r="CY316">
        <v>0</v>
      </c>
      <c r="CZ316">
        <v>0</v>
      </c>
      <c r="DA316">
        <v>0</v>
      </c>
      <c r="DB316">
        <v>0</v>
      </c>
      <c r="DC316">
        <v>0</v>
      </c>
      <c r="DD316">
        <v>0</v>
      </c>
      <c r="DE316">
        <v>0</v>
      </c>
      <c r="DF316">
        <v>0</v>
      </c>
      <c r="DG316">
        <v>0</v>
      </c>
      <c r="DH316">
        <v>0</v>
      </c>
      <c r="DI316">
        <v>0</v>
      </c>
      <c r="DJ316">
        <v>0</v>
      </c>
      <c r="DK316">
        <v>0</v>
      </c>
      <c r="DL316">
        <v>0</v>
      </c>
      <c r="DM316">
        <v>0</v>
      </c>
      <c r="DN316">
        <v>0</v>
      </c>
      <c r="DO316">
        <v>0</v>
      </c>
      <c r="DP316">
        <v>0</v>
      </c>
      <c r="DQ316">
        <v>0</v>
      </c>
      <c r="DR316">
        <v>0</v>
      </c>
      <c r="DS316">
        <v>0</v>
      </c>
      <c r="DT316" s="340">
        <v>0</v>
      </c>
      <c r="DU316" s="340">
        <v>0</v>
      </c>
      <c r="DV316" s="340">
        <v>0</v>
      </c>
      <c r="DW316" s="340">
        <v>0</v>
      </c>
      <c r="DX316" s="340">
        <v>0</v>
      </c>
      <c r="DY316" s="340">
        <v>0</v>
      </c>
      <c r="DZ316" s="340">
        <v>0</v>
      </c>
      <c r="EA316" s="340">
        <v>1</v>
      </c>
      <c r="EB316" s="340">
        <v>1</v>
      </c>
      <c r="EC316" s="340">
        <v>2</v>
      </c>
      <c r="ED316" s="340">
        <v>0</v>
      </c>
      <c r="EE316" s="340">
        <v>0</v>
      </c>
      <c r="EF316" s="340">
        <v>0</v>
      </c>
      <c r="EG316" s="340">
        <v>0</v>
      </c>
      <c r="EH316" s="340">
        <v>0</v>
      </c>
      <c r="EI316" s="340">
        <v>0</v>
      </c>
      <c r="EJ316" s="235">
        <v>0</v>
      </c>
      <c r="EK316" s="235">
        <v>0</v>
      </c>
      <c r="EL316" s="235">
        <v>0</v>
      </c>
      <c r="EM316" s="235">
        <v>0</v>
      </c>
      <c r="EN316" s="235">
        <v>0</v>
      </c>
      <c r="EO316" s="235">
        <v>0</v>
      </c>
      <c r="EP316" s="235">
        <v>0</v>
      </c>
      <c r="EQ316" s="235">
        <v>0</v>
      </c>
      <c r="ER316" s="235">
        <v>0</v>
      </c>
      <c r="ES316" s="235">
        <v>0</v>
      </c>
      <c r="ET316" s="235">
        <v>9</v>
      </c>
      <c r="EU316" s="235">
        <v>0</v>
      </c>
      <c r="EV316" s="235">
        <v>0</v>
      </c>
      <c r="EW316" s="235">
        <v>0</v>
      </c>
      <c r="EX316" s="235">
        <v>0</v>
      </c>
      <c r="EY316" s="235">
        <v>0</v>
      </c>
    </row>
    <row r="317" spans="1:155" x14ac:dyDescent="0.2">
      <c r="A317" t="s">
        <v>2004</v>
      </c>
      <c r="E317" s="277"/>
      <c r="F317" s="277"/>
      <c r="G317" s="277"/>
      <c r="H317" s="277"/>
      <c r="I317" s="277"/>
      <c r="J317" s="277"/>
      <c r="K317">
        <v>0</v>
      </c>
      <c r="L317">
        <v>0</v>
      </c>
      <c r="M317">
        <v>0</v>
      </c>
      <c r="N317">
        <v>23</v>
      </c>
      <c r="O317">
        <v>59</v>
      </c>
      <c r="P317">
        <v>0</v>
      </c>
      <c r="Q317">
        <v>0</v>
      </c>
      <c r="R317">
        <v>0</v>
      </c>
      <c r="S317">
        <v>0</v>
      </c>
      <c r="T317">
        <v>0</v>
      </c>
      <c r="U317">
        <v>0</v>
      </c>
      <c r="V317">
        <v>0</v>
      </c>
      <c r="W317">
        <v>0</v>
      </c>
      <c r="X317">
        <v>0</v>
      </c>
      <c r="Y317">
        <v>0</v>
      </c>
      <c r="Z317">
        <v>0</v>
      </c>
      <c r="AA317" t="s">
        <v>2201</v>
      </c>
      <c r="AB317">
        <v>0</v>
      </c>
      <c r="AC317">
        <v>0</v>
      </c>
      <c r="AD317">
        <v>0</v>
      </c>
      <c r="AE317">
        <v>2</v>
      </c>
      <c r="AF317">
        <v>13</v>
      </c>
      <c r="AG317">
        <v>0</v>
      </c>
      <c r="AH317">
        <v>0</v>
      </c>
      <c r="AI317">
        <v>0</v>
      </c>
      <c r="AJ317">
        <v>0</v>
      </c>
      <c r="AK317">
        <v>0</v>
      </c>
      <c r="AL317">
        <v>0</v>
      </c>
      <c r="AM317">
        <v>0</v>
      </c>
      <c r="AN317">
        <v>0</v>
      </c>
      <c r="AO317">
        <v>0</v>
      </c>
      <c r="AP317">
        <v>0</v>
      </c>
      <c r="AQ317">
        <v>0</v>
      </c>
      <c r="AR317">
        <v>0</v>
      </c>
      <c r="AS317">
        <v>0</v>
      </c>
      <c r="AT317">
        <v>0</v>
      </c>
      <c r="AU317">
        <v>1</v>
      </c>
      <c r="AV317">
        <v>12</v>
      </c>
      <c r="AW317">
        <v>0</v>
      </c>
      <c r="AX317">
        <v>4</v>
      </c>
      <c r="AY317">
        <v>0</v>
      </c>
      <c r="AZ317">
        <v>0</v>
      </c>
      <c r="BA317">
        <v>0</v>
      </c>
      <c r="BB317">
        <v>0</v>
      </c>
      <c r="BC317">
        <v>0</v>
      </c>
      <c r="BD317">
        <v>0</v>
      </c>
      <c r="BE317">
        <v>0</v>
      </c>
      <c r="BF317">
        <v>0</v>
      </c>
      <c r="BG317">
        <v>0</v>
      </c>
      <c r="BH317">
        <v>0</v>
      </c>
      <c r="BI317">
        <v>0</v>
      </c>
      <c r="BJ317">
        <v>0</v>
      </c>
      <c r="BK317">
        <v>6</v>
      </c>
      <c r="BL317">
        <v>9</v>
      </c>
      <c r="BM317">
        <v>0</v>
      </c>
      <c r="BN317">
        <v>0</v>
      </c>
      <c r="BO317">
        <v>0</v>
      </c>
      <c r="BP317">
        <v>0</v>
      </c>
      <c r="BQ317">
        <v>0</v>
      </c>
      <c r="BR317">
        <v>0</v>
      </c>
      <c r="BS317">
        <v>0</v>
      </c>
      <c r="BT317">
        <v>0</v>
      </c>
      <c r="BU317">
        <v>0</v>
      </c>
      <c r="BV317">
        <v>0</v>
      </c>
      <c r="BW317">
        <v>0</v>
      </c>
      <c r="BX317">
        <v>0</v>
      </c>
      <c r="BY317">
        <v>0</v>
      </c>
      <c r="BZ317">
        <v>0</v>
      </c>
      <c r="CA317">
        <v>0</v>
      </c>
      <c r="CB317">
        <v>10</v>
      </c>
      <c r="CC317">
        <v>0</v>
      </c>
      <c r="CD317">
        <v>2</v>
      </c>
      <c r="CE317">
        <v>0</v>
      </c>
      <c r="CF317">
        <v>0</v>
      </c>
      <c r="CG317">
        <v>0</v>
      </c>
      <c r="CH317">
        <v>0</v>
      </c>
      <c r="CI317">
        <v>0</v>
      </c>
      <c r="CJ317">
        <v>0</v>
      </c>
      <c r="CK317">
        <v>0</v>
      </c>
      <c r="CL317">
        <v>0</v>
      </c>
      <c r="CM317">
        <v>0</v>
      </c>
      <c r="CN317">
        <v>0</v>
      </c>
      <c r="CO317">
        <v>0</v>
      </c>
      <c r="CP317">
        <v>0</v>
      </c>
      <c r="CQ317">
        <v>1</v>
      </c>
      <c r="CR317">
        <v>8</v>
      </c>
      <c r="CS317">
        <v>0</v>
      </c>
      <c r="CT317">
        <v>1</v>
      </c>
      <c r="CU317">
        <v>0</v>
      </c>
      <c r="CV317">
        <v>0</v>
      </c>
      <c r="CW317">
        <v>0</v>
      </c>
      <c r="CX317">
        <v>0</v>
      </c>
      <c r="CY317">
        <v>0</v>
      </c>
      <c r="CZ317">
        <v>0</v>
      </c>
      <c r="DA317">
        <v>0</v>
      </c>
      <c r="DB317">
        <v>0</v>
      </c>
      <c r="DC317">
        <v>0</v>
      </c>
      <c r="DD317">
        <v>0</v>
      </c>
      <c r="DE317">
        <v>9</v>
      </c>
      <c r="DF317">
        <v>0</v>
      </c>
      <c r="DG317">
        <v>0</v>
      </c>
      <c r="DH317">
        <v>1</v>
      </c>
      <c r="DI317">
        <v>0</v>
      </c>
      <c r="DJ317">
        <v>1</v>
      </c>
      <c r="DK317">
        <v>0</v>
      </c>
      <c r="DL317">
        <v>0</v>
      </c>
      <c r="DM317">
        <v>0</v>
      </c>
      <c r="DN317">
        <v>0</v>
      </c>
      <c r="DO317">
        <v>0</v>
      </c>
      <c r="DP317">
        <v>0</v>
      </c>
      <c r="DQ317">
        <v>0</v>
      </c>
      <c r="DR317">
        <v>0</v>
      </c>
      <c r="DS317">
        <v>0</v>
      </c>
      <c r="DT317" s="340">
        <v>0</v>
      </c>
      <c r="DU317" s="340">
        <v>1</v>
      </c>
      <c r="DV317" s="340">
        <v>0</v>
      </c>
      <c r="DW317" s="340">
        <v>4</v>
      </c>
      <c r="DX317" s="340">
        <v>12</v>
      </c>
      <c r="DY317" s="340">
        <v>0</v>
      </c>
      <c r="DZ317" s="340">
        <v>0</v>
      </c>
      <c r="EA317" s="340">
        <v>0</v>
      </c>
      <c r="EB317" s="340">
        <v>0</v>
      </c>
      <c r="EC317" s="340">
        <v>0</v>
      </c>
      <c r="ED317" s="340">
        <v>0</v>
      </c>
      <c r="EE317" s="340">
        <v>0</v>
      </c>
      <c r="EF317" s="340">
        <v>0</v>
      </c>
      <c r="EG317" s="340">
        <v>0</v>
      </c>
      <c r="EH317" s="340">
        <v>0</v>
      </c>
      <c r="EI317" s="340">
        <v>0</v>
      </c>
      <c r="EJ317" s="235">
        <v>0</v>
      </c>
      <c r="EK317" s="235">
        <v>1</v>
      </c>
      <c r="EL317" s="235">
        <v>0</v>
      </c>
      <c r="EM317" s="235">
        <v>0</v>
      </c>
      <c r="EN317" s="235">
        <v>29</v>
      </c>
      <c r="EO317" s="235">
        <v>0</v>
      </c>
      <c r="EP317" s="235">
        <v>4</v>
      </c>
      <c r="EQ317" s="235">
        <v>0</v>
      </c>
      <c r="ER317" s="235">
        <v>0</v>
      </c>
      <c r="ES317" s="235">
        <v>0</v>
      </c>
      <c r="ET317" s="235">
        <v>0</v>
      </c>
      <c r="EU317" s="235">
        <v>0</v>
      </c>
      <c r="EV317" s="235">
        <v>0</v>
      </c>
      <c r="EW317" s="235">
        <v>0</v>
      </c>
      <c r="EX317" s="235">
        <v>0</v>
      </c>
      <c r="EY317" s="235">
        <v>0</v>
      </c>
    </row>
    <row r="318" spans="1:155" x14ac:dyDescent="0.2">
      <c r="A318" t="s">
        <v>1716</v>
      </c>
      <c r="E318" s="277"/>
      <c r="F318" s="277"/>
      <c r="G318" s="277"/>
      <c r="H318" s="277"/>
      <c r="I318" s="277"/>
      <c r="J318" s="277"/>
      <c r="K318">
        <v>0</v>
      </c>
      <c r="L318">
        <v>2</v>
      </c>
      <c r="M318">
        <v>0</v>
      </c>
      <c r="N318">
        <v>4</v>
      </c>
      <c r="O318">
        <v>31</v>
      </c>
      <c r="P318">
        <v>0</v>
      </c>
      <c r="Q318">
        <v>0</v>
      </c>
      <c r="R318">
        <v>0</v>
      </c>
      <c r="S318">
        <v>0</v>
      </c>
      <c r="T318">
        <v>0</v>
      </c>
      <c r="U318">
        <v>0</v>
      </c>
      <c r="V318">
        <v>0</v>
      </c>
      <c r="W318">
        <v>0</v>
      </c>
      <c r="X318">
        <v>0</v>
      </c>
      <c r="Y318">
        <v>0</v>
      </c>
      <c r="Z318">
        <v>0</v>
      </c>
      <c r="AA318" t="s">
        <v>2201</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3</v>
      </c>
      <c r="AY318">
        <v>0</v>
      </c>
      <c r="AZ318">
        <v>0</v>
      </c>
      <c r="BA318">
        <v>0</v>
      </c>
      <c r="BB318">
        <v>0</v>
      </c>
      <c r="BC318">
        <v>0</v>
      </c>
      <c r="BD318">
        <v>0</v>
      </c>
      <c r="BE318">
        <v>0</v>
      </c>
      <c r="BF318">
        <v>0</v>
      </c>
      <c r="BG318">
        <v>0</v>
      </c>
      <c r="BH318">
        <v>0</v>
      </c>
      <c r="BI318">
        <v>1</v>
      </c>
      <c r="BJ318">
        <v>0</v>
      </c>
      <c r="BK318">
        <v>0</v>
      </c>
      <c r="BL318">
        <v>0</v>
      </c>
      <c r="BM318">
        <v>0</v>
      </c>
      <c r="BN318">
        <v>0</v>
      </c>
      <c r="BO318">
        <v>0</v>
      </c>
      <c r="BP318">
        <v>0</v>
      </c>
      <c r="BQ318">
        <v>0</v>
      </c>
      <c r="BR318">
        <v>0</v>
      </c>
      <c r="BS318">
        <v>0</v>
      </c>
      <c r="BT318">
        <v>0</v>
      </c>
      <c r="BU318">
        <v>0</v>
      </c>
      <c r="BV318">
        <v>0</v>
      </c>
      <c r="BW318">
        <v>0</v>
      </c>
      <c r="BX318">
        <v>0</v>
      </c>
      <c r="BY318">
        <v>0</v>
      </c>
      <c r="BZ318">
        <v>0</v>
      </c>
      <c r="CA318">
        <v>0</v>
      </c>
      <c r="CB318">
        <v>0</v>
      </c>
      <c r="CC318">
        <v>0</v>
      </c>
      <c r="CD318">
        <v>1</v>
      </c>
      <c r="CE318">
        <v>0</v>
      </c>
      <c r="CF318">
        <v>0</v>
      </c>
      <c r="CG318">
        <v>0</v>
      </c>
      <c r="CH318">
        <v>0</v>
      </c>
      <c r="CI318">
        <v>0</v>
      </c>
      <c r="CJ318">
        <v>0</v>
      </c>
      <c r="CK318">
        <v>0</v>
      </c>
      <c r="CL318">
        <v>0</v>
      </c>
      <c r="CM318">
        <v>0</v>
      </c>
      <c r="CN318">
        <v>0</v>
      </c>
      <c r="CO318">
        <v>0</v>
      </c>
      <c r="CP318">
        <v>0</v>
      </c>
      <c r="CQ318">
        <v>0</v>
      </c>
      <c r="CR318">
        <v>1</v>
      </c>
      <c r="CS318">
        <v>0</v>
      </c>
      <c r="CT318">
        <v>0</v>
      </c>
      <c r="CU318">
        <v>0</v>
      </c>
      <c r="CV318">
        <v>0</v>
      </c>
      <c r="CW318">
        <v>0</v>
      </c>
      <c r="CX318">
        <v>0</v>
      </c>
      <c r="CY318">
        <v>0</v>
      </c>
      <c r="CZ318">
        <v>0</v>
      </c>
      <c r="DA318">
        <v>0</v>
      </c>
      <c r="DB318">
        <v>0</v>
      </c>
      <c r="DC318">
        <v>0</v>
      </c>
      <c r="DD318">
        <v>0</v>
      </c>
      <c r="DE318">
        <v>0</v>
      </c>
      <c r="DF318">
        <v>0</v>
      </c>
      <c r="DG318">
        <v>0</v>
      </c>
      <c r="DH318">
        <v>0</v>
      </c>
      <c r="DI318">
        <v>0</v>
      </c>
      <c r="DJ318">
        <v>0</v>
      </c>
      <c r="DK318">
        <v>0</v>
      </c>
      <c r="DL318">
        <v>0</v>
      </c>
      <c r="DM318">
        <v>0</v>
      </c>
      <c r="DN318">
        <v>0</v>
      </c>
      <c r="DO318">
        <v>0</v>
      </c>
      <c r="DP318">
        <v>0</v>
      </c>
      <c r="DQ318">
        <v>0</v>
      </c>
      <c r="DR318">
        <v>0</v>
      </c>
      <c r="DS318">
        <v>0</v>
      </c>
      <c r="DT318" s="340">
        <v>0</v>
      </c>
      <c r="DU318" s="340">
        <v>0</v>
      </c>
      <c r="DV318" s="340">
        <v>0</v>
      </c>
      <c r="DW318" s="340">
        <v>0</v>
      </c>
      <c r="DX318" s="340">
        <v>0</v>
      </c>
      <c r="DY318" s="340">
        <v>0</v>
      </c>
      <c r="DZ318" s="340">
        <v>0</v>
      </c>
      <c r="EA318" s="340">
        <v>0</v>
      </c>
      <c r="EB318" s="340">
        <v>0</v>
      </c>
      <c r="EC318" s="340">
        <v>0</v>
      </c>
      <c r="ED318" s="340">
        <v>0</v>
      </c>
      <c r="EE318" s="340">
        <v>0</v>
      </c>
      <c r="EF318" s="340">
        <v>0</v>
      </c>
      <c r="EG318" s="340">
        <v>0</v>
      </c>
      <c r="EH318" s="340">
        <v>0</v>
      </c>
      <c r="EI318" s="340">
        <v>0</v>
      </c>
      <c r="EJ318" s="235">
        <v>0</v>
      </c>
      <c r="EK318" s="235">
        <v>0</v>
      </c>
      <c r="EL318" s="235">
        <v>0</v>
      </c>
      <c r="EM318" s="235">
        <v>0</v>
      </c>
      <c r="EN318" s="235">
        <v>0</v>
      </c>
      <c r="EO318" s="235">
        <v>0</v>
      </c>
      <c r="EP318" s="235">
        <v>0</v>
      </c>
      <c r="EQ318" s="235">
        <v>0</v>
      </c>
      <c r="ER318" s="235">
        <v>0</v>
      </c>
      <c r="ES318" s="235">
        <v>0</v>
      </c>
      <c r="ET318" s="235">
        <v>0</v>
      </c>
      <c r="EU318" s="235">
        <v>0</v>
      </c>
      <c r="EV318" s="235">
        <v>0</v>
      </c>
      <c r="EW318" s="235">
        <v>0</v>
      </c>
      <c r="EX318" s="235">
        <v>0</v>
      </c>
      <c r="EY318" s="235">
        <v>0</v>
      </c>
    </row>
    <row r="319" spans="1:155" x14ac:dyDescent="0.2">
      <c r="A319" t="s">
        <v>2085</v>
      </c>
      <c r="E319" s="277"/>
      <c r="F319" s="277"/>
      <c r="G319" s="277"/>
      <c r="H319" s="277"/>
      <c r="I319" s="277"/>
      <c r="J319" s="277"/>
      <c r="K319">
        <v>0</v>
      </c>
      <c r="L319">
        <v>29</v>
      </c>
      <c r="M319">
        <v>0</v>
      </c>
      <c r="N319">
        <v>0</v>
      </c>
      <c r="O319">
        <v>2</v>
      </c>
      <c r="P319">
        <v>0</v>
      </c>
      <c r="Q319">
        <v>1</v>
      </c>
      <c r="R319">
        <v>0</v>
      </c>
      <c r="S319">
        <v>0</v>
      </c>
      <c r="T319">
        <v>0</v>
      </c>
      <c r="U319">
        <v>0</v>
      </c>
      <c r="V319">
        <v>0</v>
      </c>
      <c r="W319">
        <v>0</v>
      </c>
      <c r="X319">
        <v>0</v>
      </c>
      <c r="Y319">
        <v>0</v>
      </c>
      <c r="Z319">
        <v>0</v>
      </c>
      <c r="AA319" t="s">
        <v>2201</v>
      </c>
      <c r="AB319">
        <v>0</v>
      </c>
      <c r="AC319">
        <v>16</v>
      </c>
      <c r="AD319">
        <v>0</v>
      </c>
      <c r="AE319">
        <v>0</v>
      </c>
      <c r="AF319">
        <v>0</v>
      </c>
      <c r="AG319">
        <v>0</v>
      </c>
      <c r="AH319">
        <v>0</v>
      </c>
      <c r="AI319">
        <v>0</v>
      </c>
      <c r="AJ319">
        <v>0</v>
      </c>
      <c r="AK319">
        <v>0</v>
      </c>
      <c r="AL319">
        <v>0</v>
      </c>
      <c r="AM319">
        <v>0</v>
      </c>
      <c r="AN319">
        <v>0</v>
      </c>
      <c r="AO319">
        <v>0</v>
      </c>
      <c r="AP319">
        <v>0</v>
      </c>
      <c r="AQ319">
        <v>0</v>
      </c>
      <c r="AR319">
        <v>0</v>
      </c>
      <c r="AS319">
        <v>17</v>
      </c>
      <c r="AT319">
        <v>0</v>
      </c>
      <c r="AU319">
        <v>0</v>
      </c>
      <c r="AV319">
        <v>0</v>
      </c>
      <c r="AW319">
        <v>0</v>
      </c>
      <c r="AX319">
        <v>0</v>
      </c>
      <c r="AY319">
        <v>0</v>
      </c>
      <c r="AZ319">
        <v>0</v>
      </c>
      <c r="BA319">
        <v>0</v>
      </c>
      <c r="BB319">
        <v>0</v>
      </c>
      <c r="BC319">
        <v>0</v>
      </c>
      <c r="BD319">
        <v>0</v>
      </c>
      <c r="BE319">
        <v>0</v>
      </c>
      <c r="BF319">
        <v>0</v>
      </c>
      <c r="BG319">
        <v>0</v>
      </c>
      <c r="BH319">
        <v>0</v>
      </c>
      <c r="BI319">
        <v>4</v>
      </c>
      <c r="BJ319">
        <v>0</v>
      </c>
      <c r="BK319">
        <v>0</v>
      </c>
      <c r="BL319">
        <v>2</v>
      </c>
      <c r="BM319">
        <v>0</v>
      </c>
      <c r="BN319">
        <v>1</v>
      </c>
      <c r="BO319">
        <v>0</v>
      </c>
      <c r="BP319">
        <v>0</v>
      </c>
      <c r="BQ319">
        <v>0</v>
      </c>
      <c r="BR319">
        <v>0</v>
      </c>
      <c r="BS319">
        <v>0</v>
      </c>
      <c r="BT319">
        <v>0</v>
      </c>
      <c r="BU319">
        <v>0</v>
      </c>
      <c r="BV319">
        <v>0</v>
      </c>
      <c r="BW319">
        <v>0</v>
      </c>
      <c r="BX319">
        <v>0</v>
      </c>
      <c r="BY319">
        <v>6</v>
      </c>
      <c r="BZ319">
        <v>0</v>
      </c>
      <c r="CA319">
        <v>0</v>
      </c>
      <c r="CB319">
        <v>6</v>
      </c>
      <c r="CC319">
        <v>0</v>
      </c>
      <c r="CD319">
        <v>0</v>
      </c>
      <c r="CE319">
        <v>0</v>
      </c>
      <c r="CF319">
        <v>0</v>
      </c>
      <c r="CG319">
        <v>0</v>
      </c>
      <c r="CH319">
        <v>0</v>
      </c>
      <c r="CI319">
        <v>0</v>
      </c>
      <c r="CJ319">
        <v>0</v>
      </c>
      <c r="CK319">
        <v>0</v>
      </c>
      <c r="CL319">
        <v>0</v>
      </c>
      <c r="CM319">
        <v>0</v>
      </c>
      <c r="CN319">
        <v>0</v>
      </c>
      <c r="CO319">
        <v>4</v>
      </c>
      <c r="CP319">
        <v>0</v>
      </c>
      <c r="CQ319">
        <v>0</v>
      </c>
      <c r="CR319">
        <v>0</v>
      </c>
      <c r="CS319">
        <v>0</v>
      </c>
      <c r="CT319">
        <v>0</v>
      </c>
      <c r="CU319">
        <v>0</v>
      </c>
      <c r="CV319">
        <v>0</v>
      </c>
      <c r="CW319">
        <v>0</v>
      </c>
      <c r="CX319">
        <v>0</v>
      </c>
      <c r="CY319">
        <v>0</v>
      </c>
      <c r="CZ319">
        <v>0</v>
      </c>
      <c r="DA319">
        <v>0</v>
      </c>
      <c r="DB319">
        <v>0</v>
      </c>
      <c r="DC319">
        <v>0</v>
      </c>
      <c r="DD319">
        <v>0</v>
      </c>
      <c r="DE319">
        <v>3</v>
      </c>
      <c r="DF319">
        <v>0</v>
      </c>
      <c r="DG319">
        <v>0</v>
      </c>
      <c r="DH319">
        <v>1</v>
      </c>
      <c r="DI319">
        <v>0</v>
      </c>
      <c r="DJ319">
        <v>0</v>
      </c>
      <c r="DK319">
        <v>0</v>
      </c>
      <c r="DL319">
        <v>0</v>
      </c>
      <c r="DM319">
        <v>0</v>
      </c>
      <c r="DN319">
        <v>0</v>
      </c>
      <c r="DO319">
        <v>0</v>
      </c>
      <c r="DP319">
        <v>0</v>
      </c>
      <c r="DQ319">
        <v>0</v>
      </c>
      <c r="DR319">
        <v>0</v>
      </c>
      <c r="DS319">
        <v>0</v>
      </c>
      <c r="DT319" s="340">
        <v>0</v>
      </c>
      <c r="DU319" s="340">
        <v>2</v>
      </c>
      <c r="DV319" s="340">
        <v>0</v>
      </c>
      <c r="DW319" s="340">
        <v>0</v>
      </c>
      <c r="DX319" s="340">
        <v>2</v>
      </c>
      <c r="DY319" s="340">
        <v>0</v>
      </c>
      <c r="DZ319" s="340">
        <v>0</v>
      </c>
      <c r="EA319" s="340">
        <v>0</v>
      </c>
      <c r="EB319" s="340">
        <v>0</v>
      </c>
      <c r="EC319" s="340">
        <v>0</v>
      </c>
      <c r="ED319" s="340">
        <v>0</v>
      </c>
      <c r="EE319" s="340">
        <v>0</v>
      </c>
      <c r="EF319" s="340">
        <v>0</v>
      </c>
      <c r="EG319" s="340">
        <v>0</v>
      </c>
      <c r="EH319" s="340">
        <v>0</v>
      </c>
      <c r="EI319" s="340">
        <v>0</v>
      </c>
      <c r="EJ319" s="235">
        <v>0</v>
      </c>
      <c r="EK319" s="235">
        <v>6</v>
      </c>
      <c r="EL319" s="235">
        <v>0</v>
      </c>
      <c r="EM319" s="235">
        <v>0</v>
      </c>
      <c r="EN319" s="235">
        <v>1</v>
      </c>
      <c r="EO319" s="235">
        <v>0</v>
      </c>
      <c r="EP319" s="235">
        <v>0</v>
      </c>
      <c r="EQ319" s="235">
        <v>0</v>
      </c>
      <c r="ER319" s="235">
        <v>0</v>
      </c>
      <c r="ES319" s="235">
        <v>0</v>
      </c>
      <c r="ET319" s="235">
        <v>0</v>
      </c>
      <c r="EU319" s="235">
        <v>0</v>
      </c>
      <c r="EV319" s="235">
        <v>0</v>
      </c>
      <c r="EW319" s="235">
        <v>0</v>
      </c>
      <c r="EX319" s="235">
        <v>0</v>
      </c>
      <c r="EY319" s="235">
        <v>0</v>
      </c>
    </row>
    <row r="320" spans="1:155" x14ac:dyDescent="0.2">
      <c r="A320" t="s">
        <v>2260</v>
      </c>
      <c r="E320" s="277"/>
      <c r="F320" s="277"/>
      <c r="G320" s="277"/>
      <c r="H320" s="277"/>
      <c r="I320" s="277"/>
      <c r="J320" s="277"/>
      <c r="K320">
        <v>0</v>
      </c>
      <c r="L320">
        <v>2</v>
      </c>
      <c r="M320">
        <v>0</v>
      </c>
      <c r="N320">
        <v>1</v>
      </c>
      <c r="O320">
        <v>3</v>
      </c>
      <c r="P320">
        <v>0</v>
      </c>
      <c r="Q320">
        <v>0</v>
      </c>
      <c r="R320">
        <v>0</v>
      </c>
      <c r="S320">
        <v>22</v>
      </c>
      <c r="T320">
        <v>28</v>
      </c>
      <c r="U320">
        <v>2</v>
      </c>
      <c r="V320">
        <v>17</v>
      </c>
      <c r="W320">
        <v>0</v>
      </c>
      <c r="X320">
        <v>0</v>
      </c>
      <c r="Y320">
        <v>0</v>
      </c>
      <c r="Z320">
        <v>0</v>
      </c>
      <c r="AA320" t="s">
        <v>2201</v>
      </c>
      <c r="AB320">
        <v>0</v>
      </c>
      <c r="AC320">
        <v>1</v>
      </c>
      <c r="AD320">
        <v>0</v>
      </c>
      <c r="AE320">
        <v>0</v>
      </c>
      <c r="AF320">
        <v>0</v>
      </c>
      <c r="AG320">
        <v>0</v>
      </c>
      <c r="AH320">
        <v>0</v>
      </c>
      <c r="AI320">
        <v>0</v>
      </c>
      <c r="AJ320">
        <v>5</v>
      </c>
      <c r="AK320">
        <v>0</v>
      </c>
      <c r="AL320">
        <v>0</v>
      </c>
      <c r="AM320">
        <v>3</v>
      </c>
      <c r="AN320">
        <v>0</v>
      </c>
      <c r="AO320">
        <v>0</v>
      </c>
      <c r="AP320">
        <v>0</v>
      </c>
      <c r="AQ320">
        <v>0</v>
      </c>
      <c r="AR320">
        <v>0</v>
      </c>
      <c r="AS320">
        <v>1</v>
      </c>
      <c r="AT320">
        <v>0</v>
      </c>
      <c r="AU320">
        <v>0</v>
      </c>
      <c r="AV320">
        <v>0</v>
      </c>
      <c r="AW320">
        <v>0</v>
      </c>
      <c r="AX320">
        <v>0</v>
      </c>
      <c r="AY320">
        <v>0</v>
      </c>
      <c r="AZ320">
        <v>4</v>
      </c>
      <c r="BA320">
        <v>1</v>
      </c>
      <c r="BB320">
        <v>7</v>
      </c>
      <c r="BC320">
        <v>1</v>
      </c>
      <c r="BD320">
        <v>0</v>
      </c>
      <c r="BE320">
        <v>0</v>
      </c>
      <c r="BF320">
        <v>0</v>
      </c>
      <c r="BG320">
        <v>0</v>
      </c>
      <c r="BH320">
        <v>0</v>
      </c>
      <c r="BI320">
        <v>0</v>
      </c>
      <c r="BJ320">
        <v>0</v>
      </c>
      <c r="BK320">
        <v>0</v>
      </c>
      <c r="BL320">
        <v>3</v>
      </c>
      <c r="BM320">
        <v>0</v>
      </c>
      <c r="BN320">
        <v>0</v>
      </c>
      <c r="BO320">
        <v>0</v>
      </c>
      <c r="BP320">
        <v>2</v>
      </c>
      <c r="BQ320">
        <v>0</v>
      </c>
      <c r="BR320">
        <v>0</v>
      </c>
      <c r="BS320">
        <v>0</v>
      </c>
      <c r="BT320">
        <v>0</v>
      </c>
      <c r="BU320">
        <v>0</v>
      </c>
      <c r="BV320">
        <v>0</v>
      </c>
      <c r="BW320">
        <v>0</v>
      </c>
      <c r="BX320">
        <v>0</v>
      </c>
      <c r="BY320">
        <v>3</v>
      </c>
      <c r="BZ320">
        <v>0</v>
      </c>
      <c r="CA320">
        <v>0</v>
      </c>
      <c r="CB320">
        <v>0</v>
      </c>
      <c r="CC320">
        <v>0</v>
      </c>
      <c r="CD320">
        <v>0</v>
      </c>
      <c r="CE320">
        <v>0</v>
      </c>
      <c r="CF320">
        <v>1</v>
      </c>
      <c r="CG320">
        <v>2</v>
      </c>
      <c r="CH320">
        <v>3</v>
      </c>
      <c r="CI320">
        <v>1</v>
      </c>
      <c r="CJ320">
        <v>0</v>
      </c>
      <c r="CK320">
        <v>0</v>
      </c>
      <c r="CL320">
        <v>0</v>
      </c>
      <c r="CM320">
        <v>0</v>
      </c>
      <c r="CN320">
        <v>0</v>
      </c>
      <c r="CO320">
        <v>1</v>
      </c>
      <c r="CP320">
        <v>0</v>
      </c>
      <c r="CQ320">
        <v>0</v>
      </c>
      <c r="CR320">
        <v>0</v>
      </c>
      <c r="CS320">
        <v>0</v>
      </c>
      <c r="CT320">
        <v>0</v>
      </c>
      <c r="CU320">
        <v>0</v>
      </c>
      <c r="CV320">
        <v>3</v>
      </c>
      <c r="CW320">
        <v>0</v>
      </c>
      <c r="CX320">
        <v>0</v>
      </c>
      <c r="CY320">
        <v>1</v>
      </c>
      <c r="CZ320">
        <v>0</v>
      </c>
      <c r="DA320">
        <v>0</v>
      </c>
      <c r="DB320">
        <v>0</v>
      </c>
      <c r="DC320">
        <v>0</v>
      </c>
      <c r="DD320">
        <v>0</v>
      </c>
      <c r="DE320">
        <v>0</v>
      </c>
      <c r="DF320">
        <v>0</v>
      </c>
      <c r="DG320">
        <v>0</v>
      </c>
      <c r="DH320">
        <v>0</v>
      </c>
      <c r="DI320">
        <v>0</v>
      </c>
      <c r="DJ320">
        <v>0</v>
      </c>
      <c r="DK320">
        <v>0</v>
      </c>
      <c r="DL320">
        <v>0</v>
      </c>
      <c r="DM320">
        <v>2</v>
      </c>
      <c r="DN320">
        <v>0</v>
      </c>
      <c r="DO320">
        <v>0</v>
      </c>
      <c r="DP320">
        <v>0</v>
      </c>
      <c r="DQ320">
        <v>0</v>
      </c>
      <c r="DR320">
        <v>0</v>
      </c>
      <c r="DS320">
        <v>0</v>
      </c>
      <c r="DT320" s="340">
        <v>0</v>
      </c>
      <c r="DU320" s="340">
        <v>0</v>
      </c>
      <c r="DV320" s="340">
        <v>0</v>
      </c>
      <c r="DW320" s="340">
        <v>0</v>
      </c>
      <c r="DX320" s="340">
        <v>0</v>
      </c>
      <c r="DY320" s="340">
        <v>0</v>
      </c>
      <c r="DZ320" s="340">
        <v>0</v>
      </c>
      <c r="EA320" s="340">
        <v>0</v>
      </c>
      <c r="EB320" s="340">
        <v>2</v>
      </c>
      <c r="EC320" s="340">
        <v>1</v>
      </c>
      <c r="ED320" s="340">
        <v>0</v>
      </c>
      <c r="EE320" s="340">
        <v>0</v>
      </c>
      <c r="EF320" s="340">
        <v>0</v>
      </c>
      <c r="EG320" s="340">
        <v>0</v>
      </c>
      <c r="EH320" s="340">
        <v>0</v>
      </c>
      <c r="EI320" s="340">
        <v>0</v>
      </c>
      <c r="EJ320" s="235">
        <v>0</v>
      </c>
      <c r="EK320" s="235">
        <v>0</v>
      </c>
      <c r="EL320" s="235">
        <v>0</v>
      </c>
      <c r="EM320" s="235">
        <v>0</v>
      </c>
      <c r="EN320" s="235">
        <v>0</v>
      </c>
      <c r="EO320" s="235">
        <v>0</v>
      </c>
      <c r="EP320" s="235">
        <v>0</v>
      </c>
      <c r="EQ320" s="235">
        <v>0</v>
      </c>
      <c r="ER320" s="235">
        <v>2</v>
      </c>
      <c r="ES320" s="235">
        <v>0</v>
      </c>
      <c r="ET320" s="235">
        <v>2</v>
      </c>
      <c r="EU320" s="235">
        <v>0</v>
      </c>
      <c r="EV320" s="235">
        <v>0</v>
      </c>
      <c r="EW320" s="235">
        <v>0</v>
      </c>
      <c r="EX320" s="235">
        <v>0</v>
      </c>
      <c r="EY320" s="235">
        <v>0</v>
      </c>
    </row>
    <row r="321" spans="1:155" x14ac:dyDescent="0.2">
      <c r="A321" t="s">
        <v>1744</v>
      </c>
      <c r="E321" s="277"/>
      <c r="F321" s="277"/>
      <c r="G321" s="277"/>
      <c r="H321" s="277"/>
      <c r="I321" s="277"/>
      <c r="J321" s="277"/>
      <c r="K321">
        <v>0</v>
      </c>
      <c r="L321">
        <v>0</v>
      </c>
      <c r="M321">
        <v>0</v>
      </c>
      <c r="N321">
        <v>0</v>
      </c>
      <c r="O321">
        <v>0</v>
      </c>
      <c r="P321">
        <v>0</v>
      </c>
      <c r="Q321">
        <v>0</v>
      </c>
      <c r="R321">
        <v>0</v>
      </c>
      <c r="S321">
        <v>10</v>
      </c>
      <c r="T321">
        <v>23</v>
      </c>
      <c r="U321">
        <v>0</v>
      </c>
      <c r="V321">
        <v>15</v>
      </c>
      <c r="W321">
        <v>0</v>
      </c>
      <c r="X321">
        <v>0</v>
      </c>
      <c r="Y321">
        <v>0</v>
      </c>
      <c r="Z321">
        <v>0</v>
      </c>
      <c r="AA321" t="s">
        <v>2201</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1</v>
      </c>
      <c r="BB321">
        <v>0</v>
      </c>
      <c r="BC321">
        <v>0</v>
      </c>
      <c r="BD321">
        <v>0</v>
      </c>
      <c r="BE321">
        <v>0</v>
      </c>
      <c r="BF321">
        <v>0</v>
      </c>
      <c r="BG321">
        <v>0</v>
      </c>
      <c r="BH321">
        <v>0</v>
      </c>
      <c r="BI321">
        <v>0</v>
      </c>
      <c r="BJ321">
        <v>0</v>
      </c>
      <c r="BK321">
        <v>0</v>
      </c>
      <c r="BL321">
        <v>0</v>
      </c>
      <c r="BM321">
        <v>0</v>
      </c>
      <c r="BN321">
        <v>0</v>
      </c>
      <c r="BO321">
        <v>0</v>
      </c>
      <c r="BP321">
        <v>0</v>
      </c>
      <c r="BQ321">
        <v>1</v>
      </c>
      <c r="BR321">
        <v>0</v>
      </c>
      <c r="BS321">
        <v>0</v>
      </c>
      <c r="BT321">
        <v>0</v>
      </c>
      <c r="BU321">
        <v>0</v>
      </c>
      <c r="BV321">
        <v>0</v>
      </c>
      <c r="BW321">
        <v>0</v>
      </c>
      <c r="BX321">
        <v>0</v>
      </c>
      <c r="BY321">
        <v>0</v>
      </c>
      <c r="BZ321">
        <v>0</v>
      </c>
      <c r="CA321">
        <v>0</v>
      </c>
      <c r="CB321">
        <v>0</v>
      </c>
      <c r="CC321">
        <v>0</v>
      </c>
      <c r="CD321">
        <v>0</v>
      </c>
      <c r="CE321">
        <v>0</v>
      </c>
      <c r="CF321">
        <v>0</v>
      </c>
      <c r="CG321">
        <v>0</v>
      </c>
      <c r="CH321">
        <v>0</v>
      </c>
      <c r="CI321">
        <v>0</v>
      </c>
      <c r="CJ321">
        <v>0</v>
      </c>
      <c r="CK321">
        <v>0</v>
      </c>
      <c r="CL321">
        <v>0</v>
      </c>
      <c r="CM321">
        <v>0</v>
      </c>
      <c r="CN321">
        <v>0</v>
      </c>
      <c r="CO321">
        <v>0</v>
      </c>
      <c r="CP321">
        <v>0</v>
      </c>
      <c r="CQ321">
        <v>0</v>
      </c>
      <c r="CR321">
        <v>0</v>
      </c>
      <c r="CS321">
        <v>0</v>
      </c>
      <c r="CT321">
        <v>0</v>
      </c>
      <c r="CU321">
        <v>0</v>
      </c>
      <c r="CV321">
        <v>2</v>
      </c>
      <c r="CW321">
        <v>0</v>
      </c>
      <c r="CX321">
        <v>0</v>
      </c>
      <c r="CY321">
        <v>2</v>
      </c>
      <c r="CZ321">
        <v>0</v>
      </c>
      <c r="DA321">
        <v>0</v>
      </c>
      <c r="DB321">
        <v>0</v>
      </c>
      <c r="DC321">
        <v>0</v>
      </c>
      <c r="DD321">
        <v>0</v>
      </c>
      <c r="DE321">
        <v>0</v>
      </c>
      <c r="DF321">
        <v>0</v>
      </c>
      <c r="DG321">
        <v>0</v>
      </c>
      <c r="DH321">
        <v>0</v>
      </c>
      <c r="DI321">
        <v>0</v>
      </c>
      <c r="DJ321">
        <v>0</v>
      </c>
      <c r="DK321">
        <v>0</v>
      </c>
      <c r="DL321">
        <v>0</v>
      </c>
      <c r="DM321">
        <v>1</v>
      </c>
      <c r="DN321">
        <v>2</v>
      </c>
      <c r="DO321">
        <v>0</v>
      </c>
      <c r="DP321">
        <v>0</v>
      </c>
      <c r="DQ321">
        <v>0</v>
      </c>
      <c r="DR321">
        <v>0</v>
      </c>
      <c r="DS321">
        <v>0</v>
      </c>
      <c r="DT321" s="340">
        <v>0</v>
      </c>
      <c r="DU321" s="340">
        <v>0</v>
      </c>
      <c r="DV321" s="340">
        <v>0</v>
      </c>
      <c r="DW321" s="340">
        <v>0</v>
      </c>
      <c r="DX321" s="340">
        <v>0</v>
      </c>
      <c r="DY321" s="340">
        <v>0</v>
      </c>
      <c r="DZ321" s="340">
        <v>0</v>
      </c>
      <c r="EA321" s="340">
        <v>0</v>
      </c>
      <c r="EB321" s="340">
        <v>0</v>
      </c>
      <c r="EC321" s="340">
        <v>0</v>
      </c>
      <c r="ED321" s="340">
        <v>0</v>
      </c>
      <c r="EE321" s="340">
        <v>4</v>
      </c>
      <c r="EF321" s="340">
        <v>0</v>
      </c>
      <c r="EG321" s="340">
        <v>0</v>
      </c>
      <c r="EH321" s="340">
        <v>0</v>
      </c>
      <c r="EI321" s="340">
        <v>0</v>
      </c>
      <c r="EJ321" s="235">
        <v>0</v>
      </c>
      <c r="EK321" s="235">
        <v>0</v>
      </c>
      <c r="EL321" s="235">
        <v>0</v>
      </c>
      <c r="EM321" s="235">
        <v>0</v>
      </c>
      <c r="EN321" s="235">
        <v>0</v>
      </c>
      <c r="EO321" s="235">
        <v>0</v>
      </c>
      <c r="EP321" s="235">
        <v>0</v>
      </c>
      <c r="EQ321" s="235">
        <v>0</v>
      </c>
      <c r="ER321" s="235">
        <v>0</v>
      </c>
      <c r="ES321" s="235">
        <v>1</v>
      </c>
      <c r="ET321" s="235">
        <v>1</v>
      </c>
      <c r="EU321" s="235">
        <v>0</v>
      </c>
      <c r="EV321" s="235">
        <v>0</v>
      </c>
      <c r="EW321" s="235">
        <v>0</v>
      </c>
      <c r="EX321" s="235">
        <v>0</v>
      </c>
      <c r="EY321" s="235">
        <v>0</v>
      </c>
    </row>
    <row r="322" spans="1:155" x14ac:dyDescent="0.2">
      <c r="A322" t="s">
        <v>2098</v>
      </c>
      <c r="E322" s="277"/>
      <c r="F322" s="277"/>
      <c r="G322" s="277"/>
      <c r="H322" s="277"/>
      <c r="I322" s="277"/>
      <c r="J322" s="277"/>
      <c r="K322">
        <v>0</v>
      </c>
      <c r="L322">
        <v>13</v>
      </c>
      <c r="M322">
        <v>0</v>
      </c>
      <c r="N322">
        <v>1</v>
      </c>
      <c r="O322">
        <v>5</v>
      </c>
      <c r="P322">
        <v>0</v>
      </c>
      <c r="Q322">
        <v>2</v>
      </c>
      <c r="R322">
        <v>1</v>
      </c>
      <c r="S322">
        <v>3</v>
      </c>
      <c r="T322">
        <v>8</v>
      </c>
      <c r="U322">
        <v>2</v>
      </c>
      <c r="V322">
        <v>8</v>
      </c>
      <c r="W322">
        <v>0</v>
      </c>
      <c r="X322">
        <v>0</v>
      </c>
      <c r="Y322">
        <v>0</v>
      </c>
      <c r="Z322">
        <v>1</v>
      </c>
      <c r="AA322" t="s">
        <v>2201</v>
      </c>
      <c r="AB322">
        <v>0</v>
      </c>
      <c r="AC322">
        <v>0</v>
      </c>
      <c r="AD322">
        <v>0</v>
      </c>
      <c r="AE322">
        <v>0</v>
      </c>
      <c r="AF322">
        <v>1</v>
      </c>
      <c r="AG322">
        <v>0</v>
      </c>
      <c r="AH322">
        <v>0</v>
      </c>
      <c r="AI322">
        <v>0</v>
      </c>
      <c r="AJ322">
        <v>0</v>
      </c>
      <c r="AK322">
        <v>2</v>
      </c>
      <c r="AL322">
        <v>0</v>
      </c>
      <c r="AM322">
        <v>1</v>
      </c>
      <c r="AN322">
        <v>0</v>
      </c>
      <c r="AO322">
        <v>0</v>
      </c>
      <c r="AP322">
        <v>0</v>
      </c>
      <c r="AQ322">
        <v>1</v>
      </c>
      <c r="AR322">
        <v>0</v>
      </c>
      <c r="AS322">
        <v>0</v>
      </c>
      <c r="AT322">
        <v>0</v>
      </c>
      <c r="AU322">
        <v>1</v>
      </c>
      <c r="AV322">
        <v>0</v>
      </c>
      <c r="AW322">
        <v>0</v>
      </c>
      <c r="AX322">
        <v>0</v>
      </c>
      <c r="AY322">
        <v>0</v>
      </c>
      <c r="AZ322">
        <v>0</v>
      </c>
      <c r="BA322">
        <v>0</v>
      </c>
      <c r="BB322">
        <v>0</v>
      </c>
      <c r="BC322">
        <v>1</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BX322">
        <v>0</v>
      </c>
      <c r="BY322">
        <v>0</v>
      </c>
      <c r="BZ322">
        <v>0</v>
      </c>
      <c r="CA322">
        <v>0</v>
      </c>
      <c r="CB322">
        <v>0</v>
      </c>
      <c r="CC322">
        <v>0</v>
      </c>
      <c r="CD322">
        <v>0</v>
      </c>
      <c r="CE322">
        <v>0</v>
      </c>
      <c r="CF322">
        <v>0</v>
      </c>
      <c r="CG322">
        <v>0</v>
      </c>
      <c r="CH322">
        <v>0</v>
      </c>
      <c r="CI322">
        <v>0</v>
      </c>
      <c r="CJ322">
        <v>0</v>
      </c>
      <c r="CK322">
        <v>0</v>
      </c>
      <c r="CL322">
        <v>0</v>
      </c>
      <c r="CM322">
        <v>0</v>
      </c>
      <c r="CN322">
        <v>0</v>
      </c>
      <c r="CO322">
        <v>3</v>
      </c>
      <c r="CP322">
        <v>0</v>
      </c>
      <c r="CQ322">
        <v>1</v>
      </c>
      <c r="CR322">
        <v>1</v>
      </c>
      <c r="CS322">
        <v>0</v>
      </c>
      <c r="CT322">
        <v>2</v>
      </c>
      <c r="CU322">
        <v>0</v>
      </c>
      <c r="CV322">
        <v>0</v>
      </c>
      <c r="CW322">
        <v>0</v>
      </c>
      <c r="CX322">
        <v>0</v>
      </c>
      <c r="CY322">
        <v>1</v>
      </c>
      <c r="CZ322">
        <v>0</v>
      </c>
      <c r="DA322">
        <v>0</v>
      </c>
      <c r="DB322">
        <v>0</v>
      </c>
      <c r="DC322">
        <v>0</v>
      </c>
      <c r="DD322">
        <v>0</v>
      </c>
      <c r="DE322">
        <v>5</v>
      </c>
      <c r="DF322">
        <v>0</v>
      </c>
      <c r="DG322">
        <v>0</v>
      </c>
      <c r="DH322">
        <v>7</v>
      </c>
      <c r="DI322">
        <v>0</v>
      </c>
      <c r="DJ322">
        <v>0</v>
      </c>
      <c r="DK322">
        <v>0</v>
      </c>
      <c r="DL322">
        <v>0</v>
      </c>
      <c r="DM322">
        <v>4</v>
      </c>
      <c r="DN322">
        <v>1</v>
      </c>
      <c r="DO322">
        <v>1</v>
      </c>
      <c r="DP322">
        <v>0</v>
      </c>
      <c r="DQ322">
        <v>0</v>
      </c>
      <c r="DR322">
        <v>0</v>
      </c>
      <c r="DS322">
        <v>1</v>
      </c>
      <c r="DT322" s="340">
        <v>0</v>
      </c>
      <c r="DU322" s="340">
        <v>1</v>
      </c>
      <c r="DV322" s="340">
        <v>0</v>
      </c>
      <c r="DW322" s="340">
        <v>0</v>
      </c>
      <c r="DX322" s="340">
        <v>1</v>
      </c>
      <c r="DY322" s="340">
        <v>0</v>
      </c>
      <c r="DZ322" s="340">
        <v>0</v>
      </c>
      <c r="EA322" s="340">
        <v>0</v>
      </c>
      <c r="EB322" s="340">
        <v>0</v>
      </c>
      <c r="EC322" s="340">
        <v>0</v>
      </c>
      <c r="ED322" s="340">
        <v>0</v>
      </c>
      <c r="EE322" s="340">
        <v>1</v>
      </c>
      <c r="EF322" s="340">
        <v>0</v>
      </c>
      <c r="EG322" s="340">
        <v>0</v>
      </c>
      <c r="EH322" s="340">
        <v>0</v>
      </c>
      <c r="EI322" s="340">
        <v>0</v>
      </c>
      <c r="EJ322" s="235">
        <v>0</v>
      </c>
      <c r="EK322" s="235">
        <v>2</v>
      </c>
      <c r="EL322" s="235">
        <v>0</v>
      </c>
      <c r="EM322" s="235">
        <v>0</v>
      </c>
      <c r="EN322" s="235">
        <v>1</v>
      </c>
      <c r="EO322" s="235">
        <v>0</v>
      </c>
      <c r="EP322" s="235">
        <v>0</v>
      </c>
      <c r="EQ322" s="235">
        <v>0</v>
      </c>
      <c r="ER322" s="235">
        <v>1</v>
      </c>
      <c r="ES322" s="235">
        <v>0</v>
      </c>
      <c r="ET322" s="235">
        <v>1</v>
      </c>
      <c r="EU322" s="235">
        <v>0</v>
      </c>
      <c r="EV322" s="235">
        <v>0</v>
      </c>
      <c r="EW322" s="235">
        <v>0</v>
      </c>
      <c r="EX322" s="235">
        <v>0</v>
      </c>
      <c r="EY322" s="235">
        <v>0</v>
      </c>
    </row>
    <row r="323" spans="1:155" x14ac:dyDescent="0.2">
      <c r="A323" t="s">
        <v>2009</v>
      </c>
      <c r="E323" s="277"/>
      <c r="F323" s="277"/>
      <c r="G323" s="277"/>
      <c r="H323" s="277"/>
      <c r="I323" s="277"/>
      <c r="J323" s="277"/>
      <c r="K323">
        <v>0</v>
      </c>
      <c r="L323">
        <v>96</v>
      </c>
      <c r="M323">
        <v>0</v>
      </c>
      <c r="N323">
        <v>7</v>
      </c>
      <c r="O323">
        <v>64</v>
      </c>
      <c r="P323">
        <v>0</v>
      </c>
      <c r="Q323">
        <v>2</v>
      </c>
      <c r="R323">
        <v>0</v>
      </c>
      <c r="S323">
        <v>8</v>
      </c>
      <c r="T323">
        <v>36</v>
      </c>
      <c r="U323">
        <v>6</v>
      </c>
      <c r="V323">
        <v>9</v>
      </c>
      <c r="W323">
        <v>0</v>
      </c>
      <c r="X323">
        <v>0</v>
      </c>
      <c r="Y323">
        <v>0</v>
      </c>
      <c r="Z323">
        <v>0</v>
      </c>
      <c r="AA323" t="s">
        <v>2201</v>
      </c>
      <c r="AB323">
        <v>0</v>
      </c>
      <c r="AC323">
        <v>12</v>
      </c>
      <c r="AD323">
        <v>0</v>
      </c>
      <c r="AE323">
        <v>0</v>
      </c>
      <c r="AF323">
        <v>6</v>
      </c>
      <c r="AG323">
        <v>0</v>
      </c>
      <c r="AH323">
        <v>0</v>
      </c>
      <c r="AI323">
        <v>0</v>
      </c>
      <c r="AJ323">
        <v>1</v>
      </c>
      <c r="AK323">
        <v>1</v>
      </c>
      <c r="AL323">
        <v>3</v>
      </c>
      <c r="AM323">
        <v>0</v>
      </c>
      <c r="AN323">
        <v>0</v>
      </c>
      <c r="AO323">
        <v>0</v>
      </c>
      <c r="AP323">
        <v>0</v>
      </c>
      <c r="AQ323">
        <v>0</v>
      </c>
      <c r="AR323">
        <v>0</v>
      </c>
      <c r="AS323">
        <v>16</v>
      </c>
      <c r="AT323">
        <v>0</v>
      </c>
      <c r="AU323">
        <v>0</v>
      </c>
      <c r="AV323">
        <v>0</v>
      </c>
      <c r="AW323">
        <v>0</v>
      </c>
      <c r="AX323">
        <v>1</v>
      </c>
      <c r="AY323">
        <v>0</v>
      </c>
      <c r="AZ323">
        <v>0</v>
      </c>
      <c r="BA323">
        <v>2</v>
      </c>
      <c r="BB323">
        <v>4</v>
      </c>
      <c r="BC323">
        <v>0</v>
      </c>
      <c r="BD323">
        <v>0</v>
      </c>
      <c r="BE323">
        <v>0</v>
      </c>
      <c r="BF323">
        <v>0</v>
      </c>
      <c r="BG323">
        <v>0</v>
      </c>
      <c r="BH323">
        <v>0</v>
      </c>
      <c r="BI323">
        <v>19</v>
      </c>
      <c r="BJ323">
        <v>0</v>
      </c>
      <c r="BK323">
        <v>0</v>
      </c>
      <c r="BL323">
        <v>14</v>
      </c>
      <c r="BM323">
        <v>0</v>
      </c>
      <c r="BN323">
        <v>1</v>
      </c>
      <c r="BO323">
        <v>0</v>
      </c>
      <c r="BP323">
        <v>0</v>
      </c>
      <c r="BQ323">
        <v>3</v>
      </c>
      <c r="BR323">
        <v>1</v>
      </c>
      <c r="BS323">
        <v>1</v>
      </c>
      <c r="BT323">
        <v>0</v>
      </c>
      <c r="BU323">
        <v>0</v>
      </c>
      <c r="BV323">
        <v>0</v>
      </c>
      <c r="BW323">
        <v>0</v>
      </c>
      <c r="BX323">
        <v>0</v>
      </c>
      <c r="BY323">
        <v>34</v>
      </c>
      <c r="BZ323">
        <v>0</v>
      </c>
      <c r="CA323">
        <v>0</v>
      </c>
      <c r="CB323">
        <v>1</v>
      </c>
      <c r="CC323">
        <v>0</v>
      </c>
      <c r="CD323">
        <v>0</v>
      </c>
      <c r="CE323">
        <v>0</v>
      </c>
      <c r="CF323">
        <v>0</v>
      </c>
      <c r="CG323">
        <v>1</v>
      </c>
      <c r="CH323">
        <v>1</v>
      </c>
      <c r="CI323">
        <v>0</v>
      </c>
      <c r="CJ323">
        <v>0</v>
      </c>
      <c r="CK323">
        <v>0</v>
      </c>
      <c r="CL323">
        <v>0</v>
      </c>
      <c r="CM323">
        <v>0</v>
      </c>
      <c r="CN323">
        <v>0</v>
      </c>
      <c r="CO323">
        <v>21</v>
      </c>
      <c r="CP323">
        <v>0</v>
      </c>
      <c r="CQ323">
        <v>0</v>
      </c>
      <c r="CR323">
        <v>5</v>
      </c>
      <c r="CS323">
        <v>0</v>
      </c>
      <c r="CT323">
        <v>0</v>
      </c>
      <c r="CU323">
        <v>0</v>
      </c>
      <c r="CV323">
        <v>0</v>
      </c>
      <c r="CW323">
        <v>1</v>
      </c>
      <c r="CX323">
        <v>3</v>
      </c>
      <c r="CY323">
        <v>2</v>
      </c>
      <c r="CZ323">
        <v>0</v>
      </c>
      <c r="DA323">
        <v>0</v>
      </c>
      <c r="DB323">
        <v>0</v>
      </c>
      <c r="DC323">
        <v>0</v>
      </c>
      <c r="DD323">
        <v>0</v>
      </c>
      <c r="DE323">
        <v>25</v>
      </c>
      <c r="DF323">
        <v>0</v>
      </c>
      <c r="DG323">
        <v>0</v>
      </c>
      <c r="DH323">
        <v>0</v>
      </c>
      <c r="DI323">
        <v>1</v>
      </c>
      <c r="DJ323">
        <v>1</v>
      </c>
      <c r="DK323">
        <v>0</v>
      </c>
      <c r="DL323">
        <v>0</v>
      </c>
      <c r="DM323">
        <v>1</v>
      </c>
      <c r="DN323">
        <v>10</v>
      </c>
      <c r="DO323">
        <v>0</v>
      </c>
      <c r="DP323">
        <v>1</v>
      </c>
      <c r="DQ323">
        <v>0</v>
      </c>
      <c r="DR323">
        <v>0</v>
      </c>
      <c r="DS323">
        <v>0</v>
      </c>
      <c r="DT323" s="340">
        <v>0</v>
      </c>
      <c r="DU323" s="340">
        <v>14</v>
      </c>
      <c r="DV323" s="340">
        <v>0</v>
      </c>
      <c r="DW323" s="340">
        <v>1</v>
      </c>
      <c r="DX323" s="340">
        <v>6</v>
      </c>
      <c r="DY323" s="340">
        <v>0</v>
      </c>
      <c r="DZ323" s="340">
        <v>1</v>
      </c>
      <c r="EA323" s="340">
        <v>0</v>
      </c>
      <c r="EB323" s="340">
        <v>1</v>
      </c>
      <c r="EC323" s="340">
        <v>2</v>
      </c>
      <c r="ED323" s="340">
        <v>4</v>
      </c>
      <c r="EE323" s="340">
        <v>0</v>
      </c>
      <c r="EF323" s="340">
        <v>0</v>
      </c>
      <c r="EG323" s="340">
        <v>0</v>
      </c>
      <c r="EH323" s="340">
        <v>0</v>
      </c>
      <c r="EI323" s="340">
        <v>0</v>
      </c>
      <c r="EJ323" s="235">
        <v>0</v>
      </c>
      <c r="EK323" s="235">
        <v>26</v>
      </c>
      <c r="EL323" s="235">
        <v>0</v>
      </c>
      <c r="EM323" s="235">
        <v>0</v>
      </c>
      <c r="EN323" s="235">
        <v>0</v>
      </c>
      <c r="EO323" s="235">
        <v>0</v>
      </c>
      <c r="EP323" s="235">
        <v>1</v>
      </c>
      <c r="EQ323" s="235">
        <v>0</v>
      </c>
      <c r="ER323" s="235">
        <v>0</v>
      </c>
      <c r="ES323" s="235">
        <v>0</v>
      </c>
      <c r="ET323" s="235">
        <v>10</v>
      </c>
      <c r="EU323" s="235">
        <v>0</v>
      </c>
      <c r="EV323" s="235">
        <v>0</v>
      </c>
      <c r="EW323" s="235">
        <v>0</v>
      </c>
      <c r="EX323" s="235">
        <v>0</v>
      </c>
      <c r="EY323" s="235">
        <v>0</v>
      </c>
    </row>
    <row r="324" spans="1:155" x14ac:dyDescent="0.2">
      <c r="A324" t="s">
        <v>1711</v>
      </c>
      <c r="E324" s="277"/>
      <c r="F324" s="277"/>
      <c r="G324" s="277"/>
      <c r="H324" s="277"/>
      <c r="I324" s="277"/>
      <c r="J324" s="277"/>
      <c r="K324">
        <v>0</v>
      </c>
      <c r="L324">
        <v>2</v>
      </c>
      <c r="M324">
        <v>0</v>
      </c>
      <c r="N324">
        <v>9</v>
      </c>
      <c r="O324">
        <v>5</v>
      </c>
      <c r="P324">
        <v>0</v>
      </c>
      <c r="Q324">
        <v>3</v>
      </c>
      <c r="R324">
        <v>0</v>
      </c>
      <c r="S324">
        <v>5</v>
      </c>
      <c r="T324">
        <v>2</v>
      </c>
      <c r="U324">
        <v>4</v>
      </c>
      <c r="V324">
        <v>2</v>
      </c>
      <c r="W324">
        <v>0</v>
      </c>
      <c r="X324">
        <v>0</v>
      </c>
      <c r="Y324">
        <v>0</v>
      </c>
      <c r="Z324">
        <v>1</v>
      </c>
      <c r="AA324" t="s">
        <v>2201</v>
      </c>
      <c r="AB324">
        <v>0</v>
      </c>
      <c r="AC324">
        <v>0</v>
      </c>
      <c r="AD324">
        <v>0</v>
      </c>
      <c r="AE324">
        <v>0</v>
      </c>
      <c r="AF324">
        <v>0</v>
      </c>
      <c r="AG324">
        <v>0</v>
      </c>
      <c r="AH324">
        <v>0</v>
      </c>
      <c r="AI324">
        <v>0</v>
      </c>
      <c r="AJ324">
        <v>0</v>
      </c>
      <c r="AK324">
        <v>0</v>
      </c>
      <c r="AL324">
        <v>0</v>
      </c>
      <c r="AM324">
        <v>2</v>
      </c>
      <c r="AN324">
        <v>0</v>
      </c>
      <c r="AO324">
        <v>0</v>
      </c>
      <c r="AP324">
        <v>0</v>
      </c>
      <c r="AQ324">
        <v>1</v>
      </c>
      <c r="AR324">
        <v>0</v>
      </c>
      <c r="AS324">
        <v>0</v>
      </c>
      <c r="AT324">
        <v>0</v>
      </c>
      <c r="AU324">
        <v>0</v>
      </c>
      <c r="AV324">
        <v>0</v>
      </c>
      <c r="AW324">
        <v>0</v>
      </c>
      <c r="AX324">
        <v>0</v>
      </c>
      <c r="AY324">
        <v>0</v>
      </c>
      <c r="AZ324">
        <v>0</v>
      </c>
      <c r="BA324">
        <v>0</v>
      </c>
      <c r="BB324">
        <v>1</v>
      </c>
      <c r="BC324">
        <v>0</v>
      </c>
      <c r="BD324">
        <v>0</v>
      </c>
      <c r="BE324">
        <v>0</v>
      </c>
      <c r="BF324">
        <v>0</v>
      </c>
      <c r="BG324">
        <v>0</v>
      </c>
      <c r="BH324">
        <v>0</v>
      </c>
      <c r="BI324">
        <v>0</v>
      </c>
      <c r="BJ324">
        <v>0</v>
      </c>
      <c r="BK324">
        <v>0</v>
      </c>
      <c r="BL324">
        <v>0</v>
      </c>
      <c r="BM324">
        <v>0</v>
      </c>
      <c r="BN324">
        <v>3</v>
      </c>
      <c r="BO324">
        <v>0</v>
      </c>
      <c r="BP324">
        <v>1</v>
      </c>
      <c r="BQ324">
        <v>0</v>
      </c>
      <c r="BR324">
        <v>0</v>
      </c>
      <c r="BS324">
        <v>0</v>
      </c>
      <c r="BT324">
        <v>0</v>
      </c>
      <c r="BU324">
        <v>0</v>
      </c>
      <c r="BV324">
        <v>0</v>
      </c>
      <c r="BW324">
        <v>0</v>
      </c>
      <c r="BX324">
        <v>0</v>
      </c>
      <c r="BY324">
        <v>1</v>
      </c>
      <c r="BZ324">
        <v>0</v>
      </c>
      <c r="CA324">
        <v>0</v>
      </c>
      <c r="CB324">
        <v>1</v>
      </c>
      <c r="CC324">
        <v>0</v>
      </c>
      <c r="CD324">
        <v>1</v>
      </c>
      <c r="CE324">
        <v>0</v>
      </c>
      <c r="CF324">
        <v>0</v>
      </c>
      <c r="CG324">
        <v>0</v>
      </c>
      <c r="CH324">
        <v>1</v>
      </c>
      <c r="CI324">
        <v>0</v>
      </c>
      <c r="CJ324">
        <v>0</v>
      </c>
      <c r="CK324">
        <v>0</v>
      </c>
      <c r="CL324">
        <v>0</v>
      </c>
      <c r="CM324">
        <v>0</v>
      </c>
      <c r="CN324">
        <v>0</v>
      </c>
      <c r="CO324">
        <v>0</v>
      </c>
      <c r="CP324">
        <v>0</v>
      </c>
      <c r="CQ324">
        <v>1</v>
      </c>
      <c r="CR324">
        <v>0</v>
      </c>
      <c r="CS324">
        <v>0</v>
      </c>
      <c r="CT324">
        <v>0</v>
      </c>
      <c r="CU324">
        <v>0</v>
      </c>
      <c r="CV324">
        <v>0</v>
      </c>
      <c r="CW324">
        <v>0</v>
      </c>
      <c r="CX324">
        <v>0</v>
      </c>
      <c r="CY324">
        <v>0</v>
      </c>
      <c r="CZ324">
        <v>0</v>
      </c>
      <c r="DA324">
        <v>0</v>
      </c>
      <c r="DB324">
        <v>0</v>
      </c>
      <c r="DC324">
        <v>0</v>
      </c>
      <c r="DD324">
        <v>0</v>
      </c>
      <c r="DE324">
        <v>0</v>
      </c>
      <c r="DF324">
        <v>0</v>
      </c>
      <c r="DG324">
        <v>0</v>
      </c>
      <c r="DH324">
        <v>0</v>
      </c>
      <c r="DI324">
        <v>0</v>
      </c>
      <c r="DJ324">
        <v>1</v>
      </c>
      <c r="DK324">
        <v>0</v>
      </c>
      <c r="DL324">
        <v>0</v>
      </c>
      <c r="DM324">
        <v>0</v>
      </c>
      <c r="DN324">
        <v>0</v>
      </c>
      <c r="DO324">
        <v>0</v>
      </c>
      <c r="DP324">
        <v>0</v>
      </c>
      <c r="DQ324">
        <v>0</v>
      </c>
      <c r="DR324">
        <v>0</v>
      </c>
      <c r="DS324">
        <v>0</v>
      </c>
      <c r="DT324" s="340">
        <v>0</v>
      </c>
      <c r="DU324" s="340">
        <v>0</v>
      </c>
      <c r="DV324" s="340">
        <v>0</v>
      </c>
      <c r="DW324" s="340">
        <v>1</v>
      </c>
      <c r="DX324" s="340">
        <v>0</v>
      </c>
      <c r="DY324" s="340">
        <v>0</v>
      </c>
      <c r="DZ324" s="340">
        <v>0</v>
      </c>
      <c r="EA324" s="340">
        <v>0</v>
      </c>
      <c r="EB324" s="340">
        <v>1</v>
      </c>
      <c r="EC324" s="340">
        <v>0</v>
      </c>
      <c r="ED324" s="340">
        <v>0</v>
      </c>
      <c r="EE324" s="340">
        <v>0</v>
      </c>
      <c r="EF324" s="340">
        <v>0</v>
      </c>
      <c r="EG324" s="340">
        <v>0</v>
      </c>
      <c r="EH324" s="340">
        <v>0</v>
      </c>
      <c r="EI324" s="340">
        <v>0</v>
      </c>
      <c r="EJ324" s="235">
        <v>0</v>
      </c>
      <c r="EK324" s="235">
        <v>0</v>
      </c>
      <c r="EL324" s="235">
        <v>0</v>
      </c>
      <c r="EM324" s="235">
        <v>0</v>
      </c>
      <c r="EN324" s="235">
        <v>0</v>
      </c>
      <c r="EO324" s="235">
        <v>0</v>
      </c>
      <c r="EP324" s="235">
        <v>1</v>
      </c>
      <c r="EQ324" s="235">
        <v>0</v>
      </c>
      <c r="ER324" s="235">
        <v>0</v>
      </c>
      <c r="ES324" s="235">
        <v>0</v>
      </c>
      <c r="ET324" s="235">
        <v>1</v>
      </c>
      <c r="EU324" s="235">
        <v>0</v>
      </c>
      <c r="EV324" s="235">
        <v>0</v>
      </c>
      <c r="EW324" s="235">
        <v>0</v>
      </c>
      <c r="EX324" s="235">
        <v>0</v>
      </c>
      <c r="EY324" s="235">
        <v>0</v>
      </c>
    </row>
    <row r="325" spans="1:155" x14ac:dyDescent="0.2">
      <c r="A325" t="s">
        <v>1833</v>
      </c>
      <c r="E325" s="277"/>
      <c r="F325" s="277"/>
      <c r="G325" s="277"/>
      <c r="H325" s="277"/>
      <c r="I325" s="277"/>
      <c r="J325" s="277"/>
      <c r="K325">
        <v>0</v>
      </c>
      <c r="L325">
        <v>0</v>
      </c>
      <c r="M325">
        <v>0</v>
      </c>
      <c r="N325">
        <v>0</v>
      </c>
      <c r="O325">
        <v>3</v>
      </c>
      <c r="P325">
        <v>0</v>
      </c>
      <c r="Q325">
        <v>9</v>
      </c>
      <c r="R325">
        <v>0</v>
      </c>
      <c r="S325">
        <v>4</v>
      </c>
      <c r="T325">
        <v>1</v>
      </c>
      <c r="U325">
        <v>0</v>
      </c>
      <c r="V325">
        <v>16</v>
      </c>
      <c r="W325">
        <v>0</v>
      </c>
      <c r="X325">
        <v>0</v>
      </c>
      <c r="Y325">
        <v>0</v>
      </c>
      <c r="Z325">
        <v>7</v>
      </c>
      <c r="AA325" t="s">
        <v>2201</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0</v>
      </c>
      <c r="BI325">
        <v>0</v>
      </c>
      <c r="BJ325">
        <v>0</v>
      </c>
      <c r="BK325">
        <v>0</v>
      </c>
      <c r="BL325">
        <v>1</v>
      </c>
      <c r="BM325">
        <v>0</v>
      </c>
      <c r="BN325">
        <v>0</v>
      </c>
      <c r="BO325">
        <v>0</v>
      </c>
      <c r="BP325">
        <v>0</v>
      </c>
      <c r="BQ325">
        <v>0</v>
      </c>
      <c r="BR325">
        <v>0</v>
      </c>
      <c r="BS325">
        <v>1</v>
      </c>
      <c r="BT325">
        <v>0</v>
      </c>
      <c r="BU325">
        <v>0</v>
      </c>
      <c r="BV325">
        <v>0</v>
      </c>
      <c r="BW325">
        <v>1</v>
      </c>
      <c r="BX325">
        <v>0</v>
      </c>
      <c r="BY325">
        <v>0</v>
      </c>
      <c r="BZ325">
        <v>0</v>
      </c>
      <c r="CA325">
        <v>0</v>
      </c>
      <c r="CB325">
        <v>1</v>
      </c>
      <c r="CC325">
        <v>0</v>
      </c>
      <c r="CD325">
        <v>0</v>
      </c>
      <c r="CE325">
        <v>0</v>
      </c>
      <c r="CF325">
        <v>0</v>
      </c>
      <c r="CG325">
        <v>0</v>
      </c>
      <c r="CH325">
        <v>1</v>
      </c>
      <c r="CI325">
        <v>0</v>
      </c>
      <c r="CJ325">
        <v>0</v>
      </c>
      <c r="CK325">
        <v>0</v>
      </c>
      <c r="CL325">
        <v>0</v>
      </c>
      <c r="CM325">
        <v>0</v>
      </c>
      <c r="CN325">
        <v>0</v>
      </c>
      <c r="CO325">
        <v>0</v>
      </c>
      <c r="CP325">
        <v>0</v>
      </c>
      <c r="CQ325">
        <v>0</v>
      </c>
      <c r="CR325">
        <v>0</v>
      </c>
      <c r="CS325">
        <v>0</v>
      </c>
      <c r="CT325">
        <v>1</v>
      </c>
      <c r="CU325">
        <v>0</v>
      </c>
      <c r="CV325">
        <v>0</v>
      </c>
      <c r="CW325">
        <v>0</v>
      </c>
      <c r="CX325">
        <v>0</v>
      </c>
      <c r="CY325">
        <v>0</v>
      </c>
      <c r="CZ325">
        <v>0</v>
      </c>
      <c r="DA325">
        <v>0</v>
      </c>
      <c r="DB325">
        <v>0</v>
      </c>
      <c r="DC325">
        <v>0</v>
      </c>
      <c r="DD325">
        <v>0</v>
      </c>
      <c r="DE325">
        <v>0</v>
      </c>
      <c r="DF325">
        <v>0</v>
      </c>
      <c r="DG325">
        <v>0</v>
      </c>
      <c r="DH325">
        <v>0</v>
      </c>
      <c r="DI325">
        <v>0</v>
      </c>
      <c r="DJ325">
        <v>0</v>
      </c>
      <c r="DK325">
        <v>0</v>
      </c>
      <c r="DL325">
        <v>0</v>
      </c>
      <c r="DM325">
        <v>0</v>
      </c>
      <c r="DN325">
        <v>0</v>
      </c>
      <c r="DO325">
        <v>0</v>
      </c>
      <c r="DP325">
        <v>0</v>
      </c>
      <c r="DQ325">
        <v>0</v>
      </c>
      <c r="DR325">
        <v>0</v>
      </c>
      <c r="DS325">
        <v>0</v>
      </c>
      <c r="DT325" s="340">
        <v>0</v>
      </c>
      <c r="DU325" s="340">
        <v>0</v>
      </c>
      <c r="DV325" s="340">
        <v>0</v>
      </c>
      <c r="DW325" s="340">
        <v>0</v>
      </c>
      <c r="DX325" s="340">
        <v>1</v>
      </c>
      <c r="DY325" s="340">
        <v>0</v>
      </c>
      <c r="DZ325" s="340">
        <v>0</v>
      </c>
      <c r="EA325" s="340">
        <v>0</v>
      </c>
      <c r="EB325" s="340">
        <v>0</v>
      </c>
      <c r="EC325" s="340">
        <v>0</v>
      </c>
      <c r="ED325" s="340">
        <v>0</v>
      </c>
      <c r="EE325" s="340">
        <v>0</v>
      </c>
      <c r="EF325" s="340">
        <v>0</v>
      </c>
      <c r="EG325" s="340">
        <v>0</v>
      </c>
      <c r="EH325" s="340">
        <v>0</v>
      </c>
      <c r="EI325" s="340">
        <v>0</v>
      </c>
      <c r="EJ325" s="235">
        <v>0</v>
      </c>
      <c r="EK325" s="235">
        <v>1</v>
      </c>
      <c r="EL325" s="235">
        <v>0</v>
      </c>
      <c r="EM325" s="235">
        <v>0</v>
      </c>
      <c r="EN325" s="235">
        <v>0</v>
      </c>
      <c r="EO325" s="235">
        <v>0</v>
      </c>
      <c r="EP325" s="235">
        <v>0</v>
      </c>
      <c r="EQ325" s="235">
        <v>0</v>
      </c>
      <c r="ER325" s="235">
        <v>0</v>
      </c>
      <c r="ES325" s="235">
        <v>0</v>
      </c>
      <c r="ET325" s="235">
        <v>0</v>
      </c>
      <c r="EU325" s="235">
        <v>0</v>
      </c>
      <c r="EV325" s="235">
        <v>0</v>
      </c>
      <c r="EW325" s="235">
        <v>0</v>
      </c>
      <c r="EX325" s="235">
        <v>0</v>
      </c>
      <c r="EY325" s="235">
        <v>0</v>
      </c>
    </row>
    <row r="326" spans="1:155" x14ac:dyDescent="0.2">
      <c r="A326" t="s">
        <v>1941</v>
      </c>
      <c r="E326" s="277"/>
      <c r="F326" s="277"/>
      <c r="G326" s="277"/>
      <c r="H326" s="277"/>
      <c r="I326" s="277"/>
      <c r="J326" s="277"/>
      <c r="K326">
        <v>0</v>
      </c>
      <c r="L326">
        <v>7</v>
      </c>
      <c r="M326">
        <v>0</v>
      </c>
      <c r="N326">
        <v>1</v>
      </c>
      <c r="O326">
        <v>14</v>
      </c>
      <c r="P326">
        <v>0</v>
      </c>
      <c r="Q326">
        <v>5</v>
      </c>
      <c r="R326">
        <v>0</v>
      </c>
      <c r="S326">
        <v>0</v>
      </c>
      <c r="T326">
        <v>3</v>
      </c>
      <c r="U326">
        <v>0</v>
      </c>
      <c r="V326">
        <v>0</v>
      </c>
      <c r="W326">
        <v>0</v>
      </c>
      <c r="X326">
        <v>0</v>
      </c>
      <c r="Y326">
        <v>0</v>
      </c>
      <c r="Z326">
        <v>0</v>
      </c>
      <c r="AA326" t="s">
        <v>2201</v>
      </c>
      <c r="AB326">
        <v>0</v>
      </c>
      <c r="AC326">
        <v>0</v>
      </c>
      <c r="AD326">
        <v>0</v>
      </c>
      <c r="AE326">
        <v>0</v>
      </c>
      <c r="AF326">
        <v>3</v>
      </c>
      <c r="AG326">
        <v>0</v>
      </c>
      <c r="AH326">
        <v>1</v>
      </c>
      <c r="AI326">
        <v>0</v>
      </c>
      <c r="AJ326">
        <v>0</v>
      </c>
      <c r="AK326">
        <v>0</v>
      </c>
      <c r="AL326">
        <v>0</v>
      </c>
      <c r="AM326">
        <v>0</v>
      </c>
      <c r="AN326">
        <v>0</v>
      </c>
      <c r="AO326">
        <v>0</v>
      </c>
      <c r="AP326">
        <v>0</v>
      </c>
      <c r="AQ326">
        <v>0</v>
      </c>
      <c r="AR326">
        <v>0</v>
      </c>
      <c r="AS326">
        <v>0</v>
      </c>
      <c r="AT326">
        <v>0</v>
      </c>
      <c r="AU326">
        <v>0</v>
      </c>
      <c r="AV326">
        <v>2</v>
      </c>
      <c r="AW326">
        <v>0</v>
      </c>
      <c r="AX326">
        <v>2</v>
      </c>
      <c r="AY326">
        <v>0</v>
      </c>
      <c r="AZ326">
        <v>0</v>
      </c>
      <c r="BA326">
        <v>0</v>
      </c>
      <c r="BB326">
        <v>0</v>
      </c>
      <c r="BC326">
        <v>0</v>
      </c>
      <c r="BD326">
        <v>0</v>
      </c>
      <c r="BE326">
        <v>0</v>
      </c>
      <c r="BF326">
        <v>0</v>
      </c>
      <c r="BG326">
        <v>0</v>
      </c>
      <c r="BH326">
        <v>0</v>
      </c>
      <c r="BI326">
        <v>1</v>
      </c>
      <c r="BJ326">
        <v>0</v>
      </c>
      <c r="BK326">
        <v>0</v>
      </c>
      <c r="BL326">
        <v>4</v>
      </c>
      <c r="BM326">
        <v>0</v>
      </c>
      <c r="BN326">
        <v>0</v>
      </c>
      <c r="BO326">
        <v>0</v>
      </c>
      <c r="BP326">
        <v>0</v>
      </c>
      <c r="BQ326">
        <v>1</v>
      </c>
      <c r="BR326">
        <v>0</v>
      </c>
      <c r="BS326">
        <v>0</v>
      </c>
      <c r="BT326">
        <v>0</v>
      </c>
      <c r="BU326">
        <v>0</v>
      </c>
      <c r="BV326">
        <v>0</v>
      </c>
      <c r="BW326">
        <v>0</v>
      </c>
      <c r="BX326">
        <v>0</v>
      </c>
      <c r="BY326">
        <v>2</v>
      </c>
      <c r="BZ326">
        <v>0</v>
      </c>
      <c r="CA326">
        <v>0</v>
      </c>
      <c r="CB326">
        <v>2</v>
      </c>
      <c r="CC326">
        <v>1</v>
      </c>
      <c r="CD326">
        <v>3</v>
      </c>
      <c r="CE326">
        <v>0</v>
      </c>
      <c r="CF326">
        <v>0</v>
      </c>
      <c r="CG326">
        <v>0</v>
      </c>
      <c r="CH326">
        <v>2</v>
      </c>
      <c r="CI326">
        <v>0</v>
      </c>
      <c r="CJ326">
        <v>0</v>
      </c>
      <c r="CK326">
        <v>0</v>
      </c>
      <c r="CL326">
        <v>0</v>
      </c>
      <c r="CM326">
        <v>0</v>
      </c>
      <c r="CN326">
        <v>0</v>
      </c>
      <c r="CO326">
        <v>1</v>
      </c>
      <c r="CP326">
        <v>0</v>
      </c>
      <c r="CQ326">
        <v>1</v>
      </c>
      <c r="CR326">
        <v>2</v>
      </c>
      <c r="CS326">
        <v>0</v>
      </c>
      <c r="CT326">
        <v>0</v>
      </c>
      <c r="CU326">
        <v>0</v>
      </c>
      <c r="CV326">
        <v>0</v>
      </c>
      <c r="CW326">
        <v>1</v>
      </c>
      <c r="CX326">
        <v>0</v>
      </c>
      <c r="CY326">
        <v>0</v>
      </c>
      <c r="CZ326">
        <v>0</v>
      </c>
      <c r="DA326">
        <v>0</v>
      </c>
      <c r="DB326">
        <v>0</v>
      </c>
      <c r="DC326">
        <v>0</v>
      </c>
      <c r="DD326">
        <v>0</v>
      </c>
      <c r="DE326">
        <v>2</v>
      </c>
      <c r="DF326">
        <v>0</v>
      </c>
      <c r="DG326">
        <v>0</v>
      </c>
      <c r="DH326">
        <v>0</v>
      </c>
      <c r="DI326">
        <v>0</v>
      </c>
      <c r="DJ326">
        <v>1</v>
      </c>
      <c r="DK326">
        <v>0</v>
      </c>
      <c r="DL326">
        <v>0</v>
      </c>
      <c r="DM326">
        <v>0</v>
      </c>
      <c r="DN326">
        <v>0</v>
      </c>
      <c r="DO326">
        <v>0</v>
      </c>
      <c r="DP326">
        <v>0</v>
      </c>
      <c r="DQ326">
        <v>0</v>
      </c>
      <c r="DR326">
        <v>0</v>
      </c>
      <c r="DS326">
        <v>0</v>
      </c>
      <c r="DT326" s="340">
        <v>0</v>
      </c>
      <c r="DU326" s="340">
        <v>0</v>
      </c>
      <c r="DV326" s="340">
        <v>0</v>
      </c>
      <c r="DW326" s="340">
        <v>0</v>
      </c>
      <c r="DX326" s="340">
        <v>1</v>
      </c>
      <c r="DY326" s="340">
        <v>0</v>
      </c>
      <c r="DZ326" s="340">
        <v>1</v>
      </c>
      <c r="EA326" s="340">
        <v>0</v>
      </c>
      <c r="EB326" s="340">
        <v>0</v>
      </c>
      <c r="EC326" s="340">
        <v>0</v>
      </c>
      <c r="ED326" s="340">
        <v>0</v>
      </c>
      <c r="EE326" s="340">
        <v>0</v>
      </c>
      <c r="EF326" s="340">
        <v>0</v>
      </c>
      <c r="EG326" s="340">
        <v>0</v>
      </c>
      <c r="EH326" s="340">
        <v>0</v>
      </c>
      <c r="EI326" s="340">
        <v>0</v>
      </c>
      <c r="EJ326" s="235">
        <v>0</v>
      </c>
      <c r="EK326" s="235">
        <v>1</v>
      </c>
      <c r="EL326" s="235">
        <v>0</v>
      </c>
      <c r="EM326" s="235">
        <v>0</v>
      </c>
      <c r="EN326" s="235">
        <v>0</v>
      </c>
      <c r="EO326" s="235">
        <v>0</v>
      </c>
      <c r="EP326" s="235">
        <v>0</v>
      </c>
      <c r="EQ326" s="235">
        <v>0</v>
      </c>
      <c r="ER326" s="235">
        <v>0</v>
      </c>
      <c r="ES326" s="235">
        <v>1</v>
      </c>
      <c r="ET326" s="235">
        <v>0</v>
      </c>
      <c r="EU326" s="235">
        <v>0</v>
      </c>
      <c r="EV326" s="235">
        <v>0</v>
      </c>
      <c r="EW326" s="235">
        <v>0</v>
      </c>
      <c r="EX326" s="235">
        <v>0</v>
      </c>
      <c r="EY326" s="235">
        <v>0</v>
      </c>
    </row>
    <row r="327" spans="1:155" x14ac:dyDescent="0.2">
      <c r="A327" t="s">
        <v>2152</v>
      </c>
      <c r="E327" s="277"/>
      <c r="F327" s="277"/>
      <c r="G327" s="277"/>
      <c r="H327" s="277"/>
      <c r="I327" s="277"/>
      <c r="J327" s="277"/>
      <c r="K327">
        <v>0</v>
      </c>
      <c r="L327">
        <v>3</v>
      </c>
      <c r="M327">
        <v>0</v>
      </c>
      <c r="N327">
        <v>2</v>
      </c>
      <c r="O327">
        <v>4</v>
      </c>
      <c r="P327">
        <v>0</v>
      </c>
      <c r="Q327">
        <v>2</v>
      </c>
      <c r="R327">
        <v>0</v>
      </c>
      <c r="S327">
        <v>7</v>
      </c>
      <c r="T327">
        <v>7</v>
      </c>
      <c r="U327">
        <v>0</v>
      </c>
      <c r="V327">
        <v>20</v>
      </c>
      <c r="W327">
        <v>0</v>
      </c>
      <c r="X327">
        <v>0</v>
      </c>
      <c r="Y327">
        <v>0</v>
      </c>
      <c r="Z327">
        <v>2</v>
      </c>
      <c r="AA327" t="s">
        <v>2201</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1</v>
      </c>
      <c r="BJ327">
        <v>0</v>
      </c>
      <c r="BK327">
        <v>1</v>
      </c>
      <c r="BL327">
        <v>2</v>
      </c>
      <c r="BM327">
        <v>0</v>
      </c>
      <c r="BN327">
        <v>1</v>
      </c>
      <c r="BO327">
        <v>0</v>
      </c>
      <c r="BP327">
        <v>0</v>
      </c>
      <c r="BQ327">
        <v>1</v>
      </c>
      <c r="BR327">
        <v>0</v>
      </c>
      <c r="BS327">
        <v>2</v>
      </c>
      <c r="BT327">
        <v>0</v>
      </c>
      <c r="BU327">
        <v>0</v>
      </c>
      <c r="BV327">
        <v>0</v>
      </c>
      <c r="BW327">
        <v>1</v>
      </c>
      <c r="BX327">
        <v>0</v>
      </c>
      <c r="BY327">
        <v>0</v>
      </c>
      <c r="BZ327">
        <v>0</v>
      </c>
      <c r="CA327">
        <v>0</v>
      </c>
      <c r="CB327">
        <v>0</v>
      </c>
      <c r="CC327">
        <v>0</v>
      </c>
      <c r="CD327">
        <v>0</v>
      </c>
      <c r="CE327">
        <v>0</v>
      </c>
      <c r="CF327">
        <v>0</v>
      </c>
      <c r="CG327">
        <v>0</v>
      </c>
      <c r="CH327">
        <v>0</v>
      </c>
      <c r="CI327">
        <v>0</v>
      </c>
      <c r="CJ327">
        <v>0</v>
      </c>
      <c r="CK327">
        <v>0</v>
      </c>
      <c r="CL327">
        <v>0</v>
      </c>
      <c r="CM327">
        <v>0</v>
      </c>
      <c r="CN327">
        <v>0</v>
      </c>
      <c r="CO327">
        <v>0</v>
      </c>
      <c r="CP327">
        <v>0</v>
      </c>
      <c r="CQ327">
        <v>0</v>
      </c>
      <c r="CR327">
        <v>1</v>
      </c>
      <c r="CS327">
        <v>0</v>
      </c>
      <c r="CT327">
        <v>0</v>
      </c>
      <c r="CU327">
        <v>0</v>
      </c>
      <c r="CV327">
        <v>0</v>
      </c>
      <c r="CW327">
        <v>0</v>
      </c>
      <c r="CX327">
        <v>0</v>
      </c>
      <c r="CY327">
        <v>2</v>
      </c>
      <c r="CZ327">
        <v>0</v>
      </c>
      <c r="DA327">
        <v>0</v>
      </c>
      <c r="DB327">
        <v>0</v>
      </c>
      <c r="DC327">
        <v>0</v>
      </c>
      <c r="DD327">
        <v>0</v>
      </c>
      <c r="DE327">
        <v>0</v>
      </c>
      <c r="DF327">
        <v>0</v>
      </c>
      <c r="DG327">
        <v>0</v>
      </c>
      <c r="DH327">
        <v>0</v>
      </c>
      <c r="DI327">
        <v>0</v>
      </c>
      <c r="DJ327">
        <v>0</v>
      </c>
      <c r="DK327">
        <v>0</v>
      </c>
      <c r="DL327">
        <v>0</v>
      </c>
      <c r="DM327">
        <v>0</v>
      </c>
      <c r="DN327">
        <v>0</v>
      </c>
      <c r="DO327">
        <v>0</v>
      </c>
      <c r="DP327">
        <v>0</v>
      </c>
      <c r="DQ327">
        <v>0</v>
      </c>
      <c r="DR327">
        <v>0</v>
      </c>
      <c r="DS327">
        <v>0</v>
      </c>
      <c r="DT327" s="340">
        <v>0</v>
      </c>
      <c r="DU327" s="340">
        <v>0</v>
      </c>
      <c r="DV327" s="340">
        <v>0</v>
      </c>
      <c r="DW327" s="340">
        <v>0</v>
      </c>
      <c r="DX327" s="340">
        <v>0</v>
      </c>
      <c r="DY327" s="340">
        <v>0</v>
      </c>
      <c r="DZ327" s="340">
        <v>0</v>
      </c>
      <c r="EA327" s="340">
        <v>0</v>
      </c>
      <c r="EB327" s="340">
        <v>0</v>
      </c>
      <c r="EC327" s="340">
        <v>0</v>
      </c>
      <c r="ED327" s="340">
        <v>0</v>
      </c>
      <c r="EE327" s="340">
        <v>0</v>
      </c>
      <c r="EF327" s="340">
        <v>0</v>
      </c>
      <c r="EG327" s="340">
        <v>0</v>
      </c>
      <c r="EH327" s="340">
        <v>0</v>
      </c>
      <c r="EI327" s="340">
        <v>0</v>
      </c>
      <c r="EJ327" s="235">
        <v>0</v>
      </c>
      <c r="EK327" s="235">
        <v>0</v>
      </c>
      <c r="EL327" s="235">
        <v>0</v>
      </c>
      <c r="EM327" s="235">
        <v>0</v>
      </c>
      <c r="EN327" s="235">
        <v>0</v>
      </c>
      <c r="EO327" s="235">
        <v>0</v>
      </c>
      <c r="EP327" s="235">
        <v>0</v>
      </c>
      <c r="EQ327" s="235">
        <v>0</v>
      </c>
      <c r="ER327" s="235">
        <v>0</v>
      </c>
      <c r="ES327" s="235">
        <v>0</v>
      </c>
      <c r="ET327" s="235">
        <v>0</v>
      </c>
      <c r="EU327" s="235">
        <v>0</v>
      </c>
      <c r="EV327" s="235">
        <v>0</v>
      </c>
      <c r="EW327" s="235">
        <v>0</v>
      </c>
      <c r="EX327" s="235">
        <v>0</v>
      </c>
      <c r="EY327" s="235">
        <v>0</v>
      </c>
    </row>
    <row r="328" spans="1:155" x14ac:dyDescent="0.2">
      <c r="A328" t="s">
        <v>2169</v>
      </c>
      <c r="E328" s="277"/>
      <c r="F328" s="277"/>
      <c r="G328" s="277"/>
      <c r="H328" s="277"/>
      <c r="I328" s="277"/>
      <c r="J328" s="277"/>
      <c r="K328">
        <v>0</v>
      </c>
      <c r="L328">
        <v>0</v>
      </c>
      <c r="M328">
        <v>0</v>
      </c>
      <c r="N328">
        <v>1</v>
      </c>
      <c r="O328">
        <v>24</v>
      </c>
      <c r="P328">
        <v>0</v>
      </c>
      <c r="Q328">
        <v>10</v>
      </c>
      <c r="R328">
        <v>0</v>
      </c>
      <c r="S328">
        <v>1</v>
      </c>
      <c r="T328">
        <v>7</v>
      </c>
      <c r="U328">
        <v>0</v>
      </c>
      <c r="V328">
        <v>0</v>
      </c>
      <c r="W328">
        <v>0</v>
      </c>
      <c r="X328">
        <v>0</v>
      </c>
      <c r="Y328">
        <v>0</v>
      </c>
      <c r="Z328">
        <v>0</v>
      </c>
      <c r="AA328" t="s">
        <v>2201</v>
      </c>
      <c r="AB328">
        <v>0</v>
      </c>
      <c r="AC328">
        <v>0</v>
      </c>
      <c r="AD328">
        <v>0</v>
      </c>
      <c r="AE328">
        <v>1</v>
      </c>
      <c r="AF328">
        <v>3</v>
      </c>
      <c r="AG328">
        <v>0</v>
      </c>
      <c r="AH328">
        <v>9</v>
      </c>
      <c r="AI328">
        <v>0</v>
      </c>
      <c r="AJ328">
        <v>0</v>
      </c>
      <c r="AK328">
        <v>0</v>
      </c>
      <c r="AL328">
        <v>0</v>
      </c>
      <c r="AM328">
        <v>0</v>
      </c>
      <c r="AN328">
        <v>0</v>
      </c>
      <c r="AO328">
        <v>0</v>
      </c>
      <c r="AP328">
        <v>0</v>
      </c>
      <c r="AQ328">
        <v>0</v>
      </c>
      <c r="AR328">
        <v>0</v>
      </c>
      <c r="AS328">
        <v>0</v>
      </c>
      <c r="AT328">
        <v>0</v>
      </c>
      <c r="AU328">
        <v>1</v>
      </c>
      <c r="AV328">
        <v>0</v>
      </c>
      <c r="AW328">
        <v>0</v>
      </c>
      <c r="AX328">
        <v>14</v>
      </c>
      <c r="AY328">
        <v>0</v>
      </c>
      <c r="AZ328">
        <v>0</v>
      </c>
      <c r="BA328">
        <v>0</v>
      </c>
      <c r="BB328">
        <v>1</v>
      </c>
      <c r="BC328">
        <v>0</v>
      </c>
      <c r="BD328">
        <v>0</v>
      </c>
      <c r="BE328">
        <v>0</v>
      </c>
      <c r="BF328">
        <v>0</v>
      </c>
      <c r="BG328">
        <v>0</v>
      </c>
      <c r="BH328">
        <v>0</v>
      </c>
      <c r="BI328">
        <v>0</v>
      </c>
      <c r="BJ328">
        <v>0</v>
      </c>
      <c r="BK328">
        <v>0</v>
      </c>
      <c r="BL328">
        <v>11</v>
      </c>
      <c r="BM328">
        <v>0</v>
      </c>
      <c r="BN328">
        <v>1</v>
      </c>
      <c r="BO328">
        <v>0</v>
      </c>
      <c r="BP328">
        <v>0</v>
      </c>
      <c r="BQ328">
        <v>0</v>
      </c>
      <c r="BR328">
        <v>0</v>
      </c>
      <c r="BS328">
        <v>0</v>
      </c>
      <c r="BT328">
        <v>0</v>
      </c>
      <c r="BU328">
        <v>0</v>
      </c>
      <c r="BV328">
        <v>0</v>
      </c>
      <c r="BW328">
        <v>0</v>
      </c>
      <c r="BX328">
        <v>0</v>
      </c>
      <c r="BY328">
        <v>0</v>
      </c>
      <c r="BZ328">
        <v>0</v>
      </c>
      <c r="CA328">
        <v>0</v>
      </c>
      <c r="CB328">
        <v>1</v>
      </c>
      <c r="CC328">
        <v>0</v>
      </c>
      <c r="CD328">
        <v>16</v>
      </c>
      <c r="CE328">
        <v>0</v>
      </c>
      <c r="CF328">
        <v>0</v>
      </c>
      <c r="CG328">
        <v>0</v>
      </c>
      <c r="CH328">
        <v>1</v>
      </c>
      <c r="CI328">
        <v>0</v>
      </c>
      <c r="CJ328">
        <v>0</v>
      </c>
      <c r="CK328">
        <v>0</v>
      </c>
      <c r="CL328">
        <v>0</v>
      </c>
      <c r="CM328">
        <v>0</v>
      </c>
      <c r="CN328">
        <v>0</v>
      </c>
      <c r="CO328">
        <v>0</v>
      </c>
      <c r="CP328">
        <v>0</v>
      </c>
      <c r="CQ328">
        <v>1</v>
      </c>
      <c r="CR328">
        <v>2</v>
      </c>
      <c r="CS328">
        <v>0</v>
      </c>
      <c r="CT328">
        <v>1</v>
      </c>
      <c r="CU328">
        <v>0</v>
      </c>
      <c r="CV328">
        <v>0</v>
      </c>
      <c r="CW328">
        <v>1</v>
      </c>
      <c r="CX328">
        <v>0</v>
      </c>
      <c r="CY328">
        <v>0</v>
      </c>
      <c r="CZ328">
        <v>0</v>
      </c>
      <c r="DA328">
        <v>0</v>
      </c>
      <c r="DB328">
        <v>0</v>
      </c>
      <c r="DC328">
        <v>0</v>
      </c>
      <c r="DD328">
        <v>0</v>
      </c>
      <c r="DE328">
        <v>1</v>
      </c>
      <c r="DF328">
        <v>0</v>
      </c>
      <c r="DG328">
        <v>0</v>
      </c>
      <c r="DH328">
        <v>0</v>
      </c>
      <c r="DI328">
        <v>0</v>
      </c>
      <c r="DJ328">
        <v>0</v>
      </c>
      <c r="DK328">
        <v>0</v>
      </c>
      <c r="DL328">
        <v>0</v>
      </c>
      <c r="DM328">
        <v>0</v>
      </c>
      <c r="DN328">
        <v>0</v>
      </c>
      <c r="DO328">
        <v>0</v>
      </c>
      <c r="DP328">
        <v>0</v>
      </c>
      <c r="DQ328">
        <v>0</v>
      </c>
      <c r="DR328">
        <v>0</v>
      </c>
      <c r="DS328">
        <v>0</v>
      </c>
      <c r="DT328" s="340">
        <v>0</v>
      </c>
      <c r="DU328" s="340">
        <v>0</v>
      </c>
      <c r="DV328" s="340">
        <v>0</v>
      </c>
      <c r="DW328" s="340">
        <v>0</v>
      </c>
      <c r="DX328" s="340">
        <v>0</v>
      </c>
      <c r="DY328" s="340">
        <v>0</v>
      </c>
      <c r="DZ328" s="340">
        <v>0</v>
      </c>
      <c r="EA328" s="340">
        <v>0</v>
      </c>
      <c r="EB328" s="340">
        <v>0</v>
      </c>
      <c r="EC328" s="340">
        <v>0</v>
      </c>
      <c r="ED328" s="340">
        <v>0</v>
      </c>
      <c r="EE328" s="340">
        <v>0</v>
      </c>
      <c r="EF328" s="340">
        <v>0</v>
      </c>
      <c r="EG328" s="340">
        <v>0</v>
      </c>
      <c r="EH328" s="340">
        <v>0</v>
      </c>
      <c r="EI328" s="340">
        <v>0</v>
      </c>
      <c r="EJ328" s="235">
        <v>0</v>
      </c>
      <c r="EK328" s="235">
        <v>1</v>
      </c>
      <c r="EL328" s="235">
        <v>0</v>
      </c>
      <c r="EM328" s="235">
        <v>0</v>
      </c>
      <c r="EN328" s="235">
        <v>0</v>
      </c>
      <c r="EO328" s="235">
        <v>0</v>
      </c>
      <c r="EP328" s="235">
        <v>0</v>
      </c>
      <c r="EQ328" s="235">
        <v>0</v>
      </c>
      <c r="ER328" s="235">
        <v>0</v>
      </c>
      <c r="ES328" s="235">
        <v>0</v>
      </c>
      <c r="ET328" s="235">
        <v>1</v>
      </c>
      <c r="EU328" s="235">
        <v>0</v>
      </c>
      <c r="EV328" s="235">
        <v>0</v>
      </c>
      <c r="EW328" s="235">
        <v>0</v>
      </c>
      <c r="EX328" s="235">
        <v>0</v>
      </c>
      <c r="EY328" s="235">
        <v>0</v>
      </c>
    </row>
    <row r="329" spans="1:155" x14ac:dyDescent="0.2">
      <c r="A329" t="s">
        <v>1689</v>
      </c>
      <c r="E329" s="277"/>
      <c r="F329" s="277"/>
      <c r="G329" s="277"/>
      <c r="H329" s="277"/>
      <c r="I329" s="277"/>
      <c r="J329" s="277"/>
      <c r="K329">
        <v>0</v>
      </c>
      <c r="L329">
        <v>6</v>
      </c>
      <c r="M329">
        <v>2</v>
      </c>
      <c r="N329">
        <v>7</v>
      </c>
      <c r="O329">
        <v>46</v>
      </c>
      <c r="P329">
        <v>0</v>
      </c>
      <c r="Q329">
        <v>7</v>
      </c>
      <c r="R329">
        <v>0</v>
      </c>
      <c r="S329">
        <v>1</v>
      </c>
      <c r="T329">
        <v>6</v>
      </c>
      <c r="U329">
        <v>0</v>
      </c>
      <c r="V329">
        <v>4</v>
      </c>
      <c r="W329">
        <v>0</v>
      </c>
      <c r="X329">
        <v>0</v>
      </c>
      <c r="Y329">
        <v>0</v>
      </c>
      <c r="Z329">
        <v>0</v>
      </c>
      <c r="AA329" t="s">
        <v>2201</v>
      </c>
      <c r="AB329">
        <v>0</v>
      </c>
      <c r="AC329">
        <v>4</v>
      </c>
      <c r="AD329">
        <v>0</v>
      </c>
      <c r="AE329">
        <v>0</v>
      </c>
      <c r="AF329">
        <v>29</v>
      </c>
      <c r="AG329">
        <v>0</v>
      </c>
      <c r="AH329">
        <v>0</v>
      </c>
      <c r="AI329">
        <v>0</v>
      </c>
      <c r="AJ329">
        <v>0</v>
      </c>
      <c r="AK329">
        <v>0</v>
      </c>
      <c r="AL329">
        <v>0</v>
      </c>
      <c r="AM329">
        <v>0</v>
      </c>
      <c r="AN329">
        <v>0</v>
      </c>
      <c r="AO329">
        <v>0</v>
      </c>
      <c r="AP329">
        <v>0</v>
      </c>
      <c r="AQ329">
        <v>0</v>
      </c>
      <c r="AR329">
        <v>0</v>
      </c>
      <c r="AS329">
        <v>0</v>
      </c>
      <c r="AT329">
        <v>0</v>
      </c>
      <c r="AU329">
        <v>0</v>
      </c>
      <c r="AV329">
        <v>6</v>
      </c>
      <c r="AW329">
        <v>0</v>
      </c>
      <c r="AX329">
        <v>0</v>
      </c>
      <c r="AY329">
        <v>0</v>
      </c>
      <c r="AZ329">
        <v>0</v>
      </c>
      <c r="BA329">
        <v>0</v>
      </c>
      <c r="BB329">
        <v>0</v>
      </c>
      <c r="BC329">
        <v>0</v>
      </c>
      <c r="BD329">
        <v>0</v>
      </c>
      <c r="BE329">
        <v>0</v>
      </c>
      <c r="BF329">
        <v>0</v>
      </c>
      <c r="BG329">
        <v>0</v>
      </c>
      <c r="BH329">
        <v>0</v>
      </c>
      <c r="BI329">
        <v>1</v>
      </c>
      <c r="BJ329">
        <v>0</v>
      </c>
      <c r="BK329">
        <v>0</v>
      </c>
      <c r="BL329">
        <v>0</v>
      </c>
      <c r="BM329">
        <v>0</v>
      </c>
      <c r="BN329">
        <v>5</v>
      </c>
      <c r="BO329">
        <v>0</v>
      </c>
      <c r="BP329">
        <v>0</v>
      </c>
      <c r="BQ329">
        <v>0</v>
      </c>
      <c r="BR329">
        <v>0</v>
      </c>
      <c r="BS329">
        <v>0</v>
      </c>
      <c r="BT329">
        <v>0</v>
      </c>
      <c r="BU329">
        <v>0</v>
      </c>
      <c r="BV329">
        <v>0</v>
      </c>
      <c r="BW329">
        <v>0</v>
      </c>
      <c r="BX329">
        <v>0</v>
      </c>
      <c r="BY329">
        <v>1</v>
      </c>
      <c r="BZ329">
        <v>0</v>
      </c>
      <c r="CA329">
        <v>5</v>
      </c>
      <c r="CB329">
        <v>0</v>
      </c>
      <c r="CC329">
        <v>0</v>
      </c>
      <c r="CD329">
        <v>0</v>
      </c>
      <c r="CE329">
        <v>0</v>
      </c>
      <c r="CF329">
        <v>0</v>
      </c>
      <c r="CG329">
        <v>0</v>
      </c>
      <c r="CH329">
        <v>0</v>
      </c>
      <c r="CI329">
        <v>0</v>
      </c>
      <c r="CJ329">
        <v>0</v>
      </c>
      <c r="CK329">
        <v>0</v>
      </c>
      <c r="CL329">
        <v>0</v>
      </c>
      <c r="CM329">
        <v>0</v>
      </c>
      <c r="CN329">
        <v>0</v>
      </c>
      <c r="CO329">
        <v>1</v>
      </c>
      <c r="CP329">
        <v>1</v>
      </c>
      <c r="CQ329">
        <v>1</v>
      </c>
      <c r="CR329">
        <v>0</v>
      </c>
      <c r="CS329">
        <v>0</v>
      </c>
      <c r="CT329">
        <v>0</v>
      </c>
      <c r="CU329">
        <v>0</v>
      </c>
      <c r="CV329">
        <v>0</v>
      </c>
      <c r="CW329">
        <v>0</v>
      </c>
      <c r="CX329">
        <v>0</v>
      </c>
      <c r="CY329">
        <v>0</v>
      </c>
      <c r="CZ329">
        <v>0</v>
      </c>
      <c r="DA329">
        <v>0</v>
      </c>
      <c r="DB329">
        <v>0</v>
      </c>
      <c r="DC329">
        <v>0</v>
      </c>
      <c r="DD329">
        <v>0</v>
      </c>
      <c r="DE329">
        <v>0</v>
      </c>
      <c r="DF329">
        <v>0</v>
      </c>
      <c r="DG329">
        <v>0</v>
      </c>
      <c r="DH329">
        <v>0</v>
      </c>
      <c r="DI329">
        <v>0</v>
      </c>
      <c r="DJ329">
        <v>0</v>
      </c>
      <c r="DK329">
        <v>0</v>
      </c>
      <c r="DL329">
        <v>0</v>
      </c>
      <c r="DM329">
        <v>0</v>
      </c>
      <c r="DN329">
        <v>0</v>
      </c>
      <c r="DO329">
        <v>1</v>
      </c>
      <c r="DP329">
        <v>0</v>
      </c>
      <c r="DQ329">
        <v>0</v>
      </c>
      <c r="DR329">
        <v>0</v>
      </c>
      <c r="DS329">
        <v>0</v>
      </c>
      <c r="DT329" s="340">
        <v>0</v>
      </c>
      <c r="DU329" s="340">
        <v>0</v>
      </c>
      <c r="DV329" s="340">
        <v>1</v>
      </c>
      <c r="DW329" s="340">
        <v>1</v>
      </c>
      <c r="DX329" s="340">
        <v>2</v>
      </c>
      <c r="DY329" s="340">
        <v>0</v>
      </c>
      <c r="DZ329" s="340">
        <v>0</v>
      </c>
      <c r="EA329" s="340">
        <v>0</v>
      </c>
      <c r="EB329" s="340">
        <v>0</v>
      </c>
      <c r="EC329" s="340">
        <v>3</v>
      </c>
      <c r="ED329" s="340">
        <v>0</v>
      </c>
      <c r="EE329" s="340">
        <v>0</v>
      </c>
      <c r="EF329" s="340">
        <v>0</v>
      </c>
      <c r="EG329" s="340">
        <v>0</v>
      </c>
      <c r="EH329" s="340">
        <v>0</v>
      </c>
      <c r="EI329" s="340">
        <v>0</v>
      </c>
      <c r="EJ329" s="235">
        <v>0</v>
      </c>
      <c r="EK329" s="235">
        <v>0</v>
      </c>
      <c r="EL329" s="235">
        <v>1</v>
      </c>
      <c r="EM329" s="235">
        <v>0</v>
      </c>
      <c r="EN329" s="235">
        <v>3</v>
      </c>
      <c r="EO329" s="235">
        <v>0</v>
      </c>
      <c r="EP329" s="235">
        <v>2</v>
      </c>
      <c r="EQ329" s="235">
        <v>0</v>
      </c>
      <c r="ER329" s="235">
        <v>0</v>
      </c>
      <c r="ES329" s="235">
        <v>0</v>
      </c>
      <c r="ET329" s="235">
        <v>1</v>
      </c>
      <c r="EU329" s="235">
        <v>0</v>
      </c>
      <c r="EV329" s="235">
        <v>0</v>
      </c>
      <c r="EW329" s="235">
        <v>0</v>
      </c>
      <c r="EX329" s="235">
        <v>0</v>
      </c>
      <c r="EY329" s="235">
        <v>0</v>
      </c>
    </row>
    <row r="330" spans="1:155" x14ac:dyDescent="0.2">
      <c r="A330" t="s">
        <v>2012</v>
      </c>
      <c r="E330" s="277"/>
      <c r="F330" s="277"/>
      <c r="G330" s="277"/>
      <c r="H330" s="277"/>
      <c r="I330" s="277"/>
      <c r="J330" s="277"/>
      <c r="K330">
        <v>0</v>
      </c>
      <c r="L330">
        <v>0</v>
      </c>
      <c r="M330">
        <v>0</v>
      </c>
      <c r="N330">
        <v>0</v>
      </c>
      <c r="O330">
        <v>0</v>
      </c>
      <c r="P330">
        <v>0</v>
      </c>
      <c r="Q330">
        <v>0</v>
      </c>
      <c r="R330">
        <v>2</v>
      </c>
      <c r="S330">
        <v>2</v>
      </c>
      <c r="T330">
        <v>18</v>
      </c>
      <c r="U330">
        <v>7</v>
      </c>
      <c r="V330">
        <v>15</v>
      </c>
      <c r="W330">
        <v>0</v>
      </c>
      <c r="X330">
        <v>0</v>
      </c>
      <c r="Y330">
        <v>0</v>
      </c>
      <c r="Z330">
        <v>0</v>
      </c>
      <c r="AA330" t="s">
        <v>2201</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0</v>
      </c>
      <c r="BI330">
        <v>0</v>
      </c>
      <c r="BJ330">
        <v>0</v>
      </c>
      <c r="BK330">
        <v>0</v>
      </c>
      <c r="BL330">
        <v>0</v>
      </c>
      <c r="BM330">
        <v>0</v>
      </c>
      <c r="BN330">
        <v>0</v>
      </c>
      <c r="BO330">
        <v>0</v>
      </c>
      <c r="BP330">
        <v>0</v>
      </c>
      <c r="BQ330">
        <v>0</v>
      </c>
      <c r="BR330">
        <v>0</v>
      </c>
      <c r="BS330">
        <v>1</v>
      </c>
      <c r="BT330">
        <v>0</v>
      </c>
      <c r="BU330">
        <v>0</v>
      </c>
      <c r="BV330">
        <v>0</v>
      </c>
      <c r="BW330">
        <v>0</v>
      </c>
      <c r="BX330">
        <v>0</v>
      </c>
      <c r="BY330">
        <v>0</v>
      </c>
      <c r="BZ330">
        <v>0</v>
      </c>
      <c r="CA330">
        <v>0</v>
      </c>
      <c r="CB330">
        <v>0</v>
      </c>
      <c r="CC330">
        <v>0</v>
      </c>
      <c r="CD330">
        <v>0</v>
      </c>
      <c r="CE330">
        <v>0</v>
      </c>
      <c r="CF330">
        <v>0</v>
      </c>
      <c r="CG330">
        <v>1</v>
      </c>
      <c r="CH330">
        <v>0</v>
      </c>
      <c r="CI330">
        <v>0</v>
      </c>
      <c r="CJ330">
        <v>0</v>
      </c>
      <c r="CK330">
        <v>0</v>
      </c>
      <c r="CL330">
        <v>0</v>
      </c>
      <c r="CM330">
        <v>0</v>
      </c>
      <c r="CN330">
        <v>0</v>
      </c>
      <c r="CO330">
        <v>0</v>
      </c>
      <c r="CP330">
        <v>0</v>
      </c>
      <c r="CQ330">
        <v>0</v>
      </c>
      <c r="CR330">
        <v>0</v>
      </c>
      <c r="CS330">
        <v>0</v>
      </c>
      <c r="CT330">
        <v>0</v>
      </c>
      <c r="CU330">
        <v>0</v>
      </c>
      <c r="CV330">
        <v>0</v>
      </c>
      <c r="CW330">
        <v>1</v>
      </c>
      <c r="CX330">
        <v>0</v>
      </c>
      <c r="CY330">
        <v>1</v>
      </c>
      <c r="CZ330">
        <v>0</v>
      </c>
      <c r="DA330">
        <v>0</v>
      </c>
      <c r="DB330">
        <v>0</v>
      </c>
      <c r="DC330">
        <v>0</v>
      </c>
      <c r="DD330">
        <v>0</v>
      </c>
      <c r="DE330">
        <v>0</v>
      </c>
      <c r="DF330">
        <v>0</v>
      </c>
      <c r="DG330">
        <v>0</v>
      </c>
      <c r="DH330">
        <v>0</v>
      </c>
      <c r="DI330">
        <v>0</v>
      </c>
      <c r="DJ330">
        <v>0</v>
      </c>
      <c r="DK330">
        <v>0</v>
      </c>
      <c r="DL330">
        <v>0</v>
      </c>
      <c r="DM330">
        <v>0</v>
      </c>
      <c r="DN330">
        <v>2</v>
      </c>
      <c r="DO330">
        <v>0</v>
      </c>
      <c r="DP330">
        <v>0</v>
      </c>
      <c r="DQ330">
        <v>0</v>
      </c>
      <c r="DR330">
        <v>0</v>
      </c>
      <c r="DS330">
        <v>0</v>
      </c>
      <c r="DT330" s="340">
        <v>0</v>
      </c>
      <c r="DU330" s="340">
        <v>0</v>
      </c>
      <c r="DV330" s="340">
        <v>0</v>
      </c>
      <c r="DW330" s="340">
        <v>0</v>
      </c>
      <c r="DX330" s="340">
        <v>0</v>
      </c>
      <c r="DY330" s="340">
        <v>0</v>
      </c>
      <c r="DZ330" s="340">
        <v>0</v>
      </c>
      <c r="EA330" s="340">
        <v>0</v>
      </c>
      <c r="EB330" s="340">
        <v>0</v>
      </c>
      <c r="EC330" s="340">
        <v>1</v>
      </c>
      <c r="ED330" s="340">
        <v>0</v>
      </c>
      <c r="EE330" s="340">
        <v>7</v>
      </c>
      <c r="EF330" s="340">
        <v>0</v>
      </c>
      <c r="EG330" s="340">
        <v>0</v>
      </c>
      <c r="EH330" s="340">
        <v>0</v>
      </c>
      <c r="EI330" s="340">
        <v>0</v>
      </c>
      <c r="EJ330" s="235">
        <v>0</v>
      </c>
      <c r="EK330" s="235">
        <v>0</v>
      </c>
      <c r="EL330" s="235">
        <v>0</v>
      </c>
      <c r="EM330" s="235">
        <v>0</v>
      </c>
      <c r="EN330" s="235">
        <v>0</v>
      </c>
      <c r="EO330" s="235">
        <v>0</v>
      </c>
      <c r="EP330" s="235">
        <v>0</v>
      </c>
      <c r="EQ330" s="235">
        <v>0</v>
      </c>
      <c r="ER330" s="235">
        <v>0</v>
      </c>
      <c r="ES330" s="235">
        <v>1</v>
      </c>
      <c r="ET330" s="235">
        <v>8</v>
      </c>
      <c r="EU330" s="235">
        <v>0</v>
      </c>
      <c r="EV330" s="235">
        <v>0</v>
      </c>
      <c r="EW330" s="235">
        <v>0</v>
      </c>
      <c r="EX330" s="235">
        <v>0</v>
      </c>
      <c r="EY330" s="235">
        <v>0</v>
      </c>
    </row>
    <row r="331" spans="1:155" x14ac:dyDescent="0.2">
      <c r="A331" t="s">
        <v>2075</v>
      </c>
      <c r="E331" s="277"/>
      <c r="F331" s="277"/>
      <c r="G331" s="277"/>
      <c r="H331" s="277"/>
      <c r="I331" s="277"/>
      <c r="J331" s="277"/>
      <c r="K331">
        <v>0</v>
      </c>
      <c r="L331">
        <v>12</v>
      </c>
      <c r="M331">
        <v>0</v>
      </c>
      <c r="N331">
        <v>0</v>
      </c>
      <c r="O331">
        <v>10</v>
      </c>
      <c r="P331">
        <v>0</v>
      </c>
      <c r="Q331">
        <v>1</v>
      </c>
      <c r="R331">
        <v>0</v>
      </c>
      <c r="S331">
        <v>6</v>
      </c>
      <c r="T331">
        <v>139</v>
      </c>
      <c r="U331">
        <v>9</v>
      </c>
      <c r="V331">
        <v>0</v>
      </c>
      <c r="W331">
        <v>0</v>
      </c>
      <c r="X331">
        <v>0</v>
      </c>
      <c r="Y331">
        <v>0</v>
      </c>
      <c r="Z331">
        <v>0</v>
      </c>
      <c r="AA331" t="s">
        <v>2201</v>
      </c>
      <c r="AB331">
        <v>0</v>
      </c>
      <c r="AC331">
        <v>2</v>
      </c>
      <c r="AD331">
        <v>0</v>
      </c>
      <c r="AE331">
        <v>0</v>
      </c>
      <c r="AF331">
        <v>3</v>
      </c>
      <c r="AG331">
        <v>0</v>
      </c>
      <c r="AH331">
        <v>0</v>
      </c>
      <c r="AI331">
        <v>0</v>
      </c>
      <c r="AJ331">
        <v>6</v>
      </c>
      <c r="AK331">
        <v>16</v>
      </c>
      <c r="AL331">
        <v>0</v>
      </c>
      <c r="AM331">
        <v>0</v>
      </c>
      <c r="AN331">
        <v>0</v>
      </c>
      <c r="AO331">
        <v>0</v>
      </c>
      <c r="AP331">
        <v>0</v>
      </c>
      <c r="AQ331">
        <v>0</v>
      </c>
      <c r="AR331">
        <v>0</v>
      </c>
      <c r="AS331">
        <v>5</v>
      </c>
      <c r="AT331">
        <v>0</v>
      </c>
      <c r="AU331">
        <v>0</v>
      </c>
      <c r="AV331">
        <v>0</v>
      </c>
      <c r="AW331">
        <v>0</v>
      </c>
      <c r="AX331">
        <v>0</v>
      </c>
      <c r="AY331">
        <v>0</v>
      </c>
      <c r="AZ331">
        <v>0</v>
      </c>
      <c r="BA331">
        <v>3</v>
      </c>
      <c r="BB331">
        <v>14</v>
      </c>
      <c r="BC331">
        <v>0</v>
      </c>
      <c r="BD331">
        <v>0</v>
      </c>
      <c r="BE331">
        <v>0</v>
      </c>
      <c r="BF331">
        <v>0</v>
      </c>
      <c r="BG331">
        <v>0</v>
      </c>
      <c r="BH331">
        <v>0</v>
      </c>
      <c r="BI331">
        <v>1</v>
      </c>
      <c r="BJ331">
        <v>0</v>
      </c>
      <c r="BK331">
        <v>0</v>
      </c>
      <c r="BL331">
        <v>2</v>
      </c>
      <c r="BM331">
        <v>0</v>
      </c>
      <c r="BN331">
        <v>0</v>
      </c>
      <c r="BO331">
        <v>0</v>
      </c>
      <c r="BP331">
        <v>0</v>
      </c>
      <c r="BQ331">
        <v>18</v>
      </c>
      <c r="BR331">
        <v>1</v>
      </c>
      <c r="BS331">
        <v>0</v>
      </c>
      <c r="BT331">
        <v>0</v>
      </c>
      <c r="BU331">
        <v>0</v>
      </c>
      <c r="BV331">
        <v>0</v>
      </c>
      <c r="BW331">
        <v>0</v>
      </c>
      <c r="BX331">
        <v>0</v>
      </c>
      <c r="BY331">
        <v>1</v>
      </c>
      <c r="BZ331">
        <v>0</v>
      </c>
      <c r="CA331">
        <v>0</v>
      </c>
      <c r="CB331">
        <v>2</v>
      </c>
      <c r="CC331">
        <v>0</v>
      </c>
      <c r="CD331">
        <v>0</v>
      </c>
      <c r="CE331">
        <v>0</v>
      </c>
      <c r="CF331">
        <v>0</v>
      </c>
      <c r="CG331">
        <v>4</v>
      </c>
      <c r="CH331">
        <v>5</v>
      </c>
      <c r="CI331">
        <v>0</v>
      </c>
      <c r="CJ331">
        <v>0</v>
      </c>
      <c r="CK331">
        <v>0</v>
      </c>
      <c r="CL331">
        <v>0</v>
      </c>
      <c r="CM331">
        <v>0</v>
      </c>
      <c r="CN331">
        <v>0</v>
      </c>
      <c r="CO331">
        <v>1</v>
      </c>
      <c r="CP331">
        <v>0</v>
      </c>
      <c r="CQ331">
        <v>0</v>
      </c>
      <c r="CR331">
        <v>2</v>
      </c>
      <c r="CS331">
        <v>0</v>
      </c>
      <c r="CT331">
        <v>0</v>
      </c>
      <c r="CU331">
        <v>0</v>
      </c>
      <c r="CV331">
        <v>0</v>
      </c>
      <c r="CW331">
        <v>15</v>
      </c>
      <c r="CX331">
        <v>1</v>
      </c>
      <c r="CY331">
        <v>0</v>
      </c>
      <c r="CZ331">
        <v>0</v>
      </c>
      <c r="DA331">
        <v>0</v>
      </c>
      <c r="DB331">
        <v>0</v>
      </c>
      <c r="DC331">
        <v>0</v>
      </c>
      <c r="DD331">
        <v>0</v>
      </c>
      <c r="DE331">
        <v>2</v>
      </c>
      <c r="DF331">
        <v>0</v>
      </c>
      <c r="DG331">
        <v>0</v>
      </c>
      <c r="DH331">
        <v>0</v>
      </c>
      <c r="DI331">
        <v>0</v>
      </c>
      <c r="DJ331">
        <v>0</v>
      </c>
      <c r="DK331">
        <v>0</v>
      </c>
      <c r="DL331">
        <v>0</v>
      </c>
      <c r="DM331">
        <v>3</v>
      </c>
      <c r="DN331">
        <v>0</v>
      </c>
      <c r="DO331">
        <v>0</v>
      </c>
      <c r="DP331">
        <v>0</v>
      </c>
      <c r="DQ331">
        <v>0</v>
      </c>
      <c r="DR331">
        <v>0</v>
      </c>
      <c r="DS331">
        <v>0</v>
      </c>
      <c r="DT331" s="340">
        <v>0</v>
      </c>
      <c r="DU331" s="340">
        <v>2</v>
      </c>
      <c r="DV331" s="340">
        <v>0</v>
      </c>
      <c r="DW331" s="340">
        <v>0</v>
      </c>
      <c r="DX331" s="340">
        <v>1</v>
      </c>
      <c r="DY331" s="340">
        <v>0</v>
      </c>
      <c r="DZ331" s="340">
        <v>0</v>
      </c>
      <c r="EA331" s="340">
        <v>0</v>
      </c>
      <c r="EB331" s="340">
        <v>0</v>
      </c>
      <c r="EC331" s="340">
        <v>8</v>
      </c>
      <c r="ED331" s="340">
        <v>0</v>
      </c>
      <c r="EE331" s="340">
        <v>0</v>
      </c>
      <c r="EF331" s="340">
        <v>0</v>
      </c>
      <c r="EG331" s="340">
        <v>0</v>
      </c>
      <c r="EH331" s="340">
        <v>0</v>
      </c>
      <c r="EI331" s="340">
        <v>0</v>
      </c>
      <c r="EJ331" s="235">
        <v>0</v>
      </c>
      <c r="EK331" s="235">
        <v>0</v>
      </c>
      <c r="EL331" s="235">
        <v>0</v>
      </c>
      <c r="EM331" s="235">
        <v>0</v>
      </c>
      <c r="EN331" s="235">
        <v>0</v>
      </c>
      <c r="EO331" s="235">
        <v>0</v>
      </c>
      <c r="EP331" s="235">
        <v>0</v>
      </c>
      <c r="EQ331" s="235">
        <v>0</v>
      </c>
      <c r="ER331" s="235">
        <v>0</v>
      </c>
      <c r="ES331" s="235">
        <v>2</v>
      </c>
      <c r="ET331" s="235">
        <v>0</v>
      </c>
      <c r="EU331" s="235">
        <v>0</v>
      </c>
      <c r="EV331" s="235">
        <v>0</v>
      </c>
      <c r="EW331" s="235">
        <v>0</v>
      </c>
      <c r="EX331" s="235">
        <v>0</v>
      </c>
      <c r="EY331" s="235">
        <v>0</v>
      </c>
    </row>
    <row r="332" spans="1:155" x14ac:dyDescent="0.2">
      <c r="A332" t="s">
        <v>2014</v>
      </c>
      <c r="E332" s="277"/>
      <c r="F332" s="277"/>
      <c r="G332" s="277"/>
      <c r="H332" s="277"/>
      <c r="I332" s="277"/>
      <c r="J332" s="277"/>
      <c r="K332">
        <v>0</v>
      </c>
      <c r="L332">
        <v>63</v>
      </c>
      <c r="M332">
        <v>0</v>
      </c>
      <c r="N332">
        <v>14</v>
      </c>
      <c r="O332">
        <v>310</v>
      </c>
      <c r="P332">
        <v>0</v>
      </c>
      <c r="Q332">
        <v>0</v>
      </c>
      <c r="R332">
        <v>0</v>
      </c>
      <c r="S332">
        <v>0</v>
      </c>
      <c r="T332">
        <v>0</v>
      </c>
      <c r="U332">
        <v>0</v>
      </c>
      <c r="V332">
        <v>0</v>
      </c>
      <c r="W332">
        <v>1</v>
      </c>
      <c r="X332">
        <v>0</v>
      </c>
      <c r="Y332">
        <v>0</v>
      </c>
      <c r="Z332">
        <v>0</v>
      </c>
      <c r="AA332" t="s">
        <v>2201</v>
      </c>
      <c r="AB332">
        <v>0</v>
      </c>
      <c r="AC332">
        <v>14</v>
      </c>
      <c r="AD332">
        <v>0</v>
      </c>
      <c r="AE332">
        <v>6</v>
      </c>
      <c r="AF332">
        <v>62</v>
      </c>
      <c r="AG332">
        <v>0</v>
      </c>
      <c r="AH332">
        <v>0</v>
      </c>
      <c r="AI332">
        <v>0</v>
      </c>
      <c r="AJ332">
        <v>0</v>
      </c>
      <c r="AK332">
        <v>0</v>
      </c>
      <c r="AL332">
        <v>0</v>
      </c>
      <c r="AM332">
        <v>0</v>
      </c>
      <c r="AN332">
        <v>1</v>
      </c>
      <c r="AO332">
        <v>0</v>
      </c>
      <c r="AP332">
        <v>0</v>
      </c>
      <c r="AQ332">
        <v>0</v>
      </c>
      <c r="AR332">
        <v>0</v>
      </c>
      <c r="AS332">
        <v>43</v>
      </c>
      <c r="AT332">
        <v>0</v>
      </c>
      <c r="AU332">
        <v>4</v>
      </c>
      <c r="AV332">
        <v>76</v>
      </c>
      <c r="AW332">
        <v>0</v>
      </c>
      <c r="AX332">
        <v>0</v>
      </c>
      <c r="AY332">
        <v>0</v>
      </c>
      <c r="AZ332">
        <v>0</v>
      </c>
      <c r="BA332">
        <v>0</v>
      </c>
      <c r="BB332">
        <v>0</v>
      </c>
      <c r="BC332">
        <v>0</v>
      </c>
      <c r="BD332">
        <v>0</v>
      </c>
      <c r="BE332">
        <v>0</v>
      </c>
      <c r="BF332">
        <v>0</v>
      </c>
      <c r="BG332">
        <v>0</v>
      </c>
      <c r="BH332">
        <v>0</v>
      </c>
      <c r="BI332">
        <v>3</v>
      </c>
      <c r="BJ332">
        <v>0</v>
      </c>
      <c r="BK332">
        <v>1</v>
      </c>
      <c r="BL332">
        <v>13</v>
      </c>
      <c r="BM332">
        <v>0</v>
      </c>
      <c r="BN332">
        <v>0</v>
      </c>
      <c r="BO332">
        <v>0</v>
      </c>
      <c r="BP332">
        <v>0</v>
      </c>
      <c r="BQ332">
        <v>0</v>
      </c>
      <c r="BR332">
        <v>0</v>
      </c>
      <c r="BS332">
        <v>0</v>
      </c>
      <c r="BT332">
        <v>0</v>
      </c>
      <c r="BU332">
        <v>0</v>
      </c>
      <c r="BV332">
        <v>0</v>
      </c>
      <c r="BW332">
        <v>0</v>
      </c>
      <c r="BX332">
        <v>0</v>
      </c>
      <c r="BY332">
        <v>0</v>
      </c>
      <c r="BZ332">
        <v>0</v>
      </c>
      <c r="CA332">
        <v>0</v>
      </c>
      <c r="CB332">
        <v>0</v>
      </c>
      <c r="CC332">
        <v>0</v>
      </c>
      <c r="CD332">
        <v>0</v>
      </c>
      <c r="CE332">
        <v>0</v>
      </c>
      <c r="CF332">
        <v>0</v>
      </c>
      <c r="CG332">
        <v>0</v>
      </c>
      <c r="CH332">
        <v>0</v>
      </c>
      <c r="CI332">
        <v>0</v>
      </c>
      <c r="CJ332">
        <v>0</v>
      </c>
      <c r="CK332">
        <v>0</v>
      </c>
      <c r="CL332">
        <v>0</v>
      </c>
      <c r="CM332">
        <v>0</v>
      </c>
      <c r="CN332">
        <v>0</v>
      </c>
      <c r="CO332">
        <v>25</v>
      </c>
      <c r="CP332">
        <v>0</v>
      </c>
      <c r="CQ332">
        <v>6</v>
      </c>
      <c r="CR332">
        <v>110</v>
      </c>
      <c r="CS332">
        <v>0</v>
      </c>
      <c r="CT332">
        <v>0</v>
      </c>
      <c r="CU332">
        <v>0</v>
      </c>
      <c r="CV332">
        <v>0</v>
      </c>
      <c r="CW332">
        <v>0</v>
      </c>
      <c r="CX332">
        <v>0</v>
      </c>
      <c r="CY332">
        <v>0</v>
      </c>
      <c r="CZ332">
        <v>0</v>
      </c>
      <c r="DA332">
        <v>0</v>
      </c>
      <c r="DB332">
        <v>0</v>
      </c>
      <c r="DC332">
        <v>0</v>
      </c>
      <c r="DD332">
        <v>0</v>
      </c>
      <c r="DE332">
        <v>71</v>
      </c>
      <c r="DF332">
        <v>0</v>
      </c>
      <c r="DG332">
        <v>0</v>
      </c>
      <c r="DH332">
        <v>166</v>
      </c>
      <c r="DI332">
        <v>0</v>
      </c>
      <c r="DJ332">
        <v>1</v>
      </c>
      <c r="DK332">
        <v>0</v>
      </c>
      <c r="DL332">
        <v>0</v>
      </c>
      <c r="DM332">
        <v>0</v>
      </c>
      <c r="DN332">
        <v>0</v>
      </c>
      <c r="DO332">
        <v>0</v>
      </c>
      <c r="DP332">
        <v>0</v>
      </c>
      <c r="DQ332">
        <v>0</v>
      </c>
      <c r="DR332">
        <v>0</v>
      </c>
      <c r="DS332">
        <v>0</v>
      </c>
      <c r="DT332" s="340">
        <v>0</v>
      </c>
      <c r="DU332" s="340">
        <v>9</v>
      </c>
      <c r="DV332" s="340">
        <v>0</v>
      </c>
      <c r="DW332" s="340">
        <v>3</v>
      </c>
      <c r="DX332" s="340">
        <v>133</v>
      </c>
      <c r="DY332" s="340">
        <v>0</v>
      </c>
      <c r="DZ332" s="340">
        <v>0</v>
      </c>
      <c r="EA332" s="340">
        <v>0</v>
      </c>
      <c r="EB332" s="340">
        <v>0</v>
      </c>
      <c r="EC332" s="340">
        <v>0</v>
      </c>
      <c r="ED332" s="340">
        <v>0</v>
      </c>
      <c r="EE332" s="340">
        <v>0</v>
      </c>
      <c r="EF332" s="340">
        <v>0</v>
      </c>
      <c r="EG332" s="340">
        <v>0</v>
      </c>
      <c r="EH332" s="340">
        <v>0</v>
      </c>
      <c r="EI332" s="340">
        <v>0</v>
      </c>
      <c r="EJ332" s="235">
        <v>0</v>
      </c>
      <c r="EK332" s="235">
        <v>3</v>
      </c>
      <c r="EL332" s="235">
        <v>0</v>
      </c>
      <c r="EM332" s="235">
        <v>0</v>
      </c>
      <c r="EN332" s="235">
        <v>2</v>
      </c>
      <c r="EO332" s="235">
        <v>0</v>
      </c>
      <c r="EP332" s="235">
        <v>0</v>
      </c>
      <c r="EQ332" s="235">
        <v>0</v>
      </c>
      <c r="ER332" s="235">
        <v>0</v>
      </c>
      <c r="ES332" s="235">
        <v>0</v>
      </c>
      <c r="ET332" s="235">
        <v>0</v>
      </c>
      <c r="EU332" s="235">
        <v>0</v>
      </c>
      <c r="EV332" s="235">
        <v>0</v>
      </c>
      <c r="EW332" s="235">
        <v>0</v>
      </c>
      <c r="EX332" s="235">
        <v>0</v>
      </c>
      <c r="EY332" s="235">
        <v>0</v>
      </c>
    </row>
    <row r="333" spans="1:155" x14ac:dyDescent="0.2">
      <c r="A333" t="s">
        <v>2089</v>
      </c>
      <c r="E333" s="277"/>
      <c r="F333" s="277"/>
      <c r="G333" s="277"/>
      <c r="H333" s="277"/>
      <c r="I333" s="277"/>
      <c r="J333" s="277"/>
      <c r="K333">
        <v>0</v>
      </c>
      <c r="L333">
        <v>1</v>
      </c>
      <c r="M333">
        <v>0</v>
      </c>
      <c r="N333">
        <v>5</v>
      </c>
      <c r="O333">
        <v>36</v>
      </c>
      <c r="P333">
        <v>0</v>
      </c>
      <c r="Q333">
        <v>7</v>
      </c>
      <c r="R333">
        <v>0</v>
      </c>
      <c r="S333">
        <v>0</v>
      </c>
      <c r="T333">
        <v>8</v>
      </c>
      <c r="U333">
        <v>0</v>
      </c>
      <c r="V333">
        <v>0</v>
      </c>
      <c r="W333">
        <v>0</v>
      </c>
      <c r="X333">
        <v>0</v>
      </c>
      <c r="Y333">
        <v>0</v>
      </c>
      <c r="Z333">
        <v>0</v>
      </c>
      <c r="AA333" t="s">
        <v>2201</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c r="BA333">
        <v>0</v>
      </c>
      <c r="BB333">
        <v>0</v>
      </c>
      <c r="BC333">
        <v>0</v>
      </c>
      <c r="BD333">
        <v>0</v>
      </c>
      <c r="BE333">
        <v>0</v>
      </c>
      <c r="BF333">
        <v>0</v>
      </c>
      <c r="BG333">
        <v>0</v>
      </c>
      <c r="BH333">
        <v>0</v>
      </c>
      <c r="BI333">
        <v>0</v>
      </c>
      <c r="BJ333">
        <v>0</v>
      </c>
      <c r="BK333">
        <v>0</v>
      </c>
      <c r="BL333">
        <v>0</v>
      </c>
      <c r="BM333">
        <v>0</v>
      </c>
      <c r="BN333">
        <v>2</v>
      </c>
      <c r="BO333">
        <v>0</v>
      </c>
      <c r="BP333">
        <v>0</v>
      </c>
      <c r="BQ333">
        <v>0</v>
      </c>
      <c r="BR333">
        <v>0</v>
      </c>
      <c r="BS333">
        <v>0</v>
      </c>
      <c r="BT333">
        <v>0</v>
      </c>
      <c r="BU333">
        <v>0</v>
      </c>
      <c r="BV333">
        <v>0</v>
      </c>
      <c r="BW333">
        <v>0</v>
      </c>
      <c r="BX333">
        <v>0</v>
      </c>
      <c r="BY333">
        <v>0</v>
      </c>
      <c r="BZ333">
        <v>0</v>
      </c>
      <c r="CA333">
        <v>0</v>
      </c>
      <c r="CB333">
        <v>1</v>
      </c>
      <c r="CC333">
        <v>0</v>
      </c>
      <c r="CD333">
        <v>0</v>
      </c>
      <c r="CE333">
        <v>0</v>
      </c>
      <c r="CF333">
        <v>0</v>
      </c>
      <c r="CG333">
        <v>0</v>
      </c>
      <c r="CH333">
        <v>1</v>
      </c>
      <c r="CI333">
        <v>0</v>
      </c>
      <c r="CJ333">
        <v>0</v>
      </c>
      <c r="CK333">
        <v>0</v>
      </c>
      <c r="CL333">
        <v>0</v>
      </c>
      <c r="CM333">
        <v>0</v>
      </c>
      <c r="CN333">
        <v>0</v>
      </c>
      <c r="CO333">
        <v>0</v>
      </c>
      <c r="CP333">
        <v>0</v>
      </c>
      <c r="CQ333">
        <v>3</v>
      </c>
      <c r="CR333">
        <v>0</v>
      </c>
      <c r="CS333">
        <v>0</v>
      </c>
      <c r="CT333">
        <v>1</v>
      </c>
      <c r="CU333">
        <v>0</v>
      </c>
      <c r="CV333">
        <v>0</v>
      </c>
      <c r="CW333">
        <v>2</v>
      </c>
      <c r="CX333">
        <v>0</v>
      </c>
      <c r="CY333">
        <v>0</v>
      </c>
      <c r="CZ333">
        <v>0</v>
      </c>
      <c r="DA333">
        <v>0</v>
      </c>
      <c r="DB333">
        <v>0</v>
      </c>
      <c r="DC333">
        <v>0</v>
      </c>
      <c r="DD333">
        <v>0</v>
      </c>
      <c r="DE333">
        <v>0</v>
      </c>
      <c r="DF333">
        <v>0</v>
      </c>
      <c r="DG333">
        <v>0</v>
      </c>
      <c r="DH333">
        <v>1</v>
      </c>
      <c r="DI333">
        <v>0</v>
      </c>
      <c r="DJ333">
        <v>5</v>
      </c>
      <c r="DK333">
        <v>0</v>
      </c>
      <c r="DL333">
        <v>0</v>
      </c>
      <c r="DM333">
        <v>0</v>
      </c>
      <c r="DN333">
        <v>2</v>
      </c>
      <c r="DO333">
        <v>0</v>
      </c>
      <c r="DP333">
        <v>0</v>
      </c>
      <c r="DQ333">
        <v>0</v>
      </c>
      <c r="DR333">
        <v>0</v>
      </c>
      <c r="DS333">
        <v>0</v>
      </c>
      <c r="DT333" s="340">
        <v>0</v>
      </c>
      <c r="DU333" s="340">
        <v>0</v>
      </c>
      <c r="DV333" s="340">
        <v>0</v>
      </c>
      <c r="DW333" s="340">
        <v>0</v>
      </c>
      <c r="DX333" s="340">
        <v>3</v>
      </c>
      <c r="DY333" s="340">
        <v>0</v>
      </c>
      <c r="DZ333" s="340">
        <v>0</v>
      </c>
      <c r="EA333" s="340">
        <v>0</v>
      </c>
      <c r="EB333" s="340">
        <v>0</v>
      </c>
      <c r="EC333" s="340">
        <v>0</v>
      </c>
      <c r="ED333" s="340">
        <v>0</v>
      </c>
      <c r="EE333" s="340">
        <v>0</v>
      </c>
      <c r="EF333" s="340">
        <v>0</v>
      </c>
      <c r="EG333" s="340">
        <v>0</v>
      </c>
      <c r="EH333" s="340">
        <v>0</v>
      </c>
      <c r="EI333" s="340">
        <v>0</v>
      </c>
      <c r="EJ333" s="235">
        <v>0</v>
      </c>
      <c r="EK333" s="235">
        <v>0</v>
      </c>
      <c r="EL333" s="235">
        <v>0</v>
      </c>
      <c r="EM333" s="235">
        <v>0</v>
      </c>
      <c r="EN333" s="235">
        <v>0</v>
      </c>
      <c r="EO333" s="235">
        <v>0</v>
      </c>
      <c r="EP333" s="235">
        <v>0</v>
      </c>
      <c r="EQ333" s="235">
        <v>0</v>
      </c>
      <c r="ER333" s="235">
        <v>0</v>
      </c>
      <c r="ES333" s="235">
        <v>0</v>
      </c>
      <c r="ET333" s="235">
        <v>3</v>
      </c>
      <c r="EU333" s="235">
        <v>0</v>
      </c>
      <c r="EV333" s="235">
        <v>0</v>
      </c>
      <c r="EW333" s="235">
        <v>0</v>
      </c>
      <c r="EX333" s="235">
        <v>0</v>
      </c>
      <c r="EY333" s="235">
        <v>0</v>
      </c>
    </row>
    <row r="334" spans="1:155" x14ac:dyDescent="0.2">
      <c r="A334" t="s">
        <v>1900</v>
      </c>
      <c r="E334" s="277"/>
      <c r="F334" s="277"/>
      <c r="G334" s="277"/>
      <c r="H334" s="277"/>
      <c r="I334" s="277"/>
      <c r="J334" s="277"/>
      <c r="K334">
        <v>0</v>
      </c>
      <c r="L334">
        <v>1</v>
      </c>
      <c r="M334">
        <v>0</v>
      </c>
      <c r="N334">
        <v>9</v>
      </c>
      <c r="O334">
        <v>9</v>
      </c>
      <c r="P334">
        <v>0</v>
      </c>
      <c r="Q334">
        <v>1</v>
      </c>
      <c r="R334">
        <v>0</v>
      </c>
      <c r="S334">
        <v>5</v>
      </c>
      <c r="T334">
        <v>9</v>
      </c>
      <c r="U334">
        <v>4</v>
      </c>
      <c r="V334">
        <v>1</v>
      </c>
      <c r="W334">
        <v>0</v>
      </c>
      <c r="X334">
        <v>0</v>
      </c>
      <c r="Y334">
        <v>0</v>
      </c>
      <c r="Z334">
        <v>0</v>
      </c>
      <c r="AA334" t="s">
        <v>2201</v>
      </c>
      <c r="AB334">
        <v>0</v>
      </c>
      <c r="AC334">
        <v>0</v>
      </c>
      <c r="AD334">
        <v>0</v>
      </c>
      <c r="AE334">
        <v>1</v>
      </c>
      <c r="AF334">
        <v>1</v>
      </c>
      <c r="AG334">
        <v>0</v>
      </c>
      <c r="AH334">
        <v>0</v>
      </c>
      <c r="AI334">
        <v>0</v>
      </c>
      <c r="AJ334">
        <v>0</v>
      </c>
      <c r="AK334">
        <v>0</v>
      </c>
      <c r="AL334">
        <v>0</v>
      </c>
      <c r="AM334">
        <v>1</v>
      </c>
      <c r="AN334">
        <v>0</v>
      </c>
      <c r="AO334">
        <v>0</v>
      </c>
      <c r="AP334">
        <v>0</v>
      </c>
      <c r="AQ334">
        <v>0</v>
      </c>
      <c r="AR334">
        <v>0</v>
      </c>
      <c r="AS334">
        <v>0</v>
      </c>
      <c r="AT334">
        <v>0</v>
      </c>
      <c r="AU334">
        <v>0</v>
      </c>
      <c r="AV334">
        <v>0</v>
      </c>
      <c r="AW334">
        <v>0</v>
      </c>
      <c r="AX334">
        <v>2</v>
      </c>
      <c r="AY334">
        <v>0</v>
      </c>
      <c r="AZ334">
        <v>0</v>
      </c>
      <c r="BA334">
        <v>0</v>
      </c>
      <c r="BB334">
        <v>1</v>
      </c>
      <c r="BC334">
        <v>0</v>
      </c>
      <c r="BD334">
        <v>0</v>
      </c>
      <c r="BE334">
        <v>0</v>
      </c>
      <c r="BF334">
        <v>0</v>
      </c>
      <c r="BG334">
        <v>0</v>
      </c>
      <c r="BH334">
        <v>0</v>
      </c>
      <c r="BI334">
        <v>0</v>
      </c>
      <c r="BJ334">
        <v>0</v>
      </c>
      <c r="BK334">
        <v>1</v>
      </c>
      <c r="BL334">
        <v>0</v>
      </c>
      <c r="BM334">
        <v>0</v>
      </c>
      <c r="BN334">
        <v>0</v>
      </c>
      <c r="BO334">
        <v>0</v>
      </c>
      <c r="BP334">
        <v>1</v>
      </c>
      <c r="BQ334">
        <v>0</v>
      </c>
      <c r="BR334">
        <v>0</v>
      </c>
      <c r="BS334">
        <v>0</v>
      </c>
      <c r="BT334">
        <v>0</v>
      </c>
      <c r="BU334">
        <v>0</v>
      </c>
      <c r="BV334">
        <v>0</v>
      </c>
      <c r="BW334">
        <v>0</v>
      </c>
      <c r="BX334">
        <v>0</v>
      </c>
      <c r="BY334">
        <v>0</v>
      </c>
      <c r="BZ334">
        <v>0</v>
      </c>
      <c r="CA334">
        <v>0</v>
      </c>
      <c r="CB334">
        <v>0</v>
      </c>
      <c r="CC334">
        <v>0</v>
      </c>
      <c r="CD334">
        <v>1</v>
      </c>
      <c r="CE334">
        <v>0</v>
      </c>
      <c r="CF334">
        <v>0</v>
      </c>
      <c r="CG334">
        <v>0</v>
      </c>
      <c r="CH334">
        <v>1</v>
      </c>
      <c r="CI334">
        <v>0</v>
      </c>
      <c r="CJ334">
        <v>0</v>
      </c>
      <c r="CK334">
        <v>0</v>
      </c>
      <c r="CL334">
        <v>0</v>
      </c>
      <c r="CM334">
        <v>0</v>
      </c>
      <c r="CN334">
        <v>0</v>
      </c>
      <c r="CO334">
        <v>0</v>
      </c>
      <c r="CP334">
        <v>0</v>
      </c>
      <c r="CQ334">
        <v>1</v>
      </c>
      <c r="CR334">
        <v>1</v>
      </c>
      <c r="CS334">
        <v>0</v>
      </c>
      <c r="CT334">
        <v>0</v>
      </c>
      <c r="CU334">
        <v>0</v>
      </c>
      <c r="CV334">
        <v>2</v>
      </c>
      <c r="CW334">
        <v>0</v>
      </c>
      <c r="CX334">
        <v>0</v>
      </c>
      <c r="CY334">
        <v>0</v>
      </c>
      <c r="CZ334">
        <v>0</v>
      </c>
      <c r="DA334">
        <v>0</v>
      </c>
      <c r="DB334">
        <v>0</v>
      </c>
      <c r="DC334">
        <v>0</v>
      </c>
      <c r="DD334">
        <v>0</v>
      </c>
      <c r="DE334">
        <v>0</v>
      </c>
      <c r="DF334">
        <v>0</v>
      </c>
      <c r="DG334">
        <v>0</v>
      </c>
      <c r="DH334">
        <v>1</v>
      </c>
      <c r="DI334">
        <v>0</v>
      </c>
      <c r="DJ334">
        <v>1</v>
      </c>
      <c r="DK334">
        <v>0</v>
      </c>
      <c r="DL334">
        <v>0</v>
      </c>
      <c r="DM334">
        <v>0</v>
      </c>
      <c r="DN334">
        <v>2</v>
      </c>
      <c r="DO334">
        <v>0</v>
      </c>
      <c r="DP334">
        <v>0</v>
      </c>
      <c r="DQ334">
        <v>0</v>
      </c>
      <c r="DR334">
        <v>0</v>
      </c>
      <c r="DS334">
        <v>0</v>
      </c>
      <c r="DT334" s="340">
        <v>0</v>
      </c>
      <c r="DU334" s="340">
        <v>0</v>
      </c>
      <c r="DV334" s="340">
        <v>0</v>
      </c>
      <c r="DW334" s="340">
        <v>1</v>
      </c>
      <c r="DX334" s="340">
        <v>1</v>
      </c>
      <c r="DY334" s="340">
        <v>0</v>
      </c>
      <c r="DZ334" s="340">
        <v>0</v>
      </c>
      <c r="EA334" s="340">
        <v>0</v>
      </c>
      <c r="EB334" s="340">
        <v>1</v>
      </c>
      <c r="EC334" s="340">
        <v>0</v>
      </c>
      <c r="ED334" s="340">
        <v>0</v>
      </c>
      <c r="EE334" s="340">
        <v>0</v>
      </c>
      <c r="EF334" s="340">
        <v>0</v>
      </c>
      <c r="EG334" s="340">
        <v>0</v>
      </c>
      <c r="EH334" s="340">
        <v>0</v>
      </c>
      <c r="EI334" s="340">
        <v>0</v>
      </c>
      <c r="EJ334" s="235">
        <v>0</v>
      </c>
      <c r="EK334" s="235">
        <v>0</v>
      </c>
      <c r="EL334" s="235">
        <v>0</v>
      </c>
      <c r="EM334" s="235">
        <v>0</v>
      </c>
      <c r="EN334" s="235">
        <v>1</v>
      </c>
      <c r="EO334" s="235">
        <v>0</v>
      </c>
      <c r="EP334" s="235">
        <v>1</v>
      </c>
      <c r="EQ334" s="235">
        <v>0</v>
      </c>
      <c r="ER334" s="235">
        <v>0</v>
      </c>
      <c r="ES334" s="235">
        <v>0</v>
      </c>
      <c r="ET334" s="235">
        <v>1</v>
      </c>
      <c r="EU334" s="235">
        <v>0</v>
      </c>
      <c r="EV334" s="235">
        <v>0</v>
      </c>
      <c r="EW334" s="235">
        <v>0</v>
      </c>
      <c r="EX334" s="235">
        <v>0</v>
      </c>
      <c r="EY334" s="235">
        <v>0</v>
      </c>
    </row>
    <row r="335" spans="1:155" x14ac:dyDescent="0.2">
      <c r="A335" t="s">
        <v>1847</v>
      </c>
      <c r="E335" s="277"/>
      <c r="F335" s="277"/>
      <c r="G335" s="277"/>
      <c r="H335" s="277"/>
      <c r="I335" s="277"/>
      <c r="J335" s="277"/>
      <c r="K335">
        <v>0</v>
      </c>
      <c r="L335">
        <v>0</v>
      </c>
      <c r="M335">
        <v>0</v>
      </c>
      <c r="N335">
        <v>0</v>
      </c>
      <c r="O335">
        <v>7</v>
      </c>
      <c r="P335">
        <v>0</v>
      </c>
      <c r="Q335">
        <v>20</v>
      </c>
      <c r="R335">
        <v>0</v>
      </c>
      <c r="S335">
        <v>0</v>
      </c>
      <c r="T335">
        <v>12</v>
      </c>
      <c r="U335">
        <v>23</v>
      </c>
      <c r="V335">
        <v>0</v>
      </c>
      <c r="W335">
        <v>0</v>
      </c>
      <c r="X335">
        <v>0</v>
      </c>
      <c r="Y335">
        <v>0</v>
      </c>
      <c r="Z335">
        <v>0</v>
      </c>
      <c r="AA335" t="s">
        <v>2201</v>
      </c>
      <c r="AB335">
        <v>0</v>
      </c>
      <c r="AC335">
        <v>0</v>
      </c>
      <c r="AD335">
        <v>0</v>
      </c>
      <c r="AE335">
        <v>0</v>
      </c>
      <c r="AF335">
        <v>7</v>
      </c>
      <c r="AG335">
        <v>0</v>
      </c>
      <c r="AH335">
        <v>20</v>
      </c>
      <c r="AI335">
        <v>0</v>
      </c>
      <c r="AJ335">
        <v>0</v>
      </c>
      <c r="AK335">
        <v>8</v>
      </c>
      <c r="AL335">
        <v>23</v>
      </c>
      <c r="AM335">
        <v>0</v>
      </c>
      <c r="AN335">
        <v>0</v>
      </c>
      <c r="AO335">
        <v>0</v>
      </c>
      <c r="AP335">
        <v>0</v>
      </c>
      <c r="AQ335">
        <v>0</v>
      </c>
      <c r="AR335">
        <v>0</v>
      </c>
      <c r="AS335">
        <v>13</v>
      </c>
      <c r="AT335">
        <v>0</v>
      </c>
      <c r="AU335">
        <v>0</v>
      </c>
      <c r="AV335">
        <v>0</v>
      </c>
      <c r="AW335">
        <v>0</v>
      </c>
      <c r="AX335">
        <v>51</v>
      </c>
      <c r="AY335">
        <v>0</v>
      </c>
      <c r="AZ335">
        <v>0</v>
      </c>
      <c r="BA335">
        <v>0</v>
      </c>
      <c r="BB335">
        <v>20</v>
      </c>
      <c r="BC335">
        <v>0</v>
      </c>
      <c r="BD335">
        <v>0</v>
      </c>
      <c r="BE335">
        <v>0</v>
      </c>
      <c r="BF335">
        <v>0</v>
      </c>
      <c r="BG335">
        <v>0</v>
      </c>
      <c r="BH335">
        <v>0</v>
      </c>
      <c r="BI335">
        <v>10</v>
      </c>
      <c r="BJ335">
        <v>0</v>
      </c>
      <c r="BK335">
        <v>0</v>
      </c>
      <c r="BL335">
        <v>0</v>
      </c>
      <c r="BM335">
        <v>0</v>
      </c>
      <c r="BN335">
        <v>48</v>
      </c>
      <c r="BO335">
        <v>0</v>
      </c>
      <c r="BP335">
        <v>0</v>
      </c>
      <c r="BQ335">
        <v>1</v>
      </c>
      <c r="BR335">
        <v>17</v>
      </c>
      <c r="BS335">
        <v>0</v>
      </c>
      <c r="BT335">
        <v>0</v>
      </c>
      <c r="BU335">
        <v>0</v>
      </c>
      <c r="BV335">
        <v>0</v>
      </c>
      <c r="BW335">
        <v>0</v>
      </c>
      <c r="BX335">
        <v>0</v>
      </c>
      <c r="BY335">
        <v>8</v>
      </c>
      <c r="BZ335">
        <v>0</v>
      </c>
      <c r="CA335">
        <v>0</v>
      </c>
      <c r="CB335">
        <v>0</v>
      </c>
      <c r="CC335">
        <v>0</v>
      </c>
      <c r="CD335">
        <v>45</v>
      </c>
      <c r="CE335">
        <v>0</v>
      </c>
      <c r="CF335">
        <v>0</v>
      </c>
      <c r="CG335">
        <v>0</v>
      </c>
      <c r="CH335">
        <v>9</v>
      </c>
      <c r="CI335">
        <v>0</v>
      </c>
      <c r="CJ335">
        <v>3</v>
      </c>
      <c r="CK335">
        <v>0</v>
      </c>
      <c r="CL335">
        <v>0</v>
      </c>
      <c r="CM335">
        <v>0</v>
      </c>
      <c r="CN335">
        <v>0</v>
      </c>
      <c r="CO335">
        <v>11</v>
      </c>
      <c r="CP335">
        <v>0</v>
      </c>
      <c r="CQ335">
        <v>0</v>
      </c>
      <c r="CR335">
        <v>0</v>
      </c>
      <c r="CS335">
        <v>0</v>
      </c>
      <c r="CT335">
        <v>48</v>
      </c>
      <c r="CU335">
        <v>0</v>
      </c>
      <c r="CV335">
        <v>0</v>
      </c>
      <c r="CW335">
        <v>0</v>
      </c>
      <c r="CX335">
        <v>12</v>
      </c>
      <c r="CY335">
        <v>0</v>
      </c>
      <c r="CZ335">
        <v>3</v>
      </c>
      <c r="DA335">
        <v>0</v>
      </c>
      <c r="DB335">
        <v>0</v>
      </c>
      <c r="DC335">
        <v>0</v>
      </c>
      <c r="DD335">
        <v>0</v>
      </c>
      <c r="DE335">
        <v>14</v>
      </c>
      <c r="DF335">
        <v>0</v>
      </c>
      <c r="DG335">
        <v>0</v>
      </c>
      <c r="DH335">
        <v>0</v>
      </c>
      <c r="DI335">
        <v>0</v>
      </c>
      <c r="DJ335">
        <v>26</v>
      </c>
      <c r="DK335">
        <v>0</v>
      </c>
      <c r="DL335">
        <v>0</v>
      </c>
      <c r="DM335">
        <v>0</v>
      </c>
      <c r="DN335">
        <v>19</v>
      </c>
      <c r="DO335">
        <v>0</v>
      </c>
      <c r="DP335">
        <v>11</v>
      </c>
      <c r="DQ335">
        <v>0</v>
      </c>
      <c r="DR335">
        <v>0</v>
      </c>
      <c r="DS335">
        <v>0</v>
      </c>
      <c r="DT335" s="340">
        <v>0</v>
      </c>
      <c r="DU335" s="340">
        <v>14</v>
      </c>
      <c r="DV335" s="340">
        <v>0</v>
      </c>
      <c r="DW335" s="340">
        <v>0</v>
      </c>
      <c r="DX335" s="340">
        <v>0</v>
      </c>
      <c r="DY335" s="340">
        <v>0</v>
      </c>
      <c r="DZ335" s="340">
        <v>26</v>
      </c>
      <c r="EA335" s="340">
        <v>0</v>
      </c>
      <c r="EB335" s="340">
        <v>0</v>
      </c>
      <c r="EC335" s="340">
        <v>0</v>
      </c>
      <c r="ED335" s="340">
        <v>19</v>
      </c>
      <c r="EE335" s="340">
        <v>0</v>
      </c>
      <c r="EF335" s="340">
        <v>10</v>
      </c>
      <c r="EG335" s="340">
        <v>0</v>
      </c>
      <c r="EH335" s="340">
        <v>0</v>
      </c>
      <c r="EI335" s="340">
        <v>0</v>
      </c>
      <c r="EJ335" s="235">
        <v>0</v>
      </c>
      <c r="EK335" s="235">
        <v>18</v>
      </c>
      <c r="EL335" s="235">
        <v>1</v>
      </c>
      <c r="EM335" s="235">
        <v>0</v>
      </c>
      <c r="EN335" s="235">
        <v>0</v>
      </c>
      <c r="EO335" s="235">
        <v>0</v>
      </c>
      <c r="EP335" s="235">
        <v>27</v>
      </c>
      <c r="EQ335" s="235">
        <v>0</v>
      </c>
      <c r="ER335" s="235">
        <v>0</v>
      </c>
      <c r="ES335" s="235">
        <v>0</v>
      </c>
      <c r="ET335" s="235">
        <v>17</v>
      </c>
      <c r="EU335" s="235">
        <v>0</v>
      </c>
      <c r="EV335" s="235">
        <v>10</v>
      </c>
      <c r="EW335" s="235">
        <v>0</v>
      </c>
      <c r="EX335" s="235">
        <v>0</v>
      </c>
      <c r="EY335" s="235">
        <v>0</v>
      </c>
    </row>
    <row r="336" spans="1:155" x14ac:dyDescent="0.2">
      <c r="A336" t="s">
        <v>1917</v>
      </c>
      <c r="E336" s="277"/>
      <c r="F336" s="277"/>
      <c r="G336" s="277"/>
      <c r="H336" s="277"/>
      <c r="I336" s="277"/>
      <c r="J336" s="277"/>
      <c r="K336">
        <v>0</v>
      </c>
      <c r="L336">
        <v>2</v>
      </c>
      <c r="M336">
        <v>0</v>
      </c>
      <c r="N336">
        <v>0</v>
      </c>
      <c r="O336">
        <v>1</v>
      </c>
      <c r="P336">
        <v>0</v>
      </c>
      <c r="Q336">
        <v>0</v>
      </c>
      <c r="R336">
        <v>0</v>
      </c>
      <c r="S336">
        <v>1</v>
      </c>
      <c r="T336">
        <v>22</v>
      </c>
      <c r="U336">
        <v>5</v>
      </c>
      <c r="V336">
        <v>0</v>
      </c>
      <c r="W336">
        <v>0</v>
      </c>
      <c r="X336">
        <v>0</v>
      </c>
      <c r="Y336">
        <v>0</v>
      </c>
      <c r="Z336">
        <v>0</v>
      </c>
      <c r="AA336" t="s">
        <v>2201</v>
      </c>
      <c r="AB336">
        <v>0</v>
      </c>
      <c r="AC336">
        <v>0</v>
      </c>
      <c r="AD336">
        <v>0</v>
      </c>
      <c r="AE336">
        <v>0</v>
      </c>
      <c r="AF336">
        <v>0</v>
      </c>
      <c r="AG336">
        <v>0</v>
      </c>
      <c r="AH336">
        <v>0</v>
      </c>
      <c r="AI336">
        <v>0</v>
      </c>
      <c r="AJ336">
        <v>0</v>
      </c>
      <c r="AK336">
        <v>2</v>
      </c>
      <c r="AL336">
        <v>0</v>
      </c>
      <c r="AM336">
        <v>0</v>
      </c>
      <c r="AN336">
        <v>0</v>
      </c>
      <c r="AO336">
        <v>0</v>
      </c>
      <c r="AP336">
        <v>0</v>
      </c>
      <c r="AQ336">
        <v>0</v>
      </c>
      <c r="AR336">
        <v>0</v>
      </c>
      <c r="AS336">
        <v>0</v>
      </c>
      <c r="AT336">
        <v>0</v>
      </c>
      <c r="AU336">
        <v>0</v>
      </c>
      <c r="AV336">
        <v>0</v>
      </c>
      <c r="AW336">
        <v>0</v>
      </c>
      <c r="AX336">
        <v>0</v>
      </c>
      <c r="AY336">
        <v>0</v>
      </c>
      <c r="AZ336">
        <v>0</v>
      </c>
      <c r="BA336">
        <v>0</v>
      </c>
      <c r="BB336">
        <v>2</v>
      </c>
      <c r="BC336">
        <v>0</v>
      </c>
      <c r="BD336">
        <v>0</v>
      </c>
      <c r="BE336">
        <v>0</v>
      </c>
      <c r="BF336">
        <v>0</v>
      </c>
      <c r="BG336">
        <v>0</v>
      </c>
      <c r="BH336">
        <v>0</v>
      </c>
      <c r="BI336">
        <v>0</v>
      </c>
      <c r="BJ336">
        <v>0</v>
      </c>
      <c r="BK336">
        <v>0</v>
      </c>
      <c r="BL336">
        <v>0</v>
      </c>
      <c r="BM336">
        <v>0</v>
      </c>
      <c r="BN336">
        <v>0</v>
      </c>
      <c r="BO336">
        <v>0</v>
      </c>
      <c r="BP336">
        <v>0</v>
      </c>
      <c r="BQ336">
        <v>4</v>
      </c>
      <c r="BR336">
        <v>0</v>
      </c>
      <c r="BS336">
        <v>0</v>
      </c>
      <c r="BT336">
        <v>0</v>
      </c>
      <c r="BU336">
        <v>0</v>
      </c>
      <c r="BV336">
        <v>0</v>
      </c>
      <c r="BW336">
        <v>0</v>
      </c>
      <c r="BX336">
        <v>0</v>
      </c>
      <c r="BY336">
        <v>0</v>
      </c>
      <c r="BZ336">
        <v>0</v>
      </c>
      <c r="CA336">
        <v>0</v>
      </c>
      <c r="CB336">
        <v>0</v>
      </c>
      <c r="CC336">
        <v>0</v>
      </c>
      <c r="CD336">
        <v>0</v>
      </c>
      <c r="CE336">
        <v>0</v>
      </c>
      <c r="CF336">
        <v>0</v>
      </c>
      <c r="CG336">
        <v>0</v>
      </c>
      <c r="CH336">
        <v>4</v>
      </c>
      <c r="CI336">
        <v>0</v>
      </c>
      <c r="CJ336">
        <v>0</v>
      </c>
      <c r="CK336">
        <v>0</v>
      </c>
      <c r="CL336">
        <v>0</v>
      </c>
      <c r="CM336">
        <v>0</v>
      </c>
      <c r="CN336">
        <v>0</v>
      </c>
      <c r="CO336">
        <v>0</v>
      </c>
      <c r="CP336">
        <v>0</v>
      </c>
      <c r="CQ336">
        <v>0</v>
      </c>
      <c r="CR336">
        <v>0</v>
      </c>
      <c r="CS336">
        <v>0</v>
      </c>
      <c r="CT336">
        <v>0</v>
      </c>
      <c r="CU336">
        <v>0</v>
      </c>
      <c r="CV336">
        <v>1</v>
      </c>
      <c r="CW336">
        <v>1</v>
      </c>
      <c r="CX336">
        <v>0</v>
      </c>
      <c r="CY336">
        <v>0</v>
      </c>
      <c r="CZ336">
        <v>0</v>
      </c>
      <c r="DA336">
        <v>0</v>
      </c>
      <c r="DB336">
        <v>0</v>
      </c>
      <c r="DC336">
        <v>0</v>
      </c>
      <c r="DD336">
        <v>0</v>
      </c>
      <c r="DE336">
        <v>0</v>
      </c>
      <c r="DF336">
        <v>0</v>
      </c>
      <c r="DG336">
        <v>0</v>
      </c>
      <c r="DH336">
        <v>0</v>
      </c>
      <c r="DI336">
        <v>0</v>
      </c>
      <c r="DJ336">
        <v>0</v>
      </c>
      <c r="DK336">
        <v>0</v>
      </c>
      <c r="DL336">
        <v>0</v>
      </c>
      <c r="DM336">
        <v>0</v>
      </c>
      <c r="DN336">
        <v>2</v>
      </c>
      <c r="DO336">
        <v>0</v>
      </c>
      <c r="DP336">
        <v>0</v>
      </c>
      <c r="DQ336">
        <v>0</v>
      </c>
      <c r="DR336">
        <v>0</v>
      </c>
      <c r="DS336">
        <v>0</v>
      </c>
      <c r="DT336" s="340" t="e">
        <v>#N/A</v>
      </c>
      <c r="DU336" s="340" t="e">
        <v>#N/A</v>
      </c>
      <c r="DV336" s="340" t="e">
        <v>#N/A</v>
      </c>
      <c r="DW336" s="340" t="e">
        <v>#N/A</v>
      </c>
      <c r="DX336" s="340" t="e">
        <v>#N/A</v>
      </c>
      <c r="DY336" s="340" t="e">
        <v>#N/A</v>
      </c>
      <c r="DZ336" s="340" t="e">
        <v>#N/A</v>
      </c>
      <c r="EA336" s="340" t="e">
        <v>#N/A</v>
      </c>
      <c r="EB336" s="340" t="e">
        <v>#N/A</v>
      </c>
      <c r="EC336" s="340" t="e">
        <v>#N/A</v>
      </c>
      <c r="ED336" s="340" t="e">
        <v>#N/A</v>
      </c>
      <c r="EE336" s="340" t="e">
        <v>#N/A</v>
      </c>
      <c r="EF336" s="340" t="e">
        <v>#N/A</v>
      </c>
      <c r="EG336" s="340" t="e">
        <v>#N/A</v>
      </c>
      <c r="EH336" s="340" t="e">
        <v>#N/A</v>
      </c>
      <c r="EI336" s="340" t="e">
        <v>#N/A</v>
      </c>
      <c r="EJ336" s="235" t="e">
        <v>#N/A</v>
      </c>
      <c r="EK336" s="235" t="e">
        <v>#N/A</v>
      </c>
      <c r="EL336" s="235" t="e">
        <v>#N/A</v>
      </c>
      <c r="EM336" s="235" t="e">
        <v>#N/A</v>
      </c>
      <c r="EN336" s="235" t="e">
        <v>#N/A</v>
      </c>
      <c r="EO336" s="235" t="e">
        <v>#N/A</v>
      </c>
      <c r="EP336" s="235" t="e">
        <v>#N/A</v>
      </c>
      <c r="EQ336" s="235" t="e">
        <v>#N/A</v>
      </c>
      <c r="ER336" s="235" t="e">
        <v>#N/A</v>
      </c>
      <c r="ES336" s="235" t="e">
        <v>#N/A</v>
      </c>
      <c r="ET336" s="235" t="e">
        <v>#N/A</v>
      </c>
      <c r="EU336" s="235" t="e">
        <v>#N/A</v>
      </c>
      <c r="EV336" s="235" t="e">
        <v>#N/A</v>
      </c>
      <c r="EW336" s="235" t="e">
        <v>#N/A</v>
      </c>
      <c r="EX336" s="235" t="e">
        <v>#N/A</v>
      </c>
      <c r="EY336" s="235" t="e">
        <v>#N/A</v>
      </c>
    </row>
    <row r="337" spans="1:155" x14ac:dyDescent="0.2">
      <c r="A337" t="s">
        <v>2018</v>
      </c>
      <c r="E337" s="277"/>
      <c r="F337" s="277"/>
      <c r="G337" s="277"/>
      <c r="H337" s="277"/>
      <c r="I337" s="277"/>
      <c r="J337" s="277"/>
      <c r="K337">
        <v>0</v>
      </c>
      <c r="L337">
        <v>5</v>
      </c>
      <c r="M337">
        <v>0</v>
      </c>
      <c r="N337">
        <v>3</v>
      </c>
      <c r="O337">
        <v>17</v>
      </c>
      <c r="P337">
        <v>0</v>
      </c>
      <c r="Q337">
        <v>3</v>
      </c>
      <c r="R337">
        <v>4</v>
      </c>
      <c r="S337">
        <v>9</v>
      </c>
      <c r="T337">
        <v>31</v>
      </c>
      <c r="U337">
        <v>0</v>
      </c>
      <c r="V337">
        <v>20</v>
      </c>
      <c r="W337">
        <v>0</v>
      </c>
      <c r="X337">
        <v>0</v>
      </c>
      <c r="Y337">
        <v>0</v>
      </c>
      <c r="Z337">
        <v>0</v>
      </c>
      <c r="AA337" t="s">
        <v>2201</v>
      </c>
      <c r="AB337">
        <v>0</v>
      </c>
      <c r="AC337">
        <v>0</v>
      </c>
      <c r="AD337">
        <v>0</v>
      </c>
      <c r="AE337">
        <v>0</v>
      </c>
      <c r="AF337">
        <v>3</v>
      </c>
      <c r="AG337">
        <v>0</v>
      </c>
      <c r="AH337">
        <v>0</v>
      </c>
      <c r="AI337">
        <v>0</v>
      </c>
      <c r="AJ337">
        <v>0</v>
      </c>
      <c r="AK337">
        <v>1</v>
      </c>
      <c r="AL337">
        <v>0</v>
      </c>
      <c r="AM337">
        <v>7</v>
      </c>
      <c r="AN337">
        <v>0</v>
      </c>
      <c r="AO337">
        <v>0</v>
      </c>
      <c r="AP337">
        <v>0</v>
      </c>
      <c r="AQ337">
        <v>0</v>
      </c>
      <c r="AR337">
        <v>0</v>
      </c>
      <c r="AS337">
        <v>0</v>
      </c>
      <c r="AT337">
        <v>0</v>
      </c>
      <c r="AU337">
        <v>0</v>
      </c>
      <c r="AV337">
        <v>1</v>
      </c>
      <c r="AW337">
        <v>0</v>
      </c>
      <c r="AX337">
        <v>0</v>
      </c>
      <c r="AY337">
        <v>0</v>
      </c>
      <c r="AZ337">
        <v>2</v>
      </c>
      <c r="BA337">
        <v>0</v>
      </c>
      <c r="BB337">
        <v>10</v>
      </c>
      <c r="BC337">
        <v>0</v>
      </c>
      <c r="BD337">
        <v>0</v>
      </c>
      <c r="BE337">
        <v>0</v>
      </c>
      <c r="BF337">
        <v>0</v>
      </c>
      <c r="BG337">
        <v>0</v>
      </c>
      <c r="BH337">
        <v>0</v>
      </c>
      <c r="BI337">
        <v>0</v>
      </c>
      <c r="BJ337">
        <v>0</v>
      </c>
      <c r="BK337">
        <v>0</v>
      </c>
      <c r="BL337">
        <v>1</v>
      </c>
      <c r="BM337">
        <v>0</v>
      </c>
      <c r="BN337">
        <v>0</v>
      </c>
      <c r="BO337">
        <v>0</v>
      </c>
      <c r="BP337">
        <v>1</v>
      </c>
      <c r="BQ337">
        <v>0</v>
      </c>
      <c r="BR337">
        <v>0</v>
      </c>
      <c r="BS337">
        <v>3</v>
      </c>
      <c r="BT337">
        <v>0</v>
      </c>
      <c r="BU337">
        <v>0</v>
      </c>
      <c r="BV337">
        <v>0</v>
      </c>
      <c r="BW337">
        <v>0</v>
      </c>
      <c r="BX337">
        <v>0</v>
      </c>
      <c r="BY337">
        <v>0</v>
      </c>
      <c r="BZ337">
        <v>0</v>
      </c>
      <c r="CA337">
        <v>0</v>
      </c>
      <c r="CB337">
        <v>0</v>
      </c>
      <c r="CC337">
        <v>0</v>
      </c>
      <c r="CD337">
        <v>0</v>
      </c>
      <c r="CE337">
        <v>0</v>
      </c>
      <c r="CF337">
        <v>0</v>
      </c>
      <c r="CG337">
        <v>0</v>
      </c>
      <c r="CH337">
        <v>0</v>
      </c>
      <c r="CI337">
        <v>0</v>
      </c>
      <c r="CJ337">
        <v>0</v>
      </c>
      <c r="CK337">
        <v>0</v>
      </c>
      <c r="CL337">
        <v>0</v>
      </c>
      <c r="CM337">
        <v>0</v>
      </c>
      <c r="CN337">
        <v>0</v>
      </c>
      <c r="CO337">
        <v>0</v>
      </c>
      <c r="CP337">
        <v>0</v>
      </c>
      <c r="CQ337">
        <v>1</v>
      </c>
      <c r="CR337">
        <v>2</v>
      </c>
      <c r="CS337">
        <v>0</v>
      </c>
      <c r="CT337">
        <v>1</v>
      </c>
      <c r="CU337">
        <v>0</v>
      </c>
      <c r="CV337">
        <v>0</v>
      </c>
      <c r="CW337">
        <v>0</v>
      </c>
      <c r="CX337">
        <v>0</v>
      </c>
      <c r="CY337">
        <v>0</v>
      </c>
      <c r="CZ337">
        <v>0</v>
      </c>
      <c r="DA337">
        <v>0</v>
      </c>
      <c r="DB337">
        <v>0</v>
      </c>
      <c r="DC337">
        <v>0</v>
      </c>
      <c r="DD337">
        <v>0</v>
      </c>
      <c r="DE337">
        <v>0</v>
      </c>
      <c r="DF337">
        <v>0</v>
      </c>
      <c r="DG337">
        <v>0</v>
      </c>
      <c r="DH337">
        <v>0</v>
      </c>
      <c r="DI337">
        <v>0</v>
      </c>
      <c r="DJ337">
        <v>5</v>
      </c>
      <c r="DK337">
        <v>0</v>
      </c>
      <c r="DL337">
        <v>0</v>
      </c>
      <c r="DM337">
        <v>0</v>
      </c>
      <c r="DN337">
        <v>0</v>
      </c>
      <c r="DO337">
        <v>0</v>
      </c>
      <c r="DP337">
        <v>0</v>
      </c>
      <c r="DQ337">
        <v>0</v>
      </c>
      <c r="DR337">
        <v>0</v>
      </c>
      <c r="DS337">
        <v>0</v>
      </c>
      <c r="DT337" s="340">
        <v>0</v>
      </c>
      <c r="DU337" s="340">
        <v>0</v>
      </c>
      <c r="DV337" s="340">
        <v>0</v>
      </c>
      <c r="DW337" s="340">
        <v>1</v>
      </c>
      <c r="DX337" s="340">
        <v>5</v>
      </c>
      <c r="DY337" s="340">
        <v>0</v>
      </c>
      <c r="DZ337" s="340">
        <v>0</v>
      </c>
      <c r="EA337" s="340">
        <v>0</v>
      </c>
      <c r="EB337" s="340">
        <v>0</v>
      </c>
      <c r="EC337" s="340">
        <v>1</v>
      </c>
      <c r="ED337" s="340">
        <v>0</v>
      </c>
      <c r="EE337" s="340">
        <v>0</v>
      </c>
      <c r="EF337" s="340">
        <v>0</v>
      </c>
      <c r="EG337" s="340">
        <v>0</v>
      </c>
      <c r="EH337" s="340">
        <v>0</v>
      </c>
      <c r="EI337" s="340">
        <v>0</v>
      </c>
      <c r="EJ337" s="235">
        <v>0</v>
      </c>
      <c r="EK337" s="235">
        <v>0</v>
      </c>
      <c r="EL337" s="235">
        <v>0</v>
      </c>
      <c r="EM337" s="235">
        <v>0</v>
      </c>
      <c r="EN337" s="235">
        <v>1</v>
      </c>
      <c r="EO337" s="235">
        <v>0</v>
      </c>
      <c r="EP337" s="235">
        <v>0</v>
      </c>
      <c r="EQ337" s="235">
        <v>1</v>
      </c>
      <c r="ER337" s="235">
        <v>1</v>
      </c>
      <c r="ES337" s="235">
        <v>0</v>
      </c>
      <c r="ET337" s="235">
        <v>1</v>
      </c>
      <c r="EU337" s="235">
        <v>0</v>
      </c>
      <c r="EV337" s="235">
        <v>0</v>
      </c>
      <c r="EW337" s="235">
        <v>0</v>
      </c>
      <c r="EX337" s="235">
        <v>0</v>
      </c>
      <c r="EY337" s="235">
        <v>0</v>
      </c>
    </row>
    <row r="338" spans="1:155" x14ac:dyDescent="0.2">
      <c r="A338" t="s">
        <v>1876</v>
      </c>
      <c r="E338" s="277"/>
      <c r="F338" s="277"/>
      <c r="G338" s="277"/>
      <c r="H338" s="277"/>
      <c r="I338" s="277"/>
      <c r="J338" s="277"/>
      <c r="K338">
        <v>0</v>
      </c>
      <c r="L338">
        <v>1</v>
      </c>
      <c r="M338">
        <v>0</v>
      </c>
      <c r="N338">
        <v>27</v>
      </c>
      <c r="O338">
        <v>11</v>
      </c>
      <c r="P338">
        <v>0</v>
      </c>
      <c r="Q338">
        <v>3</v>
      </c>
      <c r="R338">
        <v>0</v>
      </c>
      <c r="S338">
        <v>0</v>
      </c>
      <c r="T338">
        <v>6</v>
      </c>
      <c r="U338">
        <v>1</v>
      </c>
      <c r="V338">
        <v>6</v>
      </c>
      <c r="W338">
        <v>0</v>
      </c>
      <c r="X338">
        <v>0</v>
      </c>
      <c r="Y338">
        <v>0</v>
      </c>
      <c r="Z338">
        <v>1</v>
      </c>
      <c r="AA338" t="s">
        <v>2201</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0</v>
      </c>
      <c r="BF338">
        <v>0</v>
      </c>
      <c r="BG338">
        <v>0</v>
      </c>
      <c r="BH338">
        <v>0</v>
      </c>
      <c r="BI338">
        <v>0</v>
      </c>
      <c r="BJ338">
        <v>0</v>
      </c>
      <c r="BK338">
        <v>1</v>
      </c>
      <c r="BL338">
        <v>1</v>
      </c>
      <c r="BM338">
        <v>0</v>
      </c>
      <c r="BN338">
        <v>0</v>
      </c>
      <c r="BO338">
        <v>0</v>
      </c>
      <c r="BP338">
        <v>0</v>
      </c>
      <c r="BQ338">
        <v>2</v>
      </c>
      <c r="BR338">
        <v>0</v>
      </c>
      <c r="BS338">
        <v>1</v>
      </c>
      <c r="BT338">
        <v>0</v>
      </c>
      <c r="BU338">
        <v>0</v>
      </c>
      <c r="BV338">
        <v>0</v>
      </c>
      <c r="BW338">
        <v>0</v>
      </c>
      <c r="BX338">
        <v>0</v>
      </c>
      <c r="BY338">
        <v>0</v>
      </c>
      <c r="BZ338">
        <v>0</v>
      </c>
      <c r="CA338">
        <v>0</v>
      </c>
      <c r="CB338">
        <v>0</v>
      </c>
      <c r="CC338">
        <v>0</v>
      </c>
      <c r="CD338">
        <v>0</v>
      </c>
      <c r="CE338">
        <v>0</v>
      </c>
      <c r="CF338">
        <v>0</v>
      </c>
      <c r="CG338">
        <v>0</v>
      </c>
      <c r="CH338">
        <v>0</v>
      </c>
      <c r="CI338">
        <v>0</v>
      </c>
      <c r="CJ338">
        <v>0</v>
      </c>
      <c r="CK338">
        <v>0</v>
      </c>
      <c r="CL338">
        <v>0</v>
      </c>
      <c r="CM338">
        <v>0</v>
      </c>
      <c r="DT338" s="340">
        <v>0</v>
      </c>
      <c r="DU338" s="340">
        <v>0</v>
      </c>
      <c r="DV338" s="340">
        <v>0</v>
      </c>
      <c r="DW338" s="340">
        <v>0</v>
      </c>
      <c r="DX338" s="340">
        <v>0</v>
      </c>
      <c r="DY338" s="340">
        <v>0</v>
      </c>
      <c r="DZ338" s="340">
        <v>0</v>
      </c>
      <c r="EA338" s="340">
        <v>0</v>
      </c>
      <c r="EB338" s="340">
        <v>0</v>
      </c>
      <c r="EC338" s="340">
        <v>0</v>
      </c>
      <c r="ED338" s="340">
        <v>0</v>
      </c>
      <c r="EE338" s="340">
        <v>0</v>
      </c>
      <c r="EF338" s="340">
        <v>0</v>
      </c>
      <c r="EG338" s="340">
        <v>0</v>
      </c>
      <c r="EH338" s="340">
        <v>0</v>
      </c>
      <c r="EI338" s="340">
        <v>0</v>
      </c>
      <c r="EJ338" s="235">
        <v>0</v>
      </c>
      <c r="EK338" s="235">
        <v>0</v>
      </c>
      <c r="EL338" s="235">
        <v>0</v>
      </c>
      <c r="EM338" s="235">
        <v>0</v>
      </c>
      <c r="EN338" s="235">
        <v>0</v>
      </c>
      <c r="EO338" s="235">
        <v>0</v>
      </c>
      <c r="EP338" s="235">
        <v>0</v>
      </c>
      <c r="EQ338" s="235">
        <v>0</v>
      </c>
      <c r="ER338" s="235">
        <v>0</v>
      </c>
      <c r="ES338" s="235">
        <v>0</v>
      </c>
      <c r="ET338" s="235">
        <v>0</v>
      </c>
      <c r="EU338" s="235">
        <v>0</v>
      </c>
      <c r="EV338" s="235">
        <v>2</v>
      </c>
      <c r="EW338" s="235">
        <v>0</v>
      </c>
      <c r="EX338" s="235">
        <v>0</v>
      </c>
      <c r="EY338" s="235">
        <v>0</v>
      </c>
    </row>
    <row r="339" spans="1:155" x14ac:dyDescent="0.2">
      <c r="A339" t="s">
        <v>2422</v>
      </c>
      <c r="E339" s="277"/>
      <c r="F339" s="277"/>
      <c r="G339" s="277"/>
      <c r="H339" s="277"/>
      <c r="I339" s="277"/>
      <c r="J339" s="277"/>
      <c r="DT339" s="340" t="e">
        <v>#N/A</v>
      </c>
      <c r="DU339" s="340" t="e">
        <v>#N/A</v>
      </c>
      <c r="DV339" s="340" t="e">
        <v>#N/A</v>
      </c>
      <c r="DW339" s="340" t="e">
        <v>#N/A</v>
      </c>
      <c r="DX339" s="340" t="e">
        <v>#N/A</v>
      </c>
      <c r="DY339" s="340" t="e">
        <v>#N/A</v>
      </c>
      <c r="DZ339" s="340" t="e">
        <v>#N/A</v>
      </c>
      <c r="EA339" s="340" t="e">
        <v>#N/A</v>
      </c>
      <c r="EB339" s="340" t="e">
        <v>#N/A</v>
      </c>
      <c r="EC339" s="340" t="e">
        <v>#N/A</v>
      </c>
      <c r="ED339" s="340" t="e">
        <v>#N/A</v>
      </c>
      <c r="EE339" s="340" t="e">
        <v>#N/A</v>
      </c>
      <c r="EF339" s="340" t="e">
        <v>#N/A</v>
      </c>
      <c r="EG339" s="340" t="e">
        <v>#N/A</v>
      </c>
      <c r="EH339" s="340" t="e">
        <v>#N/A</v>
      </c>
      <c r="EI339" s="340" t="e">
        <v>#N/A</v>
      </c>
      <c r="EJ339" s="235" t="e">
        <v>#N/A</v>
      </c>
      <c r="EK339" s="235" t="e">
        <v>#N/A</v>
      </c>
      <c r="EL339" s="235" t="e">
        <v>#N/A</v>
      </c>
      <c r="EM339" s="235" t="e">
        <v>#N/A</v>
      </c>
      <c r="EN339" s="235" t="e">
        <v>#N/A</v>
      </c>
      <c r="EO339" s="235" t="e">
        <v>#N/A</v>
      </c>
      <c r="EP339" s="235" t="e">
        <v>#N/A</v>
      </c>
      <c r="EQ339" s="235" t="e">
        <v>#N/A</v>
      </c>
      <c r="ER339" s="235" t="e">
        <v>#N/A</v>
      </c>
      <c r="ES339" s="235" t="e">
        <v>#N/A</v>
      </c>
      <c r="ET339" s="235" t="e">
        <v>#N/A</v>
      </c>
      <c r="EU339" s="235" t="e">
        <v>#N/A</v>
      </c>
      <c r="EV339" s="235" t="e">
        <v>#N/A</v>
      </c>
      <c r="EW339" s="235" t="e">
        <v>#N/A</v>
      </c>
      <c r="EX339" s="235" t="e">
        <v>#N/A</v>
      </c>
      <c r="EY339" s="235" t="e">
        <v>#N/A</v>
      </c>
    </row>
    <row r="340" spans="1:155" x14ac:dyDescent="0.2">
      <c r="A340" t="s">
        <v>2423</v>
      </c>
      <c r="DT340" s="340" t="e">
        <v>#N/A</v>
      </c>
      <c r="DU340" s="340" t="e">
        <v>#N/A</v>
      </c>
      <c r="DV340" s="340" t="e">
        <v>#N/A</v>
      </c>
      <c r="DW340" s="340" t="e">
        <v>#N/A</v>
      </c>
      <c r="DX340" s="340" t="e">
        <v>#N/A</v>
      </c>
      <c r="DY340" s="340" t="e">
        <v>#N/A</v>
      </c>
      <c r="DZ340" s="340" t="e">
        <v>#N/A</v>
      </c>
      <c r="EA340" s="340" t="e">
        <v>#N/A</v>
      </c>
      <c r="EB340" s="340" t="e">
        <v>#N/A</v>
      </c>
      <c r="EC340" s="340" t="e">
        <v>#N/A</v>
      </c>
      <c r="ED340" s="340" t="e">
        <v>#N/A</v>
      </c>
      <c r="EE340" s="340" t="e">
        <v>#N/A</v>
      </c>
      <c r="EF340" s="340" t="e">
        <v>#N/A</v>
      </c>
      <c r="EG340" s="340" t="e">
        <v>#N/A</v>
      </c>
      <c r="EH340" s="340" t="e">
        <v>#N/A</v>
      </c>
      <c r="EI340" s="340" t="e">
        <v>#N/A</v>
      </c>
      <c r="EJ340" s="235" t="e">
        <v>#N/A</v>
      </c>
      <c r="EK340" s="235" t="e">
        <v>#N/A</v>
      </c>
      <c r="EL340" s="235" t="e">
        <v>#N/A</v>
      </c>
      <c r="EM340" s="235" t="e">
        <v>#N/A</v>
      </c>
      <c r="EN340" s="235" t="e">
        <v>#N/A</v>
      </c>
      <c r="EO340" s="235" t="e">
        <v>#N/A</v>
      </c>
      <c r="EP340" s="235" t="e">
        <v>#N/A</v>
      </c>
      <c r="EQ340" s="235" t="e">
        <v>#N/A</v>
      </c>
      <c r="ER340" s="235" t="e">
        <v>#N/A</v>
      </c>
      <c r="ES340" s="235" t="e">
        <v>#N/A</v>
      </c>
      <c r="ET340" s="235" t="e">
        <v>#N/A</v>
      </c>
      <c r="EU340" s="235" t="e">
        <v>#N/A</v>
      </c>
      <c r="EV340" s="235" t="e">
        <v>#N/A</v>
      </c>
      <c r="EW340" s="235" t="e">
        <v>#N/A</v>
      </c>
      <c r="EX340" s="235" t="e">
        <v>#N/A</v>
      </c>
      <c r="EY340" s="235" t="e">
        <v>#N/A</v>
      </c>
    </row>
    <row r="341" spans="1:155" x14ac:dyDescent="0.2">
      <c r="A341" t="s">
        <v>1914</v>
      </c>
      <c r="E341" s="277"/>
      <c r="F341" s="277"/>
      <c r="G341" s="277"/>
      <c r="H341" s="277"/>
      <c r="I341" s="277"/>
      <c r="J341" s="277"/>
      <c r="K341">
        <v>0</v>
      </c>
      <c r="L341">
        <v>2</v>
      </c>
      <c r="M341">
        <v>0</v>
      </c>
      <c r="N341">
        <v>5</v>
      </c>
      <c r="O341">
        <v>31</v>
      </c>
      <c r="P341">
        <v>0</v>
      </c>
      <c r="Q341">
        <v>1</v>
      </c>
      <c r="R341">
        <v>0</v>
      </c>
      <c r="S341">
        <v>0</v>
      </c>
      <c r="T341">
        <v>6</v>
      </c>
      <c r="U341">
        <v>0</v>
      </c>
      <c r="V341">
        <v>1</v>
      </c>
      <c r="W341">
        <v>0</v>
      </c>
      <c r="X341">
        <v>0</v>
      </c>
      <c r="Y341">
        <v>0</v>
      </c>
      <c r="Z341">
        <v>0</v>
      </c>
      <c r="AA341" t="s">
        <v>2201</v>
      </c>
      <c r="AB341">
        <v>0</v>
      </c>
      <c r="AC341">
        <v>0</v>
      </c>
      <c r="AD341">
        <v>0</v>
      </c>
      <c r="AE341">
        <v>1</v>
      </c>
      <c r="AF341">
        <v>0</v>
      </c>
      <c r="AG341">
        <v>0</v>
      </c>
      <c r="AH341">
        <v>0</v>
      </c>
      <c r="AI341">
        <v>0</v>
      </c>
      <c r="AJ341">
        <v>0</v>
      </c>
      <c r="AK341">
        <v>0</v>
      </c>
      <c r="AL341">
        <v>0</v>
      </c>
      <c r="AM341">
        <v>0</v>
      </c>
      <c r="AN341">
        <v>0</v>
      </c>
      <c r="AO341">
        <v>0</v>
      </c>
      <c r="AP341">
        <v>0</v>
      </c>
      <c r="AQ341">
        <v>0</v>
      </c>
      <c r="AR341">
        <v>0</v>
      </c>
      <c r="AS341">
        <v>0</v>
      </c>
      <c r="AT341">
        <v>0</v>
      </c>
      <c r="AU341">
        <v>1</v>
      </c>
      <c r="AV341">
        <v>0</v>
      </c>
      <c r="AW341">
        <v>0</v>
      </c>
      <c r="AX341">
        <v>0</v>
      </c>
      <c r="AY341">
        <v>0</v>
      </c>
      <c r="AZ341">
        <v>0</v>
      </c>
      <c r="BA341">
        <v>0</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BX341">
        <v>0</v>
      </c>
      <c r="BY341">
        <v>0</v>
      </c>
      <c r="BZ341">
        <v>0</v>
      </c>
      <c r="CA341">
        <v>0</v>
      </c>
      <c r="CB341">
        <v>0</v>
      </c>
      <c r="CC341">
        <v>0</v>
      </c>
      <c r="CD341">
        <v>0</v>
      </c>
      <c r="CE341">
        <v>0</v>
      </c>
      <c r="CF341">
        <v>0</v>
      </c>
      <c r="CG341">
        <v>0</v>
      </c>
      <c r="CH341">
        <v>0</v>
      </c>
      <c r="CI341">
        <v>0</v>
      </c>
      <c r="CJ341">
        <v>0</v>
      </c>
      <c r="CK341">
        <v>0</v>
      </c>
      <c r="CL341">
        <v>0</v>
      </c>
      <c r="CM341">
        <v>0</v>
      </c>
      <c r="CN341">
        <v>0</v>
      </c>
      <c r="CO341">
        <v>1</v>
      </c>
      <c r="CP341">
        <v>0</v>
      </c>
      <c r="CQ341">
        <v>2</v>
      </c>
      <c r="CR341">
        <v>1</v>
      </c>
      <c r="CS341">
        <v>0</v>
      </c>
      <c r="CT341">
        <v>0</v>
      </c>
      <c r="CU341">
        <v>0</v>
      </c>
      <c r="CV341">
        <v>0</v>
      </c>
      <c r="CW341">
        <v>0</v>
      </c>
      <c r="CX341">
        <v>0</v>
      </c>
      <c r="CY341">
        <v>1</v>
      </c>
      <c r="CZ341">
        <v>0</v>
      </c>
      <c r="DA341">
        <v>0</v>
      </c>
      <c r="DB341">
        <v>0</v>
      </c>
      <c r="DC341">
        <v>0</v>
      </c>
      <c r="DD341">
        <v>0</v>
      </c>
      <c r="DE341">
        <v>1</v>
      </c>
      <c r="DF341">
        <v>0</v>
      </c>
      <c r="DG341">
        <v>0</v>
      </c>
      <c r="DH341">
        <v>1</v>
      </c>
      <c r="DI341">
        <v>0</v>
      </c>
      <c r="DJ341">
        <v>4</v>
      </c>
      <c r="DK341">
        <v>0</v>
      </c>
      <c r="DL341">
        <v>0</v>
      </c>
      <c r="DM341">
        <v>0</v>
      </c>
      <c r="DN341">
        <v>2</v>
      </c>
      <c r="DO341">
        <v>0</v>
      </c>
      <c r="DP341">
        <v>0</v>
      </c>
      <c r="DQ341">
        <v>0</v>
      </c>
      <c r="DR341">
        <v>0</v>
      </c>
      <c r="DS341">
        <v>0</v>
      </c>
      <c r="DT341" s="340">
        <v>0</v>
      </c>
      <c r="DU341" s="340">
        <v>0</v>
      </c>
      <c r="DV341" s="340">
        <v>0</v>
      </c>
      <c r="DW341" s="340">
        <v>0</v>
      </c>
      <c r="DX341" s="340">
        <v>12</v>
      </c>
      <c r="DY341" s="340">
        <v>0</v>
      </c>
      <c r="DZ341" s="340">
        <v>0</v>
      </c>
      <c r="EA341" s="340">
        <v>0</v>
      </c>
      <c r="EB341" s="340">
        <v>0</v>
      </c>
      <c r="EC341" s="340">
        <v>0</v>
      </c>
      <c r="ED341" s="340">
        <v>0</v>
      </c>
      <c r="EE341" s="340">
        <v>0</v>
      </c>
      <c r="EF341" s="340">
        <v>0</v>
      </c>
      <c r="EG341" s="340">
        <v>0</v>
      </c>
      <c r="EH341" s="340">
        <v>0</v>
      </c>
      <c r="EI341" s="340">
        <v>0</v>
      </c>
      <c r="EJ341" s="235">
        <v>0</v>
      </c>
      <c r="EK341" s="235">
        <v>9</v>
      </c>
      <c r="EL341" s="235">
        <v>1</v>
      </c>
      <c r="EM341" s="235">
        <v>0</v>
      </c>
      <c r="EN341" s="235">
        <v>0</v>
      </c>
      <c r="EO341" s="235">
        <v>1</v>
      </c>
      <c r="EP341" s="235">
        <v>2</v>
      </c>
      <c r="EQ341" s="235">
        <v>0</v>
      </c>
      <c r="ER341" s="235">
        <v>0</v>
      </c>
      <c r="ES341" s="235">
        <v>0</v>
      </c>
      <c r="ET341" s="235">
        <v>0</v>
      </c>
      <c r="EU341" s="235">
        <v>0</v>
      </c>
      <c r="EV341" s="235">
        <v>0</v>
      </c>
      <c r="EW341" s="235">
        <v>0</v>
      </c>
      <c r="EX341" s="235">
        <v>0</v>
      </c>
      <c r="EY341" s="235">
        <v>0</v>
      </c>
    </row>
    <row r="342" spans="1:155" x14ac:dyDescent="0.2">
      <c r="A342" t="s">
        <v>1915</v>
      </c>
      <c r="E342" s="277"/>
      <c r="F342" s="277"/>
      <c r="G342" s="277"/>
      <c r="H342" s="277"/>
      <c r="I342" s="277"/>
      <c r="J342" s="277"/>
      <c r="K342">
        <v>0</v>
      </c>
      <c r="L342">
        <v>23</v>
      </c>
      <c r="M342">
        <v>4</v>
      </c>
      <c r="N342">
        <v>14</v>
      </c>
      <c r="O342">
        <v>20</v>
      </c>
      <c r="P342">
        <v>0</v>
      </c>
      <c r="Q342">
        <v>10</v>
      </c>
      <c r="R342">
        <v>0</v>
      </c>
      <c r="S342">
        <v>5</v>
      </c>
      <c r="T342">
        <v>80</v>
      </c>
      <c r="U342">
        <v>12</v>
      </c>
      <c r="V342">
        <v>10</v>
      </c>
      <c r="W342">
        <v>15</v>
      </c>
      <c r="X342">
        <v>0</v>
      </c>
      <c r="Y342">
        <v>0</v>
      </c>
      <c r="Z342">
        <v>0</v>
      </c>
      <c r="AA342" t="s">
        <v>2201</v>
      </c>
      <c r="AB342">
        <v>0</v>
      </c>
      <c r="AC342">
        <v>7</v>
      </c>
      <c r="AD342">
        <v>0</v>
      </c>
      <c r="AE342">
        <v>4</v>
      </c>
      <c r="AF342">
        <v>6</v>
      </c>
      <c r="AG342">
        <v>0</v>
      </c>
      <c r="AH342">
        <v>2</v>
      </c>
      <c r="AI342">
        <v>0</v>
      </c>
      <c r="AJ342">
        <v>1</v>
      </c>
      <c r="AK342">
        <v>2</v>
      </c>
      <c r="AL342">
        <v>0</v>
      </c>
      <c r="AM342">
        <v>6</v>
      </c>
      <c r="AN342">
        <v>0</v>
      </c>
      <c r="AO342">
        <v>0</v>
      </c>
      <c r="AP342">
        <v>0</v>
      </c>
      <c r="AQ342">
        <v>0</v>
      </c>
      <c r="AR342">
        <v>0</v>
      </c>
      <c r="AS342">
        <v>0</v>
      </c>
      <c r="AT342">
        <v>1</v>
      </c>
      <c r="AU342">
        <v>0</v>
      </c>
      <c r="AV342">
        <v>0</v>
      </c>
      <c r="AW342">
        <v>0</v>
      </c>
      <c r="AX342">
        <v>0</v>
      </c>
      <c r="AY342">
        <v>0</v>
      </c>
      <c r="AZ342">
        <v>0</v>
      </c>
      <c r="BA342">
        <v>0</v>
      </c>
      <c r="BB342">
        <v>8</v>
      </c>
      <c r="BC342">
        <v>0</v>
      </c>
      <c r="BD342">
        <v>0</v>
      </c>
      <c r="BE342">
        <v>0</v>
      </c>
      <c r="BF342">
        <v>0</v>
      </c>
      <c r="BG342">
        <v>0</v>
      </c>
      <c r="BH342">
        <v>0</v>
      </c>
      <c r="BI342">
        <v>0</v>
      </c>
      <c r="BJ342">
        <v>0</v>
      </c>
      <c r="BK342">
        <v>2</v>
      </c>
      <c r="BL342">
        <v>1</v>
      </c>
      <c r="BM342">
        <v>0</v>
      </c>
      <c r="BN342">
        <v>0</v>
      </c>
      <c r="BO342">
        <v>0</v>
      </c>
      <c r="BP342">
        <v>2</v>
      </c>
      <c r="BQ342">
        <v>0</v>
      </c>
      <c r="BR342">
        <v>0</v>
      </c>
      <c r="BS342">
        <v>1</v>
      </c>
      <c r="BT342">
        <v>4</v>
      </c>
      <c r="BU342">
        <v>0</v>
      </c>
      <c r="BV342">
        <v>0</v>
      </c>
      <c r="BW342">
        <v>0</v>
      </c>
      <c r="BX342">
        <v>0</v>
      </c>
      <c r="BY342">
        <v>0</v>
      </c>
      <c r="BZ342">
        <v>0</v>
      </c>
      <c r="CA342">
        <v>0</v>
      </c>
      <c r="CB342">
        <v>0</v>
      </c>
      <c r="CC342">
        <v>0</v>
      </c>
      <c r="CD342">
        <v>0</v>
      </c>
      <c r="CE342">
        <v>0</v>
      </c>
      <c r="CF342">
        <v>1</v>
      </c>
      <c r="CG342">
        <v>2</v>
      </c>
      <c r="CH342">
        <v>6</v>
      </c>
      <c r="CI342">
        <v>0</v>
      </c>
      <c r="CJ342">
        <v>3</v>
      </c>
      <c r="CK342">
        <v>0</v>
      </c>
      <c r="CL342">
        <v>0</v>
      </c>
      <c r="CM342">
        <v>0</v>
      </c>
      <c r="DT342" s="340" t="e">
        <v>#N/A</v>
      </c>
      <c r="DU342" s="340" t="e">
        <v>#N/A</v>
      </c>
      <c r="DV342" s="340" t="e">
        <v>#N/A</v>
      </c>
      <c r="DW342" s="340" t="e">
        <v>#N/A</v>
      </c>
      <c r="DX342" s="340" t="e">
        <v>#N/A</v>
      </c>
      <c r="DY342" s="340" t="e">
        <v>#N/A</v>
      </c>
      <c r="DZ342" s="340" t="e">
        <v>#N/A</v>
      </c>
      <c r="EA342" s="340" t="e">
        <v>#N/A</v>
      </c>
      <c r="EB342" s="340" t="e">
        <v>#N/A</v>
      </c>
      <c r="EC342" s="340" t="e">
        <v>#N/A</v>
      </c>
      <c r="ED342" s="340" t="e">
        <v>#N/A</v>
      </c>
      <c r="EE342" s="340" t="e">
        <v>#N/A</v>
      </c>
      <c r="EF342" s="340" t="e">
        <v>#N/A</v>
      </c>
      <c r="EG342" s="340" t="e">
        <v>#N/A</v>
      </c>
      <c r="EH342" s="340" t="e">
        <v>#N/A</v>
      </c>
      <c r="EI342" s="340" t="e">
        <v>#N/A</v>
      </c>
      <c r="EJ342" s="235" t="e">
        <v>#N/A</v>
      </c>
      <c r="EK342" s="235" t="e">
        <v>#N/A</v>
      </c>
      <c r="EL342" s="235" t="e">
        <v>#N/A</v>
      </c>
      <c r="EM342" s="235" t="e">
        <v>#N/A</v>
      </c>
      <c r="EN342" s="235" t="e">
        <v>#N/A</v>
      </c>
      <c r="EO342" s="235" t="e">
        <v>#N/A</v>
      </c>
      <c r="EP342" s="235" t="e">
        <v>#N/A</v>
      </c>
      <c r="EQ342" s="235" t="e">
        <v>#N/A</v>
      </c>
      <c r="ER342" s="235" t="e">
        <v>#N/A</v>
      </c>
      <c r="ES342" s="235" t="e">
        <v>#N/A</v>
      </c>
      <c r="ET342" s="235" t="e">
        <v>#N/A</v>
      </c>
      <c r="EU342" s="235" t="e">
        <v>#N/A</v>
      </c>
      <c r="EV342" s="235" t="e">
        <v>#N/A</v>
      </c>
      <c r="EW342" s="235" t="e">
        <v>#N/A</v>
      </c>
      <c r="EX342" s="235" t="e">
        <v>#N/A</v>
      </c>
      <c r="EY342" s="235" t="e">
        <v>#N/A</v>
      </c>
    </row>
    <row r="343" spans="1:155" x14ac:dyDescent="0.2">
      <c r="A343" t="s">
        <v>1962</v>
      </c>
      <c r="E343" s="277"/>
      <c r="F343" s="277"/>
      <c r="G343" s="277"/>
      <c r="H343" s="277"/>
      <c r="I343" s="277"/>
      <c r="J343" s="277"/>
      <c r="K343">
        <v>0</v>
      </c>
      <c r="L343">
        <v>7</v>
      </c>
      <c r="M343">
        <v>0</v>
      </c>
      <c r="N343">
        <v>2</v>
      </c>
      <c r="O343">
        <v>3</v>
      </c>
      <c r="P343">
        <v>0</v>
      </c>
      <c r="Q343">
        <v>0</v>
      </c>
      <c r="R343">
        <v>1</v>
      </c>
      <c r="S343">
        <v>35</v>
      </c>
      <c r="T343">
        <v>12</v>
      </c>
      <c r="U343">
        <v>8</v>
      </c>
      <c r="V343">
        <v>6</v>
      </c>
      <c r="W343">
        <v>0</v>
      </c>
      <c r="X343">
        <v>0</v>
      </c>
      <c r="Y343">
        <v>0</v>
      </c>
      <c r="Z343">
        <v>0</v>
      </c>
      <c r="AA343" t="s">
        <v>2201</v>
      </c>
      <c r="AB343">
        <v>0</v>
      </c>
      <c r="AC343">
        <v>1</v>
      </c>
      <c r="AD343">
        <v>0</v>
      </c>
      <c r="AE343">
        <v>0</v>
      </c>
      <c r="AF343">
        <v>0</v>
      </c>
      <c r="AG343">
        <v>0</v>
      </c>
      <c r="AH343">
        <v>0</v>
      </c>
      <c r="AI343">
        <v>0</v>
      </c>
      <c r="AJ343">
        <v>3</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0</v>
      </c>
      <c r="BK343">
        <v>0</v>
      </c>
      <c r="BL343">
        <v>0</v>
      </c>
      <c r="BM343">
        <v>0</v>
      </c>
      <c r="BN343">
        <v>0</v>
      </c>
      <c r="BO343">
        <v>0</v>
      </c>
      <c r="BP343">
        <v>2</v>
      </c>
      <c r="BQ343">
        <v>0</v>
      </c>
      <c r="BR343">
        <v>0</v>
      </c>
      <c r="BS343">
        <v>0</v>
      </c>
      <c r="BT343">
        <v>0</v>
      </c>
      <c r="BU343">
        <v>0</v>
      </c>
      <c r="BV343">
        <v>0</v>
      </c>
      <c r="BW343">
        <v>0</v>
      </c>
      <c r="BX343">
        <v>0</v>
      </c>
      <c r="BY343">
        <v>0</v>
      </c>
      <c r="BZ343">
        <v>0</v>
      </c>
      <c r="CA343">
        <v>0</v>
      </c>
      <c r="CB343">
        <v>0</v>
      </c>
      <c r="CC343">
        <v>0</v>
      </c>
      <c r="CD343">
        <v>0</v>
      </c>
      <c r="CE343">
        <v>0</v>
      </c>
      <c r="CF343">
        <v>0</v>
      </c>
      <c r="CG343">
        <v>0</v>
      </c>
      <c r="CH343">
        <v>0</v>
      </c>
      <c r="CI343">
        <v>0</v>
      </c>
      <c r="CJ343">
        <v>0</v>
      </c>
      <c r="CK343">
        <v>0</v>
      </c>
      <c r="CL343">
        <v>0</v>
      </c>
      <c r="CM343">
        <v>0</v>
      </c>
      <c r="CN343">
        <v>0</v>
      </c>
      <c r="CO343">
        <v>0</v>
      </c>
      <c r="CP343">
        <v>0</v>
      </c>
      <c r="CQ343">
        <v>0</v>
      </c>
      <c r="CR343">
        <v>0</v>
      </c>
      <c r="CS343">
        <v>0</v>
      </c>
      <c r="CT343">
        <v>0</v>
      </c>
      <c r="CU343">
        <v>0</v>
      </c>
      <c r="CV343">
        <v>1</v>
      </c>
      <c r="CW343">
        <v>0</v>
      </c>
      <c r="CX343">
        <v>0</v>
      </c>
      <c r="CY343">
        <v>0</v>
      </c>
      <c r="CZ343">
        <v>0</v>
      </c>
      <c r="DA343">
        <v>0</v>
      </c>
      <c r="DB343">
        <v>0</v>
      </c>
      <c r="DC343">
        <v>0</v>
      </c>
      <c r="DD343">
        <v>0</v>
      </c>
      <c r="DE343">
        <v>0</v>
      </c>
      <c r="DF343">
        <v>0</v>
      </c>
      <c r="DG343">
        <v>0</v>
      </c>
      <c r="DH343">
        <v>0</v>
      </c>
      <c r="DI343">
        <v>0</v>
      </c>
      <c r="DJ343">
        <v>0</v>
      </c>
      <c r="DK343">
        <v>0</v>
      </c>
      <c r="DL343">
        <v>0</v>
      </c>
      <c r="DM343">
        <v>0</v>
      </c>
      <c r="DN343">
        <v>0</v>
      </c>
      <c r="DO343">
        <v>0</v>
      </c>
      <c r="DP343">
        <v>0</v>
      </c>
      <c r="DQ343">
        <v>0</v>
      </c>
      <c r="DR343">
        <v>0</v>
      </c>
      <c r="DS343">
        <v>0</v>
      </c>
      <c r="DT343" s="340">
        <v>0</v>
      </c>
      <c r="DU343" s="340">
        <v>0</v>
      </c>
      <c r="DV343" s="340">
        <v>0</v>
      </c>
      <c r="DW343" s="340">
        <v>0</v>
      </c>
      <c r="DX343" s="340">
        <v>0</v>
      </c>
      <c r="DY343" s="340">
        <v>0</v>
      </c>
      <c r="DZ343" s="340">
        <v>0</v>
      </c>
      <c r="EA343" s="340">
        <v>0</v>
      </c>
      <c r="EB343" s="340">
        <v>0</v>
      </c>
      <c r="EC343" s="340">
        <v>0</v>
      </c>
      <c r="ED343" s="340">
        <v>0</v>
      </c>
      <c r="EE343" s="340">
        <v>0</v>
      </c>
      <c r="EF343" s="340">
        <v>0</v>
      </c>
      <c r="EG343" s="340">
        <v>0</v>
      </c>
      <c r="EH343" s="340">
        <v>0</v>
      </c>
      <c r="EI343" s="340">
        <v>0</v>
      </c>
      <c r="EJ343" s="235">
        <v>0</v>
      </c>
      <c r="EK343" s="235">
        <v>0</v>
      </c>
      <c r="EL343" s="235">
        <v>0</v>
      </c>
      <c r="EM343" s="235">
        <v>0</v>
      </c>
      <c r="EN343" s="235">
        <v>0</v>
      </c>
      <c r="EO343" s="235">
        <v>0</v>
      </c>
      <c r="EP343" s="235">
        <v>0</v>
      </c>
      <c r="EQ343" s="235">
        <v>0</v>
      </c>
      <c r="ER343" s="235">
        <v>0</v>
      </c>
      <c r="ES343" s="235">
        <v>0</v>
      </c>
      <c r="ET343" s="235">
        <v>13</v>
      </c>
      <c r="EU343" s="235">
        <v>0</v>
      </c>
      <c r="EV343" s="235">
        <v>0</v>
      </c>
      <c r="EW343" s="235">
        <v>0</v>
      </c>
      <c r="EX343" s="235">
        <v>0</v>
      </c>
      <c r="EY343" s="235">
        <v>0</v>
      </c>
    </row>
    <row r="344" spans="1:155" x14ac:dyDescent="0.2">
      <c r="A344" t="s">
        <v>2424</v>
      </c>
      <c r="DT344" s="340" t="e">
        <v>#N/A</v>
      </c>
      <c r="DU344" s="340" t="e">
        <v>#N/A</v>
      </c>
      <c r="DV344" s="340" t="e">
        <v>#N/A</v>
      </c>
      <c r="DW344" s="340" t="e">
        <v>#N/A</v>
      </c>
      <c r="DX344" s="340" t="e">
        <v>#N/A</v>
      </c>
      <c r="DY344" s="340" t="e">
        <v>#N/A</v>
      </c>
      <c r="DZ344" s="340" t="e">
        <v>#N/A</v>
      </c>
      <c r="EA344" s="340" t="e">
        <v>#N/A</v>
      </c>
      <c r="EB344" s="340" t="e">
        <v>#N/A</v>
      </c>
      <c r="EC344" s="340" t="e">
        <v>#N/A</v>
      </c>
      <c r="ED344" s="340" t="e">
        <v>#N/A</v>
      </c>
      <c r="EE344" s="340" t="e">
        <v>#N/A</v>
      </c>
      <c r="EF344" s="340" t="e">
        <v>#N/A</v>
      </c>
      <c r="EG344" s="340" t="e">
        <v>#N/A</v>
      </c>
      <c r="EH344" s="340" t="e">
        <v>#N/A</v>
      </c>
      <c r="EI344" s="340" t="e">
        <v>#N/A</v>
      </c>
      <c r="EJ344" s="235" t="e">
        <v>#N/A</v>
      </c>
      <c r="EK344" s="235" t="e">
        <v>#N/A</v>
      </c>
      <c r="EL344" s="235" t="e">
        <v>#N/A</v>
      </c>
      <c r="EM344" s="235" t="e">
        <v>#N/A</v>
      </c>
      <c r="EN344" s="235" t="e">
        <v>#N/A</v>
      </c>
      <c r="EO344" s="235" t="e">
        <v>#N/A</v>
      </c>
      <c r="EP344" s="235" t="e">
        <v>#N/A</v>
      </c>
      <c r="EQ344" s="235" t="e">
        <v>#N/A</v>
      </c>
      <c r="ER344" s="235" t="e">
        <v>#N/A</v>
      </c>
      <c r="ES344" s="235" t="e">
        <v>#N/A</v>
      </c>
      <c r="ET344" s="235" t="e">
        <v>#N/A</v>
      </c>
      <c r="EU344" s="235" t="e">
        <v>#N/A</v>
      </c>
      <c r="EV344" s="235" t="e">
        <v>#N/A</v>
      </c>
      <c r="EW344" s="235" t="e">
        <v>#N/A</v>
      </c>
      <c r="EX344" s="235" t="e">
        <v>#N/A</v>
      </c>
      <c r="EY344" s="235" t="e">
        <v>#N/A</v>
      </c>
    </row>
    <row r="345" spans="1:155" x14ac:dyDescent="0.2">
      <c r="A345" t="s">
        <v>2425</v>
      </c>
      <c r="E345" s="277"/>
      <c r="F345" s="277"/>
      <c r="G345" s="277"/>
      <c r="H345" s="277"/>
      <c r="I345" s="277"/>
      <c r="J345" s="277"/>
      <c r="DT345" s="340" t="e">
        <v>#N/A</v>
      </c>
      <c r="DU345" s="340" t="e">
        <v>#N/A</v>
      </c>
      <c r="DV345" s="340" t="e">
        <v>#N/A</v>
      </c>
      <c r="DW345" s="340" t="e">
        <v>#N/A</v>
      </c>
      <c r="DX345" s="340" t="e">
        <v>#N/A</v>
      </c>
      <c r="DY345" s="340" t="e">
        <v>#N/A</v>
      </c>
      <c r="DZ345" s="340" t="e">
        <v>#N/A</v>
      </c>
      <c r="EA345" s="340" t="e">
        <v>#N/A</v>
      </c>
      <c r="EB345" s="340" t="e">
        <v>#N/A</v>
      </c>
      <c r="EC345" s="340" t="e">
        <v>#N/A</v>
      </c>
      <c r="ED345" s="340" t="e">
        <v>#N/A</v>
      </c>
      <c r="EE345" s="340" t="e">
        <v>#N/A</v>
      </c>
      <c r="EF345" s="340" t="e">
        <v>#N/A</v>
      </c>
      <c r="EG345" s="340" t="e">
        <v>#N/A</v>
      </c>
      <c r="EH345" s="340" t="e">
        <v>#N/A</v>
      </c>
      <c r="EI345" s="340" t="e">
        <v>#N/A</v>
      </c>
      <c r="EJ345" s="235" t="e">
        <v>#N/A</v>
      </c>
      <c r="EK345" s="235" t="e">
        <v>#N/A</v>
      </c>
      <c r="EL345" s="235" t="e">
        <v>#N/A</v>
      </c>
      <c r="EM345" s="235" t="e">
        <v>#N/A</v>
      </c>
      <c r="EN345" s="235" t="e">
        <v>#N/A</v>
      </c>
      <c r="EO345" s="235" t="e">
        <v>#N/A</v>
      </c>
      <c r="EP345" s="235" t="e">
        <v>#N/A</v>
      </c>
      <c r="EQ345" s="235" t="e">
        <v>#N/A</v>
      </c>
      <c r="ER345" s="235" t="e">
        <v>#N/A</v>
      </c>
      <c r="ES345" s="235" t="e">
        <v>#N/A</v>
      </c>
      <c r="ET345" s="235" t="e">
        <v>#N/A</v>
      </c>
      <c r="EU345" s="235" t="e">
        <v>#N/A</v>
      </c>
      <c r="EV345" s="235" t="e">
        <v>#N/A</v>
      </c>
      <c r="EW345" s="235" t="e">
        <v>#N/A</v>
      </c>
      <c r="EX345" s="235" t="e">
        <v>#N/A</v>
      </c>
      <c r="EY345" s="235" t="e">
        <v>#N/A</v>
      </c>
    </row>
    <row r="346" spans="1:155" x14ac:dyDescent="0.2">
      <c r="A346" t="s">
        <v>1788</v>
      </c>
      <c r="E346" s="277"/>
      <c r="F346" s="277"/>
      <c r="G346" s="277"/>
      <c r="H346" s="277"/>
      <c r="I346" s="277"/>
      <c r="J346" s="277"/>
      <c r="K346">
        <v>0</v>
      </c>
      <c r="L346">
        <v>55</v>
      </c>
      <c r="M346">
        <v>0</v>
      </c>
      <c r="N346">
        <v>0</v>
      </c>
      <c r="O346">
        <v>1</v>
      </c>
      <c r="P346">
        <v>0</v>
      </c>
      <c r="Q346">
        <v>0</v>
      </c>
      <c r="R346">
        <v>0</v>
      </c>
      <c r="S346">
        <v>0</v>
      </c>
      <c r="T346">
        <v>0</v>
      </c>
      <c r="U346">
        <v>0</v>
      </c>
      <c r="V346">
        <v>0</v>
      </c>
      <c r="W346">
        <v>0</v>
      </c>
      <c r="X346">
        <v>0</v>
      </c>
      <c r="Y346">
        <v>0</v>
      </c>
      <c r="Z346">
        <v>0</v>
      </c>
      <c r="AA346" t="s">
        <v>2201</v>
      </c>
      <c r="AB346">
        <v>0</v>
      </c>
      <c r="AC346">
        <v>15</v>
      </c>
      <c r="AD346">
        <v>0</v>
      </c>
      <c r="AE346">
        <v>0</v>
      </c>
      <c r="AF346">
        <v>1</v>
      </c>
      <c r="AG346">
        <v>0</v>
      </c>
      <c r="AH346">
        <v>0</v>
      </c>
      <c r="AI346">
        <v>0</v>
      </c>
      <c r="AJ346">
        <v>0</v>
      </c>
      <c r="AK346">
        <v>0</v>
      </c>
      <c r="AL346">
        <v>0</v>
      </c>
      <c r="AM346">
        <v>0</v>
      </c>
      <c r="AN346">
        <v>0</v>
      </c>
      <c r="AO346">
        <v>0</v>
      </c>
      <c r="AP346">
        <v>0</v>
      </c>
      <c r="AQ346">
        <v>0</v>
      </c>
      <c r="AR346">
        <v>0</v>
      </c>
      <c r="AS346">
        <v>16</v>
      </c>
      <c r="AT346">
        <v>0</v>
      </c>
      <c r="AU346">
        <v>0</v>
      </c>
      <c r="AV346">
        <v>0</v>
      </c>
      <c r="AW346">
        <v>0</v>
      </c>
      <c r="AX346">
        <v>0</v>
      </c>
      <c r="AY346">
        <v>0</v>
      </c>
      <c r="AZ346">
        <v>0</v>
      </c>
      <c r="BA346">
        <v>0</v>
      </c>
      <c r="BB346">
        <v>0</v>
      </c>
      <c r="BC346">
        <v>0</v>
      </c>
      <c r="BD346">
        <v>0</v>
      </c>
      <c r="BE346">
        <v>0</v>
      </c>
      <c r="BF346">
        <v>0</v>
      </c>
      <c r="BG346">
        <v>0</v>
      </c>
      <c r="BH346">
        <v>0</v>
      </c>
      <c r="BI346">
        <v>12</v>
      </c>
      <c r="BJ346">
        <v>0</v>
      </c>
      <c r="BK346">
        <v>0</v>
      </c>
      <c r="BL346">
        <v>0</v>
      </c>
      <c r="BM346">
        <v>0</v>
      </c>
      <c r="BN346">
        <v>0</v>
      </c>
      <c r="BO346">
        <v>0</v>
      </c>
      <c r="BP346">
        <v>0</v>
      </c>
      <c r="BQ346">
        <v>0</v>
      </c>
      <c r="BR346">
        <v>0</v>
      </c>
      <c r="BS346">
        <v>0</v>
      </c>
      <c r="BT346">
        <v>0</v>
      </c>
      <c r="BU346">
        <v>0</v>
      </c>
      <c r="BV346">
        <v>0</v>
      </c>
      <c r="BW346">
        <v>0</v>
      </c>
      <c r="BX346">
        <v>0</v>
      </c>
      <c r="BY346">
        <v>12</v>
      </c>
      <c r="BZ346">
        <v>0</v>
      </c>
      <c r="CA346">
        <v>0</v>
      </c>
      <c r="CB346">
        <v>0</v>
      </c>
      <c r="CC346">
        <v>0</v>
      </c>
      <c r="CD346">
        <v>0</v>
      </c>
      <c r="CE346">
        <v>0</v>
      </c>
      <c r="CF346">
        <v>0</v>
      </c>
      <c r="CG346">
        <v>0</v>
      </c>
      <c r="CH346">
        <v>0</v>
      </c>
      <c r="CI346">
        <v>0</v>
      </c>
      <c r="CJ346">
        <v>0</v>
      </c>
      <c r="CK346">
        <v>0</v>
      </c>
      <c r="CL346">
        <v>0</v>
      </c>
      <c r="CM346">
        <v>0</v>
      </c>
      <c r="CN346">
        <v>0</v>
      </c>
      <c r="CO346">
        <v>25</v>
      </c>
      <c r="CP346">
        <v>0</v>
      </c>
      <c r="CQ346">
        <v>0</v>
      </c>
      <c r="CR346">
        <v>0</v>
      </c>
      <c r="CS346">
        <v>0</v>
      </c>
      <c r="CT346">
        <v>0</v>
      </c>
      <c r="CU346">
        <v>0</v>
      </c>
      <c r="CV346">
        <v>0</v>
      </c>
      <c r="CW346">
        <v>0</v>
      </c>
      <c r="CX346">
        <v>0</v>
      </c>
      <c r="CY346">
        <v>0</v>
      </c>
      <c r="CZ346">
        <v>0</v>
      </c>
      <c r="DA346">
        <v>0</v>
      </c>
      <c r="DB346">
        <v>0</v>
      </c>
      <c r="DC346">
        <v>0</v>
      </c>
      <c r="DD346">
        <v>0</v>
      </c>
      <c r="DE346">
        <v>24</v>
      </c>
      <c r="DF346">
        <v>0</v>
      </c>
      <c r="DG346">
        <v>0</v>
      </c>
      <c r="DH346">
        <v>0</v>
      </c>
      <c r="DI346">
        <v>0</v>
      </c>
      <c r="DJ346">
        <v>0</v>
      </c>
      <c r="DK346">
        <v>0</v>
      </c>
      <c r="DL346">
        <v>0</v>
      </c>
      <c r="DM346">
        <v>0</v>
      </c>
      <c r="DN346">
        <v>0</v>
      </c>
      <c r="DO346">
        <v>0</v>
      </c>
      <c r="DP346">
        <v>0</v>
      </c>
      <c r="DQ346">
        <v>0</v>
      </c>
      <c r="DR346">
        <v>0</v>
      </c>
      <c r="DS346">
        <v>0</v>
      </c>
      <c r="DT346" s="340">
        <v>0</v>
      </c>
      <c r="DU346" s="340">
        <v>26</v>
      </c>
      <c r="DV346" s="340">
        <v>0</v>
      </c>
      <c r="DW346" s="340">
        <v>0</v>
      </c>
      <c r="DX346" s="340">
        <v>0</v>
      </c>
      <c r="DY346" s="340">
        <v>0</v>
      </c>
      <c r="DZ346" s="340">
        <v>0</v>
      </c>
      <c r="EA346" s="340">
        <v>0</v>
      </c>
      <c r="EB346" s="340">
        <v>0</v>
      </c>
      <c r="EC346" s="340">
        <v>0</v>
      </c>
      <c r="ED346" s="340">
        <v>0</v>
      </c>
      <c r="EE346" s="340">
        <v>0</v>
      </c>
      <c r="EF346" s="340">
        <v>0</v>
      </c>
      <c r="EG346" s="340">
        <v>0</v>
      </c>
      <c r="EH346" s="340">
        <v>0</v>
      </c>
      <c r="EI346" s="340">
        <v>0</v>
      </c>
      <c r="EJ346" s="235">
        <v>0</v>
      </c>
      <c r="EK346" s="235">
        <v>27</v>
      </c>
      <c r="EL346" s="235">
        <v>0</v>
      </c>
      <c r="EM346" s="235">
        <v>0</v>
      </c>
      <c r="EN346" s="235">
        <v>0</v>
      </c>
      <c r="EO346" s="235">
        <v>0</v>
      </c>
      <c r="EP346" s="235">
        <v>0</v>
      </c>
      <c r="EQ346" s="235">
        <v>0</v>
      </c>
      <c r="ER346" s="235">
        <v>0</v>
      </c>
      <c r="ES346" s="235">
        <v>0</v>
      </c>
      <c r="ET346" s="235">
        <v>0</v>
      </c>
      <c r="EU346" s="235">
        <v>0</v>
      </c>
      <c r="EV346" s="235">
        <v>0</v>
      </c>
      <c r="EW346" s="235">
        <v>0</v>
      </c>
      <c r="EX346" s="235">
        <v>0</v>
      </c>
      <c r="EY346" s="235">
        <v>0</v>
      </c>
    </row>
    <row r="347" spans="1:155" x14ac:dyDescent="0.2">
      <c r="A347" t="s">
        <v>2426</v>
      </c>
      <c r="E347" s="277"/>
      <c r="F347" s="277"/>
      <c r="G347" s="277"/>
      <c r="H347" s="277"/>
      <c r="I347" s="277"/>
      <c r="J347" s="277"/>
      <c r="DT347" s="340" t="e">
        <v>#N/A</v>
      </c>
      <c r="DU347" s="340" t="e">
        <v>#N/A</v>
      </c>
      <c r="DV347" s="340" t="e">
        <v>#N/A</v>
      </c>
      <c r="DW347" s="340" t="e">
        <v>#N/A</v>
      </c>
      <c r="DX347" s="340" t="e">
        <v>#N/A</v>
      </c>
      <c r="DY347" s="340" t="e">
        <v>#N/A</v>
      </c>
      <c r="DZ347" s="340" t="e">
        <v>#N/A</v>
      </c>
      <c r="EA347" s="340" t="e">
        <v>#N/A</v>
      </c>
      <c r="EB347" s="340" t="e">
        <v>#N/A</v>
      </c>
      <c r="EC347" s="340" t="e">
        <v>#N/A</v>
      </c>
      <c r="ED347" s="340" t="e">
        <v>#N/A</v>
      </c>
      <c r="EE347" s="340" t="e">
        <v>#N/A</v>
      </c>
      <c r="EF347" s="340" t="e">
        <v>#N/A</v>
      </c>
      <c r="EG347" s="340" t="e">
        <v>#N/A</v>
      </c>
      <c r="EH347" s="340" t="e">
        <v>#N/A</v>
      </c>
      <c r="EI347" s="340" t="e">
        <v>#N/A</v>
      </c>
      <c r="EJ347" s="235" t="e">
        <v>#N/A</v>
      </c>
      <c r="EK347" s="235" t="e">
        <v>#N/A</v>
      </c>
      <c r="EL347" s="235" t="e">
        <v>#N/A</v>
      </c>
      <c r="EM347" s="235" t="e">
        <v>#N/A</v>
      </c>
      <c r="EN347" s="235" t="e">
        <v>#N/A</v>
      </c>
      <c r="EO347" s="235" t="e">
        <v>#N/A</v>
      </c>
      <c r="EP347" s="235" t="e">
        <v>#N/A</v>
      </c>
      <c r="EQ347" s="235" t="e">
        <v>#N/A</v>
      </c>
      <c r="ER347" s="235" t="e">
        <v>#N/A</v>
      </c>
      <c r="ES347" s="235" t="e">
        <v>#N/A</v>
      </c>
      <c r="ET347" s="235" t="e">
        <v>#N/A</v>
      </c>
      <c r="EU347" s="235" t="e">
        <v>#N/A</v>
      </c>
      <c r="EV347" s="235" t="e">
        <v>#N/A</v>
      </c>
      <c r="EW347" s="235" t="e">
        <v>#N/A</v>
      </c>
      <c r="EX347" s="235" t="e">
        <v>#N/A</v>
      </c>
      <c r="EY347" s="235" t="e">
        <v>#N/A</v>
      </c>
    </row>
    <row r="348" spans="1:155" x14ac:dyDescent="0.2">
      <c r="A348" t="s">
        <v>1703</v>
      </c>
      <c r="E348" s="277"/>
      <c r="F348" s="277"/>
      <c r="G348" s="277"/>
      <c r="H348" s="277"/>
      <c r="I348" s="277"/>
      <c r="J348" s="277"/>
      <c r="K348">
        <v>13</v>
      </c>
      <c r="L348">
        <v>13</v>
      </c>
      <c r="M348">
        <v>0</v>
      </c>
      <c r="N348">
        <v>7</v>
      </c>
      <c r="O348">
        <v>30</v>
      </c>
      <c r="P348">
        <v>0</v>
      </c>
      <c r="Q348">
        <v>9</v>
      </c>
      <c r="R348">
        <v>0</v>
      </c>
      <c r="S348">
        <v>0</v>
      </c>
      <c r="T348">
        <v>1</v>
      </c>
      <c r="U348">
        <v>0</v>
      </c>
      <c r="V348">
        <v>0</v>
      </c>
      <c r="W348">
        <v>0</v>
      </c>
      <c r="X348">
        <v>0</v>
      </c>
      <c r="Y348">
        <v>0</v>
      </c>
      <c r="Z348">
        <v>0</v>
      </c>
      <c r="AA348" t="s">
        <v>2201</v>
      </c>
      <c r="AB348">
        <v>0</v>
      </c>
      <c r="AC348">
        <v>0</v>
      </c>
      <c r="AD348">
        <v>0</v>
      </c>
      <c r="AE348">
        <v>1</v>
      </c>
      <c r="AF348">
        <v>2</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c r="BA348">
        <v>0</v>
      </c>
      <c r="BB348">
        <v>0</v>
      </c>
      <c r="BC348">
        <v>0</v>
      </c>
      <c r="BD348">
        <v>0</v>
      </c>
      <c r="BE348">
        <v>0</v>
      </c>
      <c r="BF348">
        <v>0</v>
      </c>
      <c r="BG348">
        <v>0</v>
      </c>
      <c r="BH348">
        <v>1</v>
      </c>
      <c r="BI348">
        <v>0</v>
      </c>
      <c r="BJ348">
        <v>0</v>
      </c>
      <c r="BK348">
        <v>0</v>
      </c>
      <c r="BL348">
        <v>0</v>
      </c>
      <c r="BM348">
        <v>0</v>
      </c>
      <c r="BN348">
        <v>0</v>
      </c>
      <c r="BO348">
        <v>0</v>
      </c>
      <c r="BP348">
        <v>0</v>
      </c>
      <c r="BQ348">
        <v>0</v>
      </c>
      <c r="BR348">
        <v>0</v>
      </c>
      <c r="BS348">
        <v>0</v>
      </c>
      <c r="BT348">
        <v>0</v>
      </c>
      <c r="BU348">
        <v>0</v>
      </c>
      <c r="BV348">
        <v>0</v>
      </c>
      <c r="BW348">
        <v>0</v>
      </c>
      <c r="BX348">
        <v>0</v>
      </c>
      <c r="BY348">
        <v>1</v>
      </c>
      <c r="BZ348">
        <v>0</v>
      </c>
      <c r="CA348">
        <v>0</v>
      </c>
      <c r="CB348">
        <v>0</v>
      </c>
      <c r="CC348">
        <v>0</v>
      </c>
      <c r="CD348">
        <v>0</v>
      </c>
      <c r="CE348">
        <v>0</v>
      </c>
      <c r="CF348">
        <v>0</v>
      </c>
      <c r="CG348">
        <v>0</v>
      </c>
      <c r="CH348">
        <v>0</v>
      </c>
      <c r="CI348">
        <v>0</v>
      </c>
      <c r="CJ348">
        <v>0</v>
      </c>
      <c r="CK348">
        <v>0</v>
      </c>
      <c r="CL348">
        <v>0</v>
      </c>
      <c r="CM348">
        <v>0</v>
      </c>
      <c r="CN348">
        <v>0</v>
      </c>
      <c r="CO348">
        <v>3</v>
      </c>
      <c r="CP348">
        <v>0</v>
      </c>
      <c r="CQ348">
        <v>0</v>
      </c>
      <c r="CR348">
        <v>3</v>
      </c>
      <c r="CS348">
        <v>0</v>
      </c>
      <c r="CT348">
        <v>1</v>
      </c>
      <c r="CU348">
        <v>0</v>
      </c>
      <c r="CV348">
        <v>0</v>
      </c>
      <c r="CW348">
        <v>0</v>
      </c>
      <c r="CX348">
        <v>0</v>
      </c>
      <c r="CY348">
        <v>0</v>
      </c>
      <c r="CZ348">
        <v>0</v>
      </c>
      <c r="DA348">
        <v>0</v>
      </c>
      <c r="DB348">
        <v>0</v>
      </c>
      <c r="DC348">
        <v>0</v>
      </c>
      <c r="DD348">
        <v>0</v>
      </c>
      <c r="DE348">
        <v>3</v>
      </c>
      <c r="DF348">
        <v>0</v>
      </c>
      <c r="DG348">
        <v>0</v>
      </c>
      <c r="DH348">
        <v>3</v>
      </c>
      <c r="DI348">
        <v>0</v>
      </c>
      <c r="DJ348">
        <v>0</v>
      </c>
      <c r="DK348">
        <v>0</v>
      </c>
      <c r="DL348">
        <v>0</v>
      </c>
      <c r="DM348">
        <v>0</v>
      </c>
      <c r="DN348">
        <v>0</v>
      </c>
      <c r="DO348">
        <v>0</v>
      </c>
      <c r="DP348">
        <v>0</v>
      </c>
      <c r="DQ348">
        <v>0</v>
      </c>
      <c r="DR348">
        <v>0</v>
      </c>
      <c r="DS348">
        <v>0</v>
      </c>
      <c r="DT348" s="340">
        <v>1</v>
      </c>
      <c r="DU348" s="340">
        <v>3</v>
      </c>
      <c r="DV348" s="340">
        <v>0</v>
      </c>
      <c r="DW348" s="340">
        <v>0</v>
      </c>
      <c r="DX348" s="340">
        <v>2</v>
      </c>
      <c r="DY348" s="340">
        <v>0</v>
      </c>
      <c r="DZ348" s="340">
        <v>0</v>
      </c>
      <c r="EA348" s="340">
        <v>0</v>
      </c>
      <c r="EB348" s="340">
        <v>0</v>
      </c>
      <c r="EC348" s="340">
        <v>0</v>
      </c>
      <c r="ED348" s="340">
        <v>0</v>
      </c>
      <c r="EE348" s="340">
        <v>0</v>
      </c>
      <c r="EF348" s="340">
        <v>0</v>
      </c>
      <c r="EG348" s="340">
        <v>0</v>
      </c>
      <c r="EH348" s="340">
        <v>0</v>
      </c>
      <c r="EI348" s="340">
        <v>0</v>
      </c>
      <c r="EJ348" s="235">
        <v>0</v>
      </c>
      <c r="EK348" s="235">
        <v>5</v>
      </c>
      <c r="EL348" s="235">
        <v>0</v>
      </c>
      <c r="EM348" s="235">
        <v>0</v>
      </c>
      <c r="EN348" s="235">
        <v>1</v>
      </c>
      <c r="EO348" s="235">
        <v>0</v>
      </c>
      <c r="EP348" s="235">
        <v>0</v>
      </c>
      <c r="EQ348" s="235">
        <v>0</v>
      </c>
      <c r="ER348" s="235">
        <v>0</v>
      </c>
      <c r="ES348" s="235">
        <v>0</v>
      </c>
      <c r="ET348" s="235">
        <v>0</v>
      </c>
      <c r="EU348" s="235">
        <v>0</v>
      </c>
      <c r="EV348" s="235">
        <v>0</v>
      </c>
      <c r="EW348" s="235">
        <v>0</v>
      </c>
      <c r="EX348" s="235">
        <v>0</v>
      </c>
      <c r="EY348" s="235">
        <v>0</v>
      </c>
    </row>
    <row r="349" spans="1:155" x14ac:dyDescent="0.2">
      <c r="A349" t="s">
        <v>2149</v>
      </c>
      <c r="E349" s="277"/>
      <c r="F349" s="277"/>
      <c r="G349" s="277"/>
      <c r="H349" s="277"/>
      <c r="I349" s="277"/>
      <c r="J349" s="277"/>
      <c r="K349">
        <v>0</v>
      </c>
      <c r="L349">
        <v>6</v>
      </c>
      <c r="M349">
        <v>0</v>
      </c>
      <c r="N349">
        <v>16</v>
      </c>
      <c r="O349">
        <v>64</v>
      </c>
      <c r="P349">
        <v>0</v>
      </c>
      <c r="Q349">
        <v>0</v>
      </c>
      <c r="R349">
        <v>0</v>
      </c>
      <c r="S349">
        <v>1</v>
      </c>
      <c r="T349">
        <v>1</v>
      </c>
      <c r="U349">
        <v>0</v>
      </c>
      <c r="V349">
        <v>0</v>
      </c>
      <c r="W349">
        <v>0</v>
      </c>
      <c r="X349">
        <v>0</v>
      </c>
      <c r="Y349">
        <v>0</v>
      </c>
      <c r="Z349">
        <v>0</v>
      </c>
      <c r="AA349" t="s">
        <v>2201</v>
      </c>
      <c r="AB349">
        <v>0</v>
      </c>
      <c r="AC349">
        <v>1</v>
      </c>
      <c r="AD349">
        <v>0</v>
      </c>
      <c r="AE349">
        <v>5</v>
      </c>
      <c r="AF349">
        <v>2</v>
      </c>
      <c r="AG349">
        <v>0</v>
      </c>
      <c r="AH349">
        <v>0</v>
      </c>
      <c r="AI349">
        <v>0</v>
      </c>
      <c r="AJ349">
        <v>0</v>
      </c>
      <c r="AK349">
        <v>0</v>
      </c>
      <c r="AL349">
        <v>0</v>
      </c>
      <c r="AM349">
        <v>0</v>
      </c>
      <c r="AN349">
        <v>0</v>
      </c>
      <c r="AO349">
        <v>0</v>
      </c>
      <c r="AP349">
        <v>0</v>
      </c>
      <c r="AQ349">
        <v>0</v>
      </c>
      <c r="AR349">
        <v>0</v>
      </c>
      <c r="AS349">
        <v>2</v>
      </c>
      <c r="AT349">
        <v>0</v>
      </c>
      <c r="AU349">
        <v>0</v>
      </c>
      <c r="AV349">
        <v>3</v>
      </c>
      <c r="AW349">
        <v>0</v>
      </c>
      <c r="AX349">
        <v>0</v>
      </c>
      <c r="AY349">
        <v>0</v>
      </c>
      <c r="AZ349">
        <v>0</v>
      </c>
      <c r="BA349">
        <v>0</v>
      </c>
      <c r="BB349">
        <v>0</v>
      </c>
      <c r="BC349">
        <v>0</v>
      </c>
      <c r="BD349">
        <v>0</v>
      </c>
      <c r="BE349">
        <v>0</v>
      </c>
      <c r="BF349">
        <v>0</v>
      </c>
      <c r="BG349">
        <v>0</v>
      </c>
      <c r="BH349">
        <v>0</v>
      </c>
      <c r="BI349">
        <v>0</v>
      </c>
      <c r="BJ349">
        <v>0</v>
      </c>
      <c r="BK349">
        <v>1</v>
      </c>
      <c r="BL349">
        <v>5</v>
      </c>
      <c r="BM349">
        <v>0</v>
      </c>
      <c r="BN349">
        <v>0</v>
      </c>
      <c r="BO349">
        <v>0</v>
      </c>
      <c r="BP349">
        <v>0</v>
      </c>
      <c r="BQ349">
        <v>0</v>
      </c>
      <c r="BR349">
        <v>0</v>
      </c>
      <c r="BS349">
        <v>0</v>
      </c>
      <c r="BT349">
        <v>0</v>
      </c>
      <c r="BU349">
        <v>0</v>
      </c>
      <c r="BV349">
        <v>0</v>
      </c>
      <c r="BW349">
        <v>0</v>
      </c>
      <c r="BX349">
        <v>0</v>
      </c>
      <c r="BY349">
        <v>3</v>
      </c>
      <c r="BZ349">
        <v>0</v>
      </c>
      <c r="CA349">
        <v>1</v>
      </c>
      <c r="CB349">
        <v>1</v>
      </c>
      <c r="CC349">
        <v>1</v>
      </c>
      <c r="CD349">
        <v>0</v>
      </c>
      <c r="CE349">
        <v>0</v>
      </c>
      <c r="CF349">
        <v>0</v>
      </c>
      <c r="CG349">
        <v>0</v>
      </c>
      <c r="CH349">
        <v>0</v>
      </c>
      <c r="CI349">
        <v>0</v>
      </c>
      <c r="CJ349">
        <v>0</v>
      </c>
      <c r="CK349">
        <v>0</v>
      </c>
      <c r="CL349">
        <v>0</v>
      </c>
      <c r="CM349">
        <v>0</v>
      </c>
      <c r="CN349">
        <v>0</v>
      </c>
      <c r="CO349">
        <v>0</v>
      </c>
      <c r="CP349">
        <v>0</v>
      </c>
      <c r="CQ349">
        <v>0</v>
      </c>
      <c r="CR349">
        <v>1</v>
      </c>
      <c r="CS349">
        <v>0</v>
      </c>
      <c r="CT349">
        <v>0</v>
      </c>
      <c r="CU349">
        <v>0</v>
      </c>
      <c r="CV349">
        <v>0</v>
      </c>
      <c r="CW349">
        <v>0</v>
      </c>
      <c r="CX349">
        <v>0</v>
      </c>
      <c r="CY349">
        <v>0</v>
      </c>
      <c r="CZ349">
        <v>0</v>
      </c>
      <c r="DA349">
        <v>0</v>
      </c>
      <c r="DB349">
        <v>0</v>
      </c>
      <c r="DC349">
        <v>0</v>
      </c>
      <c r="DD349">
        <v>0</v>
      </c>
      <c r="DE349">
        <v>1</v>
      </c>
      <c r="DF349">
        <v>0</v>
      </c>
      <c r="DG349">
        <v>0</v>
      </c>
      <c r="DH349">
        <v>0</v>
      </c>
      <c r="DI349">
        <v>0</v>
      </c>
      <c r="DJ349">
        <v>0</v>
      </c>
      <c r="DK349">
        <v>0</v>
      </c>
      <c r="DL349">
        <v>0</v>
      </c>
      <c r="DM349">
        <v>0</v>
      </c>
      <c r="DN349">
        <v>0</v>
      </c>
      <c r="DO349">
        <v>0</v>
      </c>
      <c r="DP349">
        <v>0</v>
      </c>
      <c r="DQ349">
        <v>0</v>
      </c>
      <c r="DR349">
        <v>0</v>
      </c>
      <c r="DS349">
        <v>0</v>
      </c>
      <c r="DT349" s="340">
        <v>0</v>
      </c>
      <c r="DU349" s="340">
        <v>0</v>
      </c>
      <c r="DV349" s="340">
        <v>0</v>
      </c>
      <c r="DW349" s="340">
        <v>3</v>
      </c>
      <c r="DX349" s="340">
        <v>7</v>
      </c>
      <c r="DY349" s="340">
        <v>0</v>
      </c>
      <c r="DZ349" s="340">
        <v>0</v>
      </c>
      <c r="EA349" s="340">
        <v>0</v>
      </c>
      <c r="EB349" s="340">
        <v>0</v>
      </c>
      <c r="EC349" s="340">
        <v>0</v>
      </c>
      <c r="ED349" s="340">
        <v>0</v>
      </c>
      <c r="EE349" s="340">
        <v>0</v>
      </c>
      <c r="EF349" s="340">
        <v>0</v>
      </c>
      <c r="EG349" s="340">
        <v>0</v>
      </c>
      <c r="EH349" s="340">
        <v>0</v>
      </c>
      <c r="EI349" s="340">
        <v>0</v>
      </c>
      <c r="EJ349" s="235">
        <v>0</v>
      </c>
      <c r="EK349" s="235">
        <v>12</v>
      </c>
      <c r="EL349" s="235">
        <v>0</v>
      </c>
      <c r="EM349" s="235">
        <v>0</v>
      </c>
      <c r="EN349" s="235">
        <v>0</v>
      </c>
      <c r="EO349" s="235">
        <v>0</v>
      </c>
      <c r="EP349" s="235">
        <v>0</v>
      </c>
      <c r="EQ349" s="235">
        <v>0</v>
      </c>
      <c r="ER349" s="235">
        <v>0</v>
      </c>
      <c r="ES349" s="235">
        <v>0</v>
      </c>
      <c r="ET349" s="235">
        <v>0</v>
      </c>
      <c r="EU349" s="235">
        <v>0</v>
      </c>
      <c r="EV349" s="235">
        <v>0</v>
      </c>
      <c r="EW349" s="235">
        <v>0</v>
      </c>
      <c r="EX349" s="235">
        <v>0</v>
      </c>
      <c r="EY349" s="235">
        <v>0</v>
      </c>
    </row>
    <row r="350" spans="1:155" x14ac:dyDescent="0.2">
      <c r="A350" t="s">
        <v>2352</v>
      </c>
      <c r="E350" s="277"/>
      <c r="F350" s="277"/>
      <c r="G350" s="277"/>
      <c r="H350" s="277"/>
      <c r="I350" s="277"/>
      <c r="J350" s="277"/>
      <c r="K350">
        <v>0</v>
      </c>
      <c r="L350">
        <v>36</v>
      </c>
      <c r="M350">
        <v>0</v>
      </c>
      <c r="N350">
        <v>0</v>
      </c>
      <c r="O350">
        <v>15</v>
      </c>
      <c r="P350">
        <v>0</v>
      </c>
      <c r="Q350">
        <v>0</v>
      </c>
      <c r="R350">
        <v>0</v>
      </c>
      <c r="S350">
        <v>0</v>
      </c>
      <c r="T350">
        <v>0</v>
      </c>
      <c r="U350">
        <v>0</v>
      </c>
      <c r="V350">
        <v>0</v>
      </c>
      <c r="W350">
        <v>0</v>
      </c>
      <c r="X350">
        <v>0</v>
      </c>
      <c r="Y350">
        <v>0</v>
      </c>
      <c r="Z350">
        <v>0</v>
      </c>
      <c r="AA350" t="s">
        <v>2201</v>
      </c>
      <c r="AB350">
        <v>0</v>
      </c>
      <c r="AC350">
        <v>5</v>
      </c>
      <c r="AD350">
        <v>0</v>
      </c>
      <c r="AE350">
        <v>0</v>
      </c>
      <c r="AF350">
        <v>1</v>
      </c>
      <c r="AG350">
        <v>0</v>
      </c>
      <c r="AH350">
        <v>0</v>
      </c>
      <c r="AI350">
        <v>0</v>
      </c>
      <c r="AJ350">
        <v>0</v>
      </c>
      <c r="AK350">
        <v>0</v>
      </c>
      <c r="AL350">
        <v>0</v>
      </c>
      <c r="AM350">
        <v>0</v>
      </c>
      <c r="AN350">
        <v>0</v>
      </c>
      <c r="AO350">
        <v>0</v>
      </c>
      <c r="AP350">
        <v>0</v>
      </c>
      <c r="AQ350">
        <v>0</v>
      </c>
      <c r="AR350">
        <v>0</v>
      </c>
      <c r="AS350">
        <v>4</v>
      </c>
      <c r="AT350">
        <v>0</v>
      </c>
      <c r="AU350">
        <v>0</v>
      </c>
      <c r="AV350">
        <v>3</v>
      </c>
      <c r="AW350">
        <v>0</v>
      </c>
      <c r="AX350">
        <v>0</v>
      </c>
      <c r="AY350">
        <v>0</v>
      </c>
      <c r="AZ350">
        <v>0</v>
      </c>
      <c r="BA350">
        <v>0</v>
      </c>
      <c r="BB350">
        <v>0</v>
      </c>
      <c r="BC350">
        <v>0</v>
      </c>
      <c r="BD350">
        <v>0</v>
      </c>
      <c r="BE350">
        <v>0</v>
      </c>
      <c r="BF350">
        <v>0</v>
      </c>
      <c r="BG350">
        <v>0</v>
      </c>
      <c r="DT350" s="340" t="e">
        <v>#N/A</v>
      </c>
      <c r="DU350" s="340" t="e">
        <v>#N/A</v>
      </c>
      <c r="DV350" s="340" t="e">
        <v>#N/A</v>
      </c>
      <c r="DW350" s="340" t="e">
        <v>#N/A</v>
      </c>
      <c r="DX350" s="340" t="e">
        <v>#N/A</v>
      </c>
      <c r="DY350" s="340" t="e">
        <v>#N/A</v>
      </c>
      <c r="DZ350" s="340" t="e">
        <v>#N/A</v>
      </c>
      <c r="EA350" s="340" t="e">
        <v>#N/A</v>
      </c>
      <c r="EB350" s="340" t="e">
        <v>#N/A</v>
      </c>
      <c r="EC350" s="340" t="e">
        <v>#N/A</v>
      </c>
      <c r="ED350" s="340" t="e">
        <v>#N/A</v>
      </c>
      <c r="EE350" s="340" t="e">
        <v>#N/A</v>
      </c>
      <c r="EF350" s="340" t="e">
        <v>#N/A</v>
      </c>
      <c r="EG350" s="340" t="e">
        <v>#N/A</v>
      </c>
      <c r="EH350" s="340" t="e">
        <v>#N/A</v>
      </c>
      <c r="EI350" s="340" t="e">
        <v>#N/A</v>
      </c>
      <c r="EJ350" s="235" t="e">
        <v>#N/A</v>
      </c>
      <c r="EK350" s="235" t="e">
        <v>#N/A</v>
      </c>
      <c r="EL350" s="235" t="e">
        <v>#N/A</v>
      </c>
      <c r="EM350" s="235" t="e">
        <v>#N/A</v>
      </c>
      <c r="EN350" s="235" t="e">
        <v>#N/A</v>
      </c>
      <c r="EO350" s="235" t="e">
        <v>#N/A</v>
      </c>
      <c r="EP350" s="235" t="e">
        <v>#N/A</v>
      </c>
      <c r="EQ350" s="235" t="e">
        <v>#N/A</v>
      </c>
      <c r="ER350" s="235" t="e">
        <v>#N/A</v>
      </c>
      <c r="ES350" s="235" t="e">
        <v>#N/A</v>
      </c>
      <c r="ET350" s="235" t="e">
        <v>#N/A</v>
      </c>
      <c r="EU350" s="235" t="e">
        <v>#N/A</v>
      </c>
      <c r="EV350" s="235" t="e">
        <v>#N/A</v>
      </c>
      <c r="EW350" s="235" t="e">
        <v>#N/A</v>
      </c>
      <c r="EX350" s="235" t="e">
        <v>#N/A</v>
      </c>
      <c r="EY350" s="235" t="e">
        <v>#N/A</v>
      </c>
    </row>
    <row r="351" spans="1:155" x14ac:dyDescent="0.2">
      <c r="A351" t="s">
        <v>1760</v>
      </c>
      <c r="E351" s="277"/>
      <c r="F351" s="277"/>
      <c r="G351" s="277"/>
      <c r="H351" s="277"/>
      <c r="I351" s="277"/>
      <c r="J351" s="277"/>
      <c r="K351">
        <v>0</v>
      </c>
      <c r="L351">
        <v>1</v>
      </c>
      <c r="M351">
        <v>0</v>
      </c>
      <c r="N351">
        <v>0</v>
      </c>
      <c r="O351">
        <v>18</v>
      </c>
      <c r="P351">
        <v>0</v>
      </c>
      <c r="Q351">
        <v>0</v>
      </c>
      <c r="R351">
        <v>3</v>
      </c>
      <c r="S351">
        <v>4</v>
      </c>
      <c r="T351">
        <v>21</v>
      </c>
      <c r="U351">
        <v>0</v>
      </c>
      <c r="V351">
        <v>2</v>
      </c>
      <c r="W351">
        <v>0</v>
      </c>
      <c r="X351">
        <v>0</v>
      </c>
      <c r="Y351">
        <v>0</v>
      </c>
      <c r="Z351">
        <v>0</v>
      </c>
      <c r="AA351" t="s">
        <v>2201</v>
      </c>
      <c r="AB351">
        <v>0</v>
      </c>
      <c r="AC351">
        <v>0</v>
      </c>
      <c r="AD351">
        <v>0</v>
      </c>
      <c r="AE351">
        <v>0</v>
      </c>
      <c r="AF351">
        <v>0</v>
      </c>
      <c r="AG351">
        <v>0</v>
      </c>
      <c r="AH351">
        <v>0</v>
      </c>
      <c r="AI351">
        <v>0</v>
      </c>
      <c r="AJ351">
        <v>1</v>
      </c>
      <c r="AK351">
        <v>0</v>
      </c>
      <c r="AL351">
        <v>0</v>
      </c>
      <c r="AM351">
        <v>1</v>
      </c>
      <c r="AN351">
        <v>0</v>
      </c>
      <c r="AO351">
        <v>0</v>
      </c>
      <c r="AP351">
        <v>0</v>
      </c>
      <c r="AQ351">
        <v>0</v>
      </c>
      <c r="AR351">
        <v>0</v>
      </c>
      <c r="AS351">
        <v>0</v>
      </c>
      <c r="AT351">
        <v>0</v>
      </c>
      <c r="AU351">
        <v>0</v>
      </c>
      <c r="AV351">
        <v>0</v>
      </c>
      <c r="AW351">
        <v>0</v>
      </c>
      <c r="AX351">
        <v>0</v>
      </c>
      <c r="AY351">
        <v>0</v>
      </c>
      <c r="AZ351">
        <v>0</v>
      </c>
      <c r="BA351">
        <v>0</v>
      </c>
      <c r="BB351">
        <v>1</v>
      </c>
      <c r="BC351">
        <v>0</v>
      </c>
      <c r="BD351">
        <v>0</v>
      </c>
      <c r="BE351">
        <v>0</v>
      </c>
      <c r="BF351">
        <v>0</v>
      </c>
      <c r="BG351">
        <v>0</v>
      </c>
      <c r="BH351">
        <v>0</v>
      </c>
      <c r="BI351">
        <v>0</v>
      </c>
      <c r="BJ351">
        <v>0</v>
      </c>
      <c r="BK351">
        <v>0</v>
      </c>
      <c r="BL351">
        <v>2</v>
      </c>
      <c r="BM351">
        <v>0</v>
      </c>
      <c r="BN351">
        <v>0</v>
      </c>
      <c r="BO351">
        <v>2</v>
      </c>
      <c r="BP351">
        <v>2</v>
      </c>
      <c r="BQ351">
        <v>0</v>
      </c>
      <c r="BR351">
        <v>0</v>
      </c>
      <c r="BS351">
        <v>0</v>
      </c>
      <c r="BT351">
        <v>0</v>
      </c>
      <c r="BU351">
        <v>0</v>
      </c>
      <c r="BV351">
        <v>0</v>
      </c>
      <c r="BW351">
        <v>0</v>
      </c>
      <c r="BX351">
        <v>0</v>
      </c>
      <c r="BY351">
        <v>0</v>
      </c>
      <c r="BZ351">
        <v>0</v>
      </c>
      <c r="CA351">
        <v>0</v>
      </c>
      <c r="CB351">
        <v>0</v>
      </c>
      <c r="CC351">
        <v>0</v>
      </c>
      <c r="CD351">
        <v>0</v>
      </c>
      <c r="CE351">
        <v>0</v>
      </c>
      <c r="CF351">
        <v>0</v>
      </c>
      <c r="CG351">
        <v>0</v>
      </c>
      <c r="CH351">
        <v>2</v>
      </c>
      <c r="CI351">
        <v>0</v>
      </c>
      <c r="CJ351">
        <v>0</v>
      </c>
      <c r="CK351">
        <v>0</v>
      </c>
      <c r="CL351">
        <v>0</v>
      </c>
      <c r="CM351">
        <v>0</v>
      </c>
      <c r="CN351">
        <v>0</v>
      </c>
      <c r="CO351">
        <v>0</v>
      </c>
      <c r="CP351">
        <v>0</v>
      </c>
      <c r="CQ351">
        <v>0</v>
      </c>
      <c r="CR351">
        <v>1</v>
      </c>
      <c r="CS351">
        <v>0</v>
      </c>
      <c r="CT351">
        <v>0</v>
      </c>
      <c r="CU351">
        <v>0</v>
      </c>
      <c r="CV351">
        <v>0</v>
      </c>
      <c r="CW351">
        <v>1</v>
      </c>
      <c r="CX351">
        <v>0</v>
      </c>
      <c r="CY351">
        <v>0</v>
      </c>
      <c r="CZ351">
        <v>0</v>
      </c>
      <c r="DA351">
        <v>0</v>
      </c>
      <c r="DB351">
        <v>0</v>
      </c>
      <c r="DC351">
        <v>0</v>
      </c>
      <c r="DD351">
        <v>0</v>
      </c>
      <c r="DE351">
        <v>0</v>
      </c>
      <c r="DF351">
        <v>0</v>
      </c>
      <c r="DG351">
        <v>0</v>
      </c>
      <c r="DH351">
        <v>0</v>
      </c>
      <c r="DI351">
        <v>0</v>
      </c>
      <c r="DJ351">
        <v>4</v>
      </c>
      <c r="DK351">
        <v>0</v>
      </c>
      <c r="DL351">
        <v>0</v>
      </c>
      <c r="DM351">
        <v>0</v>
      </c>
      <c r="DN351">
        <v>0</v>
      </c>
      <c r="DO351">
        <v>0</v>
      </c>
      <c r="DP351">
        <v>0</v>
      </c>
      <c r="DQ351">
        <v>0</v>
      </c>
      <c r="DR351">
        <v>0</v>
      </c>
      <c r="DS351">
        <v>0</v>
      </c>
      <c r="DT351" s="340">
        <v>0</v>
      </c>
      <c r="DU351" s="340">
        <v>0</v>
      </c>
      <c r="DV351" s="340">
        <v>0</v>
      </c>
      <c r="DW351" s="340">
        <v>0</v>
      </c>
      <c r="DX351" s="340">
        <v>6</v>
      </c>
      <c r="DY351" s="340">
        <v>0</v>
      </c>
      <c r="DZ351" s="340">
        <v>0</v>
      </c>
      <c r="EA351" s="340">
        <v>0</v>
      </c>
      <c r="EB351" s="340">
        <v>0</v>
      </c>
      <c r="EC351" s="340">
        <v>1</v>
      </c>
      <c r="ED351" s="340">
        <v>0</v>
      </c>
      <c r="EE351" s="340">
        <v>0</v>
      </c>
      <c r="EF351" s="340">
        <v>0</v>
      </c>
      <c r="EG351" s="340">
        <v>0</v>
      </c>
      <c r="EH351" s="340">
        <v>0</v>
      </c>
      <c r="EI351" s="340">
        <v>0</v>
      </c>
      <c r="EJ351" s="235">
        <v>0</v>
      </c>
      <c r="EK351" s="235">
        <v>0</v>
      </c>
      <c r="EL351" s="235">
        <v>0</v>
      </c>
      <c r="EM351" s="235">
        <v>0</v>
      </c>
      <c r="EN351" s="235">
        <v>0</v>
      </c>
      <c r="EO351" s="235">
        <v>0</v>
      </c>
      <c r="EP351" s="235">
        <v>0</v>
      </c>
      <c r="EQ351" s="235">
        <v>0</v>
      </c>
      <c r="ER351" s="235">
        <v>0</v>
      </c>
      <c r="ES351" s="235">
        <v>0</v>
      </c>
      <c r="ET351" s="235">
        <v>0</v>
      </c>
      <c r="EU351" s="235">
        <v>0</v>
      </c>
      <c r="EV351" s="235">
        <v>0</v>
      </c>
      <c r="EW351" s="235">
        <v>0</v>
      </c>
      <c r="EX351" s="235">
        <v>0</v>
      </c>
      <c r="EY351" s="235">
        <v>0</v>
      </c>
    </row>
    <row r="352" spans="1:155" x14ac:dyDescent="0.2">
      <c r="A352" t="s">
        <v>1898</v>
      </c>
      <c r="E352" s="277"/>
      <c r="F352" s="277"/>
      <c r="G352" s="277"/>
      <c r="H352" s="277"/>
      <c r="I352" s="277"/>
      <c r="J352" s="277"/>
      <c r="K352">
        <v>0</v>
      </c>
      <c r="L352">
        <v>9</v>
      </c>
      <c r="M352">
        <v>0</v>
      </c>
      <c r="N352">
        <v>31</v>
      </c>
      <c r="O352">
        <v>57</v>
      </c>
      <c r="P352">
        <v>0</v>
      </c>
      <c r="Q352">
        <v>3</v>
      </c>
      <c r="R352">
        <v>0</v>
      </c>
      <c r="S352">
        <v>8</v>
      </c>
      <c r="T352">
        <v>28</v>
      </c>
      <c r="U352">
        <v>9</v>
      </c>
      <c r="V352">
        <v>2</v>
      </c>
      <c r="W352">
        <v>1</v>
      </c>
      <c r="X352">
        <v>0</v>
      </c>
      <c r="Y352">
        <v>0</v>
      </c>
      <c r="Z352">
        <v>0</v>
      </c>
      <c r="AA352" t="s">
        <v>2201</v>
      </c>
      <c r="AB352">
        <v>0</v>
      </c>
      <c r="AC352">
        <v>4</v>
      </c>
      <c r="AD352">
        <v>0</v>
      </c>
      <c r="AE352">
        <v>7</v>
      </c>
      <c r="AF352">
        <v>6</v>
      </c>
      <c r="AG352">
        <v>0</v>
      </c>
      <c r="AH352">
        <v>0</v>
      </c>
      <c r="AI352">
        <v>0</v>
      </c>
      <c r="AJ352">
        <v>1</v>
      </c>
      <c r="AK352">
        <v>7</v>
      </c>
      <c r="AL352">
        <v>0</v>
      </c>
      <c r="AM352">
        <v>0</v>
      </c>
      <c r="AN352">
        <v>0</v>
      </c>
      <c r="AO352">
        <v>0</v>
      </c>
      <c r="AP352">
        <v>0</v>
      </c>
      <c r="AQ352">
        <v>0</v>
      </c>
      <c r="AR352">
        <v>0</v>
      </c>
      <c r="AS352">
        <v>0</v>
      </c>
      <c r="AT352">
        <v>0</v>
      </c>
      <c r="AU352">
        <v>0</v>
      </c>
      <c r="AV352">
        <v>3</v>
      </c>
      <c r="AW352">
        <v>0</v>
      </c>
      <c r="AX352">
        <v>6</v>
      </c>
      <c r="AY352">
        <v>0</v>
      </c>
      <c r="AZ352">
        <v>0</v>
      </c>
      <c r="BA352">
        <v>0</v>
      </c>
      <c r="BB352">
        <v>5</v>
      </c>
      <c r="BC352">
        <v>0</v>
      </c>
      <c r="BD352">
        <v>0</v>
      </c>
      <c r="BE352">
        <v>0</v>
      </c>
      <c r="BF352">
        <v>0</v>
      </c>
      <c r="BG352">
        <v>0</v>
      </c>
      <c r="BH352">
        <v>0</v>
      </c>
      <c r="BI352">
        <v>0</v>
      </c>
      <c r="BJ352">
        <v>0</v>
      </c>
      <c r="BK352">
        <v>2</v>
      </c>
      <c r="BL352">
        <v>5</v>
      </c>
      <c r="BM352">
        <v>0</v>
      </c>
      <c r="BN352">
        <v>0</v>
      </c>
      <c r="BO352">
        <v>0</v>
      </c>
      <c r="BP352">
        <v>0</v>
      </c>
      <c r="BQ352">
        <v>3</v>
      </c>
      <c r="BR352">
        <v>0</v>
      </c>
      <c r="BS352">
        <v>0</v>
      </c>
      <c r="BT352">
        <v>0</v>
      </c>
      <c r="BU352">
        <v>0</v>
      </c>
      <c r="BV352">
        <v>0</v>
      </c>
      <c r="BW352">
        <v>0</v>
      </c>
      <c r="BX352">
        <v>0</v>
      </c>
      <c r="BY352">
        <v>0</v>
      </c>
      <c r="BZ352">
        <v>0</v>
      </c>
      <c r="CA352">
        <v>0</v>
      </c>
      <c r="CB352">
        <v>3</v>
      </c>
      <c r="CC352">
        <v>1</v>
      </c>
      <c r="CD352">
        <v>0</v>
      </c>
      <c r="CE352">
        <v>0</v>
      </c>
      <c r="CF352">
        <v>0</v>
      </c>
      <c r="CG352">
        <v>0</v>
      </c>
      <c r="CH352">
        <v>2</v>
      </c>
      <c r="CI352">
        <v>0</v>
      </c>
      <c r="CJ352">
        <v>0</v>
      </c>
      <c r="CK352">
        <v>0</v>
      </c>
      <c r="CL352">
        <v>0</v>
      </c>
      <c r="CM352">
        <v>0</v>
      </c>
      <c r="CN352">
        <v>0</v>
      </c>
      <c r="CO352">
        <v>0</v>
      </c>
      <c r="CP352">
        <v>0</v>
      </c>
      <c r="CQ352">
        <v>8</v>
      </c>
      <c r="CR352">
        <v>6</v>
      </c>
      <c r="CS352">
        <v>0</v>
      </c>
      <c r="CT352">
        <v>0</v>
      </c>
      <c r="CU352">
        <v>0</v>
      </c>
      <c r="CV352">
        <v>1</v>
      </c>
      <c r="CW352">
        <v>3</v>
      </c>
      <c r="CX352">
        <v>1</v>
      </c>
      <c r="CY352">
        <v>0</v>
      </c>
      <c r="CZ352">
        <v>0</v>
      </c>
      <c r="DA352">
        <v>0</v>
      </c>
      <c r="DB352">
        <v>0</v>
      </c>
      <c r="DC352">
        <v>0</v>
      </c>
      <c r="DD352">
        <v>0</v>
      </c>
      <c r="DE352">
        <v>1</v>
      </c>
      <c r="DF352">
        <v>0</v>
      </c>
      <c r="DG352">
        <v>0</v>
      </c>
      <c r="DH352">
        <v>1</v>
      </c>
      <c r="DI352">
        <v>2</v>
      </c>
      <c r="DJ352">
        <v>2</v>
      </c>
      <c r="DK352">
        <v>0</v>
      </c>
      <c r="DL352">
        <v>1</v>
      </c>
      <c r="DM352">
        <v>0</v>
      </c>
      <c r="DN352">
        <v>5</v>
      </c>
      <c r="DO352">
        <v>0</v>
      </c>
      <c r="DP352">
        <v>0</v>
      </c>
      <c r="DQ352">
        <v>0</v>
      </c>
      <c r="DR352">
        <v>0</v>
      </c>
      <c r="DS352">
        <v>0</v>
      </c>
      <c r="DT352" s="340">
        <v>0</v>
      </c>
      <c r="DU352" s="340">
        <v>3</v>
      </c>
      <c r="DV352" s="340">
        <v>0</v>
      </c>
      <c r="DW352" s="340">
        <v>3</v>
      </c>
      <c r="DX352" s="340">
        <v>19</v>
      </c>
      <c r="DY352" s="340">
        <v>0</v>
      </c>
      <c r="DZ352" s="340">
        <v>0</v>
      </c>
      <c r="EA352" s="340">
        <v>0</v>
      </c>
      <c r="EB352" s="340">
        <v>0</v>
      </c>
      <c r="EC352" s="340">
        <v>2</v>
      </c>
      <c r="ED352" s="340">
        <v>0</v>
      </c>
      <c r="EE352" s="340">
        <v>0</v>
      </c>
      <c r="EF352" s="340">
        <v>0</v>
      </c>
      <c r="EG352" s="340">
        <v>0</v>
      </c>
      <c r="EH352" s="340">
        <v>0</v>
      </c>
      <c r="EI352" s="340">
        <v>0</v>
      </c>
      <c r="EJ352" s="235">
        <v>0</v>
      </c>
      <c r="EK352" s="235">
        <v>5</v>
      </c>
      <c r="EL352" s="235">
        <v>0</v>
      </c>
      <c r="EM352" s="235">
        <v>0</v>
      </c>
      <c r="EN352" s="235">
        <v>9</v>
      </c>
      <c r="EO352" s="235">
        <v>5</v>
      </c>
      <c r="EP352" s="235">
        <v>0</v>
      </c>
      <c r="EQ352" s="235">
        <v>0</v>
      </c>
      <c r="ER352" s="235">
        <v>0</v>
      </c>
      <c r="ES352" s="235">
        <v>0</v>
      </c>
      <c r="ET352" s="235">
        <v>3</v>
      </c>
      <c r="EU352" s="235">
        <v>0</v>
      </c>
      <c r="EV352" s="235">
        <v>0</v>
      </c>
      <c r="EW352" s="235">
        <v>0</v>
      </c>
      <c r="EX352" s="235">
        <v>0</v>
      </c>
      <c r="EY352" s="235">
        <v>0</v>
      </c>
    </row>
    <row r="353" spans="1:155" x14ac:dyDescent="0.2">
      <c r="A353" t="s">
        <v>2427</v>
      </c>
      <c r="E353" s="277"/>
      <c r="F353" s="277"/>
      <c r="G353" s="277"/>
      <c r="H353" s="277"/>
      <c r="I353" s="277"/>
      <c r="J353" s="277"/>
      <c r="DT353" s="340" t="e">
        <v>#N/A</v>
      </c>
      <c r="DU353" s="340" t="e">
        <v>#N/A</v>
      </c>
      <c r="DV353" s="340" t="e">
        <v>#N/A</v>
      </c>
      <c r="DW353" s="340" t="e">
        <v>#N/A</v>
      </c>
      <c r="DX353" s="340" t="e">
        <v>#N/A</v>
      </c>
      <c r="DY353" s="340" t="e">
        <v>#N/A</v>
      </c>
      <c r="DZ353" s="340" t="e">
        <v>#N/A</v>
      </c>
      <c r="EA353" s="340" t="e">
        <v>#N/A</v>
      </c>
      <c r="EB353" s="340" t="e">
        <v>#N/A</v>
      </c>
      <c r="EC353" s="340" t="e">
        <v>#N/A</v>
      </c>
      <c r="ED353" s="340" t="e">
        <v>#N/A</v>
      </c>
      <c r="EE353" s="340" t="e">
        <v>#N/A</v>
      </c>
      <c r="EF353" s="340" t="e">
        <v>#N/A</v>
      </c>
      <c r="EG353" s="340" t="e">
        <v>#N/A</v>
      </c>
      <c r="EH353" s="340" t="e">
        <v>#N/A</v>
      </c>
      <c r="EI353" s="340" t="e">
        <v>#N/A</v>
      </c>
      <c r="EJ353" s="235" t="e">
        <v>#N/A</v>
      </c>
      <c r="EK353" s="235" t="e">
        <v>#N/A</v>
      </c>
      <c r="EL353" s="235" t="e">
        <v>#N/A</v>
      </c>
      <c r="EM353" s="235" t="e">
        <v>#N/A</v>
      </c>
      <c r="EN353" s="235" t="e">
        <v>#N/A</v>
      </c>
      <c r="EO353" s="235" t="e">
        <v>#N/A</v>
      </c>
      <c r="EP353" s="235" t="e">
        <v>#N/A</v>
      </c>
      <c r="EQ353" s="235" t="e">
        <v>#N/A</v>
      </c>
      <c r="ER353" s="235" t="e">
        <v>#N/A</v>
      </c>
      <c r="ES353" s="235" t="e">
        <v>#N/A</v>
      </c>
      <c r="ET353" s="235" t="e">
        <v>#N/A</v>
      </c>
      <c r="EU353" s="235" t="e">
        <v>#N/A</v>
      </c>
      <c r="EV353" s="235" t="e">
        <v>#N/A</v>
      </c>
      <c r="EW353" s="235" t="e">
        <v>#N/A</v>
      </c>
      <c r="EX353" s="235" t="e">
        <v>#N/A</v>
      </c>
      <c r="EY353" s="235" t="e">
        <v>#N/A</v>
      </c>
    </row>
    <row r="354" spans="1:155" x14ac:dyDescent="0.2">
      <c r="A354" t="s">
        <v>2159</v>
      </c>
      <c r="E354" s="277"/>
      <c r="F354" s="277"/>
      <c r="G354" s="277"/>
      <c r="H354" s="277"/>
      <c r="I354" s="277"/>
      <c r="J354" s="277"/>
      <c r="K354">
        <v>0</v>
      </c>
      <c r="L354">
        <v>215</v>
      </c>
      <c r="M354">
        <v>0</v>
      </c>
      <c r="N354">
        <v>8</v>
      </c>
      <c r="O354">
        <v>472</v>
      </c>
      <c r="P354">
        <v>1</v>
      </c>
      <c r="Q354">
        <v>0</v>
      </c>
      <c r="R354">
        <v>0</v>
      </c>
      <c r="S354">
        <v>0</v>
      </c>
      <c r="T354">
        <v>1168</v>
      </c>
      <c r="U354">
        <v>361</v>
      </c>
      <c r="V354">
        <v>0</v>
      </c>
      <c r="W354">
        <v>0</v>
      </c>
      <c r="X354">
        <v>0</v>
      </c>
      <c r="Y354">
        <v>0</v>
      </c>
      <c r="Z354">
        <v>0</v>
      </c>
      <c r="AA354" t="s">
        <v>2201</v>
      </c>
      <c r="AB354">
        <v>0</v>
      </c>
      <c r="AC354">
        <v>72</v>
      </c>
      <c r="AD354">
        <v>0</v>
      </c>
      <c r="AE354">
        <v>3</v>
      </c>
      <c r="AF354">
        <v>60</v>
      </c>
      <c r="AG354">
        <v>1</v>
      </c>
      <c r="AH354">
        <v>0</v>
      </c>
      <c r="AI354">
        <v>0</v>
      </c>
      <c r="AJ354">
        <v>0</v>
      </c>
      <c r="AK354">
        <v>225</v>
      </c>
      <c r="AL354">
        <v>17</v>
      </c>
      <c r="AM354">
        <v>0</v>
      </c>
      <c r="AN354">
        <v>0</v>
      </c>
      <c r="AO354">
        <v>0</v>
      </c>
      <c r="AP354">
        <v>0</v>
      </c>
      <c r="AQ354">
        <v>0</v>
      </c>
      <c r="AR354">
        <v>0</v>
      </c>
      <c r="AS354">
        <v>22</v>
      </c>
      <c r="AT354">
        <v>0</v>
      </c>
      <c r="AU354">
        <v>0</v>
      </c>
      <c r="AV354">
        <v>34</v>
      </c>
      <c r="AW354">
        <v>0</v>
      </c>
      <c r="AX354">
        <v>0</v>
      </c>
      <c r="AY354">
        <v>0</v>
      </c>
      <c r="AZ354">
        <v>0</v>
      </c>
      <c r="BA354">
        <v>5</v>
      </c>
      <c r="BB354">
        <v>113</v>
      </c>
      <c r="BC354">
        <v>0</v>
      </c>
      <c r="BD354">
        <v>0</v>
      </c>
      <c r="BE354">
        <v>0</v>
      </c>
      <c r="BF354">
        <v>0</v>
      </c>
      <c r="BG354">
        <v>0</v>
      </c>
      <c r="BH354">
        <v>0</v>
      </c>
      <c r="BI354">
        <v>47</v>
      </c>
      <c r="BJ354">
        <v>0</v>
      </c>
      <c r="BK354">
        <v>5</v>
      </c>
      <c r="BL354">
        <v>73</v>
      </c>
      <c r="BM354">
        <v>0</v>
      </c>
      <c r="BN354">
        <v>0</v>
      </c>
      <c r="BO354">
        <v>0</v>
      </c>
      <c r="BP354">
        <v>0</v>
      </c>
      <c r="BQ354">
        <v>221</v>
      </c>
      <c r="BR354">
        <v>19</v>
      </c>
      <c r="BS354">
        <v>0</v>
      </c>
      <c r="BT354">
        <v>0</v>
      </c>
      <c r="BU354">
        <v>0</v>
      </c>
      <c r="BV354">
        <v>0</v>
      </c>
      <c r="BW354">
        <v>0</v>
      </c>
      <c r="BX354">
        <v>0</v>
      </c>
      <c r="BY354">
        <v>29</v>
      </c>
      <c r="BZ354">
        <v>0</v>
      </c>
      <c r="CA354">
        <v>0</v>
      </c>
      <c r="CB354">
        <v>87</v>
      </c>
      <c r="CC354">
        <v>0</v>
      </c>
      <c r="CD354">
        <v>0</v>
      </c>
      <c r="CE354">
        <v>0</v>
      </c>
      <c r="CF354">
        <v>0</v>
      </c>
      <c r="CG354">
        <v>13</v>
      </c>
      <c r="CH354">
        <v>187</v>
      </c>
      <c r="CI354">
        <v>0</v>
      </c>
      <c r="CJ354">
        <v>0</v>
      </c>
      <c r="CK354">
        <v>0</v>
      </c>
      <c r="CL354">
        <v>0</v>
      </c>
      <c r="CM354">
        <v>0</v>
      </c>
      <c r="CN354">
        <v>0</v>
      </c>
      <c r="CO354">
        <v>30</v>
      </c>
      <c r="CP354">
        <v>0</v>
      </c>
      <c r="CQ354">
        <v>0</v>
      </c>
      <c r="CR354">
        <v>240</v>
      </c>
      <c r="CS354">
        <v>0</v>
      </c>
      <c r="CT354">
        <v>0</v>
      </c>
      <c r="CU354">
        <v>0</v>
      </c>
      <c r="CV354">
        <v>0</v>
      </c>
      <c r="CW354">
        <v>176</v>
      </c>
      <c r="CX354">
        <v>3</v>
      </c>
      <c r="CY354">
        <v>0</v>
      </c>
      <c r="CZ354">
        <v>0</v>
      </c>
      <c r="DA354">
        <v>0</v>
      </c>
      <c r="DB354">
        <v>0</v>
      </c>
      <c r="DC354">
        <v>0</v>
      </c>
      <c r="DD354">
        <v>0</v>
      </c>
      <c r="DE354">
        <v>54</v>
      </c>
      <c r="DF354">
        <v>0</v>
      </c>
      <c r="DG354">
        <v>0</v>
      </c>
      <c r="DH354">
        <v>126</v>
      </c>
      <c r="DI354">
        <v>0</v>
      </c>
      <c r="DJ354">
        <v>10</v>
      </c>
      <c r="DK354">
        <v>0</v>
      </c>
      <c r="DL354">
        <v>0</v>
      </c>
      <c r="DM354">
        <v>6</v>
      </c>
      <c r="DN354">
        <v>194</v>
      </c>
      <c r="DO354">
        <v>0</v>
      </c>
      <c r="DP354">
        <v>2</v>
      </c>
      <c r="DQ354">
        <v>0</v>
      </c>
      <c r="DR354">
        <v>0</v>
      </c>
      <c r="DS354">
        <v>0</v>
      </c>
      <c r="DT354" s="340">
        <v>0</v>
      </c>
      <c r="DU354" s="340">
        <v>27</v>
      </c>
      <c r="DV354" s="340">
        <v>0</v>
      </c>
      <c r="DW354" s="340">
        <v>0</v>
      </c>
      <c r="DX354" s="340">
        <v>74</v>
      </c>
      <c r="DY354" s="340">
        <v>0</v>
      </c>
      <c r="DZ354" s="340">
        <v>0</v>
      </c>
      <c r="EA354" s="340">
        <v>0</v>
      </c>
      <c r="EB354" s="340">
        <v>0</v>
      </c>
      <c r="EC354" s="340">
        <v>269</v>
      </c>
      <c r="ED354" s="340">
        <v>18</v>
      </c>
      <c r="EE354" s="340">
        <v>0</v>
      </c>
      <c r="EF354" s="340">
        <v>0</v>
      </c>
      <c r="EG354" s="340">
        <v>0</v>
      </c>
      <c r="EH354" s="340">
        <v>0</v>
      </c>
      <c r="EI354" s="340">
        <v>0</v>
      </c>
      <c r="EJ354" s="235">
        <v>0</v>
      </c>
      <c r="EK354" s="235">
        <v>57</v>
      </c>
      <c r="EL354" s="235">
        <v>0</v>
      </c>
      <c r="EM354" s="235">
        <v>0</v>
      </c>
      <c r="EN354" s="235">
        <v>79</v>
      </c>
      <c r="EO354" s="235">
        <v>0</v>
      </c>
      <c r="EP354" s="235">
        <v>0</v>
      </c>
      <c r="EQ354" s="235">
        <v>0</v>
      </c>
      <c r="ER354" s="235">
        <v>0</v>
      </c>
      <c r="ES354" s="235">
        <v>2</v>
      </c>
      <c r="ET354" s="235">
        <v>295</v>
      </c>
      <c r="EU354" s="235">
        <v>0</v>
      </c>
      <c r="EV354" s="235">
        <v>1</v>
      </c>
      <c r="EW354" s="235">
        <v>0</v>
      </c>
      <c r="EX354" s="235">
        <v>0</v>
      </c>
      <c r="EY354" s="235">
        <v>0</v>
      </c>
    </row>
    <row r="355" spans="1:155" x14ac:dyDescent="0.2">
      <c r="A355" t="s">
        <v>2234</v>
      </c>
      <c r="E355" s="277"/>
      <c r="F355" s="277"/>
      <c r="G355" s="277"/>
      <c r="H355" s="277"/>
      <c r="I355" s="277"/>
      <c r="J355" s="277"/>
      <c r="K355">
        <v>0</v>
      </c>
      <c r="L355">
        <v>42</v>
      </c>
      <c r="M355">
        <v>0</v>
      </c>
      <c r="N355">
        <v>2</v>
      </c>
      <c r="O355">
        <v>0</v>
      </c>
      <c r="P355">
        <v>0</v>
      </c>
      <c r="Q355">
        <v>0</v>
      </c>
      <c r="R355">
        <v>0</v>
      </c>
      <c r="S355">
        <v>0</v>
      </c>
      <c r="T355">
        <v>0</v>
      </c>
      <c r="U355">
        <v>0</v>
      </c>
      <c r="V355">
        <v>0</v>
      </c>
      <c r="W355">
        <v>0</v>
      </c>
      <c r="X355">
        <v>0</v>
      </c>
      <c r="Y355">
        <v>0</v>
      </c>
      <c r="Z355">
        <v>0</v>
      </c>
      <c r="AA355" t="s">
        <v>2201</v>
      </c>
      <c r="AB355">
        <v>0</v>
      </c>
      <c r="AC355">
        <v>3</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0</v>
      </c>
      <c r="BI355">
        <v>1</v>
      </c>
      <c r="BJ355">
        <v>0</v>
      </c>
      <c r="BK355">
        <v>0</v>
      </c>
      <c r="BL355">
        <v>0</v>
      </c>
      <c r="BM355">
        <v>0</v>
      </c>
      <c r="BN355">
        <v>0</v>
      </c>
      <c r="BO355">
        <v>0</v>
      </c>
      <c r="BP355">
        <v>0</v>
      </c>
      <c r="BQ355">
        <v>0</v>
      </c>
      <c r="BR355">
        <v>0</v>
      </c>
      <c r="BS355">
        <v>0</v>
      </c>
      <c r="BT355">
        <v>0</v>
      </c>
      <c r="BU355">
        <v>0</v>
      </c>
      <c r="BV355">
        <v>0</v>
      </c>
      <c r="BW355">
        <v>0</v>
      </c>
      <c r="BX355">
        <v>0</v>
      </c>
      <c r="BY355">
        <v>1</v>
      </c>
      <c r="BZ355">
        <v>0</v>
      </c>
      <c r="CA355">
        <v>0</v>
      </c>
      <c r="CB355">
        <v>0</v>
      </c>
      <c r="CC355">
        <v>0</v>
      </c>
      <c r="CD355">
        <v>0</v>
      </c>
      <c r="CE355">
        <v>0</v>
      </c>
      <c r="CF355">
        <v>0</v>
      </c>
      <c r="CG355">
        <v>0</v>
      </c>
      <c r="CH355">
        <v>0</v>
      </c>
      <c r="CI355">
        <v>0</v>
      </c>
      <c r="CJ355">
        <v>0</v>
      </c>
      <c r="CK355">
        <v>0</v>
      </c>
      <c r="CL355">
        <v>0</v>
      </c>
      <c r="CM355">
        <v>0</v>
      </c>
      <c r="CN355">
        <v>0</v>
      </c>
      <c r="CO355">
        <v>17</v>
      </c>
      <c r="CP355">
        <v>0</v>
      </c>
      <c r="CQ355">
        <v>0</v>
      </c>
      <c r="CR355">
        <v>0</v>
      </c>
      <c r="CS355">
        <v>0</v>
      </c>
      <c r="CT355">
        <v>0</v>
      </c>
      <c r="CU355">
        <v>0</v>
      </c>
      <c r="CV355">
        <v>0</v>
      </c>
      <c r="CW355">
        <v>0</v>
      </c>
      <c r="CX355">
        <v>0</v>
      </c>
      <c r="CY355">
        <v>0</v>
      </c>
      <c r="CZ355">
        <v>0</v>
      </c>
      <c r="DA355">
        <v>0</v>
      </c>
      <c r="DB355">
        <v>0</v>
      </c>
      <c r="DC355">
        <v>0</v>
      </c>
      <c r="DD355">
        <v>0</v>
      </c>
      <c r="DE355">
        <v>12</v>
      </c>
      <c r="DF355">
        <v>0</v>
      </c>
      <c r="DG355">
        <v>0</v>
      </c>
      <c r="DH355">
        <v>0</v>
      </c>
      <c r="DI355">
        <v>0</v>
      </c>
      <c r="DJ355">
        <v>0</v>
      </c>
      <c r="DK355">
        <v>0</v>
      </c>
      <c r="DL355">
        <v>0</v>
      </c>
      <c r="DM355">
        <v>0</v>
      </c>
      <c r="DN355">
        <v>0</v>
      </c>
      <c r="DO355">
        <v>0</v>
      </c>
      <c r="DP355">
        <v>0</v>
      </c>
      <c r="DQ355">
        <v>0</v>
      </c>
      <c r="DR355">
        <v>0</v>
      </c>
      <c r="DS355">
        <v>0</v>
      </c>
      <c r="DT355" s="340">
        <v>0</v>
      </c>
      <c r="DU355" s="340">
        <v>4</v>
      </c>
      <c r="DV355" s="340">
        <v>0</v>
      </c>
      <c r="DW355" s="340">
        <v>0</v>
      </c>
      <c r="DX355" s="340">
        <v>0</v>
      </c>
      <c r="DY355" s="340">
        <v>0</v>
      </c>
      <c r="DZ355" s="340">
        <v>0</v>
      </c>
      <c r="EA355" s="340">
        <v>0</v>
      </c>
      <c r="EB355" s="340">
        <v>0</v>
      </c>
      <c r="EC355" s="340">
        <v>0</v>
      </c>
      <c r="ED355" s="340">
        <v>0</v>
      </c>
      <c r="EE355" s="340">
        <v>0</v>
      </c>
      <c r="EF355" s="340">
        <v>0</v>
      </c>
      <c r="EG355" s="340">
        <v>0</v>
      </c>
      <c r="EH355" s="340">
        <v>0</v>
      </c>
      <c r="EI355" s="340">
        <v>0</v>
      </c>
      <c r="EJ355" s="235">
        <v>0</v>
      </c>
      <c r="EK355" s="235">
        <v>12</v>
      </c>
      <c r="EL355" s="235">
        <v>0</v>
      </c>
      <c r="EM355" s="235">
        <v>0</v>
      </c>
      <c r="EN355" s="235">
        <v>0</v>
      </c>
      <c r="EO355" s="235">
        <v>0</v>
      </c>
      <c r="EP355" s="235">
        <v>0</v>
      </c>
      <c r="EQ355" s="235">
        <v>0</v>
      </c>
      <c r="ER355" s="235">
        <v>0</v>
      </c>
      <c r="ES355" s="235">
        <v>0</v>
      </c>
      <c r="ET355" s="235">
        <v>0</v>
      </c>
      <c r="EU355" s="235">
        <v>0</v>
      </c>
      <c r="EV355" s="235">
        <v>0</v>
      </c>
      <c r="EW355" s="235">
        <v>0</v>
      </c>
      <c r="EX355" s="235">
        <v>0</v>
      </c>
      <c r="EY355" s="235">
        <v>0</v>
      </c>
    </row>
    <row r="356" spans="1:155" x14ac:dyDescent="0.2">
      <c r="A356" t="s">
        <v>2055</v>
      </c>
      <c r="E356" s="277"/>
      <c r="F356" s="277"/>
      <c r="G356" s="277"/>
      <c r="H356" s="277"/>
      <c r="I356" s="277"/>
      <c r="J356" s="277"/>
      <c r="K356">
        <v>0</v>
      </c>
      <c r="L356">
        <v>50</v>
      </c>
      <c r="M356">
        <v>0</v>
      </c>
      <c r="N356">
        <v>0</v>
      </c>
      <c r="O356">
        <v>14</v>
      </c>
      <c r="P356">
        <v>0</v>
      </c>
      <c r="Q356">
        <v>1</v>
      </c>
      <c r="R356">
        <v>0</v>
      </c>
      <c r="S356">
        <v>0</v>
      </c>
      <c r="T356">
        <v>0</v>
      </c>
      <c r="U356">
        <v>0</v>
      </c>
      <c r="V356">
        <v>0</v>
      </c>
      <c r="W356">
        <v>0</v>
      </c>
      <c r="X356">
        <v>0</v>
      </c>
      <c r="Y356">
        <v>0</v>
      </c>
      <c r="Z356">
        <v>0</v>
      </c>
      <c r="AA356" t="s">
        <v>2201</v>
      </c>
      <c r="AB356">
        <v>0</v>
      </c>
      <c r="AC356">
        <v>16</v>
      </c>
      <c r="AD356">
        <v>0</v>
      </c>
      <c r="AE356">
        <v>0</v>
      </c>
      <c r="AF356">
        <v>12</v>
      </c>
      <c r="AG356">
        <v>0</v>
      </c>
      <c r="AH356">
        <v>1</v>
      </c>
      <c r="AI356">
        <v>0</v>
      </c>
      <c r="AJ356">
        <v>0</v>
      </c>
      <c r="AK356">
        <v>0</v>
      </c>
      <c r="AL356">
        <v>0</v>
      </c>
      <c r="AM356">
        <v>0</v>
      </c>
      <c r="AN356">
        <v>0</v>
      </c>
      <c r="AO356">
        <v>0</v>
      </c>
      <c r="AP356">
        <v>0</v>
      </c>
      <c r="AQ356">
        <v>0</v>
      </c>
      <c r="AR356">
        <v>0</v>
      </c>
      <c r="AS356">
        <v>6</v>
      </c>
      <c r="AT356">
        <v>0</v>
      </c>
      <c r="AU356">
        <v>0</v>
      </c>
      <c r="AV356">
        <v>0</v>
      </c>
      <c r="AW356">
        <v>0</v>
      </c>
      <c r="AX356">
        <v>0</v>
      </c>
      <c r="AY356">
        <v>0</v>
      </c>
      <c r="AZ356">
        <v>0</v>
      </c>
      <c r="BA356">
        <v>0</v>
      </c>
      <c r="BB356">
        <v>0</v>
      </c>
      <c r="BC356">
        <v>0</v>
      </c>
      <c r="BD356">
        <v>0</v>
      </c>
      <c r="BE356">
        <v>0</v>
      </c>
      <c r="BF356">
        <v>0</v>
      </c>
      <c r="BG356">
        <v>0</v>
      </c>
      <c r="BH356">
        <v>0</v>
      </c>
      <c r="BI356">
        <v>5</v>
      </c>
      <c r="BJ356">
        <v>0</v>
      </c>
      <c r="BK356">
        <v>0</v>
      </c>
      <c r="BL356">
        <v>0</v>
      </c>
      <c r="BM356">
        <v>0</v>
      </c>
      <c r="BN356">
        <v>0</v>
      </c>
      <c r="BO356">
        <v>0</v>
      </c>
      <c r="BP356">
        <v>0</v>
      </c>
      <c r="BQ356">
        <v>0</v>
      </c>
      <c r="BR356">
        <v>0</v>
      </c>
      <c r="BS356">
        <v>0</v>
      </c>
      <c r="BT356">
        <v>0</v>
      </c>
      <c r="BU356">
        <v>0</v>
      </c>
      <c r="BV356">
        <v>0</v>
      </c>
      <c r="BW356">
        <v>0</v>
      </c>
      <c r="BX356">
        <v>0</v>
      </c>
      <c r="BY356">
        <v>12</v>
      </c>
      <c r="BZ356">
        <v>0</v>
      </c>
      <c r="CA356">
        <v>0</v>
      </c>
      <c r="CB356">
        <v>0</v>
      </c>
      <c r="CC356">
        <v>0</v>
      </c>
      <c r="CD356">
        <v>0</v>
      </c>
      <c r="CE356">
        <v>0</v>
      </c>
      <c r="CF356">
        <v>0</v>
      </c>
      <c r="CG356">
        <v>0</v>
      </c>
      <c r="CH356">
        <v>0</v>
      </c>
      <c r="CI356">
        <v>0</v>
      </c>
      <c r="CJ356">
        <v>0</v>
      </c>
      <c r="CK356">
        <v>0</v>
      </c>
      <c r="CL356">
        <v>0</v>
      </c>
      <c r="CM356">
        <v>0</v>
      </c>
      <c r="CN356">
        <v>0</v>
      </c>
      <c r="CO356">
        <v>9</v>
      </c>
      <c r="CP356">
        <v>0</v>
      </c>
      <c r="CQ356">
        <v>0</v>
      </c>
      <c r="CR356">
        <v>2</v>
      </c>
      <c r="CS356">
        <v>0</v>
      </c>
      <c r="CT356">
        <v>0</v>
      </c>
      <c r="CU356">
        <v>0</v>
      </c>
      <c r="CV356">
        <v>0</v>
      </c>
      <c r="CW356">
        <v>0</v>
      </c>
      <c r="CX356">
        <v>0</v>
      </c>
      <c r="CY356">
        <v>0</v>
      </c>
      <c r="CZ356">
        <v>0</v>
      </c>
      <c r="DA356">
        <v>0</v>
      </c>
      <c r="DB356">
        <v>0</v>
      </c>
      <c r="DC356">
        <v>0</v>
      </c>
      <c r="DD356">
        <v>0</v>
      </c>
      <c r="DE356">
        <v>8</v>
      </c>
      <c r="DF356">
        <v>0</v>
      </c>
      <c r="DG356">
        <v>0</v>
      </c>
      <c r="DH356">
        <v>0</v>
      </c>
      <c r="DI356">
        <v>0</v>
      </c>
      <c r="DJ356">
        <v>0</v>
      </c>
      <c r="DK356">
        <v>0</v>
      </c>
      <c r="DL356">
        <v>0</v>
      </c>
      <c r="DM356">
        <v>0</v>
      </c>
      <c r="DN356">
        <v>0</v>
      </c>
      <c r="DO356">
        <v>0</v>
      </c>
      <c r="DP356">
        <v>0</v>
      </c>
      <c r="DQ356">
        <v>0</v>
      </c>
      <c r="DR356">
        <v>0</v>
      </c>
      <c r="DS356">
        <v>0</v>
      </c>
      <c r="DT356" s="340">
        <v>0</v>
      </c>
      <c r="DU356" s="340">
        <v>14</v>
      </c>
      <c r="DV356" s="340">
        <v>0</v>
      </c>
      <c r="DW356" s="340">
        <v>0</v>
      </c>
      <c r="DX356" s="340">
        <v>0</v>
      </c>
      <c r="DY356" s="340">
        <v>0</v>
      </c>
      <c r="DZ356" s="340">
        <v>0</v>
      </c>
      <c r="EA356" s="340">
        <v>0</v>
      </c>
      <c r="EB356" s="340">
        <v>0</v>
      </c>
      <c r="EC356" s="340">
        <v>0</v>
      </c>
      <c r="ED356" s="340">
        <v>0</v>
      </c>
      <c r="EE356" s="340">
        <v>0</v>
      </c>
      <c r="EF356" s="340">
        <v>0</v>
      </c>
      <c r="EG356" s="340">
        <v>0</v>
      </c>
      <c r="EH356" s="340">
        <v>0</v>
      </c>
      <c r="EI356" s="340">
        <v>0</v>
      </c>
      <c r="EJ356" s="235">
        <v>0</v>
      </c>
      <c r="EK356" s="235">
        <v>0</v>
      </c>
      <c r="EL356" s="235">
        <v>0</v>
      </c>
      <c r="EM356" s="235">
        <v>0</v>
      </c>
      <c r="EN356" s="235">
        <v>0</v>
      </c>
      <c r="EO356" s="235">
        <v>0</v>
      </c>
      <c r="EP356" s="235">
        <v>0</v>
      </c>
      <c r="EQ356" s="235">
        <v>0</v>
      </c>
      <c r="ER356" s="235">
        <v>0</v>
      </c>
      <c r="ES356" s="235">
        <v>0</v>
      </c>
      <c r="ET356" s="235">
        <v>0</v>
      </c>
      <c r="EU356" s="235">
        <v>0</v>
      </c>
      <c r="EV356" s="235">
        <v>0</v>
      </c>
      <c r="EW356" s="235">
        <v>0</v>
      </c>
      <c r="EX356" s="235">
        <v>0</v>
      </c>
      <c r="EY356" s="235">
        <v>0</v>
      </c>
    </row>
    <row r="357" spans="1:155" x14ac:dyDescent="0.2">
      <c r="A357" t="s">
        <v>2161</v>
      </c>
      <c r="E357" s="277"/>
      <c r="F357" s="277"/>
      <c r="G357" s="277"/>
      <c r="H357" s="277"/>
      <c r="I357" s="277"/>
      <c r="J357" s="277"/>
      <c r="K357">
        <v>0</v>
      </c>
      <c r="L357">
        <v>20</v>
      </c>
      <c r="M357">
        <v>0</v>
      </c>
      <c r="N357">
        <v>2</v>
      </c>
      <c r="O357">
        <v>52</v>
      </c>
      <c r="P357">
        <v>0</v>
      </c>
      <c r="Q357">
        <v>0</v>
      </c>
      <c r="R357">
        <v>0</v>
      </c>
      <c r="S357">
        <v>0</v>
      </c>
      <c r="T357">
        <v>0</v>
      </c>
      <c r="U357">
        <v>0</v>
      </c>
      <c r="V357">
        <v>0</v>
      </c>
      <c r="W357">
        <v>0</v>
      </c>
      <c r="X357">
        <v>0</v>
      </c>
      <c r="Y357">
        <v>0</v>
      </c>
      <c r="Z357">
        <v>0</v>
      </c>
      <c r="AA357" t="s">
        <v>2201</v>
      </c>
      <c r="AB357">
        <v>0</v>
      </c>
      <c r="AC357">
        <v>6</v>
      </c>
      <c r="AD357">
        <v>0</v>
      </c>
      <c r="AE357">
        <v>2</v>
      </c>
      <c r="AF357">
        <v>32</v>
      </c>
      <c r="AG357">
        <v>0</v>
      </c>
      <c r="AH357">
        <v>0</v>
      </c>
      <c r="AI357">
        <v>0</v>
      </c>
      <c r="AJ357">
        <v>0</v>
      </c>
      <c r="AK357">
        <v>0</v>
      </c>
      <c r="AL357">
        <v>0</v>
      </c>
      <c r="AM357">
        <v>0</v>
      </c>
      <c r="AN357">
        <v>0</v>
      </c>
      <c r="AO357">
        <v>0</v>
      </c>
      <c r="AP357">
        <v>0</v>
      </c>
      <c r="AQ357">
        <v>0</v>
      </c>
      <c r="AR357">
        <v>0</v>
      </c>
      <c r="AS357">
        <v>17</v>
      </c>
      <c r="AT357">
        <v>0</v>
      </c>
      <c r="AU357">
        <v>0</v>
      </c>
      <c r="AV357">
        <v>6</v>
      </c>
      <c r="AW357">
        <v>0</v>
      </c>
      <c r="AX357">
        <v>0</v>
      </c>
      <c r="AY357">
        <v>0</v>
      </c>
      <c r="AZ357">
        <v>0</v>
      </c>
      <c r="BA357">
        <v>2</v>
      </c>
      <c r="BB357">
        <v>1</v>
      </c>
      <c r="BC357">
        <v>0</v>
      </c>
      <c r="BD357">
        <v>0</v>
      </c>
      <c r="BE357">
        <v>0</v>
      </c>
      <c r="BF357">
        <v>0</v>
      </c>
      <c r="BG357">
        <v>0</v>
      </c>
      <c r="BH357">
        <v>0</v>
      </c>
      <c r="BI357">
        <v>3</v>
      </c>
      <c r="BJ357">
        <v>0</v>
      </c>
      <c r="BK357">
        <v>0</v>
      </c>
      <c r="BL357">
        <v>2</v>
      </c>
      <c r="BM357">
        <v>0</v>
      </c>
      <c r="BN357">
        <v>0</v>
      </c>
      <c r="BO357">
        <v>0</v>
      </c>
      <c r="BP357">
        <v>0</v>
      </c>
      <c r="BQ357">
        <v>2</v>
      </c>
      <c r="BR357">
        <v>0</v>
      </c>
      <c r="BS357">
        <v>0</v>
      </c>
      <c r="BT357">
        <v>0</v>
      </c>
      <c r="BU357">
        <v>0</v>
      </c>
      <c r="BV357">
        <v>0</v>
      </c>
      <c r="BW357">
        <v>0</v>
      </c>
      <c r="BX357">
        <v>0</v>
      </c>
      <c r="BY357">
        <v>1</v>
      </c>
      <c r="BZ357">
        <v>0</v>
      </c>
      <c r="CA357">
        <v>0</v>
      </c>
      <c r="CB357">
        <v>0</v>
      </c>
      <c r="CC357">
        <v>0</v>
      </c>
      <c r="CD357">
        <v>0</v>
      </c>
      <c r="CE357">
        <v>0</v>
      </c>
      <c r="CF357">
        <v>0</v>
      </c>
      <c r="CG357">
        <v>0</v>
      </c>
      <c r="CH357">
        <v>1</v>
      </c>
      <c r="CI357">
        <v>0</v>
      </c>
      <c r="CJ357">
        <v>0</v>
      </c>
      <c r="CK357">
        <v>0</v>
      </c>
      <c r="CL357">
        <v>0</v>
      </c>
      <c r="CM357">
        <v>0</v>
      </c>
      <c r="CN357">
        <v>0</v>
      </c>
      <c r="CO357">
        <v>1</v>
      </c>
      <c r="CP357">
        <v>0</v>
      </c>
      <c r="CQ357">
        <v>0</v>
      </c>
      <c r="CR357">
        <v>4</v>
      </c>
      <c r="CS357">
        <v>0</v>
      </c>
      <c r="CT357">
        <v>0</v>
      </c>
      <c r="CU357">
        <v>0</v>
      </c>
      <c r="CV357">
        <v>0</v>
      </c>
      <c r="CW357">
        <v>0</v>
      </c>
      <c r="CX357">
        <v>0</v>
      </c>
      <c r="CY357">
        <v>0</v>
      </c>
      <c r="CZ357">
        <v>0</v>
      </c>
      <c r="DA357">
        <v>0</v>
      </c>
      <c r="DB357">
        <v>0</v>
      </c>
      <c r="DC357">
        <v>0</v>
      </c>
      <c r="DD357">
        <v>0</v>
      </c>
      <c r="DE357">
        <v>4</v>
      </c>
      <c r="DF357">
        <v>0</v>
      </c>
      <c r="DG357">
        <v>0</v>
      </c>
      <c r="DH357">
        <v>3</v>
      </c>
      <c r="DI357">
        <v>0</v>
      </c>
      <c r="DJ357">
        <v>0</v>
      </c>
      <c r="DK357">
        <v>0</v>
      </c>
      <c r="DL357">
        <v>0</v>
      </c>
      <c r="DM357">
        <v>0</v>
      </c>
      <c r="DN357">
        <v>0</v>
      </c>
      <c r="DO357">
        <v>0</v>
      </c>
      <c r="DP357">
        <v>0</v>
      </c>
      <c r="DQ357">
        <v>0</v>
      </c>
      <c r="DR357">
        <v>0</v>
      </c>
      <c r="DS357">
        <v>0</v>
      </c>
      <c r="DT357" s="340">
        <v>0</v>
      </c>
      <c r="DU357" s="340">
        <v>0</v>
      </c>
      <c r="DV357" s="340">
        <v>0</v>
      </c>
      <c r="DW357" s="340">
        <v>0</v>
      </c>
      <c r="DX357" s="340">
        <v>4</v>
      </c>
      <c r="DY357" s="340">
        <v>0</v>
      </c>
      <c r="DZ357" s="340">
        <v>0</v>
      </c>
      <c r="EA357" s="340">
        <v>0</v>
      </c>
      <c r="EB357" s="340">
        <v>0</v>
      </c>
      <c r="EC357" s="340">
        <v>0</v>
      </c>
      <c r="ED357" s="340">
        <v>0</v>
      </c>
      <c r="EE357" s="340">
        <v>0</v>
      </c>
      <c r="EF357" s="340">
        <v>0</v>
      </c>
      <c r="EG357" s="340">
        <v>0</v>
      </c>
      <c r="EH357" s="340">
        <v>0</v>
      </c>
      <c r="EI357" s="340">
        <v>0</v>
      </c>
      <c r="EJ357" s="235">
        <v>0</v>
      </c>
      <c r="EK357" s="235">
        <v>6</v>
      </c>
      <c r="EL357" s="235">
        <v>0</v>
      </c>
      <c r="EM357" s="235">
        <v>0</v>
      </c>
      <c r="EN357" s="235">
        <v>0</v>
      </c>
      <c r="EO357" s="235">
        <v>0</v>
      </c>
      <c r="EP357" s="235">
        <v>0</v>
      </c>
      <c r="EQ357" s="235">
        <v>0</v>
      </c>
      <c r="ER357" s="235">
        <v>0</v>
      </c>
      <c r="ES357" s="235">
        <v>0</v>
      </c>
      <c r="ET357" s="235">
        <v>0</v>
      </c>
      <c r="EU357" s="235">
        <v>0</v>
      </c>
      <c r="EV357" s="235">
        <v>0</v>
      </c>
      <c r="EW357" s="235">
        <v>0</v>
      </c>
      <c r="EX357" s="235">
        <v>0</v>
      </c>
      <c r="EY357" s="235">
        <v>0</v>
      </c>
    </row>
    <row r="358" spans="1:155" x14ac:dyDescent="0.2">
      <c r="A358" t="s">
        <v>1724</v>
      </c>
      <c r="E358" s="277"/>
      <c r="F358" s="277"/>
      <c r="G358" s="277"/>
      <c r="H358" s="277"/>
      <c r="I358" s="277"/>
      <c r="J358" s="277"/>
      <c r="K358">
        <v>1</v>
      </c>
      <c r="L358">
        <v>0</v>
      </c>
      <c r="M358">
        <v>0</v>
      </c>
      <c r="N358">
        <v>0</v>
      </c>
      <c r="O358">
        <v>2</v>
      </c>
      <c r="P358">
        <v>0</v>
      </c>
      <c r="Q358">
        <v>0</v>
      </c>
      <c r="R358">
        <v>0</v>
      </c>
      <c r="S358">
        <v>1</v>
      </c>
      <c r="T358">
        <v>38</v>
      </c>
      <c r="U358">
        <v>2</v>
      </c>
      <c r="V358">
        <v>1</v>
      </c>
      <c r="W358">
        <v>0</v>
      </c>
      <c r="X358">
        <v>0</v>
      </c>
      <c r="Y358">
        <v>0</v>
      </c>
      <c r="Z358">
        <v>0</v>
      </c>
      <c r="AA358" t="s">
        <v>2201</v>
      </c>
      <c r="AB358">
        <v>1</v>
      </c>
      <c r="AC358">
        <v>0</v>
      </c>
      <c r="AD358">
        <v>0</v>
      </c>
      <c r="AE358">
        <v>0</v>
      </c>
      <c r="AF358">
        <v>0</v>
      </c>
      <c r="AG358">
        <v>0</v>
      </c>
      <c r="AH358">
        <v>0</v>
      </c>
      <c r="AI358">
        <v>0</v>
      </c>
      <c r="AJ358">
        <v>0</v>
      </c>
      <c r="AK358">
        <v>2</v>
      </c>
      <c r="AL358">
        <v>0</v>
      </c>
      <c r="AM358">
        <v>0</v>
      </c>
      <c r="AN358">
        <v>0</v>
      </c>
      <c r="AO358">
        <v>0</v>
      </c>
      <c r="AP358">
        <v>0</v>
      </c>
      <c r="AQ358">
        <v>0</v>
      </c>
      <c r="AR358">
        <v>0</v>
      </c>
      <c r="AS358">
        <v>0</v>
      </c>
      <c r="AT358">
        <v>0</v>
      </c>
      <c r="AU358">
        <v>0</v>
      </c>
      <c r="AV358">
        <v>0</v>
      </c>
      <c r="AW358">
        <v>0</v>
      </c>
      <c r="AX358">
        <v>0</v>
      </c>
      <c r="AY358">
        <v>0</v>
      </c>
      <c r="AZ358">
        <v>0</v>
      </c>
      <c r="BA358">
        <v>0</v>
      </c>
      <c r="BB358">
        <v>3</v>
      </c>
      <c r="BC358">
        <v>0</v>
      </c>
      <c r="BD358">
        <v>0</v>
      </c>
      <c r="BE358">
        <v>0</v>
      </c>
      <c r="BF358">
        <v>0</v>
      </c>
      <c r="BG358">
        <v>0</v>
      </c>
      <c r="BH358">
        <v>0</v>
      </c>
      <c r="BI358">
        <v>0</v>
      </c>
      <c r="BJ358">
        <v>0</v>
      </c>
      <c r="BK358">
        <v>0</v>
      </c>
      <c r="BL358">
        <v>0</v>
      </c>
      <c r="BM358">
        <v>0</v>
      </c>
      <c r="BN358">
        <v>0</v>
      </c>
      <c r="BO358">
        <v>0</v>
      </c>
      <c r="BP358">
        <v>0</v>
      </c>
      <c r="BQ358">
        <v>2</v>
      </c>
      <c r="BR358">
        <v>0</v>
      </c>
      <c r="BS358">
        <v>0</v>
      </c>
      <c r="BT358">
        <v>0</v>
      </c>
      <c r="BU358">
        <v>0</v>
      </c>
      <c r="BV358">
        <v>0</v>
      </c>
      <c r="BW358">
        <v>0</v>
      </c>
      <c r="BX358">
        <v>0</v>
      </c>
      <c r="BY358">
        <v>0</v>
      </c>
      <c r="BZ358">
        <v>0</v>
      </c>
      <c r="CA358">
        <v>0</v>
      </c>
      <c r="CB358">
        <v>0</v>
      </c>
      <c r="CC358">
        <v>0</v>
      </c>
      <c r="CD358">
        <v>0</v>
      </c>
      <c r="CE358">
        <v>0</v>
      </c>
      <c r="CF358">
        <v>0</v>
      </c>
      <c r="CG358">
        <v>0</v>
      </c>
      <c r="CH358">
        <v>3</v>
      </c>
      <c r="CI358">
        <v>0</v>
      </c>
      <c r="CJ358">
        <v>0</v>
      </c>
      <c r="CK358">
        <v>0</v>
      </c>
      <c r="CL358">
        <v>0</v>
      </c>
      <c r="CM358">
        <v>0</v>
      </c>
      <c r="CN358">
        <v>0</v>
      </c>
      <c r="CO358">
        <v>0</v>
      </c>
      <c r="CP358">
        <v>0</v>
      </c>
      <c r="CQ358">
        <v>0</v>
      </c>
      <c r="CR358">
        <v>0</v>
      </c>
      <c r="CS358">
        <v>0</v>
      </c>
      <c r="CT358">
        <v>0</v>
      </c>
      <c r="CU358">
        <v>0</v>
      </c>
      <c r="CV358">
        <v>0</v>
      </c>
      <c r="CW358">
        <v>4</v>
      </c>
      <c r="CX358">
        <v>0</v>
      </c>
      <c r="CY358">
        <v>0</v>
      </c>
      <c r="CZ358">
        <v>0</v>
      </c>
      <c r="DA358">
        <v>0</v>
      </c>
      <c r="DB358">
        <v>0</v>
      </c>
      <c r="DC358">
        <v>0</v>
      </c>
      <c r="DD358">
        <v>0</v>
      </c>
      <c r="DE358">
        <v>0</v>
      </c>
      <c r="DF358">
        <v>0</v>
      </c>
      <c r="DG358">
        <v>0</v>
      </c>
      <c r="DH358">
        <v>0</v>
      </c>
      <c r="DI358">
        <v>0</v>
      </c>
      <c r="DJ358">
        <v>0</v>
      </c>
      <c r="DK358">
        <v>0</v>
      </c>
      <c r="DL358">
        <v>0</v>
      </c>
      <c r="DM358">
        <v>0</v>
      </c>
      <c r="DN358">
        <v>4</v>
      </c>
      <c r="DO358">
        <v>0</v>
      </c>
      <c r="DP358">
        <v>0</v>
      </c>
      <c r="DQ358">
        <v>0</v>
      </c>
      <c r="DR358">
        <v>0</v>
      </c>
      <c r="DS358">
        <v>0</v>
      </c>
      <c r="DT358" s="340">
        <v>0</v>
      </c>
      <c r="DU358" s="340">
        <v>0</v>
      </c>
      <c r="DV358" s="340">
        <v>0</v>
      </c>
      <c r="DW358" s="340">
        <v>0</v>
      </c>
      <c r="DX358" s="340">
        <v>0</v>
      </c>
      <c r="DY358" s="340">
        <v>0</v>
      </c>
      <c r="DZ358" s="340">
        <v>0</v>
      </c>
      <c r="EA358" s="340">
        <v>0</v>
      </c>
      <c r="EB358" s="340">
        <v>1</v>
      </c>
      <c r="EC358" s="340">
        <v>2</v>
      </c>
      <c r="ED358" s="340">
        <v>0</v>
      </c>
      <c r="EE358" s="340">
        <v>0</v>
      </c>
      <c r="EF358" s="340">
        <v>0</v>
      </c>
      <c r="EG358" s="340">
        <v>0</v>
      </c>
      <c r="EH358" s="340">
        <v>0</v>
      </c>
      <c r="EI358" s="340">
        <v>0</v>
      </c>
      <c r="EJ358" s="235">
        <v>0</v>
      </c>
      <c r="EK358" s="235">
        <v>0</v>
      </c>
      <c r="EL358" s="235">
        <v>0</v>
      </c>
      <c r="EM358" s="235">
        <v>0</v>
      </c>
      <c r="EN358" s="235">
        <v>0</v>
      </c>
      <c r="EO358" s="235">
        <v>0</v>
      </c>
      <c r="EP358" s="235">
        <v>0</v>
      </c>
      <c r="EQ358" s="235">
        <v>0</v>
      </c>
      <c r="ER358" s="235">
        <v>0</v>
      </c>
      <c r="ES358" s="235">
        <v>0</v>
      </c>
      <c r="ET358" s="235">
        <v>2</v>
      </c>
      <c r="EU358" s="235">
        <v>0</v>
      </c>
      <c r="EV358" s="235">
        <v>0</v>
      </c>
      <c r="EW358" s="235">
        <v>0</v>
      </c>
      <c r="EX358" s="235">
        <v>0</v>
      </c>
      <c r="EY358" s="235">
        <v>0</v>
      </c>
    </row>
    <row r="359" spans="1:155" x14ac:dyDescent="0.2">
      <c r="A359" t="s">
        <v>1797</v>
      </c>
      <c r="E359" s="277"/>
      <c r="F359" s="277"/>
      <c r="G359" s="277"/>
      <c r="H359" s="277"/>
      <c r="I359" s="277"/>
      <c r="J359" s="277"/>
      <c r="K359">
        <v>0</v>
      </c>
      <c r="L359">
        <v>0</v>
      </c>
      <c r="M359">
        <v>0</v>
      </c>
      <c r="N359">
        <v>65</v>
      </c>
      <c r="O359">
        <v>6</v>
      </c>
      <c r="P359">
        <v>0</v>
      </c>
      <c r="Q359">
        <v>62</v>
      </c>
      <c r="R359">
        <v>0</v>
      </c>
      <c r="S359">
        <v>4</v>
      </c>
      <c r="T359">
        <v>17</v>
      </c>
      <c r="U359">
        <v>3</v>
      </c>
      <c r="V359">
        <v>14</v>
      </c>
      <c r="W359">
        <v>0</v>
      </c>
      <c r="X359">
        <v>0</v>
      </c>
      <c r="Y359">
        <v>0</v>
      </c>
      <c r="Z359">
        <v>5</v>
      </c>
      <c r="AA359" t="s">
        <v>2201</v>
      </c>
      <c r="AB359">
        <v>0</v>
      </c>
      <c r="AC359">
        <v>0</v>
      </c>
      <c r="AD359">
        <v>0</v>
      </c>
      <c r="AE359">
        <v>1</v>
      </c>
      <c r="AF359">
        <v>0</v>
      </c>
      <c r="AG359">
        <v>0</v>
      </c>
      <c r="AH359">
        <v>7</v>
      </c>
      <c r="AI359">
        <v>0</v>
      </c>
      <c r="AJ359">
        <v>0</v>
      </c>
      <c r="AK359">
        <v>0</v>
      </c>
      <c r="AL359">
        <v>0</v>
      </c>
      <c r="AM359">
        <v>3</v>
      </c>
      <c r="AN359">
        <v>0</v>
      </c>
      <c r="AO359">
        <v>0</v>
      </c>
      <c r="AP359">
        <v>0</v>
      </c>
      <c r="AQ359">
        <v>2</v>
      </c>
      <c r="AR359">
        <v>0</v>
      </c>
      <c r="AS359">
        <v>0</v>
      </c>
      <c r="AT359">
        <v>0</v>
      </c>
      <c r="AU359">
        <v>0</v>
      </c>
      <c r="AV359">
        <v>1</v>
      </c>
      <c r="AW359">
        <v>0</v>
      </c>
      <c r="AX359">
        <v>0</v>
      </c>
      <c r="AY359">
        <v>0</v>
      </c>
      <c r="AZ359">
        <v>0</v>
      </c>
      <c r="BA359">
        <v>1</v>
      </c>
      <c r="BB359">
        <v>2</v>
      </c>
      <c r="BC359">
        <v>0</v>
      </c>
      <c r="BD359">
        <v>0</v>
      </c>
      <c r="BE359">
        <v>0</v>
      </c>
      <c r="BF359">
        <v>0</v>
      </c>
      <c r="BG359">
        <v>0</v>
      </c>
      <c r="BH359">
        <v>0</v>
      </c>
      <c r="BI359">
        <v>0</v>
      </c>
      <c r="BJ359">
        <v>0</v>
      </c>
      <c r="BK359">
        <v>1</v>
      </c>
      <c r="BL359">
        <v>0</v>
      </c>
      <c r="BM359">
        <v>0</v>
      </c>
      <c r="BN359">
        <v>7</v>
      </c>
      <c r="BO359">
        <v>0</v>
      </c>
      <c r="BP359">
        <v>0</v>
      </c>
      <c r="BQ359">
        <v>0</v>
      </c>
      <c r="BR359">
        <v>0</v>
      </c>
      <c r="BS359">
        <v>1</v>
      </c>
      <c r="BT359">
        <v>0</v>
      </c>
      <c r="BU359">
        <v>0</v>
      </c>
      <c r="BV359">
        <v>0</v>
      </c>
      <c r="BW359">
        <v>1</v>
      </c>
      <c r="BX359">
        <v>0</v>
      </c>
      <c r="BY359">
        <v>0</v>
      </c>
      <c r="BZ359">
        <v>0</v>
      </c>
      <c r="CA359">
        <v>0</v>
      </c>
      <c r="CB359">
        <v>0</v>
      </c>
      <c r="CC359">
        <v>0</v>
      </c>
      <c r="CD359">
        <v>5</v>
      </c>
      <c r="CE359">
        <v>0</v>
      </c>
      <c r="CF359">
        <v>0</v>
      </c>
      <c r="CG359">
        <v>0</v>
      </c>
      <c r="CH359">
        <v>0</v>
      </c>
      <c r="CI359">
        <v>0</v>
      </c>
      <c r="CJ359">
        <v>0</v>
      </c>
      <c r="CK359">
        <v>0</v>
      </c>
      <c r="CL359">
        <v>0</v>
      </c>
      <c r="CM359">
        <v>0</v>
      </c>
      <c r="CN359">
        <v>0</v>
      </c>
      <c r="CO359">
        <v>0</v>
      </c>
      <c r="CP359">
        <v>0</v>
      </c>
      <c r="CQ359">
        <v>1</v>
      </c>
      <c r="CR359">
        <v>0</v>
      </c>
      <c r="CS359">
        <v>0</v>
      </c>
      <c r="CT359">
        <v>4</v>
      </c>
      <c r="CU359">
        <v>0</v>
      </c>
      <c r="CV359">
        <v>0</v>
      </c>
      <c r="CW359">
        <v>0</v>
      </c>
      <c r="CX359">
        <v>0</v>
      </c>
      <c r="CY359">
        <v>2</v>
      </c>
      <c r="CZ359">
        <v>0</v>
      </c>
      <c r="DA359">
        <v>0</v>
      </c>
      <c r="DB359">
        <v>0</v>
      </c>
      <c r="DC359">
        <v>1</v>
      </c>
      <c r="DD359">
        <v>0</v>
      </c>
      <c r="DE359">
        <v>0</v>
      </c>
      <c r="DF359">
        <v>0</v>
      </c>
      <c r="DG359">
        <v>0</v>
      </c>
      <c r="DH359">
        <v>0</v>
      </c>
      <c r="DI359">
        <v>0</v>
      </c>
      <c r="DJ359">
        <v>4</v>
      </c>
      <c r="DK359">
        <v>0</v>
      </c>
      <c r="DL359">
        <v>0</v>
      </c>
      <c r="DM359">
        <v>0</v>
      </c>
      <c r="DN359">
        <v>2</v>
      </c>
      <c r="DO359">
        <v>0</v>
      </c>
      <c r="DP359">
        <v>0</v>
      </c>
      <c r="DQ359">
        <v>0</v>
      </c>
      <c r="DR359">
        <v>0</v>
      </c>
      <c r="DS359">
        <v>0</v>
      </c>
      <c r="DT359" s="340">
        <v>0</v>
      </c>
      <c r="DU359" s="340">
        <v>0</v>
      </c>
      <c r="DV359" s="340">
        <v>0</v>
      </c>
      <c r="DW359" s="340">
        <v>1</v>
      </c>
      <c r="DX359" s="340">
        <v>0</v>
      </c>
      <c r="DY359" s="340">
        <v>0</v>
      </c>
      <c r="DZ359" s="340">
        <v>4</v>
      </c>
      <c r="EA359" s="340">
        <v>0</v>
      </c>
      <c r="EB359" s="340">
        <v>0</v>
      </c>
      <c r="EC359" s="340">
        <v>0</v>
      </c>
      <c r="ED359" s="340">
        <v>0</v>
      </c>
      <c r="EE359" s="340">
        <v>0</v>
      </c>
      <c r="EF359" s="340">
        <v>0</v>
      </c>
      <c r="EG359" s="340">
        <v>0</v>
      </c>
      <c r="EH359" s="340">
        <v>0</v>
      </c>
      <c r="EI359" s="340">
        <v>0</v>
      </c>
      <c r="EJ359" s="235">
        <v>0</v>
      </c>
      <c r="EK359" s="235">
        <v>0</v>
      </c>
      <c r="EL359" s="235">
        <v>0</v>
      </c>
      <c r="EM359" s="235">
        <v>1</v>
      </c>
      <c r="EN359" s="235">
        <v>0</v>
      </c>
      <c r="EO359" s="235">
        <v>0</v>
      </c>
      <c r="EP359" s="235">
        <v>1</v>
      </c>
      <c r="EQ359" s="235">
        <v>0</v>
      </c>
      <c r="ER359" s="235">
        <v>0</v>
      </c>
      <c r="ES359" s="235">
        <v>0</v>
      </c>
      <c r="ET359" s="235">
        <v>0</v>
      </c>
      <c r="EU359" s="235">
        <v>0</v>
      </c>
      <c r="EV359" s="235">
        <v>0</v>
      </c>
      <c r="EW359" s="235">
        <v>0</v>
      </c>
      <c r="EX359" s="235">
        <v>0</v>
      </c>
      <c r="EY359" s="235">
        <v>0</v>
      </c>
    </row>
    <row r="360" spans="1:155" x14ac:dyDescent="0.2">
      <c r="A360" t="s">
        <v>2039</v>
      </c>
      <c r="E360" s="277"/>
      <c r="F360" s="277"/>
      <c r="G360" s="277"/>
      <c r="H360" s="277"/>
      <c r="I360" s="277"/>
      <c r="J360" s="277"/>
      <c r="K360">
        <v>0</v>
      </c>
      <c r="L360">
        <v>36</v>
      </c>
      <c r="M360">
        <v>0</v>
      </c>
      <c r="N360">
        <v>13</v>
      </c>
      <c r="O360">
        <v>469</v>
      </c>
      <c r="P360">
        <v>0</v>
      </c>
      <c r="Q360">
        <v>9</v>
      </c>
      <c r="R360">
        <v>4</v>
      </c>
      <c r="S360">
        <v>64</v>
      </c>
      <c r="T360">
        <v>765</v>
      </c>
      <c r="U360">
        <v>109</v>
      </c>
      <c r="V360">
        <v>22</v>
      </c>
      <c r="W360">
        <v>0</v>
      </c>
      <c r="X360">
        <v>0</v>
      </c>
      <c r="Y360">
        <v>0</v>
      </c>
      <c r="Z360">
        <v>0</v>
      </c>
      <c r="AA360" t="s">
        <v>2201</v>
      </c>
      <c r="AB360">
        <v>0</v>
      </c>
      <c r="AC360">
        <v>14</v>
      </c>
      <c r="AD360">
        <v>0</v>
      </c>
      <c r="AE360">
        <v>1</v>
      </c>
      <c r="AF360">
        <v>42</v>
      </c>
      <c r="AG360">
        <v>0</v>
      </c>
      <c r="AH360">
        <v>0</v>
      </c>
      <c r="AI360">
        <v>0</v>
      </c>
      <c r="AJ360">
        <v>38</v>
      </c>
      <c r="AK360">
        <v>88</v>
      </c>
      <c r="AL360">
        <v>1</v>
      </c>
      <c r="AM360">
        <v>5</v>
      </c>
      <c r="AN360">
        <v>0</v>
      </c>
      <c r="AO360">
        <v>0</v>
      </c>
      <c r="AP360">
        <v>0</v>
      </c>
      <c r="AQ360">
        <v>0</v>
      </c>
      <c r="AR360">
        <v>0</v>
      </c>
      <c r="AS360">
        <v>6</v>
      </c>
      <c r="AT360">
        <v>0</v>
      </c>
      <c r="AU360">
        <v>1</v>
      </c>
      <c r="AV360">
        <v>35</v>
      </c>
      <c r="AW360">
        <v>0</v>
      </c>
      <c r="AX360">
        <v>9</v>
      </c>
      <c r="AY360">
        <v>0</v>
      </c>
      <c r="AZ360">
        <v>0</v>
      </c>
      <c r="BA360">
        <v>3</v>
      </c>
      <c r="BB360">
        <v>16</v>
      </c>
      <c r="BC360">
        <v>0</v>
      </c>
      <c r="BD360">
        <v>0</v>
      </c>
      <c r="BE360">
        <v>0</v>
      </c>
      <c r="BF360">
        <v>0</v>
      </c>
      <c r="BG360">
        <v>0</v>
      </c>
      <c r="BH360">
        <v>0</v>
      </c>
      <c r="BI360">
        <v>1</v>
      </c>
      <c r="BJ360">
        <v>0</v>
      </c>
      <c r="BK360">
        <v>1</v>
      </c>
      <c r="BL360">
        <v>50</v>
      </c>
      <c r="BM360">
        <v>0</v>
      </c>
      <c r="BN360">
        <v>0</v>
      </c>
      <c r="BO360">
        <v>0</v>
      </c>
      <c r="BP360">
        <v>2</v>
      </c>
      <c r="BQ360">
        <v>59</v>
      </c>
      <c r="BR360">
        <v>4</v>
      </c>
      <c r="BS360">
        <v>2</v>
      </c>
      <c r="BT360">
        <v>0</v>
      </c>
      <c r="BU360">
        <v>0</v>
      </c>
      <c r="BV360">
        <v>0</v>
      </c>
      <c r="BW360">
        <v>0</v>
      </c>
      <c r="BX360">
        <v>0</v>
      </c>
      <c r="BY360">
        <v>7</v>
      </c>
      <c r="BZ360">
        <v>0</v>
      </c>
      <c r="CA360">
        <v>2</v>
      </c>
      <c r="CB360">
        <v>28</v>
      </c>
      <c r="CC360">
        <v>0</v>
      </c>
      <c r="CD360">
        <v>2</v>
      </c>
      <c r="CE360">
        <v>0</v>
      </c>
      <c r="CF360">
        <v>6</v>
      </c>
      <c r="CG360">
        <v>4</v>
      </c>
      <c r="CH360">
        <v>19</v>
      </c>
      <c r="CI360">
        <v>4</v>
      </c>
      <c r="CJ360">
        <v>0</v>
      </c>
      <c r="CK360">
        <v>0</v>
      </c>
      <c r="CL360">
        <v>0</v>
      </c>
      <c r="CM360">
        <v>0</v>
      </c>
      <c r="CN360">
        <v>0</v>
      </c>
      <c r="CO360">
        <v>1</v>
      </c>
      <c r="CP360">
        <v>0</v>
      </c>
      <c r="CQ360">
        <v>3</v>
      </c>
      <c r="CR360">
        <v>66</v>
      </c>
      <c r="CS360">
        <v>0</v>
      </c>
      <c r="CT360">
        <v>0</v>
      </c>
      <c r="CU360">
        <v>0</v>
      </c>
      <c r="CV360">
        <v>9</v>
      </c>
      <c r="CW360">
        <v>142</v>
      </c>
      <c r="CX360">
        <v>3</v>
      </c>
      <c r="CY360">
        <v>5</v>
      </c>
      <c r="CZ360">
        <v>0</v>
      </c>
      <c r="DA360">
        <v>0</v>
      </c>
      <c r="DB360">
        <v>0</v>
      </c>
      <c r="DC360">
        <v>0</v>
      </c>
      <c r="DD360">
        <v>0</v>
      </c>
      <c r="DE360">
        <v>52</v>
      </c>
      <c r="DF360">
        <v>0</v>
      </c>
      <c r="DG360">
        <v>1</v>
      </c>
      <c r="DH360">
        <v>54</v>
      </c>
      <c r="DI360">
        <v>0</v>
      </c>
      <c r="DJ360">
        <v>1</v>
      </c>
      <c r="DK360">
        <v>0</v>
      </c>
      <c r="DL360">
        <v>0</v>
      </c>
      <c r="DM360">
        <v>8</v>
      </c>
      <c r="DN360">
        <v>68</v>
      </c>
      <c r="DO360">
        <v>0</v>
      </c>
      <c r="DP360">
        <v>0</v>
      </c>
      <c r="DQ360">
        <v>0</v>
      </c>
      <c r="DR360">
        <v>0</v>
      </c>
      <c r="DS360">
        <v>0</v>
      </c>
      <c r="DT360" s="340">
        <v>0</v>
      </c>
      <c r="DU360" s="340">
        <v>4</v>
      </c>
      <c r="DV360" s="340">
        <v>0</v>
      </c>
      <c r="DW360" s="340">
        <v>3</v>
      </c>
      <c r="DX360" s="340">
        <v>51</v>
      </c>
      <c r="DY360" s="340">
        <v>0</v>
      </c>
      <c r="DZ360" s="340">
        <v>1</v>
      </c>
      <c r="EA360" s="340">
        <v>2</v>
      </c>
      <c r="EB360" s="340">
        <v>0</v>
      </c>
      <c r="EC360" s="340">
        <v>177</v>
      </c>
      <c r="ED360" s="340">
        <v>1</v>
      </c>
      <c r="EE360" s="340">
        <v>4</v>
      </c>
      <c r="EF360" s="340">
        <v>0</v>
      </c>
      <c r="EG360" s="340">
        <v>0</v>
      </c>
      <c r="EH360" s="340">
        <v>0</v>
      </c>
      <c r="EI360" s="340">
        <v>0</v>
      </c>
      <c r="EJ360" s="235">
        <v>0</v>
      </c>
      <c r="EK360" s="235">
        <v>19</v>
      </c>
      <c r="EL360" s="235">
        <v>0</v>
      </c>
      <c r="EM360" s="235">
        <v>0</v>
      </c>
      <c r="EN360" s="235">
        <v>21</v>
      </c>
      <c r="EO360" s="235">
        <v>0</v>
      </c>
      <c r="EP360" s="235">
        <v>6</v>
      </c>
      <c r="EQ360" s="235">
        <v>0</v>
      </c>
      <c r="ER360" s="235">
        <v>2</v>
      </c>
      <c r="ES360" s="235">
        <v>7</v>
      </c>
      <c r="ET360" s="235">
        <v>63</v>
      </c>
      <c r="EU360" s="235">
        <v>0</v>
      </c>
      <c r="EV360" s="235">
        <v>0</v>
      </c>
      <c r="EW360" s="235">
        <v>0</v>
      </c>
      <c r="EX360" s="235">
        <v>0</v>
      </c>
      <c r="EY360" s="235">
        <v>0</v>
      </c>
    </row>
    <row r="361" spans="1:155" x14ac:dyDescent="0.2">
      <c r="A361" t="s">
        <v>2233</v>
      </c>
      <c r="E361" s="277"/>
      <c r="F361" s="277"/>
      <c r="G361" s="277"/>
      <c r="H361" s="277"/>
      <c r="I361" s="277"/>
      <c r="J361" s="277"/>
      <c r="K361">
        <v>0</v>
      </c>
      <c r="L361">
        <v>7</v>
      </c>
      <c r="M361">
        <v>0</v>
      </c>
      <c r="N361">
        <v>8</v>
      </c>
      <c r="O361">
        <v>59</v>
      </c>
      <c r="P361">
        <v>7</v>
      </c>
      <c r="Q361">
        <v>13</v>
      </c>
      <c r="R361">
        <v>0</v>
      </c>
      <c r="S361">
        <v>67</v>
      </c>
      <c r="T361">
        <v>52</v>
      </c>
      <c r="U361">
        <v>28</v>
      </c>
      <c r="V361">
        <v>37</v>
      </c>
      <c r="W361">
        <v>0</v>
      </c>
      <c r="X361">
        <v>0</v>
      </c>
      <c r="Y361">
        <v>0</v>
      </c>
      <c r="Z361">
        <v>0</v>
      </c>
      <c r="AA361" t="s">
        <v>2201</v>
      </c>
      <c r="AB361">
        <v>0</v>
      </c>
      <c r="AC361">
        <v>0</v>
      </c>
      <c r="AD361">
        <v>0</v>
      </c>
      <c r="AE361">
        <v>1</v>
      </c>
      <c r="AF361">
        <v>3</v>
      </c>
      <c r="AG361">
        <v>0</v>
      </c>
      <c r="AH361">
        <v>5</v>
      </c>
      <c r="AI361">
        <v>0</v>
      </c>
      <c r="AJ361">
        <v>3</v>
      </c>
      <c r="AK361">
        <v>0</v>
      </c>
      <c r="AL361">
        <v>1</v>
      </c>
      <c r="AM361">
        <v>7</v>
      </c>
      <c r="AN361">
        <v>0</v>
      </c>
      <c r="AO361">
        <v>0</v>
      </c>
      <c r="AP361">
        <v>0</v>
      </c>
      <c r="AQ361">
        <v>0</v>
      </c>
      <c r="AR361">
        <v>0</v>
      </c>
      <c r="AS361">
        <v>4</v>
      </c>
      <c r="AT361">
        <v>0</v>
      </c>
      <c r="AU361">
        <v>0</v>
      </c>
      <c r="AV361">
        <v>0</v>
      </c>
      <c r="AW361">
        <v>0</v>
      </c>
      <c r="AX361">
        <v>1</v>
      </c>
      <c r="AY361">
        <v>0</v>
      </c>
      <c r="AZ361">
        <v>0</v>
      </c>
      <c r="BA361">
        <v>0</v>
      </c>
      <c r="BB361">
        <v>16</v>
      </c>
      <c r="BC361">
        <v>0</v>
      </c>
      <c r="BD361">
        <v>2</v>
      </c>
      <c r="BE361">
        <v>0</v>
      </c>
      <c r="BF361">
        <v>0</v>
      </c>
      <c r="BG361">
        <v>0</v>
      </c>
      <c r="BH361">
        <v>0</v>
      </c>
      <c r="BI361">
        <v>0</v>
      </c>
      <c r="BJ361">
        <v>0</v>
      </c>
      <c r="BK361">
        <v>0</v>
      </c>
      <c r="BL361">
        <v>2</v>
      </c>
      <c r="BM361">
        <v>0</v>
      </c>
      <c r="BN361">
        <v>3</v>
      </c>
      <c r="BO361">
        <v>0</v>
      </c>
      <c r="BP361">
        <v>14</v>
      </c>
      <c r="BQ361">
        <v>0</v>
      </c>
      <c r="BR361">
        <v>1</v>
      </c>
      <c r="BS361">
        <v>13</v>
      </c>
      <c r="BT361">
        <v>0</v>
      </c>
      <c r="BU361">
        <v>0</v>
      </c>
      <c r="BV361">
        <v>0</v>
      </c>
      <c r="BW361">
        <v>0</v>
      </c>
      <c r="BX361">
        <v>0</v>
      </c>
      <c r="BY361">
        <v>0</v>
      </c>
      <c r="BZ361">
        <v>0</v>
      </c>
      <c r="CA361">
        <v>0</v>
      </c>
      <c r="CB361">
        <v>0</v>
      </c>
      <c r="CC361">
        <v>0</v>
      </c>
      <c r="CD361">
        <v>4</v>
      </c>
      <c r="CE361">
        <v>0</v>
      </c>
      <c r="CF361">
        <v>1</v>
      </c>
      <c r="CG361">
        <v>1</v>
      </c>
      <c r="CH361">
        <v>21</v>
      </c>
      <c r="CI361">
        <v>0</v>
      </c>
      <c r="CJ361">
        <v>0</v>
      </c>
      <c r="CK361">
        <v>0</v>
      </c>
      <c r="CL361">
        <v>0</v>
      </c>
      <c r="CM361">
        <v>0</v>
      </c>
      <c r="CN361">
        <v>0</v>
      </c>
      <c r="CO361">
        <v>0</v>
      </c>
      <c r="CP361">
        <v>0</v>
      </c>
      <c r="CQ361">
        <v>2</v>
      </c>
      <c r="CR361">
        <v>11</v>
      </c>
      <c r="CS361">
        <v>0</v>
      </c>
      <c r="CT361">
        <v>0</v>
      </c>
      <c r="CU361">
        <v>0</v>
      </c>
      <c r="CV361">
        <v>8</v>
      </c>
      <c r="CW361">
        <v>0</v>
      </c>
      <c r="CX361">
        <v>0</v>
      </c>
      <c r="CY361">
        <v>5</v>
      </c>
      <c r="CZ361">
        <v>0</v>
      </c>
      <c r="DA361">
        <v>0</v>
      </c>
      <c r="DB361">
        <v>0</v>
      </c>
      <c r="DC361">
        <v>0</v>
      </c>
      <c r="DD361">
        <v>0</v>
      </c>
      <c r="DE361">
        <v>2</v>
      </c>
      <c r="DF361">
        <v>0</v>
      </c>
      <c r="DG361">
        <v>0</v>
      </c>
      <c r="DH361">
        <v>0</v>
      </c>
      <c r="DI361">
        <v>0</v>
      </c>
      <c r="DJ361">
        <v>6</v>
      </c>
      <c r="DK361">
        <v>0</v>
      </c>
      <c r="DL361">
        <v>0</v>
      </c>
      <c r="DM361">
        <v>0</v>
      </c>
      <c r="DN361">
        <v>16</v>
      </c>
      <c r="DO361">
        <v>2</v>
      </c>
      <c r="DP361">
        <v>5</v>
      </c>
      <c r="DQ361">
        <v>0</v>
      </c>
      <c r="DR361">
        <v>0</v>
      </c>
      <c r="DS361">
        <v>0</v>
      </c>
      <c r="DT361" s="340">
        <v>0</v>
      </c>
      <c r="DU361" s="340">
        <v>2</v>
      </c>
      <c r="DV361" s="340">
        <v>0</v>
      </c>
      <c r="DW361" s="340">
        <v>2</v>
      </c>
      <c r="DX361" s="340">
        <v>4</v>
      </c>
      <c r="DY361" s="340">
        <v>0</v>
      </c>
      <c r="DZ361" s="340">
        <v>0</v>
      </c>
      <c r="EA361" s="340">
        <v>0</v>
      </c>
      <c r="EB361" s="340">
        <v>13</v>
      </c>
      <c r="EC361" s="340">
        <v>2</v>
      </c>
      <c r="ED361" s="340">
        <v>0</v>
      </c>
      <c r="EE361" s="340">
        <v>6</v>
      </c>
      <c r="EF361" s="340">
        <v>0</v>
      </c>
      <c r="EG361" s="340">
        <v>0</v>
      </c>
      <c r="EH361" s="340">
        <v>0</v>
      </c>
      <c r="EI361" s="340">
        <v>0</v>
      </c>
      <c r="EJ361" s="235">
        <v>0</v>
      </c>
      <c r="EK361" s="235">
        <v>2</v>
      </c>
      <c r="EL361" s="235">
        <v>2</v>
      </c>
      <c r="EM361" s="235">
        <v>0</v>
      </c>
      <c r="EN361" s="235">
        <v>0</v>
      </c>
      <c r="EO361" s="235">
        <v>0</v>
      </c>
      <c r="EP361" s="235">
        <v>2</v>
      </c>
      <c r="EQ361" s="235">
        <v>0</v>
      </c>
      <c r="ER361" s="235">
        <v>0</v>
      </c>
      <c r="ES361" s="235">
        <v>0</v>
      </c>
      <c r="ET361" s="235">
        <v>32</v>
      </c>
      <c r="EU361" s="235">
        <v>0</v>
      </c>
      <c r="EV361" s="235">
        <v>2</v>
      </c>
      <c r="EW361" s="235">
        <v>0</v>
      </c>
      <c r="EX361" s="235">
        <v>0</v>
      </c>
      <c r="EY361" s="235">
        <v>0</v>
      </c>
    </row>
    <row r="362" spans="1:155" x14ac:dyDescent="0.2">
      <c r="A362" t="s">
        <v>2061</v>
      </c>
      <c r="E362" s="277"/>
      <c r="F362" s="277"/>
      <c r="G362" s="277"/>
      <c r="H362" s="277"/>
      <c r="I362" s="277"/>
      <c r="J362" s="277"/>
      <c r="K362">
        <v>0</v>
      </c>
      <c r="L362">
        <v>0</v>
      </c>
      <c r="M362">
        <v>0</v>
      </c>
      <c r="N362">
        <v>2</v>
      </c>
      <c r="O362">
        <v>45</v>
      </c>
      <c r="P362">
        <v>0</v>
      </c>
      <c r="Q362">
        <v>19</v>
      </c>
      <c r="R362">
        <v>0</v>
      </c>
      <c r="S362">
        <v>0</v>
      </c>
      <c r="T362">
        <v>0</v>
      </c>
      <c r="U362">
        <v>0</v>
      </c>
      <c r="V362">
        <v>0</v>
      </c>
      <c r="W362">
        <v>0</v>
      </c>
      <c r="X362">
        <v>0</v>
      </c>
      <c r="Y362">
        <v>0</v>
      </c>
      <c r="Z362">
        <v>0</v>
      </c>
      <c r="AA362" t="s">
        <v>2201</v>
      </c>
      <c r="AB362">
        <v>0</v>
      </c>
      <c r="AC362">
        <v>0</v>
      </c>
      <c r="AD362">
        <v>0</v>
      </c>
      <c r="AE362">
        <v>1</v>
      </c>
      <c r="AF362">
        <v>2</v>
      </c>
      <c r="AG362">
        <v>0</v>
      </c>
      <c r="AH362">
        <v>4</v>
      </c>
      <c r="AI362">
        <v>0</v>
      </c>
      <c r="AJ362">
        <v>0</v>
      </c>
      <c r="AK362">
        <v>0</v>
      </c>
      <c r="AL362">
        <v>0</v>
      </c>
      <c r="AM362">
        <v>0</v>
      </c>
      <c r="AN362">
        <v>0</v>
      </c>
      <c r="AO362">
        <v>0</v>
      </c>
      <c r="AP362">
        <v>0</v>
      </c>
      <c r="AQ362">
        <v>0</v>
      </c>
      <c r="AR362">
        <v>0</v>
      </c>
      <c r="AS362">
        <v>1</v>
      </c>
      <c r="AT362">
        <v>0</v>
      </c>
      <c r="AU362">
        <v>0</v>
      </c>
      <c r="AV362">
        <v>14</v>
      </c>
      <c r="AW362">
        <v>0</v>
      </c>
      <c r="AX362">
        <v>4</v>
      </c>
      <c r="AY362">
        <v>0</v>
      </c>
      <c r="AZ362">
        <v>0</v>
      </c>
      <c r="BA362">
        <v>0</v>
      </c>
      <c r="BB362">
        <v>0</v>
      </c>
      <c r="BC362">
        <v>0</v>
      </c>
      <c r="BD362">
        <v>0</v>
      </c>
      <c r="BE362">
        <v>0</v>
      </c>
      <c r="BF362">
        <v>0</v>
      </c>
      <c r="BG362">
        <v>0</v>
      </c>
      <c r="BH362">
        <v>0</v>
      </c>
      <c r="BI362">
        <v>1</v>
      </c>
      <c r="BJ362">
        <v>0</v>
      </c>
      <c r="BK362">
        <v>0</v>
      </c>
      <c r="BL362">
        <v>5</v>
      </c>
      <c r="BM362">
        <v>0</v>
      </c>
      <c r="BN362">
        <v>10</v>
      </c>
      <c r="BO362">
        <v>0</v>
      </c>
      <c r="BP362">
        <v>0</v>
      </c>
      <c r="BQ362">
        <v>0</v>
      </c>
      <c r="BR362">
        <v>0</v>
      </c>
      <c r="BS362">
        <v>0</v>
      </c>
      <c r="BT362">
        <v>0</v>
      </c>
      <c r="BU362">
        <v>0</v>
      </c>
      <c r="BV362">
        <v>0</v>
      </c>
      <c r="BW362">
        <v>0</v>
      </c>
      <c r="BX362">
        <v>0</v>
      </c>
      <c r="BY362">
        <v>1</v>
      </c>
      <c r="BZ362">
        <v>0</v>
      </c>
      <c r="CA362">
        <v>0</v>
      </c>
      <c r="CB362">
        <v>6</v>
      </c>
      <c r="CC362">
        <v>0</v>
      </c>
      <c r="CD362">
        <v>0</v>
      </c>
      <c r="CE362">
        <v>0</v>
      </c>
      <c r="CF362">
        <v>0</v>
      </c>
      <c r="CG362">
        <v>0</v>
      </c>
      <c r="CH362">
        <v>0</v>
      </c>
      <c r="CI362">
        <v>0</v>
      </c>
      <c r="CJ362">
        <v>0</v>
      </c>
      <c r="CK362">
        <v>0</v>
      </c>
      <c r="CL362">
        <v>0</v>
      </c>
      <c r="CM362">
        <v>0</v>
      </c>
      <c r="CN362">
        <v>0</v>
      </c>
      <c r="CO362">
        <v>0</v>
      </c>
      <c r="CP362">
        <v>0</v>
      </c>
      <c r="CQ362">
        <v>0</v>
      </c>
      <c r="CR362">
        <v>3</v>
      </c>
      <c r="CS362">
        <v>0</v>
      </c>
      <c r="CT362">
        <v>3</v>
      </c>
      <c r="CU362">
        <v>0</v>
      </c>
      <c r="CV362">
        <v>0</v>
      </c>
      <c r="CW362">
        <v>0</v>
      </c>
      <c r="CX362">
        <v>0</v>
      </c>
      <c r="CY362">
        <v>0</v>
      </c>
      <c r="CZ362">
        <v>0</v>
      </c>
      <c r="DA362">
        <v>0</v>
      </c>
      <c r="DB362">
        <v>0</v>
      </c>
      <c r="DC362">
        <v>0</v>
      </c>
      <c r="DD362">
        <v>0</v>
      </c>
      <c r="DE362">
        <v>0</v>
      </c>
      <c r="DF362">
        <v>0</v>
      </c>
      <c r="DG362">
        <v>0</v>
      </c>
      <c r="DH362">
        <v>4</v>
      </c>
      <c r="DI362">
        <v>0</v>
      </c>
      <c r="DJ362">
        <v>2</v>
      </c>
      <c r="DK362">
        <v>0</v>
      </c>
      <c r="DL362">
        <v>0</v>
      </c>
      <c r="DM362">
        <v>0</v>
      </c>
      <c r="DN362">
        <v>0</v>
      </c>
      <c r="DO362">
        <v>0</v>
      </c>
      <c r="DP362">
        <v>0</v>
      </c>
      <c r="DQ362">
        <v>0</v>
      </c>
      <c r="DR362">
        <v>0</v>
      </c>
      <c r="DS362">
        <v>0</v>
      </c>
      <c r="DT362" s="340">
        <v>0</v>
      </c>
      <c r="DU362" s="340">
        <v>0</v>
      </c>
      <c r="DV362" s="340">
        <v>0</v>
      </c>
      <c r="DW362" s="340">
        <v>0</v>
      </c>
      <c r="DX362" s="340">
        <v>3</v>
      </c>
      <c r="DY362" s="340">
        <v>0</v>
      </c>
      <c r="DZ362" s="340">
        <v>4</v>
      </c>
      <c r="EA362" s="340">
        <v>0</v>
      </c>
      <c r="EB362" s="340">
        <v>0</v>
      </c>
      <c r="EC362" s="340">
        <v>0</v>
      </c>
      <c r="ED362" s="340">
        <v>0</v>
      </c>
      <c r="EE362" s="340">
        <v>0</v>
      </c>
      <c r="EF362" s="340">
        <v>0</v>
      </c>
      <c r="EG362" s="340">
        <v>0</v>
      </c>
      <c r="EH362" s="340">
        <v>0</v>
      </c>
      <c r="EI362" s="340">
        <v>0</v>
      </c>
      <c r="EJ362" s="235">
        <v>0</v>
      </c>
      <c r="EK362" s="235">
        <v>0</v>
      </c>
      <c r="EL362" s="235">
        <v>0</v>
      </c>
      <c r="EM362" s="235">
        <v>4</v>
      </c>
      <c r="EN362" s="235">
        <v>1</v>
      </c>
      <c r="EO362" s="235">
        <v>0</v>
      </c>
      <c r="EP362" s="235">
        <v>1</v>
      </c>
      <c r="EQ362" s="235">
        <v>0</v>
      </c>
      <c r="ER362" s="235">
        <v>0</v>
      </c>
      <c r="ES362" s="235">
        <v>0</v>
      </c>
      <c r="ET362" s="235">
        <v>0</v>
      </c>
      <c r="EU362" s="235">
        <v>0</v>
      </c>
      <c r="EV362" s="235">
        <v>0</v>
      </c>
      <c r="EW362" s="235">
        <v>0</v>
      </c>
      <c r="EX362" s="235">
        <v>0</v>
      </c>
      <c r="EY362" s="235">
        <v>0</v>
      </c>
    </row>
    <row r="363" spans="1:155" x14ac:dyDescent="0.2">
      <c r="A363" t="s">
        <v>1958</v>
      </c>
      <c r="E363" s="277"/>
      <c r="F363" s="277"/>
      <c r="G363" s="277"/>
      <c r="H363" s="277"/>
      <c r="I363" s="277"/>
      <c r="J363" s="277"/>
      <c r="K363">
        <v>0</v>
      </c>
      <c r="L363">
        <v>5</v>
      </c>
      <c r="M363">
        <v>0</v>
      </c>
      <c r="N363">
        <v>5</v>
      </c>
      <c r="O363">
        <v>51</v>
      </c>
      <c r="P363">
        <v>0</v>
      </c>
      <c r="Q363">
        <v>2</v>
      </c>
      <c r="R363">
        <v>0</v>
      </c>
      <c r="S363">
        <v>1</v>
      </c>
      <c r="T363">
        <v>4</v>
      </c>
      <c r="U363">
        <v>2</v>
      </c>
      <c r="V363">
        <v>8</v>
      </c>
      <c r="W363">
        <v>0</v>
      </c>
      <c r="X363">
        <v>0</v>
      </c>
      <c r="Y363">
        <v>0</v>
      </c>
      <c r="Z363">
        <v>4</v>
      </c>
      <c r="AA363" t="s">
        <v>2201</v>
      </c>
      <c r="AB363">
        <v>0</v>
      </c>
      <c r="AC363">
        <v>2</v>
      </c>
      <c r="AD363">
        <v>0</v>
      </c>
      <c r="AE363">
        <v>1</v>
      </c>
      <c r="AF363">
        <v>3</v>
      </c>
      <c r="AG363">
        <v>0</v>
      </c>
      <c r="AH363">
        <v>0</v>
      </c>
      <c r="AI363">
        <v>0</v>
      </c>
      <c r="AJ363">
        <v>0</v>
      </c>
      <c r="AK363">
        <v>0</v>
      </c>
      <c r="AL363">
        <v>0</v>
      </c>
      <c r="AM363">
        <v>0</v>
      </c>
      <c r="AN363">
        <v>0</v>
      </c>
      <c r="AO363">
        <v>0</v>
      </c>
      <c r="AP363">
        <v>0</v>
      </c>
      <c r="AQ363">
        <v>0</v>
      </c>
      <c r="AR363">
        <v>0</v>
      </c>
      <c r="AS363">
        <v>0</v>
      </c>
      <c r="AT363">
        <v>0</v>
      </c>
      <c r="AU363">
        <v>0</v>
      </c>
      <c r="AV363">
        <v>2</v>
      </c>
      <c r="AW363">
        <v>0</v>
      </c>
      <c r="AX363">
        <v>0</v>
      </c>
      <c r="AY363">
        <v>0</v>
      </c>
      <c r="AZ363">
        <v>0</v>
      </c>
      <c r="BA363">
        <v>0</v>
      </c>
      <c r="BB363">
        <v>0</v>
      </c>
      <c r="BC363">
        <v>0</v>
      </c>
      <c r="BD363">
        <v>0</v>
      </c>
      <c r="BE363">
        <v>0</v>
      </c>
      <c r="BF363">
        <v>0</v>
      </c>
      <c r="BG363">
        <v>0</v>
      </c>
      <c r="BH363">
        <v>0</v>
      </c>
      <c r="BI363">
        <v>0</v>
      </c>
      <c r="BJ363">
        <v>0</v>
      </c>
      <c r="BK363">
        <v>1</v>
      </c>
      <c r="BL363">
        <v>2</v>
      </c>
      <c r="BM363">
        <v>0</v>
      </c>
      <c r="BN363">
        <v>1</v>
      </c>
      <c r="BO363">
        <v>0</v>
      </c>
      <c r="BP363">
        <v>0</v>
      </c>
      <c r="BQ363">
        <v>0</v>
      </c>
      <c r="BR363">
        <v>0</v>
      </c>
      <c r="BS363">
        <v>0</v>
      </c>
      <c r="BT363">
        <v>0</v>
      </c>
      <c r="BU363">
        <v>0</v>
      </c>
      <c r="BV363">
        <v>0</v>
      </c>
      <c r="BW363">
        <v>0</v>
      </c>
      <c r="BX363">
        <v>0</v>
      </c>
      <c r="BY363">
        <v>0</v>
      </c>
      <c r="BZ363">
        <v>0</v>
      </c>
      <c r="CA363">
        <v>0</v>
      </c>
      <c r="CB363">
        <v>3</v>
      </c>
      <c r="CC363">
        <v>0</v>
      </c>
      <c r="CD363">
        <v>1</v>
      </c>
      <c r="CE363">
        <v>0</v>
      </c>
      <c r="CF363">
        <v>0</v>
      </c>
      <c r="CG363">
        <v>0</v>
      </c>
      <c r="CH363">
        <v>0</v>
      </c>
      <c r="CI363">
        <v>0</v>
      </c>
      <c r="CJ363">
        <v>0</v>
      </c>
      <c r="CK363">
        <v>0</v>
      </c>
      <c r="CL363">
        <v>0</v>
      </c>
      <c r="CM363">
        <v>0</v>
      </c>
      <c r="CN363">
        <v>0</v>
      </c>
      <c r="CO363">
        <v>1</v>
      </c>
      <c r="CP363">
        <v>0</v>
      </c>
      <c r="CQ363">
        <v>2</v>
      </c>
      <c r="CR363">
        <v>5</v>
      </c>
      <c r="CS363">
        <v>0</v>
      </c>
      <c r="CT363">
        <v>0</v>
      </c>
      <c r="CU363">
        <v>0</v>
      </c>
      <c r="CV363">
        <v>0</v>
      </c>
      <c r="CW363">
        <v>1</v>
      </c>
      <c r="CX363">
        <v>0</v>
      </c>
      <c r="CY363">
        <v>7</v>
      </c>
      <c r="CZ363">
        <v>0</v>
      </c>
      <c r="DA363">
        <v>0</v>
      </c>
      <c r="DB363">
        <v>0</v>
      </c>
      <c r="DC363">
        <v>3</v>
      </c>
      <c r="DD363">
        <v>0</v>
      </c>
      <c r="DE363">
        <v>0</v>
      </c>
      <c r="DF363">
        <v>0</v>
      </c>
      <c r="DG363">
        <v>0</v>
      </c>
      <c r="DH363">
        <v>3</v>
      </c>
      <c r="DI363">
        <v>0</v>
      </c>
      <c r="DJ363">
        <v>1</v>
      </c>
      <c r="DK363">
        <v>0</v>
      </c>
      <c r="DL363">
        <v>0</v>
      </c>
      <c r="DM363">
        <v>0</v>
      </c>
      <c r="DN363">
        <v>0</v>
      </c>
      <c r="DO363">
        <v>0</v>
      </c>
      <c r="DP363">
        <v>0</v>
      </c>
      <c r="DQ363">
        <v>0</v>
      </c>
      <c r="DR363">
        <v>0</v>
      </c>
      <c r="DS363">
        <v>0</v>
      </c>
      <c r="DT363" s="340">
        <v>0</v>
      </c>
      <c r="DU363" s="340">
        <v>0</v>
      </c>
      <c r="DV363" s="340">
        <v>0</v>
      </c>
      <c r="DW363" s="340">
        <v>0</v>
      </c>
      <c r="DX363" s="340">
        <v>2</v>
      </c>
      <c r="DY363" s="340">
        <v>0</v>
      </c>
      <c r="DZ363" s="340">
        <v>0</v>
      </c>
      <c r="EA363" s="340">
        <v>0</v>
      </c>
      <c r="EB363" s="340">
        <v>0</v>
      </c>
      <c r="EC363" s="340">
        <v>0</v>
      </c>
      <c r="ED363" s="340">
        <v>0</v>
      </c>
      <c r="EE363" s="340">
        <v>0</v>
      </c>
      <c r="EF363" s="340">
        <v>0</v>
      </c>
      <c r="EG363" s="340">
        <v>0</v>
      </c>
      <c r="EH363" s="340">
        <v>0</v>
      </c>
      <c r="EI363" s="340">
        <v>0</v>
      </c>
      <c r="EJ363" s="235">
        <v>0</v>
      </c>
      <c r="EK363" s="235">
        <v>0</v>
      </c>
      <c r="EL363" s="235">
        <v>0</v>
      </c>
      <c r="EM363" s="235">
        <v>0</v>
      </c>
      <c r="EN363" s="235">
        <v>1</v>
      </c>
      <c r="EO363" s="235">
        <v>0</v>
      </c>
      <c r="EP363" s="235">
        <v>0</v>
      </c>
      <c r="EQ363" s="235">
        <v>0</v>
      </c>
      <c r="ER363" s="235">
        <v>0</v>
      </c>
      <c r="ES363" s="235">
        <v>0</v>
      </c>
      <c r="ET363" s="235">
        <v>0</v>
      </c>
      <c r="EU363" s="235">
        <v>0</v>
      </c>
      <c r="EV363" s="235">
        <v>0</v>
      </c>
      <c r="EW363" s="235">
        <v>0</v>
      </c>
      <c r="EX363" s="235">
        <v>0</v>
      </c>
      <c r="EY363" s="235">
        <v>0</v>
      </c>
    </row>
    <row r="364" spans="1:155" x14ac:dyDescent="0.2">
      <c r="A364" t="s">
        <v>2164</v>
      </c>
      <c r="E364" s="277"/>
      <c r="F364" s="277"/>
      <c r="G364" s="277"/>
      <c r="H364" s="277"/>
      <c r="I364" s="277"/>
      <c r="J364" s="277"/>
      <c r="K364">
        <v>0</v>
      </c>
      <c r="L364">
        <v>2</v>
      </c>
      <c r="M364">
        <v>0</v>
      </c>
      <c r="N364">
        <v>0</v>
      </c>
      <c r="O364">
        <v>2</v>
      </c>
      <c r="P364">
        <v>0</v>
      </c>
      <c r="Q364">
        <v>0</v>
      </c>
      <c r="R364">
        <v>0</v>
      </c>
      <c r="S364">
        <v>8</v>
      </c>
      <c r="T364">
        <v>22</v>
      </c>
      <c r="U364">
        <v>2</v>
      </c>
      <c r="V364">
        <v>4</v>
      </c>
      <c r="W364">
        <v>0</v>
      </c>
      <c r="X364">
        <v>0</v>
      </c>
      <c r="Y364">
        <v>0</v>
      </c>
      <c r="Z364">
        <v>0</v>
      </c>
      <c r="AA364" t="s">
        <v>2201</v>
      </c>
      <c r="AB364">
        <v>0</v>
      </c>
      <c r="AC364">
        <v>0</v>
      </c>
      <c r="AD364">
        <v>0</v>
      </c>
      <c r="AE364">
        <v>0</v>
      </c>
      <c r="AF364">
        <v>0</v>
      </c>
      <c r="AG364">
        <v>0</v>
      </c>
      <c r="AH364">
        <v>0</v>
      </c>
      <c r="AI364">
        <v>0</v>
      </c>
      <c r="AJ364">
        <v>4</v>
      </c>
      <c r="AK364">
        <v>0</v>
      </c>
      <c r="AL364">
        <v>0</v>
      </c>
      <c r="AM364">
        <v>2</v>
      </c>
      <c r="AN364">
        <v>0</v>
      </c>
      <c r="AO364">
        <v>0</v>
      </c>
      <c r="AP364">
        <v>0</v>
      </c>
      <c r="AQ364">
        <v>0</v>
      </c>
      <c r="AR364">
        <v>0</v>
      </c>
      <c r="AS364">
        <v>0</v>
      </c>
      <c r="AT364">
        <v>0</v>
      </c>
      <c r="AU364">
        <v>0</v>
      </c>
      <c r="AV364">
        <v>0</v>
      </c>
      <c r="AW364">
        <v>0</v>
      </c>
      <c r="AX364">
        <v>0</v>
      </c>
      <c r="AY364">
        <v>0</v>
      </c>
      <c r="AZ364">
        <v>0</v>
      </c>
      <c r="BA364">
        <v>0</v>
      </c>
      <c r="BB364">
        <v>6</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BX364">
        <v>0</v>
      </c>
      <c r="BY364">
        <v>0</v>
      </c>
      <c r="BZ364">
        <v>0</v>
      </c>
      <c r="CA364">
        <v>0</v>
      </c>
      <c r="CB364">
        <v>0</v>
      </c>
      <c r="CC364">
        <v>0</v>
      </c>
      <c r="CD364">
        <v>0</v>
      </c>
      <c r="CE364">
        <v>0</v>
      </c>
      <c r="CF364">
        <v>0</v>
      </c>
      <c r="CG364">
        <v>0</v>
      </c>
      <c r="CH364">
        <v>1</v>
      </c>
      <c r="CI364">
        <v>0</v>
      </c>
      <c r="CJ364">
        <v>0</v>
      </c>
      <c r="CK364">
        <v>0</v>
      </c>
      <c r="CL364">
        <v>0</v>
      </c>
      <c r="CM364">
        <v>0</v>
      </c>
      <c r="CN364">
        <v>0</v>
      </c>
      <c r="CO364">
        <v>0</v>
      </c>
      <c r="CP364">
        <v>0</v>
      </c>
      <c r="CQ364">
        <v>0</v>
      </c>
      <c r="CR364">
        <v>1</v>
      </c>
      <c r="CS364">
        <v>0</v>
      </c>
      <c r="CT364">
        <v>0</v>
      </c>
      <c r="CU364">
        <v>0</v>
      </c>
      <c r="CV364">
        <v>1</v>
      </c>
      <c r="CW364">
        <v>0</v>
      </c>
      <c r="CX364">
        <v>0</v>
      </c>
      <c r="CY364">
        <v>0</v>
      </c>
      <c r="CZ364">
        <v>0</v>
      </c>
      <c r="DA364">
        <v>0</v>
      </c>
      <c r="DB364">
        <v>0</v>
      </c>
      <c r="DC364">
        <v>0</v>
      </c>
      <c r="DD364">
        <v>0</v>
      </c>
      <c r="DE364">
        <v>0</v>
      </c>
      <c r="DF364">
        <v>0</v>
      </c>
      <c r="DG364">
        <v>0</v>
      </c>
      <c r="DH364">
        <v>0</v>
      </c>
      <c r="DI364">
        <v>0</v>
      </c>
      <c r="DJ364">
        <v>0</v>
      </c>
      <c r="DK364">
        <v>0</v>
      </c>
      <c r="DL364">
        <v>0</v>
      </c>
      <c r="DM364">
        <v>0</v>
      </c>
      <c r="DN364">
        <v>2</v>
      </c>
      <c r="DO364">
        <v>0</v>
      </c>
      <c r="DP364">
        <v>0</v>
      </c>
      <c r="DQ364">
        <v>0</v>
      </c>
      <c r="DR364">
        <v>0</v>
      </c>
      <c r="DS364">
        <v>0</v>
      </c>
      <c r="DT364" s="340">
        <v>0</v>
      </c>
      <c r="DU364" s="340">
        <v>0</v>
      </c>
      <c r="DV364" s="340">
        <v>0</v>
      </c>
      <c r="DW364" s="340">
        <v>0</v>
      </c>
      <c r="DX364" s="340">
        <v>0</v>
      </c>
      <c r="DY364" s="340">
        <v>0</v>
      </c>
      <c r="DZ364" s="340">
        <v>0</v>
      </c>
      <c r="EA364" s="340">
        <v>0</v>
      </c>
      <c r="EB364" s="340">
        <v>2</v>
      </c>
      <c r="EC364" s="340">
        <v>0</v>
      </c>
      <c r="ED364" s="340">
        <v>0</v>
      </c>
      <c r="EE364" s="340">
        <v>0</v>
      </c>
      <c r="EF364" s="340">
        <v>0</v>
      </c>
      <c r="EG364" s="340">
        <v>0</v>
      </c>
      <c r="EH364" s="340">
        <v>0</v>
      </c>
      <c r="EI364" s="340">
        <v>0</v>
      </c>
      <c r="EJ364" s="235">
        <v>0</v>
      </c>
      <c r="EK364" s="235">
        <v>1</v>
      </c>
      <c r="EL364" s="235">
        <v>0</v>
      </c>
      <c r="EM364" s="235">
        <v>0</v>
      </c>
      <c r="EN364" s="235">
        <v>0</v>
      </c>
      <c r="EO364" s="235">
        <v>0</v>
      </c>
      <c r="EP364" s="235">
        <v>0</v>
      </c>
      <c r="EQ364" s="235">
        <v>0</v>
      </c>
      <c r="ER364" s="235">
        <v>0</v>
      </c>
      <c r="ES364" s="235">
        <v>0</v>
      </c>
      <c r="ET364" s="235">
        <v>1</v>
      </c>
      <c r="EU364" s="235">
        <v>0</v>
      </c>
      <c r="EV364" s="235">
        <v>0</v>
      </c>
      <c r="EW364" s="235">
        <v>0</v>
      </c>
      <c r="EX364" s="235">
        <v>0</v>
      </c>
      <c r="EY364" s="235">
        <v>0</v>
      </c>
    </row>
    <row r="365" spans="1:155" x14ac:dyDescent="0.2">
      <c r="A365" t="s">
        <v>2202</v>
      </c>
      <c r="E365" s="277"/>
      <c r="F365" s="277"/>
      <c r="G365" s="277"/>
      <c r="H365" s="277"/>
      <c r="I365" s="277"/>
      <c r="J365" s="277"/>
      <c r="K365">
        <v>0</v>
      </c>
      <c r="L365">
        <v>2</v>
      </c>
      <c r="M365">
        <v>0</v>
      </c>
      <c r="N365">
        <v>6</v>
      </c>
      <c r="O365">
        <v>8</v>
      </c>
      <c r="P365">
        <v>0</v>
      </c>
      <c r="Q365">
        <v>2</v>
      </c>
      <c r="R365">
        <v>0</v>
      </c>
      <c r="S365">
        <v>2</v>
      </c>
      <c r="T365">
        <v>0</v>
      </c>
      <c r="U365">
        <v>1</v>
      </c>
      <c r="V365">
        <v>10</v>
      </c>
      <c r="W365">
        <v>0</v>
      </c>
      <c r="X365">
        <v>0</v>
      </c>
      <c r="Y365">
        <v>0</v>
      </c>
      <c r="Z365">
        <v>2</v>
      </c>
      <c r="AA365" t="s">
        <v>2201</v>
      </c>
      <c r="AB365">
        <v>0</v>
      </c>
      <c r="AC365">
        <v>0</v>
      </c>
      <c r="AD365">
        <v>0</v>
      </c>
      <c r="AE365">
        <v>1</v>
      </c>
      <c r="AF365">
        <v>2</v>
      </c>
      <c r="AG365">
        <v>0</v>
      </c>
      <c r="AH365">
        <v>1</v>
      </c>
      <c r="AI365">
        <v>0</v>
      </c>
      <c r="AJ365">
        <v>0</v>
      </c>
      <c r="AK365">
        <v>0</v>
      </c>
      <c r="AL365">
        <v>0</v>
      </c>
      <c r="AM365">
        <v>2</v>
      </c>
      <c r="AN365">
        <v>0</v>
      </c>
      <c r="AO365">
        <v>0</v>
      </c>
      <c r="AP365">
        <v>0</v>
      </c>
      <c r="AQ365">
        <v>2</v>
      </c>
      <c r="AR365">
        <v>0</v>
      </c>
      <c r="AS365">
        <v>3</v>
      </c>
      <c r="AT365">
        <v>0</v>
      </c>
      <c r="AU365">
        <v>3</v>
      </c>
      <c r="AV365">
        <v>0</v>
      </c>
      <c r="AW365">
        <v>0</v>
      </c>
      <c r="AX365">
        <v>0</v>
      </c>
      <c r="AY365">
        <v>0</v>
      </c>
      <c r="AZ365">
        <v>0</v>
      </c>
      <c r="BA365">
        <v>0</v>
      </c>
      <c r="BB365">
        <v>2</v>
      </c>
      <c r="BC365">
        <v>0</v>
      </c>
      <c r="BD365">
        <v>0</v>
      </c>
      <c r="BE365">
        <v>0</v>
      </c>
      <c r="BF365">
        <v>0</v>
      </c>
      <c r="BG365">
        <v>0</v>
      </c>
      <c r="BH365">
        <v>0</v>
      </c>
      <c r="BI365">
        <v>0</v>
      </c>
      <c r="BJ365">
        <v>0</v>
      </c>
      <c r="BK365">
        <v>1</v>
      </c>
      <c r="BL365">
        <v>2</v>
      </c>
      <c r="BM365">
        <v>0</v>
      </c>
      <c r="BN365">
        <v>0</v>
      </c>
      <c r="BO365">
        <v>0</v>
      </c>
      <c r="BP365">
        <v>0</v>
      </c>
      <c r="BQ365">
        <v>0</v>
      </c>
      <c r="BR365">
        <v>0</v>
      </c>
      <c r="BS365">
        <v>0</v>
      </c>
      <c r="BT365">
        <v>0</v>
      </c>
      <c r="BU365">
        <v>0</v>
      </c>
      <c r="BV365">
        <v>0</v>
      </c>
      <c r="BW365">
        <v>0</v>
      </c>
      <c r="BX365">
        <v>0</v>
      </c>
      <c r="BY365">
        <v>1</v>
      </c>
      <c r="BZ365">
        <v>0</v>
      </c>
      <c r="CA365">
        <v>2</v>
      </c>
      <c r="CB365">
        <v>0</v>
      </c>
      <c r="CC365">
        <v>0</v>
      </c>
      <c r="CD365">
        <v>0</v>
      </c>
      <c r="CE365">
        <v>0</v>
      </c>
      <c r="CF365">
        <v>0</v>
      </c>
      <c r="CG365">
        <v>0</v>
      </c>
      <c r="CH365">
        <v>0</v>
      </c>
      <c r="CI365">
        <v>0</v>
      </c>
      <c r="CJ365">
        <v>0</v>
      </c>
      <c r="CK365">
        <v>0</v>
      </c>
      <c r="CL365">
        <v>0</v>
      </c>
      <c r="CM365">
        <v>0</v>
      </c>
      <c r="CN365">
        <v>0</v>
      </c>
      <c r="CO365">
        <v>0</v>
      </c>
      <c r="CP365">
        <v>0</v>
      </c>
      <c r="CQ365">
        <v>2</v>
      </c>
      <c r="CR365">
        <v>1</v>
      </c>
      <c r="CS365">
        <v>0</v>
      </c>
      <c r="CT365">
        <v>0</v>
      </c>
      <c r="CU365">
        <v>0</v>
      </c>
      <c r="CV365">
        <v>0</v>
      </c>
      <c r="CW365">
        <v>0</v>
      </c>
      <c r="CX365">
        <v>0</v>
      </c>
      <c r="CY365">
        <v>2</v>
      </c>
      <c r="CZ365">
        <v>0</v>
      </c>
      <c r="DA365">
        <v>0</v>
      </c>
      <c r="DB365">
        <v>0</v>
      </c>
      <c r="DC365">
        <v>0</v>
      </c>
      <c r="DD365">
        <v>0</v>
      </c>
      <c r="DE365">
        <v>2</v>
      </c>
      <c r="DF365">
        <v>0</v>
      </c>
      <c r="DG365">
        <v>0</v>
      </c>
      <c r="DH365">
        <v>0</v>
      </c>
      <c r="DI365">
        <v>0</v>
      </c>
      <c r="DJ365">
        <v>0</v>
      </c>
      <c r="DK365">
        <v>0</v>
      </c>
      <c r="DL365">
        <v>0</v>
      </c>
      <c r="DM365">
        <v>0</v>
      </c>
      <c r="DN365">
        <v>4</v>
      </c>
      <c r="DO365">
        <v>0</v>
      </c>
      <c r="DP365">
        <v>0</v>
      </c>
      <c r="DQ365">
        <v>0</v>
      </c>
      <c r="DR365">
        <v>0</v>
      </c>
      <c r="DS365">
        <v>0</v>
      </c>
      <c r="DT365" s="340">
        <v>0</v>
      </c>
      <c r="DU365" s="340">
        <v>0</v>
      </c>
      <c r="DV365" s="340">
        <v>0</v>
      </c>
      <c r="DW365" s="340">
        <v>2</v>
      </c>
      <c r="DX365" s="340">
        <v>1</v>
      </c>
      <c r="DY365" s="340">
        <v>0</v>
      </c>
      <c r="DZ365" s="340">
        <v>0</v>
      </c>
      <c r="EA365" s="340">
        <v>0</v>
      </c>
      <c r="EB365" s="340">
        <v>0</v>
      </c>
      <c r="EC365" s="340">
        <v>0</v>
      </c>
      <c r="ED365" s="340">
        <v>0</v>
      </c>
      <c r="EE365" s="340">
        <v>1</v>
      </c>
      <c r="EF365" s="340">
        <v>0</v>
      </c>
      <c r="EG365" s="340">
        <v>0</v>
      </c>
      <c r="EH365" s="340">
        <v>0</v>
      </c>
      <c r="EI365" s="340">
        <v>0</v>
      </c>
      <c r="EJ365" s="235">
        <v>0</v>
      </c>
      <c r="EK365" s="235">
        <v>0</v>
      </c>
      <c r="EL365" s="235">
        <v>0</v>
      </c>
      <c r="EM365" s="235">
        <v>0</v>
      </c>
      <c r="EN365" s="235">
        <v>0</v>
      </c>
      <c r="EO365" s="235">
        <v>0</v>
      </c>
      <c r="EP365" s="235">
        <v>0</v>
      </c>
      <c r="EQ365" s="235">
        <v>0</v>
      </c>
      <c r="ER365" s="235">
        <v>0</v>
      </c>
      <c r="ES365" s="235">
        <v>0</v>
      </c>
      <c r="ET365" s="235">
        <v>0</v>
      </c>
      <c r="EU365" s="235">
        <v>0</v>
      </c>
      <c r="EV365" s="235">
        <v>0</v>
      </c>
      <c r="EW365" s="235">
        <v>0</v>
      </c>
      <c r="EX365" s="235">
        <v>0</v>
      </c>
      <c r="EY365" s="235">
        <v>0</v>
      </c>
    </row>
    <row r="366" spans="1:155" x14ac:dyDescent="0.2">
      <c r="A366" t="s">
        <v>1867</v>
      </c>
      <c r="E366" s="277"/>
      <c r="F366" s="277"/>
      <c r="G366" s="277"/>
      <c r="H366" s="277"/>
      <c r="I366" s="277"/>
      <c r="J366" s="277"/>
      <c r="K366">
        <v>0</v>
      </c>
      <c r="L366">
        <v>7</v>
      </c>
      <c r="M366">
        <v>0</v>
      </c>
      <c r="N366">
        <v>8</v>
      </c>
      <c r="O366">
        <v>15</v>
      </c>
      <c r="P366">
        <v>0</v>
      </c>
      <c r="Q366">
        <v>8</v>
      </c>
      <c r="R366">
        <v>0</v>
      </c>
      <c r="S366">
        <v>0</v>
      </c>
      <c r="T366">
        <v>2</v>
      </c>
      <c r="U366">
        <v>0</v>
      </c>
      <c r="V366">
        <v>0</v>
      </c>
      <c r="W366">
        <v>0</v>
      </c>
      <c r="X366">
        <v>0</v>
      </c>
      <c r="Y366">
        <v>0</v>
      </c>
      <c r="Z366">
        <v>0</v>
      </c>
      <c r="AA366" t="s">
        <v>2201</v>
      </c>
      <c r="AB366">
        <v>0</v>
      </c>
      <c r="AC366">
        <v>0</v>
      </c>
      <c r="AD366">
        <v>0</v>
      </c>
      <c r="AE366">
        <v>0</v>
      </c>
      <c r="AF366">
        <v>0</v>
      </c>
      <c r="AG366">
        <v>0</v>
      </c>
      <c r="AH366">
        <v>4</v>
      </c>
      <c r="AI366">
        <v>0</v>
      </c>
      <c r="AJ366">
        <v>0</v>
      </c>
      <c r="AK366">
        <v>1</v>
      </c>
      <c r="AL366">
        <v>0</v>
      </c>
      <c r="AM366">
        <v>0</v>
      </c>
      <c r="AN366">
        <v>0</v>
      </c>
      <c r="AO366">
        <v>0</v>
      </c>
      <c r="AP366">
        <v>0</v>
      </c>
      <c r="AQ366">
        <v>0</v>
      </c>
      <c r="AR366">
        <v>0</v>
      </c>
      <c r="AS366">
        <v>0</v>
      </c>
      <c r="AT366">
        <v>0</v>
      </c>
      <c r="AU366">
        <v>0</v>
      </c>
      <c r="AV366">
        <v>4</v>
      </c>
      <c r="AW366">
        <v>0</v>
      </c>
      <c r="AX366">
        <v>0</v>
      </c>
      <c r="AY366">
        <v>0</v>
      </c>
      <c r="AZ366">
        <v>0</v>
      </c>
      <c r="BA366">
        <v>0</v>
      </c>
      <c r="BB366">
        <v>0</v>
      </c>
      <c r="BC366">
        <v>0</v>
      </c>
      <c r="BD366">
        <v>0</v>
      </c>
      <c r="BE366">
        <v>0</v>
      </c>
      <c r="BF366">
        <v>0</v>
      </c>
      <c r="BG366">
        <v>0</v>
      </c>
      <c r="BH366">
        <v>0</v>
      </c>
      <c r="BI366">
        <v>3</v>
      </c>
      <c r="BJ366">
        <v>0</v>
      </c>
      <c r="BK366">
        <v>2</v>
      </c>
      <c r="BL366">
        <v>4</v>
      </c>
      <c r="BM366">
        <v>0</v>
      </c>
      <c r="BN366">
        <v>1</v>
      </c>
      <c r="BO366">
        <v>0</v>
      </c>
      <c r="BP366">
        <v>0</v>
      </c>
      <c r="BQ366">
        <v>0</v>
      </c>
      <c r="BR366">
        <v>0</v>
      </c>
      <c r="BS366">
        <v>0</v>
      </c>
      <c r="BT366">
        <v>0</v>
      </c>
      <c r="BU366">
        <v>0</v>
      </c>
      <c r="BV366">
        <v>0</v>
      </c>
      <c r="BW366">
        <v>0</v>
      </c>
      <c r="BX366">
        <v>0</v>
      </c>
      <c r="BY366">
        <v>1</v>
      </c>
      <c r="BZ366">
        <v>0</v>
      </c>
      <c r="CA366">
        <v>0</v>
      </c>
      <c r="CB366">
        <v>3</v>
      </c>
      <c r="CC366">
        <v>1</v>
      </c>
      <c r="CD366">
        <v>3</v>
      </c>
      <c r="CE366">
        <v>0</v>
      </c>
      <c r="CF366">
        <v>0</v>
      </c>
      <c r="CG366">
        <v>1</v>
      </c>
      <c r="CH366">
        <v>0</v>
      </c>
      <c r="CI366">
        <v>0</v>
      </c>
      <c r="CJ366">
        <v>0</v>
      </c>
      <c r="CK366">
        <v>0</v>
      </c>
      <c r="CL366">
        <v>0</v>
      </c>
      <c r="CM366">
        <v>0</v>
      </c>
      <c r="DT366" s="340" t="e">
        <v>#N/A</v>
      </c>
      <c r="DU366" s="340" t="e">
        <v>#N/A</v>
      </c>
      <c r="DV366" s="340" t="e">
        <v>#N/A</v>
      </c>
      <c r="DW366" s="340" t="e">
        <v>#N/A</v>
      </c>
      <c r="DX366" s="340" t="e">
        <v>#N/A</v>
      </c>
      <c r="DY366" s="340" t="e">
        <v>#N/A</v>
      </c>
      <c r="DZ366" s="340" t="e">
        <v>#N/A</v>
      </c>
      <c r="EA366" s="340" t="e">
        <v>#N/A</v>
      </c>
      <c r="EB366" s="340" t="e">
        <v>#N/A</v>
      </c>
      <c r="EC366" s="340" t="e">
        <v>#N/A</v>
      </c>
      <c r="ED366" s="340" t="e">
        <v>#N/A</v>
      </c>
      <c r="EE366" s="340" t="e">
        <v>#N/A</v>
      </c>
      <c r="EF366" s="340" t="e">
        <v>#N/A</v>
      </c>
      <c r="EG366" s="340" t="e">
        <v>#N/A</v>
      </c>
      <c r="EH366" s="340" t="e">
        <v>#N/A</v>
      </c>
      <c r="EI366" s="340" t="e">
        <v>#N/A</v>
      </c>
      <c r="EJ366" s="235" t="e">
        <v>#N/A</v>
      </c>
      <c r="EK366" s="235" t="e">
        <v>#N/A</v>
      </c>
      <c r="EL366" s="235" t="e">
        <v>#N/A</v>
      </c>
      <c r="EM366" s="235" t="e">
        <v>#N/A</v>
      </c>
      <c r="EN366" s="235" t="e">
        <v>#N/A</v>
      </c>
      <c r="EO366" s="235" t="e">
        <v>#N/A</v>
      </c>
      <c r="EP366" s="235" t="e">
        <v>#N/A</v>
      </c>
      <c r="EQ366" s="235" t="e">
        <v>#N/A</v>
      </c>
      <c r="ER366" s="235" t="e">
        <v>#N/A</v>
      </c>
      <c r="ES366" s="235" t="e">
        <v>#N/A</v>
      </c>
      <c r="ET366" s="235" t="e">
        <v>#N/A</v>
      </c>
      <c r="EU366" s="235" t="e">
        <v>#N/A</v>
      </c>
      <c r="EV366" s="235" t="e">
        <v>#N/A</v>
      </c>
      <c r="EW366" s="235" t="e">
        <v>#N/A</v>
      </c>
      <c r="EX366" s="235" t="e">
        <v>#N/A</v>
      </c>
      <c r="EY366" s="235" t="e">
        <v>#N/A</v>
      </c>
    </row>
    <row r="367" spans="1:155" x14ac:dyDescent="0.2">
      <c r="A367" t="s">
        <v>1842</v>
      </c>
      <c r="E367" s="277"/>
      <c r="F367" s="277"/>
      <c r="G367" s="277"/>
      <c r="H367" s="277"/>
      <c r="I367" s="277"/>
      <c r="J367" s="277"/>
      <c r="K367">
        <v>0</v>
      </c>
      <c r="L367">
        <v>2</v>
      </c>
      <c r="M367">
        <v>0</v>
      </c>
      <c r="N367">
        <v>1</v>
      </c>
      <c r="O367">
        <v>4</v>
      </c>
      <c r="P367">
        <v>0</v>
      </c>
      <c r="Q367">
        <v>6</v>
      </c>
      <c r="R367">
        <v>0</v>
      </c>
      <c r="S367">
        <v>4</v>
      </c>
      <c r="T367">
        <v>9</v>
      </c>
      <c r="U367">
        <v>1</v>
      </c>
      <c r="V367">
        <v>47</v>
      </c>
      <c r="W367">
        <v>0</v>
      </c>
      <c r="X367">
        <v>0</v>
      </c>
      <c r="Y367">
        <v>0</v>
      </c>
      <c r="Z367">
        <v>3</v>
      </c>
      <c r="AA367" t="s">
        <v>2201</v>
      </c>
      <c r="AB367">
        <v>0</v>
      </c>
      <c r="AC367">
        <v>0</v>
      </c>
      <c r="AD367">
        <v>0</v>
      </c>
      <c r="AE367">
        <v>0</v>
      </c>
      <c r="AF367">
        <v>0</v>
      </c>
      <c r="AG367">
        <v>0</v>
      </c>
      <c r="AH367">
        <v>0</v>
      </c>
      <c r="AI367">
        <v>0</v>
      </c>
      <c r="AJ367">
        <v>0</v>
      </c>
      <c r="AK367">
        <v>0</v>
      </c>
      <c r="AL367">
        <v>0</v>
      </c>
      <c r="AM367">
        <v>2</v>
      </c>
      <c r="AN367">
        <v>0</v>
      </c>
      <c r="AO367">
        <v>0</v>
      </c>
      <c r="AP367">
        <v>0</v>
      </c>
      <c r="AQ367">
        <v>2</v>
      </c>
      <c r="AR367">
        <v>0</v>
      </c>
      <c r="AS367">
        <v>0</v>
      </c>
      <c r="AT367">
        <v>0</v>
      </c>
      <c r="AU367">
        <v>0</v>
      </c>
      <c r="AV367">
        <v>0</v>
      </c>
      <c r="AW367">
        <v>0</v>
      </c>
      <c r="AX367">
        <v>0</v>
      </c>
      <c r="AY367">
        <v>1</v>
      </c>
      <c r="AZ367">
        <v>0</v>
      </c>
      <c r="BA367">
        <v>1</v>
      </c>
      <c r="BB367">
        <v>0</v>
      </c>
      <c r="BC367">
        <v>0</v>
      </c>
      <c r="BD367">
        <v>0</v>
      </c>
      <c r="BE367">
        <v>0</v>
      </c>
      <c r="BF367">
        <v>0</v>
      </c>
      <c r="BG367">
        <v>0</v>
      </c>
      <c r="BH367">
        <v>0</v>
      </c>
      <c r="BI367">
        <v>0</v>
      </c>
      <c r="BJ367">
        <v>0</v>
      </c>
      <c r="BK367">
        <v>0</v>
      </c>
      <c r="BL367">
        <v>0</v>
      </c>
      <c r="BM367">
        <v>0</v>
      </c>
      <c r="BN367">
        <v>0</v>
      </c>
      <c r="BO367">
        <v>0</v>
      </c>
      <c r="BP367">
        <v>0</v>
      </c>
      <c r="BQ367">
        <v>0</v>
      </c>
      <c r="BR367">
        <v>0</v>
      </c>
      <c r="BS367">
        <v>1</v>
      </c>
      <c r="BT367">
        <v>0</v>
      </c>
      <c r="BU367">
        <v>0</v>
      </c>
      <c r="BV367">
        <v>0</v>
      </c>
      <c r="BW367">
        <v>1</v>
      </c>
      <c r="BX367">
        <v>0</v>
      </c>
      <c r="BY367">
        <v>0</v>
      </c>
      <c r="BZ367">
        <v>0</v>
      </c>
      <c r="CA367">
        <v>0</v>
      </c>
      <c r="CB367">
        <v>0</v>
      </c>
      <c r="CC367">
        <v>0</v>
      </c>
      <c r="CD367">
        <v>0</v>
      </c>
      <c r="CE367">
        <v>0</v>
      </c>
      <c r="CF367">
        <v>0</v>
      </c>
      <c r="CG367">
        <v>1</v>
      </c>
      <c r="CH367">
        <v>0</v>
      </c>
      <c r="CI367">
        <v>0</v>
      </c>
      <c r="CJ367">
        <v>0</v>
      </c>
      <c r="CK367">
        <v>0</v>
      </c>
      <c r="CL367">
        <v>0</v>
      </c>
      <c r="CM367">
        <v>0</v>
      </c>
      <c r="CN367">
        <v>0</v>
      </c>
      <c r="CO367">
        <v>0</v>
      </c>
      <c r="CP367">
        <v>0</v>
      </c>
      <c r="CQ367">
        <v>0</v>
      </c>
      <c r="CR367">
        <v>0</v>
      </c>
      <c r="CS367">
        <v>0</v>
      </c>
      <c r="CT367">
        <v>1</v>
      </c>
      <c r="CU367">
        <v>0</v>
      </c>
      <c r="CV367">
        <v>0</v>
      </c>
      <c r="CW367">
        <v>0</v>
      </c>
      <c r="CX367">
        <v>0</v>
      </c>
      <c r="CY367">
        <v>3</v>
      </c>
      <c r="CZ367">
        <v>0</v>
      </c>
      <c r="DA367">
        <v>0</v>
      </c>
      <c r="DB367">
        <v>0</v>
      </c>
      <c r="DC367">
        <v>0</v>
      </c>
      <c r="DD367">
        <v>0</v>
      </c>
      <c r="DE367">
        <v>0</v>
      </c>
      <c r="DF367">
        <v>0</v>
      </c>
      <c r="DG367">
        <v>0</v>
      </c>
      <c r="DH367">
        <v>1</v>
      </c>
      <c r="DI367">
        <v>0</v>
      </c>
      <c r="DJ367">
        <v>0</v>
      </c>
      <c r="DK367">
        <v>0</v>
      </c>
      <c r="DL367">
        <v>0</v>
      </c>
      <c r="DM367">
        <v>2</v>
      </c>
      <c r="DN367">
        <v>0</v>
      </c>
      <c r="DO367">
        <v>0</v>
      </c>
      <c r="DP367">
        <v>0</v>
      </c>
      <c r="DQ367">
        <v>0</v>
      </c>
      <c r="DR367">
        <v>0</v>
      </c>
      <c r="DS367">
        <v>0</v>
      </c>
      <c r="DT367" s="340">
        <v>0</v>
      </c>
      <c r="DU367" s="340">
        <v>0</v>
      </c>
      <c r="DV367" s="340">
        <v>0</v>
      </c>
      <c r="DW367" s="340">
        <v>0</v>
      </c>
      <c r="DX367" s="340">
        <v>0</v>
      </c>
      <c r="DY367" s="340">
        <v>0</v>
      </c>
      <c r="DZ367" s="340">
        <v>1</v>
      </c>
      <c r="EA367" s="340">
        <v>0</v>
      </c>
      <c r="EB367" s="340">
        <v>0</v>
      </c>
      <c r="EC367" s="340">
        <v>0</v>
      </c>
      <c r="ED367" s="340">
        <v>0</v>
      </c>
      <c r="EE367" s="340">
        <v>4</v>
      </c>
      <c r="EF367" s="340">
        <v>0</v>
      </c>
      <c r="EG367" s="340">
        <v>0</v>
      </c>
      <c r="EH367" s="340">
        <v>0</v>
      </c>
      <c r="EI367" s="340">
        <v>0</v>
      </c>
      <c r="EJ367" s="235">
        <v>0</v>
      </c>
      <c r="EK367" s="235">
        <v>0</v>
      </c>
      <c r="EL367" s="235">
        <v>0</v>
      </c>
      <c r="EM367" s="235">
        <v>0</v>
      </c>
      <c r="EN367" s="235">
        <v>0</v>
      </c>
      <c r="EO367" s="235">
        <v>0</v>
      </c>
      <c r="EP367" s="235">
        <v>1</v>
      </c>
      <c r="EQ367" s="235">
        <v>0</v>
      </c>
      <c r="ER367" s="235">
        <v>0</v>
      </c>
      <c r="ES367" s="235">
        <v>3</v>
      </c>
      <c r="ET367" s="235">
        <v>2</v>
      </c>
      <c r="EU367" s="235">
        <v>0</v>
      </c>
      <c r="EV367" s="235">
        <v>0</v>
      </c>
      <c r="EW367" s="235">
        <v>0</v>
      </c>
      <c r="EX367" s="235">
        <v>0</v>
      </c>
      <c r="EY367" s="235">
        <v>0</v>
      </c>
    </row>
    <row r="368" spans="1:155" x14ac:dyDescent="0.2">
      <c r="A368" t="s">
        <v>1981</v>
      </c>
      <c r="E368" s="277"/>
      <c r="F368" s="277"/>
      <c r="G368" s="277"/>
      <c r="H368" s="277"/>
      <c r="I368" s="277"/>
      <c r="J368" s="277"/>
      <c r="K368">
        <v>0</v>
      </c>
      <c r="L368">
        <v>1</v>
      </c>
      <c r="M368">
        <v>0</v>
      </c>
      <c r="N368">
        <v>1</v>
      </c>
      <c r="O368">
        <v>1</v>
      </c>
      <c r="P368">
        <v>0</v>
      </c>
      <c r="Q368">
        <v>3</v>
      </c>
      <c r="R368">
        <v>0</v>
      </c>
      <c r="S368">
        <v>2</v>
      </c>
      <c r="T368">
        <v>15</v>
      </c>
      <c r="U368">
        <v>1</v>
      </c>
      <c r="V368">
        <v>19</v>
      </c>
      <c r="W368">
        <v>0</v>
      </c>
      <c r="X368">
        <v>0</v>
      </c>
      <c r="Y368">
        <v>0</v>
      </c>
      <c r="Z368">
        <v>12</v>
      </c>
      <c r="AA368" t="s">
        <v>2201</v>
      </c>
      <c r="AB368">
        <v>0</v>
      </c>
      <c r="AC368">
        <v>0</v>
      </c>
      <c r="AD368">
        <v>0</v>
      </c>
      <c r="AE368">
        <v>1</v>
      </c>
      <c r="AF368">
        <v>0</v>
      </c>
      <c r="AG368">
        <v>0</v>
      </c>
      <c r="AH368">
        <v>1</v>
      </c>
      <c r="AI368">
        <v>0</v>
      </c>
      <c r="AJ368">
        <v>0</v>
      </c>
      <c r="AK368">
        <v>0</v>
      </c>
      <c r="AL368">
        <v>0</v>
      </c>
      <c r="AM368">
        <v>4</v>
      </c>
      <c r="AN368">
        <v>0</v>
      </c>
      <c r="AO368">
        <v>0</v>
      </c>
      <c r="AP368">
        <v>0</v>
      </c>
      <c r="AQ368">
        <v>3</v>
      </c>
      <c r="AR368">
        <v>0</v>
      </c>
      <c r="AS368">
        <v>0</v>
      </c>
      <c r="AT368">
        <v>0</v>
      </c>
      <c r="AU368">
        <v>0</v>
      </c>
      <c r="AV368">
        <v>1</v>
      </c>
      <c r="AW368">
        <v>0</v>
      </c>
      <c r="AX368">
        <v>0</v>
      </c>
      <c r="AY368">
        <v>0</v>
      </c>
      <c r="AZ368">
        <v>0</v>
      </c>
      <c r="BA368">
        <v>1</v>
      </c>
      <c r="BB368">
        <v>2</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BX368">
        <v>0</v>
      </c>
      <c r="BY368">
        <v>0</v>
      </c>
      <c r="BZ368">
        <v>0</v>
      </c>
      <c r="CA368">
        <v>0</v>
      </c>
      <c r="CB368">
        <v>0</v>
      </c>
      <c r="CC368">
        <v>0</v>
      </c>
      <c r="CD368">
        <v>0</v>
      </c>
      <c r="CE368">
        <v>0</v>
      </c>
      <c r="CF368">
        <v>0</v>
      </c>
      <c r="CG368">
        <v>0</v>
      </c>
      <c r="CH368">
        <v>0</v>
      </c>
      <c r="CI368">
        <v>0</v>
      </c>
      <c r="CJ368">
        <v>0</v>
      </c>
      <c r="CK368">
        <v>0</v>
      </c>
      <c r="CL368">
        <v>0</v>
      </c>
      <c r="CM368">
        <v>0</v>
      </c>
      <c r="CN368">
        <v>0</v>
      </c>
      <c r="CO368">
        <v>0</v>
      </c>
      <c r="CP368">
        <v>0</v>
      </c>
      <c r="CQ368">
        <v>0</v>
      </c>
      <c r="CR368">
        <v>0</v>
      </c>
      <c r="CS368">
        <v>0</v>
      </c>
      <c r="CT368">
        <v>0</v>
      </c>
      <c r="CU368">
        <v>0</v>
      </c>
      <c r="CV368">
        <v>0</v>
      </c>
      <c r="CW368">
        <v>3</v>
      </c>
      <c r="CX368">
        <v>0</v>
      </c>
      <c r="CY368">
        <v>4</v>
      </c>
      <c r="CZ368">
        <v>0</v>
      </c>
      <c r="DA368">
        <v>0</v>
      </c>
      <c r="DB368">
        <v>0</v>
      </c>
      <c r="DC368">
        <v>3</v>
      </c>
      <c r="DD368">
        <v>0</v>
      </c>
      <c r="DE368">
        <v>0</v>
      </c>
      <c r="DF368">
        <v>0</v>
      </c>
      <c r="DG368">
        <v>0</v>
      </c>
      <c r="DH368">
        <v>1</v>
      </c>
      <c r="DI368">
        <v>0</v>
      </c>
      <c r="DJ368">
        <v>0</v>
      </c>
      <c r="DK368">
        <v>0</v>
      </c>
      <c r="DL368">
        <v>0</v>
      </c>
      <c r="DM368">
        <v>0</v>
      </c>
      <c r="DN368">
        <v>1</v>
      </c>
      <c r="DO368">
        <v>0</v>
      </c>
      <c r="DP368">
        <v>0</v>
      </c>
      <c r="DQ368">
        <v>0</v>
      </c>
      <c r="DR368">
        <v>0</v>
      </c>
      <c r="DS368">
        <v>0</v>
      </c>
      <c r="DT368" s="340">
        <v>0</v>
      </c>
      <c r="DU368" s="340">
        <v>0</v>
      </c>
      <c r="DV368" s="340">
        <v>0</v>
      </c>
      <c r="DW368" s="340">
        <v>0</v>
      </c>
      <c r="DX368" s="340">
        <v>1</v>
      </c>
      <c r="DY368" s="340">
        <v>0</v>
      </c>
      <c r="DZ368" s="340">
        <v>1</v>
      </c>
      <c r="EA368" s="340">
        <v>0</v>
      </c>
      <c r="EB368" s="340">
        <v>1</v>
      </c>
      <c r="EC368" s="340">
        <v>4</v>
      </c>
      <c r="ED368" s="340">
        <v>0</v>
      </c>
      <c r="EE368" s="340">
        <v>2</v>
      </c>
      <c r="EF368" s="340">
        <v>0</v>
      </c>
      <c r="EG368" s="340">
        <v>0</v>
      </c>
      <c r="EH368" s="340">
        <v>0</v>
      </c>
      <c r="EI368" s="340">
        <v>1</v>
      </c>
      <c r="EJ368" s="235">
        <v>0</v>
      </c>
      <c r="EK368" s="235">
        <v>0</v>
      </c>
      <c r="EL368" s="235">
        <v>0</v>
      </c>
      <c r="EM368" s="235">
        <v>0</v>
      </c>
      <c r="EN368" s="235">
        <v>0</v>
      </c>
      <c r="EO368" s="235">
        <v>0</v>
      </c>
      <c r="EP368" s="235">
        <v>0</v>
      </c>
      <c r="EQ368" s="235">
        <v>0</v>
      </c>
      <c r="ER368" s="235">
        <v>0</v>
      </c>
      <c r="ES368" s="235">
        <v>0</v>
      </c>
      <c r="ET368" s="235">
        <v>4</v>
      </c>
      <c r="EU368" s="235">
        <v>0</v>
      </c>
      <c r="EV368" s="235">
        <v>0</v>
      </c>
      <c r="EW368" s="235">
        <v>0</v>
      </c>
      <c r="EX368" s="235">
        <v>0</v>
      </c>
      <c r="EY368" s="235">
        <v>0</v>
      </c>
    </row>
    <row r="369" spans="1:155" x14ac:dyDescent="0.2">
      <c r="A369" t="s">
        <v>1672</v>
      </c>
      <c r="E369" s="277"/>
      <c r="F369" s="277"/>
      <c r="G369" s="277"/>
      <c r="H369" s="277"/>
      <c r="I369" s="277"/>
      <c r="J369" s="277"/>
      <c r="K369">
        <v>0</v>
      </c>
      <c r="L369">
        <v>6</v>
      </c>
      <c r="M369">
        <v>0</v>
      </c>
      <c r="N369">
        <v>0</v>
      </c>
      <c r="O369">
        <v>7</v>
      </c>
      <c r="P369">
        <v>0</v>
      </c>
      <c r="Q369">
        <v>4</v>
      </c>
      <c r="R369">
        <v>0</v>
      </c>
      <c r="S369">
        <v>5</v>
      </c>
      <c r="T369">
        <v>8</v>
      </c>
      <c r="U369">
        <v>5</v>
      </c>
      <c r="V369">
        <v>16</v>
      </c>
      <c r="W369">
        <v>0</v>
      </c>
      <c r="X369">
        <v>0</v>
      </c>
      <c r="Y369">
        <v>0</v>
      </c>
      <c r="Z369">
        <v>1</v>
      </c>
      <c r="AA369" t="s">
        <v>2201</v>
      </c>
      <c r="AB369">
        <v>0</v>
      </c>
      <c r="AC369">
        <v>1</v>
      </c>
      <c r="AD369">
        <v>0</v>
      </c>
      <c r="AE369">
        <v>0</v>
      </c>
      <c r="AF369">
        <v>1</v>
      </c>
      <c r="AG369">
        <v>0</v>
      </c>
      <c r="AH369">
        <v>0</v>
      </c>
      <c r="AI369">
        <v>0</v>
      </c>
      <c r="AJ369">
        <v>0</v>
      </c>
      <c r="AK369">
        <v>0</v>
      </c>
      <c r="AL369">
        <v>0</v>
      </c>
      <c r="AM369">
        <v>1</v>
      </c>
      <c r="AN369">
        <v>0</v>
      </c>
      <c r="AO369">
        <v>0</v>
      </c>
      <c r="AP369">
        <v>0</v>
      </c>
      <c r="AQ369">
        <v>1</v>
      </c>
      <c r="AR369">
        <v>0</v>
      </c>
      <c r="AS369">
        <v>1</v>
      </c>
      <c r="AT369">
        <v>0</v>
      </c>
      <c r="AU369">
        <v>0</v>
      </c>
      <c r="AV369">
        <v>1</v>
      </c>
      <c r="AW369">
        <v>0</v>
      </c>
      <c r="AX369">
        <v>0</v>
      </c>
      <c r="AY369">
        <v>0</v>
      </c>
      <c r="AZ369">
        <v>0</v>
      </c>
      <c r="BA369">
        <v>0</v>
      </c>
      <c r="BB369">
        <v>0</v>
      </c>
      <c r="BC369">
        <v>0</v>
      </c>
      <c r="BD369">
        <v>0</v>
      </c>
      <c r="BE369">
        <v>0</v>
      </c>
      <c r="BF369">
        <v>0</v>
      </c>
      <c r="BG369">
        <v>0</v>
      </c>
      <c r="BH369">
        <v>0</v>
      </c>
      <c r="BI369">
        <v>0</v>
      </c>
      <c r="BJ369">
        <v>0</v>
      </c>
      <c r="BK369">
        <v>0</v>
      </c>
      <c r="BL369">
        <v>2</v>
      </c>
      <c r="BM369">
        <v>0</v>
      </c>
      <c r="BN369">
        <v>0</v>
      </c>
      <c r="BO369">
        <v>0</v>
      </c>
      <c r="BP369">
        <v>0</v>
      </c>
      <c r="BQ369">
        <v>0</v>
      </c>
      <c r="BR369">
        <v>0</v>
      </c>
      <c r="BS369">
        <v>2</v>
      </c>
      <c r="BT369">
        <v>0</v>
      </c>
      <c r="BU369">
        <v>0</v>
      </c>
      <c r="BV369">
        <v>0</v>
      </c>
      <c r="BW369">
        <v>0</v>
      </c>
      <c r="BX369">
        <v>0</v>
      </c>
      <c r="BY369">
        <v>1</v>
      </c>
      <c r="BZ369">
        <v>0</v>
      </c>
      <c r="CA369">
        <v>1</v>
      </c>
      <c r="CB369">
        <v>0</v>
      </c>
      <c r="CC369">
        <v>0</v>
      </c>
      <c r="CD369">
        <v>0</v>
      </c>
      <c r="CE369">
        <v>0</v>
      </c>
      <c r="CF369">
        <v>0</v>
      </c>
      <c r="CG369">
        <v>0</v>
      </c>
      <c r="CH369">
        <v>0</v>
      </c>
      <c r="CI369">
        <v>0</v>
      </c>
      <c r="CJ369">
        <v>0</v>
      </c>
      <c r="CK369">
        <v>0</v>
      </c>
      <c r="CL369">
        <v>0</v>
      </c>
      <c r="CM369">
        <v>0</v>
      </c>
      <c r="CN369">
        <v>0</v>
      </c>
      <c r="CO369">
        <v>2</v>
      </c>
      <c r="CP369">
        <v>0</v>
      </c>
      <c r="CQ369">
        <v>0</v>
      </c>
      <c r="CR369">
        <v>0</v>
      </c>
      <c r="CS369">
        <v>0</v>
      </c>
      <c r="CT369">
        <v>0</v>
      </c>
      <c r="CU369">
        <v>0</v>
      </c>
      <c r="CV369">
        <v>1</v>
      </c>
      <c r="CW369">
        <v>0</v>
      </c>
      <c r="CX369">
        <v>0</v>
      </c>
      <c r="CY369">
        <v>1</v>
      </c>
      <c r="CZ369">
        <v>0</v>
      </c>
      <c r="DA369">
        <v>0</v>
      </c>
      <c r="DB369">
        <v>0</v>
      </c>
      <c r="DC369">
        <v>0</v>
      </c>
      <c r="DD369">
        <v>0</v>
      </c>
      <c r="DE369">
        <v>1</v>
      </c>
      <c r="DF369">
        <v>0</v>
      </c>
      <c r="DG369">
        <v>0</v>
      </c>
      <c r="DH369">
        <v>0</v>
      </c>
      <c r="DI369">
        <v>0</v>
      </c>
      <c r="DJ369">
        <v>0</v>
      </c>
      <c r="DK369">
        <v>0</v>
      </c>
      <c r="DL369">
        <v>0</v>
      </c>
      <c r="DM369">
        <v>0</v>
      </c>
      <c r="DN369">
        <v>0</v>
      </c>
      <c r="DO369">
        <v>0</v>
      </c>
      <c r="DP369">
        <v>0</v>
      </c>
      <c r="DQ369">
        <v>0</v>
      </c>
      <c r="DR369">
        <v>0</v>
      </c>
      <c r="DS369">
        <v>0</v>
      </c>
      <c r="DT369" s="340">
        <v>0</v>
      </c>
      <c r="DU369" s="340">
        <v>0</v>
      </c>
      <c r="DV369" s="340">
        <v>0</v>
      </c>
      <c r="DW369" s="340">
        <v>0</v>
      </c>
      <c r="DX369" s="340">
        <v>2</v>
      </c>
      <c r="DY369" s="340">
        <v>0</v>
      </c>
      <c r="DZ369" s="340">
        <v>1</v>
      </c>
      <c r="EA369" s="340">
        <v>0</v>
      </c>
      <c r="EB369" s="340">
        <v>0</v>
      </c>
      <c r="EC369" s="340">
        <v>0</v>
      </c>
      <c r="ED369" s="340">
        <v>0</v>
      </c>
      <c r="EE369" s="340">
        <v>2</v>
      </c>
      <c r="EF369" s="340">
        <v>0</v>
      </c>
      <c r="EG369" s="340">
        <v>0</v>
      </c>
      <c r="EH369" s="340">
        <v>0</v>
      </c>
      <c r="EI369" s="340">
        <v>0</v>
      </c>
      <c r="EJ369" s="235">
        <v>0</v>
      </c>
      <c r="EK369" s="235">
        <v>1</v>
      </c>
      <c r="EL369" s="235">
        <v>0</v>
      </c>
      <c r="EM369" s="235">
        <v>0</v>
      </c>
      <c r="EN369" s="235">
        <v>1</v>
      </c>
      <c r="EO369" s="235">
        <v>0</v>
      </c>
      <c r="EP369" s="235">
        <v>1</v>
      </c>
      <c r="EQ369" s="235">
        <v>0</v>
      </c>
      <c r="ER369" s="235">
        <v>0</v>
      </c>
      <c r="ES369" s="235">
        <v>0</v>
      </c>
      <c r="ET369" s="235">
        <v>1</v>
      </c>
      <c r="EU369" s="235">
        <v>0</v>
      </c>
      <c r="EV369" s="235">
        <v>0</v>
      </c>
      <c r="EW369" s="235">
        <v>0</v>
      </c>
      <c r="EX369" s="235">
        <v>0</v>
      </c>
      <c r="EY369" s="235">
        <v>0</v>
      </c>
    </row>
    <row r="370" spans="1:155" x14ac:dyDescent="0.2">
      <c r="A370" t="s">
        <v>1947</v>
      </c>
      <c r="E370" s="277"/>
      <c r="F370" s="277"/>
      <c r="G370" s="277"/>
      <c r="H370" s="277"/>
      <c r="I370" s="277"/>
      <c r="J370" s="277"/>
      <c r="K370">
        <v>0</v>
      </c>
      <c r="L370">
        <v>6</v>
      </c>
      <c r="M370">
        <v>0</v>
      </c>
      <c r="N370">
        <v>6</v>
      </c>
      <c r="O370">
        <v>30</v>
      </c>
      <c r="P370">
        <v>0</v>
      </c>
      <c r="Q370">
        <v>2</v>
      </c>
      <c r="R370">
        <v>0</v>
      </c>
      <c r="S370">
        <v>0</v>
      </c>
      <c r="T370">
        <v>0</v>
      </c>
      <c r="U370">
        <v>0</v>
      </c>
      <c r="V370">
        <v>0</v>
      </c>
      <c r="W370">
        <v>0</v>
      </c>
      <c r="X370">
        <v>0</v>
      </c>
      <c r="Y370">
        <v>0</v>
      </c>
      <c r="Z370">
        <v>0</v>
      </c>
      <c r="AA370" t="s">
        <v>2201</v>
      </c>
      <c r="AB370">
        <v>0</v>
      </c>
      <c r="AC370">
        <v>0</v>
      </c>
      <c r="AD370">
        <v>0</v>
      </c>
      <c r="AE370">
        <v>0</v>
      </c>
      <c r="AF370">
        <v>4</v>
      </c>
      <c r="AG370">
        <v>0</v>
      </c>
      <c r="AH370">
        <v>0</v>
      </c>
      <c r="AI370">
        <v>0</v>
      </c>
      <c r="AJ370">
        <v>0</v>
      </c>
      <c r="AK370">
        <v>0</v>
      </c>
      <c r="AL370">
        <v>0</v>
      </c>
      <c r="AM370">
        <v>0</v>
      </c>
      <c r="AN370">
        <v>0</v>
      </c>
      <c r="AO370">
        <v>0</v>
      </c>
      <c r="AP370">
        <v>0</v>
      </c>
      <c r="AQ370">
        <v>0</v>
      </c>
      <c r="AR370">
        <v>0</v>
      </c>
      <c r="AS370">
        <v>0</v>
      </c>
      <c r="AT370">
        <v>0</v>
      </c>
      <c r="AU370">
        <v>0</v>
      </c>
      <c r="AV370">
        <v>1</v>
      </c>
      <c r="AW370">
        <v>0</v>
      </c>
      <c r="AX370">
        <v>1</v>
      </c>
      <c r="AY370">
        <v>0</v>
      </c>
      <c r="AZ370">
        <v>0</v>
      </c>
      <c r="BA370">
        <v>0</v>
      </c>
      <c r="BB370">
        <v>0</v>
      </c>
      <c r="BC370">
        <v>0</v>
      </c>
      <c r="BD370">
        <v>0</v>
      </c>
      <c r="BE370">
        <v>0</v>
      </c>
      <c r="BF370">
        <v>0</v>
      </c>
      <c r="BG370">
        <v>0</v>
      </c>
      <c r="BH370">
        <v>0</v>
      </c>
      <c r="BI370">
        <v>1</v>
      </c>
      <c r="BJ370">
        <v>0</v>
      </c>
      <c r="BK370">
        <v>1</v>
      </c>
      <c r="BL370">
        <v>5</v>
      </c>
      <c r="BM370">
        <v>0</v>
      </c>
      <c r="BN370">
        <v>0</v>
      </c>
      <c r="BO370">
        <v>0</v>
      </c>
      <c r="BP370">
        <v>0</v>
      </c>
      <c r="BQ370">
        <v>0</v>
      </c>
      <c r="BR370">
        <v>0</v>
      </c>
      <c r="BS370">
        <v>0</v>
      </c>
      <c r="BT370">
        <v>0</v>
      </c>
      <c r="BU370">
        <v>0</v>
      </c>
      <c r="BV370">
        <v>0</v>
      </c>
      <c r="BW370">
        <v>0</v>
      </c>
      <c r="BX370">
        <v>0</v>
      </c>
      <c r="BY370">
        <v>6</v>
      </c>
      <c r="BZ370">
        <v>0</v>
      </c>
      <c r="CA370">
        <v>0</v>
      </c>
      <c r="CB370">
        <v>0</v>
      </c>
      <c r="CC370">
        <v>0</v>
      </c>
      <c r="CD370">
        <v>1</v>
      </c>
      <c r="CE370">
        <v>0</v>
      </c>
      <c r="CF370">
        <v>0</v>
      </c>
      <c r="CG370">
        <v>0</v>
      </c>
      <c r="CH370">
        <v>0</v>
      </c>
      <c r="CI370">
        <v>0</v>
      </c>
      <c r="CJ370">
        <v>0</v>
      </c>
      <c r="CK370">
        <v>0</v>
      </c>
      <c r="CL370">
        <v>0</v>
      </c>
      <c r="CM370">
        <v>0</v>
      </c>
      <c r="CN370">
        <v>0</v>
      </c>
      <c r="CO370">
        <v>1</v>
      </c>
      <c r="CP370">
        <v>0</v>
      </c>
      <c r="CQ370">
        <v>2</v>
      </c>
      <c r="CR370">
        <v>5</v>
      </c>
      <c r="CS370">
        <v>0</v>
      </c>
      <c r="CT370">
        <v>0</v>
      </c>
      <c r="CU370">
        <v>0</v>
      </c>
      <c r="CV370">
        <v>0</v>
      </c>
      <c r="CW370">
        <v>0</v>
      </c>
      <c r="CX370">
        <v>0</v>
      </c>
      <c r="CY370">
        <v>0</v>
      </c>
      <c r="CZ370">
        <v>0</v>
      </c>
      <c r="DA370">
        <v>0</v>
      </c>
      <c r="DB370">
        <v>0</v>
      </c>
      <c r="DC370">
        <v>0</v>
      </c>
      <c r="DD370">
        <v>0</v>
      </c>
      <c r="DE370">
        <v>3</v>
      </c>
      <c r="DF370">
        <v>0</v>
      </c>
      <c r="DG370">
        <v>0</v>
      </c>
      <c r="DH370">
        <v>0</v>
      </c>
      <c r="DI370">
        <v>0</v>
      </c>
      <c r="DJ370">
        <v>2</v>
      </c>
      <c r="DK370">
        <v>0</v>
      </c>
      <c r="DL370">
        <v>0</v>
      </c>
      <c r="DM370">
        <v>0</v>
      </c>
      <c r="DN370">
        <v>0</v>
      </c>
      <c r="DO370">
        <v>0</v>
      </c>
      <c r="DP370">
        <v>0</v>
      </c>
      <c r="DQ370">
        <v>0</v>
      </c>
      <c r="DR370">
        <v>0</v>
      </c>
      <c r="DS370">
        <v>0</v>
      </c>
      <c r="DT370" s="340">
        <v>0</v>
      </c>
      <c r="DU370" s="340">
        <v>5</v>
      </c>
      <c r="DV370" s="340">
        <v>0</v>
      </c>
      <c r="DW370" s="340">
        <v>1</v>
      </c>
      <c r="DX370" s="340">
        <v>12</v>
      </c>
      <c r="DY370" s="340">
        <v>0</v>
      </c>
      <c r="DZ370" s="340">
        <v>0</v>
      </c>
      <c r="EA370" s="340">
        <v>0</v>
      </c>
      <c r="EB370" s="340">
        <v>0</v>
      </c>
      <c r="EC370" s="340">
        <v>0</v>
      </c>
      <c r="ED370" s="340">
        <v>0</v>
      </c>
      <c r="EE370" s="340">
        <v>0</v>
      </c>
      <c r="EF370" s="340">
        <v>0</v>
      </c>
      <c r="EG370" s="340">
        <v>0</v>
      </c>
      <c r="EH370" s="340">
        <v>0</v>
      </c>
      <c r="EI370" s="340">
        <v>0</v>
      </c>
      <c r="EJ370" s="235">
        <v>0</v>
      </c>
      <c r="EK370" s="235">
        <v>13</v>
      </c>
      <c r="EL370" s="235">
        <v>0</v>
      </c>
      <c r="EM370" s="235">
        <v>1</v>
      </c>
      <c r="EN370" s="235">
        <v>4</v>
      </c>
      <c r="EO370" s="235">
        <v>0</v>
      </c>
      <c r="EP370" s="235">
        <v>0</v>
      </c>
      <c r="EQ370" s="235">
        <v>0</v>
      </c>
      <c r="ER370" s="235">
        <v>0</v>
      </c>
      <c r="ES370" s="235">
        <v>0</v>
      </c>
      <c r="ET370" s="235">
        <v>0</v>
      </c>
      <c r="EU370" s="235">
        <v>0</v>
      </c>
      <c r="EV370" s="235">
        <v>0</v>
      </c>
      <c r="EW370" s="235">
        <v>0</v>
      </c>
      <c r="EX370" s="235">
        <v>0</v>
      </c>
      <c r="EY370" s="235">
        <v>0</v>
      </c>
    </row>
    <row r="371" spans="1:155" x14ac:dyDescent="0.2">
      <c r="A371" t="s">
        <v>1922</v>
      </c>
      <c r="E371" s="277"/>
      <c r="F371" s="277"/>
      <c r="G371" s="277"/>
      <c r="H371" s="277"/>
      <c r="I371" s="277"/>
      <c r="J371" s="277"/>
      <c r="K371">
        <v>0</v>
      </c>
      <c r="L371">
        <v>0</v>
      </c>
      <c r="M371">
        <v>0</v>
      </c>
      <c r="N371">
        <v>1</v>
      </c>
      <c r="O371">
        <v>1</v>
      </c>
      <c r="P371">
        <v>0</v>
      </c>
      <c r="Q371">
        <v>3</v>
      </c>
      <c r="R371">
        <v>1</v>
      </c>
      <c r="S371">
        <v>22</v>
      </c>
      <c r="T371">
        <v>38</v>
      </c>
      <c r="U371">
        <v>19</v>
      </c>
      <c r="V371">
        <v>5</v>
      </c>
      <c r="W371">
        <v>0</v>
      </c>
      <c r="X371">
        <v>0</v>
      </c>
      <c r="Y371">
        <v>0</v>
      </c>
      <c r="Z371">
        <v>3</v>
      </c>
      <c r="AA371" t="s">
        <v>2201</v>
      </c>
      <c r="AB371">
        <v>0</v>
      </c>
      <c r="AC371">
        <v>0</v>
      </c>
      <c r="AD371">
        <v>0</v>
      </c>
      <c r="AE371">
        <v>0</v>
      </c>
      <c r="AF371">
        <v>0</v>
      </c>
      <c r="AG371">
        <v>0</v>
      </c>
      <c r="AH371">
        <v>1</v>
      </c>
      <c r="AI371">
        <v>0</v>
      </c>
      <c r="AJ371">
        <v>4</v>
      </c>
      <c r="AK371">
        <v>1</v>
      </c>
      <c r="AL371">
        <v>0</v>
      </c>
      <c r="AM371">
        <v>1</v>
      </c>
      <c r="AN371">
        <v>0</v>
      </c>
      <c r="AO371">
        <v>0</v>
      </c>
      <c r="AP371">
        <v>0</v>
      </c>
      <c r="AQ371">
        <v>3</v>
      </c>
      <c r="AR371">
        <v>0</v>
      </c>
      <c r="AS371">
        <v>0</v>
      </c>
      <c r="AT371">
        <v>0</v>
      </c>
      <c r="AU371">
        <v>0</v>
      </c>
      <c r="AV371">
        <v>1</v>
      </c>
      <c r="AW371">
        <v>0</v>
      </c>
      <c r="AX371">
        <v>0</v>
      </c>
      <c r="AY371">
        <v>0</v>
      </c>
      <c r="AZ371">
        <v>0</v>
      </c>
      <c r="BA371">
        <v>0</v>
      </c>
      <c r="BB371">
        <v>1</v>
      </c>
      <c r="BC371">
        <v>1</v>
      </c>
      <c r="BD371">
        <v>0</v>
      </c>
      <c r="BE371">
        <v>0</v>
      </c>
      <c r="BF371">
        <v>0</v>
      </c>
      <c r="BG371">
        <v>0</v>
      </c>
      <c r="BH371">
        <v>0</v>
      </c>
      <c r="BI371">
        <v>0</v>
      </c>
      <c r="BJ371">
        <v>0</v>
      </c>
      <c r="BK371">
        <v>0</v>
      </c>
      <c r="BL371">
        <v>0</v>
      </c>
      <c r="BM371">
        <v>0</v>
      </c>
      <c r="BN371">
        <v>0</v>
      </c>
      <c r="BO371">
        <v>0</v>
      </c>
      <c r="BP371">
        <v>1</v>
      </c>
      <c r="BQ371">
        <v>0</v>
      </c>
      <c r="BR371">
        <v>0</v>
      </c>
      <c r="BS371">
        <v>1</v>
      </c>
      <c r="BT371">
        <v>0</v>
      </c>
      <c r="BU371">
        <v>0</v>
      </c>
      <c r="BV371">
        <v>0</v>
      </c>
      <c r="BW371">
        <v>0</v>
      </c>
      <c r="BX371">
        <v>0</v>
      </c>
      <c r="BY371">
        <v>0</v>
      </c>
      <c r="BZ371">
        <v>0</v>
      </c>
      <c r="CA371">
        <v>0</v>
      </c>
      <c r="CB371">
        <v>0</v>
      </c>
      <c r="CC371">
        <v>0</v>
      </c>
      <c r="CD371">
        <v>0</v>
      </c>
      <c r="CE371">
        <v>0</v>
      </c>
      <c r="CF371">
        <v>0</v>
      </c>
      <c r="CG371">
        <v>0</v>
      </c>
      <c r="CH371">
        <v>2</v>
      </c>
      <c r="CI371">
        <v>0</v>
      </c>
      <c r="CJ371">
        <v>0</v>
      </c>
      <c r="CK371">
        <v>0</v>
      </c>
      <c r="CL371">
        <v>0</v>
      </c>
      <c r="CM371">
        <v>0</v>
      </c>
      <c r="CN371">
        <v>0</v>
      </c>
      <c r="CO371">
        <v>0</v>
      </c>
      <c r="CP371">
        <v>0</v>
      </c>
      <c r="CQ371">
        <v>0</v>
      </c>
      <c r="CR371">
        <v>0</v>
      </c>
      <c r="CS371">
        <v>0</v>
      </c>
      <c r="CT371">
        <v>1</v>
      </c>
      <c r="CU371">
        <v>0</v>
      </c>
      <c r="CV371">
        <v>1</v>
      </c>
      <c r="CW371">
        <v>0</v>
      </c>
      <c r="CX371">
        <v>1</v>
      </c>
      <c r="CY371">
        <v>1</v>
      </c>
      <c r="CZ371">
        <v>0</v>
      </c>
      <c r="DA371">
        <v>0</v>
      </c>
      <c r="DB371">
        <v>0</v>
      </c>
      <c r="DC371">
        <v>0</v>
      </c>
      <c r="DD371">
        <v>0</v>
      </c>
      <c r="DE371">
        <v>0</v>
      </c>
      <c r="DF371">
        <v>0</v>
      </c>
      <c r="DG371">
        <v>0</v>
      </c>
      <c r="DH371">
        <v>0</v>
      </c>
      <c r="DI371">
        <v>0</v>
      </c>
      <c r="DJ371">
        <v>0</v>
      </c>
      <c r="DK371">
        <v>0</v>
      </c>
      <c r="DL371">
        <v>0</v>
      </c>
      <c r="DM371">
        <v>0</v>
      </c>
      <c r="DN371">
        <v>0</v>
      </c>
      <c r="DO371">
        <v>0</v>
      </c>
      <c r="DP371">
        <v>0</v>
      </c>
      <c r="DQ371">
        <v>0</v>
      </c>
      <c r="DR371">
        <v>0</v>
      </c>
      <c r="DS371">
        <v>0</v>
      </c>
      <c r="DT371" s="340">
        <v>0</v>
      </c>
      <c r="DU371" s="340">
        <v>0</v>
      </c>
      <c r="DV371" s="340">
        <v>0</v>
      </c>
      <c r="DW371" s="340">
        <v>0</v>
      </c>
      <c r="DX371" s="340">
        <v>0</v>
      </c>
      <c r="DY371" s="340">
        <v>0</v>
      </c>
      <c r="DZ371" s="340">
        <v>0</v>
      </c>
      <c r="EA371" s="340">
        <v>0</v>
      </c>
      <c r="EB371" s="340">
        <v>4</v>
      </c>
      <c r="EC371" s="340">
        <v>3</v>
      </c>
      <c r="ED371" s="340">
        <v>0</v>
      </c>
      <c r="EE371" s="340">
        <v>1</v>
      </c>
      <c r="EF371" s="340">
        <v>0</v>
      </c>
      <c r="EG371" s="340">
        <v>0</v>
      </c>
      <c r="EH371" s="340">
        <v>0</v>
      </c>
      <c r="EI371" s="340">
        <v>0</v>
      </c>
      <c r="EJ371" s="235">
        <v>0</v>
      </c>
      <c r="EK371" s="235">
        <v>0</v>
      </c>
      <c r="EL371" s="235">
        <v>0</v>
      </c>
      <c r="EM371" s="235">
        <v>0</v>
      </c>
      <c r="EN371" s="235">
        <v>0</v>
      </c>
      <c r="EO371" s="235">
        <v>0</v>
      </c>
      <c r="EP371" s="235">
        <v>0</v>
      </c>
      <c r="EQ371" s="235">
        <v>0</v>
      </c>
      <c r="ER371" s="235">
        <v>0</v>
      </c>
      <c r="ES371" s="235">
        <v>0</v>
      </c>
      <c r="ET371" s="235">
        <v>0</v>
      </c>
      <c r="EU371" s="235">
        <v>0</v>
      </c>
      <c r="EV371" s="235">
        <v>0</v>
      </c>
      <c r="EW371" s="235">
        <v>0</v>
      </c>
      <c r="EX371" s="235">
        <v>0</v>
      </c>
      <c r="EY371" s="235">
        <v>0</v>
      </c>
    </row>
    <row r="372" spans="1:155" x14ac:dyDescent="0.2">
      <c r="A372" t="s">
        <v>2167</v>
      </c>
      <c r="E372" s="277"/>
      <c r="F372" s="277"/>
      <c r="G372" s="277"/>
      <c r="H372" s="277"/>
      <c r="I372" s="277"/>
      <c r="J372" s="277"/>
      <c r="K372">
        <v>0</v>
      </c>
      <c r="L372">
        <v>0</v>
      </c>
      <c r="M372">
        <v>0</v>
      </c>
      <c r="N372">
        <v>1</v>
      </c>
      <c r="O372">
        <v>4</v>
      </c>
      <c r="P372">
        <v>0</v>
      </c>
      <c r="Q372">
        <v>5</v>
      </c>
      <c r="R372">
        <v>2</v>
      </c>
      <c r="S372">
        <v>10</v>
      </c>
      <c r="T372">
        <v>23</v>
      </c>
      <c r="U372">
        <v>6</v>
      </c>
      <c r="V372">
        <v>34</v>
      </c>
      <c r="W372">
        <v>1</v>
      </c>
      <c r="X372">
        <v>0</v>
      </c>
      <c r="Y372">
        <v>0</v>
      </c>
      <c r="Z372">
        <v>9</v>
      </c>
      <c r="AA372" t="s">
        <v>2201</v>
      </c>
      <c r="AB372">
        <v>0</v>
      </c>
      <c r="AC372">
        <v>0</v>
      </c>
      <c r="AD372">
        <v>0</v>
      </c>
      <c r="AE372">
        <v>0</v>
      </c>
      <c r="AF372">
        <v>0</v>
      </c>
      <c r="AG372">
        <v>0</v>
      </c>
      <c r="AH372">
        <v>0</v>
      </c>
      <c r="AI372">
        <v>1</v>
      </c>
      <c r="AJ372">
        <v>1</v>
      </c>
      <c r="AK372">
        <v>1</v>
      </c>
      <c r="AL372">
        <v>0</v>
      </c>
      <c r="AM372">
        <v>1</v>
      </c>
      <c r="AN372">
        <v>0</v>
      </c>
      <c r="AO372">
        <v>0</v>
      </c>
      <c r="AP372">
        <v>0</v>
      </c>
      <c r="AQ372">
        <v>1</v>
      </c>
      <c r="AR372">
        <v>0</v>
      </c>
      <c r="AS372">
        <v>1</v>
      </c>
      <c r="AT372">
        <v>0</v>
      </c>
      <c r="AU372">
        <v>0</v>
      </c>
      <c r="AV372">
        <v>0</v>
      </c>
      <c r="AW372">
        <v>0</v>
      </c>
      <c r="AX372">
        <v>1</v>
      </c>
      <c r="AY372">
        <v>0</v>
      </c>
      <c r="AZ372">
        <v>0</v>
      </c>
      <c r="BA372">
        <v>0</v>
      </c>
      <c r="BB372">
        <v>2</v>
      </c>
      <c r="BC372">
        <v>0</v>
      </c>
      <c r="BD372">
        <v>0</v>
      </c>
      <c r="BE372">
        <v>0</v>
      </c>
      <c r="BF372">
        <v>0</v>
      </c>
      <c r="BG372">
        <v>0</v>
      </c>
      <c r="BH372">
        <v>0</v>
      </c>
      <c r="BI372">
        <v>0</v>
      </c>
      <c r="BJ372">
        <v>0</v>
      </c>
      <c r="BK372">
        <v>0</v>
      </c>
      <c r="BL372">
        <v>0</v>
      </c>
      <c r="BM372">
        <v>0</v>
      </c>
      <c r="BN372">
        <v>3</v>
      </c>
      <c r="BO372">
        <v>0</v>
      </c>
      <c r="BP372">
        <v>0</v>
      </c>
      <c r="BQ372">
        <v>0</v>
      </c>
      <c r="BR372">
        <v>0</v>
      </c>
      <c r="BS372">
        <v>5</v>
      </c>
      <c r="BT372">
        <v>0</v>
      </c>
      <c r="BU372">
        <v>0</v>
      </c>
      <c r="BV372">
        <v>0</v>
      </c>
      <c r="BW372">
        <v>2</v>
      </c>
      <c r="BX372">
        <v>0</v>
      </c>
      <c r="BY372">
        <v>0</v>
      </c>
      <c r="BZ372">
        <v>0</v>
      </c>
      <c r="CA372">
        <v>0</v>
      </c>
      <c r="CB372">
        <v>0</v>
      </c>
      <c r="CC372">
        <v>0</v>
      </c>
      <c r="CD372">
        <v>0</v>
      </c>
      <c r="CE372">
        <v>0</v>
      </c>
      <c r="CF372">
        <v>0</v>
      </c>
      <c r="CG372">
        <v>3</v>
      </c>
      <c r="CH372">
        <v>1</v>
      </c>
      <c r="CI372">
        <v>0</v>
      </c>
      <c r="CJ372">
        <v>0</v>
      </c>
      <c r="CK372">
        <v>0</v>
      </c>
      <c r="CL372">
        <v>0</v>
      </c>
      <c r="CM372">
        <v>0</v>
      </c>
      <c r="CN372">
        <v>0</v>
      </c>
      <c r="CO372">
        <v>0</v>
      </c>
      <c r="CP372">
        <v>0</v>
      </c>
      <c r="CQ372">
        <v>0</v>
      </c>
      <c r="CR372">
        <v>0</v>
      </c>
      <c r="CS372">
        <v>0</v>
      </c>
      <c r="CT372">
        <v>0</v>
      </c>
      <c r="CU372">
        <v>0</v>
      </c>
      <c r="CV372">
        <v>0</v>
      </c>
      <c r="CW372">
        <v>0</v>
      </c>
      <c r="CX372">
        <v>0</v>
      </c>
      <c r="CY372">
        <v>1</v>
      </c>
      <c r="CZ372">
        <v>0</v>
      </c>
      <c r="DA372">
        <v>0</v>
      </c>
      <c r="DB372">
        <v>0</v>
      </c>
      <c r="DC372">
        <v>0</v>
      </c>
      <c r="DD372">
        <v>0</v>
      </c>
      <c r="DE372">
        <v>4</v>
      </c>
      <c r="DF372">
        <v>0</v>
      </c>
      <c r="DG372">
        <v>1</v>
      </c>
      <c r="DH372">
        <v>0</v>
      </c>
      <c r="DI372">
        <v>0</v>
      </c>
      <c r="DJ372">
        <v>0</v>
      </c>
      <c r="DK372">
        <v>0</v>
      </c>
      <c r="DL372">
        <v>0</v>
      </c>
      <c r="DM372">
        <v>0</v>
      </c>
      <c r="DN372">
        <v>1</v>
      </c>
      <c r="DO372">
        <v>0</v>
      </c>
      <c r="DP372">
        <v>0</v>
      </c>
      <c r="DQ372">
        <v>0</v>
      </c>
      <c r="DR372">
        <v>0</v>
      </c>
      <c r="DS372">
        <v>0</v>
      </c>
      <c r="DT372" s="340">
        <v>0</v>
      </c>
      <c r="DU372" s="340">
        <v>0</v>
      </c>
      <c r="DV372" s="340">
        <v>0</v>
      </c>
      <c r="DW372" s="340">
        <v>0</v>
      </c>
      <c r="DX372" s="340">
        <v>0</v>
      </c>
      <c r="DY372" s="340">
        <v>0</v>
      </c>
      <c r="DZ372" s="340">
        <v>1</v>
      </c>
      <c r="EA372" s="340">
        <v>0</v>
      </c>
      <c r="EB372" s="340">
        <v>0</v>
      </c>
      <c r="EC372" s="340">
        <v>0</v>
      </c>
      <c r="ED372" s="340">
        <v>0</v>
      </c>
      <c r="EE372" s="340">
        <v>1</v>
      </c>
      <c r="EF372" s="340">
        <v>0</v>
      </c>
      <c r="EG372" s="340">
        <v>0</v>
      </c>
      <c r="EH372" s="340">
        <v>0</v>
      </c>
      <c r="EI372" s="340">
        <v>1</v>
      </c>
      <c r="EJ372" s="235">
        <v>0</v>
      </c>
      <c r="EK372" s="235">
        <v>0</v>
      </c>
      <c r="EL372" s="235">
        <v>0</v>
      </c>
      <c r="EM372" s="235">
        <v>0</v>
      </c>
      <c r="EN372" s="235">
        <v>0</v>
      </c>
      <c r="EO372" s="235">
        <v>0</v>
      </c>
      <c r="EP372" s="235">
        <v>0</v>
      </c>
      <c r="EQ372" s="235">
        <v>0</v>
      </c>
      <c r="ER372" s="235">
        <v>0</v>
      </c>
      <c r="ES372" s="235">
        <v>0</v>
      </c>
      <c r="ET372" s="235">
        <v>5</v>
      </c>
      <c r="EU372" s="235">
        <v>0</v>
      </c>
      <c r="EV372" s="235">
        <v>0</v>
      </c>
      <c r="EW372" s="235">
        <v>0</v>
      </c>
      <c r="EX372" s="235">
        <v>0</v>
      </c>
      <c r="EY372" s="235">
        <v>0</v>
      </c>
    </row>
    <row r="373" spans="1:155" x14ac:dyDescent="0.2">
      <c r="A373" t="s">
        <v>1757</v>
      </c>
      <c r="E373" s="277"/>
      <c r="F373" s="277"/>
      <c r="G373" s="277"/>
      <c r="H373" s="277"/>
      <c r="I373" s="277"/>
      <c r="J373" s="277"/>
      <c r="K373">
        <v>0</v>
      </c>
      <c r="L373">
        <v>23</v>
      </c>
      <c r="M373">
        <v>0</v>
      </c>
      <c r="N373">
        <v>0</v>
      </c>
      <c r="O373">
        <v>0</v>
      </c>
      <c r="P373">
        <v>12</v>
      </c>
      <c r="Q373">
        <v>0</v>
      </c>
      <c r="R373">
        <v>0</v>
      </c>
      <c r="S373">
        <v>0</v>
      </c>
      <c r="T373">
        <v>0</v>
      </c>
      <c r="U373">
        <v>0</v>
      </c>
      <c r="V373">
        <v>0</v>
      </c>
      <c r="W373">
        <v>0</v>
      </c>
      <c r="X373">
        <v>0</v>
      </c>
      <c r="Y373">
        <v>0</v>
      </c>
      <c r="Z373">
        <v>0</v>
      </c>
      <c r="AA373" t="s">
        <v>2201</v>
      </c>
      <c r="AB373">
        <v>0</v>
      </c>
      <c r="AC373">
        <v>10</v>
      </c>
      <c r="AD373">
        <v>0</v>
      </c>
      <c r="AE373">
        <v>0</v>
      </c>
      <c r="AF373">
        <v>0</v>
      </c>
      <c r="AG373">
        <v>3</v>
      </c>
      <c r="AH373">
        <v>0</v>
      </c>
      <c r="AI373">
        <v>0</v>
      </c>
      <c r="AJ373">
        <v>0</v>
      </c>
      <c r="AK373">
        <v>0</v>
      </c>
      <c r="AL373">
        <v>0</v>
      </c>
      <c r="AM373">
        <v>0</v>
      </c>
      <c r="AN373">
        <v>0</v>
      </c>
      <c r="AO373">
        <v>0</v>
      </c>
      <c r="AP373">
        <v>0</v>
      </c>
      <c r="AQ373">
        <v>0</v>
      </c>
      <c r="AR373">
        <v>0</v>
      </c>
      <c r="AS373">
        <v>10</v>
      </c>
      <c r="AT373">
        <v>0</v>
      </c>
      <c r="AU373">
        <v>0</v>
      </c>
      <c r="AV373">
        <v>0</v>
      </c>
      <c r="AW373">
        <v>5</v>
      </c>
      <c r="AX373">
        <v>0</v>
      </c>
      <c r="AY373">
        <v>0</v>
      </c>
      <c r="AZ373">
        <v>0</v>
      </c>
      <c r="BA373">
        <v>0</v>
      </c>
      <c r="BB373">
        <v>0</v>
      </c>
      <c r="BC373">
        <v>0</v>
      </c>
      <c r="BD373">
        <v>0</v>
      </c>
      <c r="BE373">
        <v>0</v>
      </c>
      <c r="BF373">
        <v>0</v>
      </c>
      <c r="BG373">
        <v>0</v>
      </c>
      <c r="BH373">
        <v>0</v>
      </c>
      <c r="BI373">
        <v>11</v>
      </c>
      <c r="BJ373">
        <v>0</v>
      </c>
      <c r="BK373">
        <v>0</v>
      </c>
      <c r="BL373">
        <v>0</v>
      </c>
      <c r="BM373">
        <v>3</v>
      </c>
      <c r="BN373">
        <v>0</v>
      </c>
      <c r="BO373">
        <v>0</v>
      </c>
      <c r="BP373">
        <v>0</v>
      </c>
      <c r="BQ373">
        <v>0</v>
      </c>
      <c r="BR373">
        <v>0</v>
      </c>
      <c r="BS373">
        <v>0</v>
      </c>
      <c r="BT373">
        <v>0</v>
      </c>
      <c r="BU373">
        <v>0</v>
      </c>
      <c r="BV373">
        <v>0</v>
      </c>
      <c r="BW373">
        <v>0</v>
      </c>
      <c r="BX373">
        <v>0</v>
      </c>
      <c r="BY373">
        <v>3</v>
      </c>
      <c r="BZ373">
        <v>0</v>
      </c>
      <c r="CA373">
        <v>0</v>
      </c>
      <c r="CB373">
        <v>5</v>
      </c>
      <c r="CC373">
        <v>2</v>
      </c>
      <c r="CD373">
        <v>0</v>
      </c>
      <c r="CE373">
        <v>0</v>
      </c>
      <c r="CF373">
        <v>0</v>
      </c>
      <c r="CG373">
        <v>0</v>
      </c>
      <c r="CH373">
        <v>0</v>
      </c>
      <c r="CI373">
        <v>0</v>
      </c>
      <c r="CJ373">
        <v>0</v>
      </c>
      <c r="CK373">
        <v>0</v>
      </c>
      <c r="CL373">
        <v>0</v>
      </c>
      <c r="CM373">
        <v>0</v>
      </c>
      <c r="CN373">
        <v>0</v>
      </c>
      <c r="CO373">
        <v>1</v>
      </c>
      <c r="CP373">
        <v>0</v>
      </c>
      <c r="CQ373">
        <v>0</v>
      </c>
      <c r="CR373">
        <v>0</v>
      </c>
      <c r="CS373">
        <v>2</v>
      </c>
      <c r="CT373">
        <v>0</v>
      </c>
      <c r="CU373">
        <v>0</v>
      </c>
      <c r="CV373">
        <v>0</v>
      </c>
      <c r="CW373">
        <v>0</v>
      </c>
      <c r="CX373">
        <v>0</v>
      </c>
      <c r="CY373">
        <v>0</v>
      </c>
      <c r="CZ373">
        <v>0</v>
      </c>
      <c r="DA373">
        <v>0</v>
      </c>
      <c r="DB373">
        <v>0</v>
      </c>
      <c r="DC373">
        <v>0</v>
      </c>
      <c r="DD373">
        <v>0</v>
      </c>
      <c r="DE373">
        <v>10</v>
      </c>
      <c r="DF373">
        <v>0</v>
      </c>
      <c r="DG373">
        <v>0</v>
      </c>
      <c r="DH373">
        <v>0</v>
      </c>
      <c r="DI373">
        <v>3</v>
      </c>
      <c r="DJ373">
        <v>0</v>
      </c>
      <c r="DK373">
        <v>0</v>
      </c>
      <c r="DL373">
        <v>0</v>
      </c>
      <c r="DM373">
        <v>0</v>
      </c>
      <c r="DN373">
        <v>0</v>
      </c>
      <c r="DO373">
        <v>0</v>
      </c>
      <c r="DP373">
        <v>0</v>
      </c>
      <c r="DQ373">
        <v>0</v>
      </c>
      <c r="DR373">
        <v>0</v>
      </c>
      <c r="DS373">
        <v>0</v>
      </c>
      <c r="DT373" s="340" t="e">
        <v>#N/A</v>
      </c>
      <c r="DU373" s="340" t="e">
        <v>#N/A</v>
      </c>
      <c r="DV373" s="340" t="e">
        <v>#N/A</v>
      </c>
      <c r="DW373" s="340" t="e">
        <v>#N/A</v>
      </c>
      <c r="DX373" s="340" t="e">
        <v>#N/A</v>
      </c>
      <c r="DY373" s="340" t="e">
        <v>#N/A</v>
      </c>
      <c r="DZ373" s="340" t="e">
        <v>#N/A</v>
      </c>
      <c r="EA373" s="340" t="e">
        <v>#N/A</v>
      </c>
      <c r="EB373" s="340" t="e">
        <v>#N/A</v>
      </c>
      <c r="EC373" s="340" t="e">
        <v>#N/A</v>
      </c>
      <c r="ED373" s="340" t="e">
        <v>#N/A</v>
      </c>
      <c r="EE373" s="340" t="e">
        <v>#N/A</v>
      </c>
      <c r="EF373" s="340" t="e">
        <v>#N/A</v>
      </c>
      <c r="EG373" s="340" t="e">
        <v>#N/A</v>
      </c>
      <c r="EH373" s="340" t="e">
        <v>#N/A</v>
      </c>
      <c r="EI373" s="340" t="e">
        <v>#N/A</v>
      </c>
      <c r="EJ373" s="235" t="e">
        <v>#N/A</v>
      </c>
      <c r="EK373" s="235" t="e">
        <v>#N/A</v>
      </c>
      <c r="EL373" s="235" t="e">
        <v>#N/A</v>
      </c>
      <c r="EM373" s="235" t="e">
        <v>#N/A</v>
      </c>
      <c r="EN373" s="235" t="e">
        <v>#N/A</v>
      </c>
      <c r="EO373" s="235" t="e">
        <v>#N/A</v>
      </c>
      <c r="EP373" s="235" t="e">
        <v>#N/A</v>
      </c>
      <c r="EQ373" s="235" t="e">
        <v>#N/A</v>
      </c>
      <c r="ER373" s="235" t="e">
        <v>#N/A</v>
      </c>
      <c r="ES373" s="235" t="e">
        <v>#N/A</v>
      </c>
      <c r="ET373" s="235" t="e">
        <v>#N/A</v>
      </c>
      <c r="EU373" s="235" t="e">
        <v>#N/A</v>
      </c>
      <c r="EV373" s="235" t="e">
        <v>#N/A</v>
      </c>
      <c r="EW373" s="235" t="e">
        <v>#N/A</v>
      </c>
      <c r="EX373" s="235" t="e">
        <v>#N/A</v>
      </c>
      <c r="EY373" s="235" t="e">
        <v>#N/A</v>
      </c>
    </row>
    <row r="374" spans="1:155" x14ac:dyDescent="0.2">
      <c r="A374" t="s">
        <v>1970</v>
      </c>
      <c r="E374" s="277"/>
      <c r="F374" s="277"/>
      <c r="G374" s="277"/>
      <c r="H374" s="277"/>
      <c r="I374" s="277"/>
      <c r="J374" s="277"/>
      <c r="K374">
        <v>0</v>
      </c>
      <c r="L374">
        <v>11</v>
      </c>
      <c r="M374">
        <v>0</v>
      </c>
      <c r="N374">
        <v>2</v>
      </c>
      <c r="O374">
        <v>24</v>
      </c>
      <c r="P374">
        <v>0</v>
      </c>
      <c r="Q374">
        <v>0</v>
      </c>
      <c r="R374">
        <v>0</v>
      </c>
      <c r="S374">
        <v>0</v>
      </c>
      <c r="T374">
        <v>2</v>
      </c>
      <c r="U374">
        <v>0</v>
      </c>
      <c r="V374">
        <v>0</v>
      </c>
      <c r="W374">
        <v>0</v>
      </c>
      <c r="X374">
        <v>0</v>
      </c>
      <c r="Y374">
        <v>0</v>
      </c>
      <c r="Z374">
        <v>0</v>
      </c>
      <c r="AA374" t="s">
        <v>2201</v>
      </c>
      <c r="AB374">
        <v>0</v>
      </c>
      <c r="AC374">
        <v>0</v>
      </c>
      <c r="AD374">
        <v>0</v>
      </c>
      <c r="AE374">
        <v>0</v>
      </c>
      <c r="AF374">
        <v>0</v>
      </c>
      <c r="AG374">
        <v>0</v>
      </c>
      <c r="AH374">
        <v>0</v>
      </c>
      <c r="AI374">
        <v>0</v>
      </c>
      <c r="AJ374">
        <v>0</v>
      </c>
      <c r="AK374">
        <v>0</v>
      </c>
      <c r="AL374">
        <v>0</v>
      </c>
      <c r="AM374">
        <v>0</v>
      </c>
      <c r="AN374">
        <v>0</v>
      </c>
      <c r="AO374">
        <v>0</v>
      </c>
      <c r="AP374">
        <v>0</v>
      </c>
      <c r="AQ374">
        <v>0</v>
      </c>
      <c r="AR374">
        <v>0</v>
      </c>
      <c r="AS374">
        <v>0</v>
      </c>
      <c r="AT374">
        <v>0</v>
      </c>
      <c r="AU374">
        <v>0</v>
      </c>
      <c r="AV374">
        <v>0</v>
      </c>
      <c r="AW374">
        <v>0</v>
      </c>
      <c r="AX374">
        <v>0</v>
      </c>
      <c r="AY374">
        <v>0</v>
      </c>
      <c r="AZ374">
        <v>0</v>
      </c>
      <c r="BA374">
        <v>0</v>
      </c>
      <c r="BB374">
        <v>0</v>
      </c>
      <c r="BC374">
        <v>0</v>
      </c>
      <c r="BD374">
        <v>0</v>
      </c>
      <c r="BE374">
        <v>0</v>
      </c>
      <c r="BF374">
        <v>0</v>
      </c>
      <c r="BG374">
        <v>0</v>
      </c>
      <c r="BH374">
        <v>0</v>
      </c>
      <c r="BI374">
        <v>2</v>
      </c>
      <c r="BJ374">
        <v>0</v>
      </c>
      <c r="BK374">
        <v>0</v>
      </c>
      <c r="BL374">
        <v>1</v>
      </c>
      <c r="BM374">
        <v>0</v>
      </c>
      <c r="BN374">
        <v>0</v>
      </c>
      <c r="BO374">
        <v>0</v>
      </c>
      <c r="BP374">
        <v>0</v>
      </c>
      <c r="BQ374">
        <v>0</v>
      </c>
      <c r="BR374">
        <v>0</v>
      </c>
      <c r="BS374">
        <v>0</v>
      </c>
      <c r="BT374">
        <v>0</v>
      </c>
      <c r="BU374">
        <v>0</v>
      </c>
      <c r="BV374">
        <v>0</v>
      </c>
      <c r="BW374">
        <v>0</v>
      </c>
      <c r="BX374">
        <v>0</v>
      </c>
      <c r="BY374">
        <v>1</v>
      </c>
      <c r="BZ374">
        <v>0</v>
      </c>
      <c r="CA374">
        <v>0</v>
      </c>
      <c r="CB374">
        <v>0</v>
      </c>
      <c r="CC374">
        <v>0</v>
      </c>
      <c r="CD374">
        <v>0</v>
      </c>
      <c r="CE374">
        <v>0</v>
      </c>
      <c r="CF374">
        <v>0</v>
      </c>
      <c r="CG374">
        <v>0</v>
      </c>
      <c r="CH374">
        <v>0</v>
      </c>
      <c r="CI374">
        <v>0</v>
      </c>
      <c r="CJ374">
        <v>0</v>
      </c>
      <c r="CK374">
        <v>0</v>
      </c>
      <c r="CL374">
        <v>0</v>
      </c>
      <c r="CM374">
        <v>0</v>
      </c>
      <c r="CN374">
        <v>0</v>
      </c>
      <c r="CO374">
        <v>2</v>
      </c>
      <c r="CP374">
        <v>0</v>
      </c>
      <c r="CQ374">
        <v>1</v>
      </c>
      <c r="CR374">
        <v>3</v>
      </c>
      <c r="CS374">
        <v>0</v>
      </c>
      <c r="CT374">
        <v>0</v>
      </c>
      <c r="CU374">
        <v>0</v>
      </c>
      <c r="CV374">
        <v>0</v>
      </c>
      <c r="CW374">
        <v>0</v>
      </c>
      <c r="CX374">
        <v>0</v>
      </c>
      <c r="CY374">
        <v>0</v>
      </c>
      <c r="CZ374">
        <v>0</v>
      </c>
      <c r="DA374">
        <v>0</v>
      </c>
      <c r="DB374">
        <v>0</v>
      </c>
      <c r="DC374">
        <v>0</v>
      </c>
      <c r="DD374">
        <v>0</v>
      </c>
      <c r="DE374">
        <v>3</v>
      </c>
      <c r="DF374">
        <v>0</v>
      </c>
      <c r="DG374">
        <v>0</v>
      </c>
      <c r="DH374">
        <v>0</v>
      </c>
      <c r="DI374">
        <v>0</v>
      </c>
      <c r="DJ374">
        <v>1</v>
      </c>
      <c r="DK374">
        <v>0</v>
      </c>
      <c r="DL374">
        <v>0</v>
      </c>
      <c r="DM374">
        <v>0</v>
      </c>
      <c r="DN374">
        <v>0</v>
      </c>
      <c r="DO374">
        <v>0</v>
      </c>
      <c r="DP374">
        <v>0</v>
      </c>
      <c r="DQ374">
        <v>0</v>
      </c>
      <c r="DR374">
        <v>0</v>
      </c>
      <c r="DS374">
        <v>0</v>
      </c>
      <c r="DT374" s="340">
        <v>0</v>
      </c>
      <c r="DU374" s="340">
        <v>0</v>
      </c>
      <c r="DV374" s="340">
        <v>0</v>
      </c>
      <c r="DW374" s="340">
        <v>0</v>
      </c>
      <c r="DX374" s="340">
        <v>6</v>
      </c>
      <c r="DY374" s="340">
        <v>0</v>
      </c>
      <c r="DZ374" s="340">
        <v>0</v>
      </c>
      <c r="EA374" s="340">
        <v>0</v>
      </c>
      <c r="EB374" s="340">
        <v>0</v>
      </c>
      <c r="EC374" s="340">
        <v>0</v>
      </c>
      <c r="ED374" s="340">
        <v>0</v>
      </c>
      <c r="EE374" s="340">
        <v>0</v>
      </c>
      <c r="EF374" s="340">
        <v>0</v>
      </c>
      <c r="EG374" s="340">
        <v>0</v>
      </c>
      <c r="EH374" s="340">
        <v>0</v>
      </c>
      <c r="EI374" s="340">
        <v>0</v>
      </c>
      <c r="EJ374" s="235">
        <v>0</v>
      </c>
      <c r="EK374" s="235">
        <v>2</v>
      </c>
      <c r="EL374" s="235">
        <v>0</v>
      </c>
      <c r="EM374" s="235">
        <v>0</v>
      </c>
      <c r="EN374" s="235">
        <v>3</v>
      </c>
      <c r="EO374" s="235">
        <v>0</v>
      </c>
      <c r="EP374" s="235">
        <v>0</v>
      </c>
      <c r="EQ374" s="235">
        <v>0</v>
      </c>
      <c r="ER374" s="235">
        <v>0</v>
      </c>
      <c r="ES374" s="235">
        <v>0</v>
      </c>
      <c r="ET374" s="235">
        <v>0</v>
      </c>
      <c r="EU374" s="235">
        <v>0</v>
      </c>
      <c r="EV374" s="235">
        <v>0</v>
      </c>
      <c r="EW374" s="235">
        <v>0</v>
      </c>
      <c r="EX374" s="235">
        <v>0</v>
      </c>
      <c r="EY374" s="235">
        <v>0</v>
      </c>
    </row>
    <row r="375" spans="1:155" x14ac:dyDescent="0.2">
      <c r="A375" t="s">
        <v>1991</v>
      </c>
      <c r="E375" s="277"/>
      <c r="F375" s="277"/>
      <c r="G375" s="277"/>
      <c r="H375" s="277"/>
      <c r="I375" s="277"/>
      <c r="J375" s="277"/>
      <c r="K375">
        <v>0</v>
      </c>
      <c r="L375">
        <v>44</v>
      </c>
      <c r="M375">
        <v>0</v>
      </c>
      <c r="N375">
        <v>0</v>
      </c>
      <c r="O375">
        <v>0</v>
      </c>
      <c r="P375">
        <v>0</v>
      </c>
      <c r="Q375">
        <v>0</v>
      </c>
      <c r="R375">
        <v>0</v>
      </c>
      <c r="S375">
        <v>0</v>
      </c>
      <c r="T375">
        <v>0</v>
      </c>
      <c r="U375">
        <v>0</v>
      </c>
      <c r="V375">
        <v>0</v>
      </c>
      <c r="W375">
        <v>0</v>
      </c>
      <c r="X375">
        <v>0</v>
      </c>
      <c r="Y375">
        <v>0</v>
      </c>
      <c r="Z375">
        <v>0</v>
      </c>
      <c r="AA375" t="s">
        <v>2201</v>
      </c>
      <c r="AB375">
        <v>0</v>
      </c>
      <c r="AC375">
        <v>6</v>
      </c>
      <c r="AD375">
        <v>0</v>
      </c>
      <c r="AE375">
        <v>0</v>
      </c>
      <c r="AF375">
        <v>0</v>
      </c>
      <c r="AG375">
        <v>0</v>
      </c>
      <c r="AH375">
        <v>0</v>
      </c>
      <c r="AI375">
        <v>0</v>
      </c>
      <c r="AJ375">
        <v>0</v>
      </c>
      <c r="AK375">
        <v>0</v>
      </c>
      <c r="AL375">
        <v>0</v>
      </c>
      <c r="AM375">
        <v>0</v>
      </c>
      <c r="AN375">
        <v>0</v>
      </c>
      <c r="AO375">
        <v>0</v>
      </c>
      <c r="AP375">
        <v>0</v>
      </c>
      <c r="AQ375">
        <v>0</v>
      </c>
      <c r="AR375">
        <v>0</v>
      </c>
      <c r="AS375">
        <v>4</v>
      </c>
      <c r="AT375">
        <v>0</v>
      </c>
      <c r="AU375">
        <v>0</v>
      </c>
      <c r="AV375">
        <v>0</v>
      </c>
      <c r="AW375">
        <v>0</v>
      </c>
      <c r="AX375">
        <v>0</v>
      </c>
      <c r="AY375">
        <v>0</v>
      </c>
      <c r="AZ375">
        <v>0</v>
      </c>
      <c r="BA375">
        <v>0</v>
      </c>
      <c r="BB375">
        <v>0</v>
      </c>
      <c r="BC375">
        <v>0</v>
      </c>
      <c r="BD375">
        <v>0</v>
      </c>
      <c r="BE375">
        <v>0</v>
      </c>
      <c r="BF375">
        <v>0</v>
      </c>
      <c r="BG375">
        <v>0</v>
      </c>
      <c r="BH375">
        <v>0</v>
      </c>
      <c r="BI375">
        <v>12</v>
      </c>
      <c r="BJ375">
        <v>0</v>
      </c>
      <c r="BK375">
        <v>0</v>
      </c>
      <c r="BL375">
        <v>0</v>
      </c>
      <c r="BM375">
        <v>0</v>
      </c>
      <c r="BN375">
        <v>0</v>
      </c>
      <c r="BO375">
        <v>0</v>
      </c>
      <c r="BP375">
        <v>0</v>
      </c>
      <c r="BQ375">
        <v>0</v>
      </c>
      <c r="BR375">
        <v>0</v>
      </c>
      <c r="BS375">
        <v>0</v>
      </c>
      <c r="BT375">
        <v>0</v>
      </c>
      <c r="BU375">
        <v>0</v>
      </c>
      <c r="BV375">
        <v>0</v>
      </c>
      <c r="BW375">
        <v>0</v>
      </c>
      <c r="BX375">
        <v>0</v>
      </c>
      <c r="BY375">
        <v>12</v>
      </c>
      <c r="BZ375">
        <v>0</v>
      </c>
      <c r="CA375">
        <v>0</v>
      </c>
      <c r="CB375">
        <v>0</v>
      </c>
      <c r="CC375">
        <v>0</v>
      </c>
      <c r="CD375">
        <v>0</v>
      </c>
      <c r="CE375">
        <v>0</v>
      </c>
      <c r="CF375">
        <v>0</v>
      </c>
      <c r="CG375">
        <v>0</v>
      </c>
      <c r="CH375">
        <v>0</v>
      </c>
      <c r="CI375">
        <v>0</v>
      </c>
      <c r="CJ375">
        <v>0</v>
      </c>
      <c r="CK375">
        <v>0</v>
      </c>
      <c r="CL375">
        <v>0</v>
      </c>
      <c r="CM375">
        <v>0</v>
      </c>
      <c r="CN375">
        <v>0</v>
      </c>
      <c r="CO375">
        <v>16</v>
      </c>
      <c r="CP375">
        <v>0</v>
      </c>
      <c r="CQ375">
        <v>0</v>
      </c>
      <c r="CR375">
        <v>0</v>
      </c>
      <c r="CS375">
        <v>0</v>
      </c>
      <c r="CT375">
        <v>0</v>
      </c>
      <c r="CU375">
        <v>0</v>
      </c>
      <c r="CV375">
        <v>0</v>
      </c>
      <c r="CW375">
        <v>0</v>
      </c>
      <c r="CX375">
        <v>0</v>
      </c>
      <c r="CY375">
        <v>0</v>
      </c>
      <c r="CZ375">
        <v>0</v>
      </c>
      <c r="DA375">
        <v>0</v>
      </c>
      <c r="DB375">
        <v>0</v>
      </c>
      <c r="DC375">
        <v>0</v>
      </c>
      <c r="DD375">
        <v>0</v>
      </c>
      <c r="DE375">
        <v>9</v>
      </c>
      <c r="DF375">
        <v>0</v>
      </c>
      <c r="DG375">
        <v>0</v>
      </c>
      <c r="DH375">
        <v>0</v>
      </c>
      <c r="DI375">
        <v>0</v>
      </c>
      <c r="DJ375">
        <v>0</v>
      </c>
      <c r="DK375">
        <v>0</v>
      </c>
      <c r="DL375">
        <v>0</v>
      </c>
      <c r="DM375">
        <v>0</v>
      </c>
      <c r="DN375">
        <v>0</v>
      </c>
      <c r="DO375">
        <v>0</v>
      </c>
      <c r="DP375">
        <v>0</v>
      </c>
      <c r="DQ375">
        <v>0</v>
      </c>
      <c r="DR375">
        <v>0</v>
      </c>
      <c r="DS375">
        <v>0</v>
      </c>
      <c r="DT375" s="340">
        <v>0</v>
      </c>
      <c r="DU375" s="340">
        <v>9</v>
      </c>
      <c r="DV375" s="340">
        <v>0</v>
      </c>
      <c r="DW375" s="340">
        <v>0</v>
      </c>
      <c r="DX375" s="340">
        <v>0</v>
      </c>
      <c r="DY375" s="340">
        <v>0</v>
      </c>
      <c r="DZ375" s="340">
        <v>0</v>
      </c>
      <c r="EA375" s="340">
        <v>0</v>
      </c>
      <c r="EB375" s="340">
        <v>0</v>
      </c>
      <c r="EC375" s="340">
        <v>0</v>
      </c>
      <c r="ED375" s="340">
        <v>0</v>
      </c>
      <c r="EE375" s="340">
        <v>0</v>
      </c>
      <c r="EF375" s="340">
        <v>0</v>
      </c>
      <c r="EG375" s="340">
        <v>0</v>
      </c>
      <c r="EH375" s="340">
        <v>0</v>
      </c>
      <c r="EI375" s="340">
        <v>0</v>
      </c>
      <c r="EJ375" s="235">
        <v>0</v>
      </c>
      <c r="EK375" s="235">
        <v>11</v>
      </c>
      <c r="EL375" s="235">
        <v>0</v>
      </c>
      <c r="EM375" s="235">
        <v>0</v>
      </c>
      <c r="EN375" s="235">
        <v>0</v>
      </c>
      <c r="EO375" s="235">
        <v>0</v>
      </c>
      <c r="EP375" s="235">
        <v>0</v>
      </c>
      <c r="EQ375" s="235">
        <v>0</v>
      </c>
      <c r="ER375" s="235">
        <v>0</v>
      </c>
      <c r="ES375" s="235">
        <v>0</v>
      </c>
      <c r="ET375" s="235">
        <v>0</v>
      </c>
      <c r="EU375" s="235">
        <v>0</v>
      </c>
      <c r="EV375" s="235">
        <v>0</v>
      </c>
      <c r="EW375" s="235">
        <v>0</v>
      </c>
      <c r="EX375" s="235">
        <v>0</v>
      </c>
      <c r="EY375" s="235">
        <v>0</v>
      </c>
    </row>
    <row r="376" spans="1:155" x14ac:dyDescent="0.2">
      <c r="A376" t="s">
        <v>1837</v>
      </c>
      <c r="E376" s="277"/>
      <c r="F376" s="277"/>
      <c r="G376" s="277"/>
      <c r="H376" s="277"/>
      <c r="I376" s="277"/>
      <c r="J376" s="277"/>
      <c r="K376">
        <v>0</v>
      </c>
      <c r="L376">
        <v>0</v>
      </c>
      <c r="M376">
        <v>0</v>
      </c>
      <c r="N376">
        <v>0</v>
      </c>
      <c r="O376">
        <v>30</v>
      </c>
      <c r="P376">
        <v>0</v>
      </c>
      <c r="Q376">
        <v>2</v>
      </c>
      <c r="R376">
        <v>0</v>
      </c>
      <c r="S376">
        <v>0</v>
      </c>
      <c r="T376">
        <v>6</v>
      </c>
      <c r="U376">
        <v>0</v>
      </c>
      <c r="V376">
        <v>0</v>
      </c>
      <c r="W376">
        <v>0</v>
      </c>
      <c r="X376">
        <v>0</v>
      </c>
      <c r="Y376">
        <v>0</v>
      </c>
      <c r="Z376">
        <v>0</v>
      </c>
      <c r="AA376" t="s">
        <v>2201</v>
      </c>
      <c r="AB376">
        <v>0</v>
      </c>
      <c r="AC376">
        <v>0</v>
      </c>
      <c r="AD376">
        <v>0</v>
      </c>
      <c r="AE376">
        <v>0</v>
      </c>
      <c r="AF376">
        <v>0</v>
      </c>
      <c r="AG376">
        <v>0</v>
      </c>
      <c r="AH376">
        <v>0</v>
      </c>
      <c r="AI376">
        <v>0</v>
      </c>
      <c r="AJ376">
        <v>0</v>
      </c>
      <c r="AK376">
        <v>0</v>
      </c>
      <c r="AL376">
        <v>0</v>
      </c>
      <c r="AM376">
        <v>0</v>
      </c>
      <c r="AN376">
        <v>0</v>
      </c>
      <c r="AO376">
        <v>0</v>
      </c>
      <c r="AP376">
        <v>0</v>
      </c>
      <c r="AQ376">
        <v>0</v>
      </c>
      <c r="AR376">
        <v>0</v>
      </c>
      <c r="AS376">
        <v>0</v>
      </c>
      <c r="AT376">
        <v>0</v>
      </c>
      <c r="AU376">
        <v>0</v>
      </c>
      <c r="AV376">
        <v>0</v>
      </c>
      <c r="AW376">
        <v>0</v>
      </c>
      <c r="AX376">
        <v>0</v>
      </c>
      <c r="AY376">
        <v>0</v>
      </c>
      <c r="AZ376">
        <v>0</v>
      </c>
      <c r="BA376">
        <v>0</v>
      </c>
      <c r="BB376">
        <v>0</v>
      </c>
      <c r="BC376">
        <v>0</v>
      </c>
      <c r="BD376">
        <v>0</v>
      </c>
      <c r="BE376">
        <v>0</v>
      </c>
      <c r="BF376">
        <v>0</v>
      </c>
      <c r="BG376">
        <v>0</v>
      </c>
      <c r="BH376">
        <v>0</v>
      </c>
      <c r="BI376">
        <v>0</v>
      </c>
      <c r="BJ376">
        <v>0</v>
      </c>
      <c r="BK376">
        <v>0</v>
      </c>
      <c r="BL376">
        <v>1</v>
      </c>
      <c r="BM376">
        <v>0</v>
      </c>
      <c r="BN376">
        <v>1</v>
      </c>
      <c r="BO376">
        <v>0</v>
      </c>
      <c r="BP376">
        <v>0</v>
      </c>
      <c r="BQ376">
        <v>0</v>
      </c>
      <c r="BR376">
        <v>0</v>
      </c>
      <c r="BS376">
        <v>0</v>
      </c>
      <c r="BT376">
        <v>0</v>
      </c>
      <c r="BU376">
        <v>0</v>
      </c>
      <c r="BV376">
        <v>0</v>
      </c>
      <c r="BW376">
        <v>0</v>
      </c>
      <c r="BX376">
        <v>0</v>
      </c>
      <c r="BY376">
        <v>0</v>
      </c>
      <c r="BZ376">
        <v>0</v>
      </c>
      <c r="CA376">
        <v>0</v>
      </c>
      <c r="CB376">
        <v>1</v>
      </c>
      <c r="CC376">
        <v>0</v>
      </c>
      <c r="CD376">
        <v>0</v>
      </c>
      <c r="CE376">
        <v>0</v>
      </c>
      <c r="CF376">
        <v>0</v>
      </c>
      <c r="CG376">
        <v>0</v>
      </c>
      <c r="CH376">
        <v>0</v>
      </c>
      <c r="CI376">
        <v>0</v>
      </c>
      <c r="CJ376">
        <v>0</v>
      </c>
      <c r="CK376">
        <v>0</v>
      </c>
      <c r="CL376">
        <v>0</v>
      </c>
      <c r="CM376">
        <v>0</v>
      </c>
      <c r="CN376">
        <v>0</v>
      </c>
      <c r="CO376">
        <v>0</v>
      </c>
      <c r="CP376">
        <v>0</v>
      </c>
      <c r="CQ376">
        <v>0</v>
      </c>
      <c r="CR376">
        <v>0</v>
      </c>
      <c r="CS376">
        <v>0</v>
      </c>
      <c r="CT376">
        <v>1</v>
      </c>
      <c r="CU376">
        <v>0</v>
      </c>
      <c r="CV376">
        <v>0</v>
      </c>
      <c r="CW376">
        <v>0</v>
      </c>
      <c r="CX376">
        <v>0</v>
      </c>
      <c r="CY376">
        <v>0</v>
      </c>
      <c r="CZ376">
        <v>0</v>
      </c>
      <c r="DA376">
        <v>0</v>
      </c>
      <c r="DB376">
        <v>0</v>
      </c>
      <c r="DC376">
        <v>0</v>
      </c>
      <c r="DD376">
        <v>0</v>
      </c>
      <c r="DE376">
        <v>0</v>
      </c>
      <c r="DF376">
        <v>0</v>
      </c>
      <c r="DG376">
        <v>0</v>
      </c>
      <c r="DH376">
        <v>0</v>
      </c>
      <c r="DI376">
        <v>0</v>
      </c>
      <c r="DJ376">
        <v>0</v>
      </c>
      <c r="DK376">
        <v>0</v>
      </c>
      <c r="DL376">
        <v>0</v>
      </c>
      <c r="DM376">
        <v>0</v>
      </c>
      <c r="DN376">
        <v>0</v>
      </c>
      <c r="DO376">
        <v>0</v>
      </c>
      <c r="DP376">
        <v>0</v>
      </c>
      <c r="DQ376">
        <v>0</v>
      </c>
      <c r="DR376">
        <v>0</v>
      </c>
      <c r="DS376">
        <v>0</v>
      </c>
      <c r="DT376" s="340">
        <v>0</v>
      </c>
      <c r="DU376" s="340">
        <v>0</v>
      </c>
      <c r="DV376" s="340">
        <v>0</v>
      </c>
      <c r="DW376" s="340">
        <v>0</v>
      </c>
      <c r="DX376" s="340">
        <v>0</v>
      </c>
      <c r="DY376" s="340">
        <v>0</v>
      </c>
      <c r="DZ376" s="340">
        <v>0</v>
      </c>
      <c r="EA376" s="340">
        <v>0</v>
      </c>
      <c r="EB376" s="340">
        <v>0</v>
      </c>
      <c r="EC376" s="340">
        <v>0</v>
      </c>
      <c r="ED376" s="340">
        <v>0</v>
      </c>
      <c r="EE376" s="340">
        <v>0</v>
      </c>
      <c r="EF376" s="340">
        <v>0</v>
      </c>
      <c r="EG376" s="340">
        <v>0</v>
      </c>
      <c r="EH376" s="340">
        <v>0</v>
      </c>
      <c r="EI376" s="340">
        <v>0</v>
      </c>
      <c r="EJ376" s="235">
        <v>0</v>
      </c>
      <c r="EK376" s="235">
        <v>0</v>
      </c>
      <c r="EL376" s="235">
        <v>0</v>
      </c>
      <c r="EM376" s="235">
        <v>0</v>
      </c>
      <c r="EN376" s="235">
        <v>0</v>
      </c>
      <c r="EO376" s="235">
        <v>0</v>
      </c>
      <c r="EP376" s="235">
        <v>0</v>
      </c>
      <c r="EQ376" s="235">
        <v>0</v>
      </c>
      <c r="ER376" s="235">
        <v>0</v>
      </c>
      <c r="ES376" s="235">
        <v>0</v>
      </c>
      <c r="ET376" s="235">
        <v>0</v>
      </c>
      <c r="EU376" s="235">
        <v>0</v>
      </c>
      <c r="EV376" s="235">
        <v>0</v>
      </c>
      <c r="EW376" s="235">
        <v>0</v>
      </c>
      <c r="EX376" s="235">
        <v>0</v>
      </c>
      <c r="EY376" s="235">
        <v>0</v>
      </c>
    </row>
    <row r="377" spans="1:155" x14ac:dyDescent="0.2">
      <c r="A377" t="s">
        <v>1794</v>
      </c>
      <c r="E377" s="277"/>
      <c r="F377" s="277"/>
      <c r="G377" s="277"/>
      <c r="H377" s="277"/>
      <c r="I377" s="277"/>
      <c r="J377" s="277"/>
      <c r="K377">
        <v>0</v>
      </c>
      <c r="L377">
        <v>23</v>
      </c>
      <c r="M377">
        <v>0</v>
      </c>
      <c r="N377">
        <v>1</v>
      </c>
      <c r="O377">
        <v>8</v>
      </c>
      <c r="P377">
        <v>0</v>
      </c>
      <c r="Q377">
        <v>0</v>
      </c>
      <c r="R377">
        <v>0</v>
      </c>
      <c r="S377">
        <v>0</v>
      </c>
      <c r="T377">
        <v>0</v>
      </c>
      <c r="U377">
        <v>0</v>
      </c>
      <c r="V377">
        <v>0</v>
      </c>
      <c r="W377">
        <v>0</v>
      </c>
      <c r="X377">
        <v>0</v>
      </c>
      <c r="Y377">
        <v>0</v>
      </c>
      <c r="Z377">
        <v>0</v>
      </c>
      <c r="AA377" t="s">
        <v>2201</v>
      </c>
      <c r="AB377">
        <v>0</v>
      </c>
      <c r="AC377">
        <v>0</v>
      </c>
      <c r="AD377">
        <v>0</v>
      </c>
      <c r="AE377">
        <v>0</v>
      </c>
      <c r="AF377">
        <v>1</v>
      </c>
      <c r="AG377">
        <v>0</v>
      </c>
      <c r="AH377">
        <v>0</v>
      </c>
      <c r="AI377">
        <v>0</v>
      </c>
      <c r="AJ377">
        <v>0</v>
      </c>
      <c r="AK377">
        <v>0</v>
      </c>
      <c r="AL377">
        <v>0</v>
      </c>
      <c r="AM377">
        <v>0</v>
      </c>
      <c r="AN377">
        <v>0</v>
      </c>
      <c r="AO377">
        <v>0</v>
      </c>
      <c r="AP377">
        <v>0</v>
      </c>
      <c r="AQ377">
        <v>0</v>
      </c>
      <c r="AR377">
        <v>0</v>
      </c>
      <c r="AS377">
        <v>1</v>
      </c>
      <c r="AT377">
        <v>0</v>
      </c>
      <c r="AU377">
        <v>0</v>
      </c>
      <c r="AV377">
        <v>0</v>
      </c>
      <c r="AW377">
        <v>0</v>
      </c>
      <c r="AX377">
        <v>0</v>
      </c>
      <c r="AY377">
        <v>0</v>
      </c>
      <c r="AZ377">
        <v>0</v>
      </c>
      <c r="BA377">
        <v>0</v>
      </c>
      <c r="BB377">
        <v>0</v>
      </c>
      <c r="BC377">
        <v>0</v>
      </c>
      <c r="BD377">
        <v>0</v>
      </c>
      <c r="BE377">
        <v>0</v>
      </c>
      <c r="BF377">
        <v>0</v>
      </c>
      <c r="BG377">
        <v>0</v>
      </c>
      <c r="BH377">
        <v>0</v>
      </c>
      <c r="BI377">
        <v>9</v>
      </c>
      <c r="BJ377">
        <v>0</v>
      </c>
      <c r="BK377">
        <v>0</v>
      </c>
      <c r="BL377">
        <v>2</v>
      </c>
      <c r="BM377">
        <v>0</v>
      </c>
      <c r="BN377">
        <v>0</v>
      </c>
      <c r="BO377">
        <v>0</v>
      </c>
      <c r="BP377">
        <v>0</v>
      </c>
      <c r="BQ377">
        <v>0</v>
      </c>
      <c r="BR377">
        <v>0</v>
      </c>
      <c r="BS377">
        <v>0</v>
      </c>
      <c r="BT377">
        <v>0</v>
      </c>
      <c r="BU377">
        <v>0</v>
      </c>
      <c r="BV377">
        <v>0</v>
      </c>
      <c r="BW377">
        <v>0</v>
      </c>
      <c r="BX377">
        <v>0</v>
      </c>
      <c r="BY377">
        <v>11</v>
      </c>
      <c r="BZ377">
        <v>0</v>
      </c>
      <c r="CA377">
        <v>0</v>
      </c>
      <c r="CB377">
        <v>1</v>
      </c>
      <c r="CC377">
        <v>0</v>
      </c>
      <c r="CD377">
        <v>0</v>
      </c>
      <c r="CE377">
        <v>0</v>
      </c>
      <c r="CF377">
        <v>0</v>
      </c>
      <c r="CG377">
        <v>0</v>
      </c>
      <c r="CH377">
        <v>0</v>
      </c>
      <c r="CI377">
        <v>0</v>
      </c>
      <c r="CJ377">
        <v>0</v>
      </c>
      <c r="CK377">
        <v>0</v>
      </c>
      <c r="CL377">
        <v>0</v>
      </c>
      <c r="CM377">
        <v>0</v>
      </c>
      <c r="DT377" s="340">
        <v>0</v>
      </c>
      <c r="DU377" s="340">
        <v>13</v>
      </c>
      <c r="DV377" s="340">
        <v>0</v>
      </c>
      <c r="DW377" s="340">
        <v>0</v>
      </c>
      <c r="DX377" s="340">
        <v>3</v>
      </c>
      <c r="DY377" s="340">
        <v>0</v>
      </c>
      <c r="DZ377" s="340">
        <v>0</v>
      </c>
      <c r="EA377" s="340">
        <v>0</v>
      </c>
      <c r="EB377" s="340">
        <v>0</v>
      </c>
      <c r="EC377" s="340">
        <v>0</v>
      </c>
      <c r="ED377" s="340">
        <v>0</v>
      </c>
      <c r="EE377" s="340">
        <v>0</v>
      </c>
      <c r="EF377" s="340">
        <v>0</v>
      </c>
      <c r="EG377" s="340">
        <v>0</v>
      </c>
      <c r="EH377" s="340">
        <v>0</v>
      </c>
      <c r="EI377" s="340">
        <v>0</v>
      </c>
      <c r="EJ377" s="235">
        <v>0</v>
      </c>
      <c r="EK377" s="235">
        <v>4</v>
      </c>
      <c r="EL377" s="235">
        <v>0</v>
      </c>
      <c r="EM377" s="235">
        <v>0</v>
      </c>
      <c r="EN377" s="235">
        <v>1</v>
      </c>
      <c r="EO377" s="235">
        <v>0</v>
      </c>
      <c r="EP377" s="235">
        <v>0</v>
      </c>
      <c r="EQ377" s="235">
        <v>0</v>
      </c>
      <c r="ER377" s="235">
        <v>0</v>
      </c>
      <c r="ES377" s="235">
        <v>0</v>
      </c>
      <c r="ET377" s="235">
        <v>0</v>
      </c>
      <c r="EU377" s="235">
        <v>0</v>
      </c>
      <c r="EV377" s="235">
        <v>0</v>
      </c>
      <c r="EW377" s="235">
        <v>0</v>
      </c>
      <c r="EX377" s="235">
        <v>0</v>
      </c>
      <c r="EY377" s="235">
        <v>0</v>
      </c>
    </row>
    <row r="378" spans="1:155" x14ac:dyDescent="0.2">
      <c r="A378" t="s">
        <v>2053</v>
      </c>
      <c r="E378" s="277"/>
      <c r="F378" s="277"/>
      <c r="G378" s="277"/>
      <c r="H378" s="277"/>
      <c r="I378" s="277"/>
      <c r="J378" s="277"/>
      <c r="K378">
        <v>0</v>
      </c>
      <c r="L378">
        <v>15</v>
      </c>
      <c r="M378">
        <v>0</v>
      </c>
      <c r="N378">
        <v>0</v>
      </c>
      <c r="O378">
        <v>50</v>
      </c>
      <c r="P378">
        <v>0</v>
      </c>
      <c r="Q378">
        <v>0</v>
      </c>
      <c r="R378">
        <v>0</v>
      </c>
      <c r="S378">
        <v>0</v>
      </c>
      <c r="T378">
        <v>2</v>
      </c>
      <c r="U378">
        <v>0</v>
      </c>
      <c r="V378">
        <v>0</v>
      </c>
      <c r="W378">
        <v>0</v>
      </c>
      <c r="X378">
        <v>0</v>
      </c>
      <c r="Y378">
        <v>0</v>
      </c>
      <c r="Z378">
        <v>0</v>
      </c>
      <c r="AA378" t="s">
        <v>2201</v>
      </c>
      <c r="AB378">
        <v>0</v>
      </c>
      <c r="AC378">
        <v>5</v>
      </c>
      <c r="AD378">
        <v>0</v>
      </c>
      <c r="AE378">
        <v>0</v>
      </c>
      <c r="AF378">
        <v>14</v>
      </c>
      <c r="AG378">
        <v>0</v>
      </c>
      <c r="AH378">
        <v>0</v>
      </c>
      <c r="AI378">
        <v>0</v>
      </c>
      <c r="AJ378">
        <v>0</v>
      </c>
      <c r="AK378">
        <v>0</v>
      </c>
      <c r="AL378">
        <v>0</v>
      </c>
      <c r="AM378">
        <v>0</v>
      </c>
      <c r="AN378">
        <v>0</v>
      </c>
      <c r="AO378">
        <v>0</v>
      </c>
      <c r="AP378">
        <v>0</v>
      </c>
      <c r="AQ378">
        <v>0</v>
      </c>
      <c r="AR378">
        <v>0</v>
      </c>
      <c r="AS378">
        <v>7</v>
      </c>
      <c r="AT378">
        <v>0</v>
      </c>
      <c r="AU378">
        <v>0</v>
      </c>
      <c r="AV378">
        <v>20</v>
      </c>
      <c r="AW378">
        <v>0</v>
      </c>
      <c r="AX378">
        <v>0</v>
      </c>
      <c r="AY378">
        <v>0</v>
      </c>
      <c r="AZ378">
        <v>0</v>
      </c>
      <c r="BA378">
        <v>0</v>
      </c>
      <c r="BB378">
        <v>0</v>
      </c>
      <c r="BC378">
        <v>0</v>
      </c>
      <c r="BD378">
        <v>0</v>
      </c>
      <c r="BE378">
        <v>0</v>
      </c>
      <c r="BF378">
        <v>0</v>
      </c>
      <c r="BG378">
        <v>0</v>
      </c>
      <c r="BH378">
        <v>0</v>
      </c>
      <c r="BI378">
        <v>5</v>
      </c>
      <c r="BJ378">
        <v>0</v>
      </c>
      <c r="BK378">
        <v>0</v>
      </c>
      <c r="BL378">
        <v>11</v>
      </c>
      <c r="BM378">
        <v>0</v>
      </c>
      <c r="BN378">
        <v>0</v>
      </c>
      <c r="BO378">
        <v>0</v>
      </c>
      <c r="BP378">
        <v>0</v>
      </c>
      <c r="BQ378">
        <v>1</v>
      </c>
      <c r="BR378">
        <v>0</v>
      </c>
      <c r="BS378">
        <v>0</v>
      </c>
      <c r="BT378">
        <v>0</v>
      </c>
      <c r="BU378">
        <v>0</v>
      </c>
      <c r="BV378">
        <v>0</v>
      </c>
      <c r="BW378">
        <v>0</v>
      </c>
      <c r="BX378">
        <v>0</v>
      </c>
      <c r="BY378">
        <v>5</v>
      </c>
      <c r="BZ378">
        <v>0</v>
      </c>
      <c r="CA378">
        <v>0</v>
      </c>
      <c r="CB378">
        <v>3</v>
      </c>
      <c r="CC378">
        <v>0</v>
      </c>
      <c r="CD378">
        <v>2</v>
      </c>
      <c r="CE378">
        <v>0</v>
      </c>
      <c r="CF378">
        <v>0</v>
      </c>
      <c r="CG378">
        <v>1</v>
      </c>
      <c r="CH378">
        <v>0</v>
      </c>
      <c r="CI378">
        <v>0</v>
      </c>
      <c r="CJ378">
        <v>0</v>
      </c>
      <c r="CK378">
        <v>0</v>
      </c>
      <c r="CL378">
        <v>0</v>
      </c>
      <c r="CM378">
        <v>0</v>
      </c>
      <c r="CN378">
        <v>0</v>
      </c>
      <c r="CO378">
        <v>3</v>
      </c>
      <c r="CP378">
        <v>0</v>
      </c>
      <c r="CQ378">
        <v>0</v>
      </c>
      <c r="CR378">
        <v>2</v>
      </c>
      <c r="CS378">
        <v>0</v>
      </c>
      <c r="CT378">
        <v>0</v>
      </c>
      <c r="CU378">
        <v>0</v>
      </c>
      <c r="CV378">
        <v>0</v>
      </c>
      <c r="CW378">
        <v>0</v>
      </c>
      <c r="CX378">
        <v>0</v>
      </c>
      <c r="CY378">
        <v>0</v>
      </c>
      <c r="CZ378">
        <v>0</v>
      </c>
      <c r="DA378">
        <v>0</v>
      </c>
      <c r="DB378">
        <v>0</v>
      </c>
      <c r="DC378">
        <v>0</v>
      </c>
      <c r="DD378">
        <v>0</v>
      </c>
      <c r="DE378">
        <v>3</v>
      </c>
      <c r="DF378">
        <v>0</v>
      </c>
      <c r="DG378">
        <v>0</v>
      </c>
      <c r="DH378">
        <v>1</v>
      </c>
      <c r="DI378">
        <v>0</v>
      </c>
      <c r="DJ378">
        <v>0</v>
      </c>
      <c r="DK378">
        <v>0</v>
      </c>
      <c r="DL378">
        <v>0</v>
      </c>
      <c r="DM378">
        <v>0</v>
      </c>
      <c r="DN378">
        <v>0</v>
      </c>
      <c r="DO378">
        <v>0</v>
      </c>
      <c r="DP378">
        <v>0</v>
      </c>
      <c r="DQ378">
        <v>0</v>
      </c>
      <c r="DR378">
        <v>0</v>
      </c>
      <c r="DS378">
        <v>0</v>
      </c>
      <c r="DT378" s="340">
        <v>0</v>
      </c>
      <c r="DU378" s="340">
        <v>1</v>
      </c>
      <c r="DV378" s="340">
        <v>0</v>
      </c>
      <c r="DW378" s="340">
        <v>0</v>
      </c>
      <c r="DX378" s="340">
        <v>6</v>
      </c>
      <c r="DY378" s="340">
        <v>0</v>
      </c>
      <c r="DZ378" s="340">
        <v>1</v>
      </c>
      <c r="EA378" s="340">
        <v>0</v>
      </c>
      <c r="EB378" s="340">
        <v>0</v>
      </c>
      <c r="EC378" s="340">
        <v>0</v>
      </c>
      <c r="ED378" s="340">
        <v>0</v>
      </c>
      <c r="EE378" s="340">
        <v>0</v>
      </c>
      <c r="EF378" s="340">
        <v>0</v>
      </c>
      <c r="EG378" s="340">
        <v>0</v>
      </c>
      <c r="EH378" s="340">
        <v>0</v>
      </c>
      <c r="EI378" s="340">
        <v>0</v>
      </c>
      <c r="EJ378" s="235">
        <v>0</v>
      </c>
      <c r="EK378" s="235">
        <v>6</v>
      </c>
      <c r="EL378" s="235">
        <v>0</v>
      </c>
      <c r="EM378" s="235">
        <v>0</v>
      </c>
      <c r="EN378" s="235">
        <v>1</v>
      </c>
      <c r="EO378" s="235">
        <v>0</v>
      </c>
      <c r="EP378" s="235">
        <v>0</v>
      </c>
      <c r="EQ378" s="235">
        <v>0</v>
      </c>
      <c r="ER378" s="235">
        <v>0</v>
      </c>
      <c r="ES378" s="235">
        <v>0</v>
      </c>
      <c r="ET378" s="235">
        <v>1</v>
      </c>
      <c r="EU378" s="235">
        <v>0</v>
      </c>
      <c r="EV378" s="235">
        <v>0</v>
      </c>
      <c r="EW378" s="235">
        <v>0</v>
      </c>
      <c r="EX378" s="235">
        <v>0</v>
      </c>
      <c r="EY378" s="235">
        <v>0</v>
      </c>
    </row>
    <row r="379" spans="1:155" x14ac:dyDescent="0.2">
      <c r="A379" t="s">
        <v>1853</v>
      </c>
      <c r="E379" s="277"/>
      <c r="F379" s="277"/>
      <c r="G379" s="277"/>
      <c r="H379" s="277"/>
      <c r="I379" s="277"/>
      <c r="J379" s="277"/>
      <c r="K379">
        <v>0</v>
      </c>
      <c r="L379">
        <v>15</v>
      </c>
      <c r="M379">
        <v>0</v>
      </c>
      <c r="N379">
        <v>6</v>
      </c>
      <c r="O379">
        <v>21</v>
      </c>
      <c r="P379">
        <v>0</v>
      </c>
      <c r="Q379">
        <v>2</v>
      </c>
      <c r="R379">
        <v>0</v>
      </c>
      <c r="S379">
        <v>0</v>
      </c>
      <c r="T379">
        <v>13</v>
      </c>
      <c r="U379">
        <v>2</v>
      </c>
      <c r="V379">
        <v>0</v>
      </c>
      <c r="W379">
        <v>0</v>
      </c>
      <c r="X379">
        <v>0</v>
      </c>
      <c r="Y379">
        <v>0</v>
      </c>
      <c r="Z379">
        <v>0</v>
      </c>
      <c r="AA379" t="s">
        <v>2201</v>
      </c>
      <c r="AB379">
        <v>0</v>
      </c>
      <c r="AC379">
        <v>1</v>
      </c>
      <c r="AD379">
        <v>0</v>
      </c>
      <c r="AE379">
        <v>0</v>
      </c>
      <c r="AF379">
        <v>3</v>
      </c>
      <c r="AG379">
        <v>0</v>
      </c>
      <c r="AH379">
        <v>1</v>
      </c>
      <c r="AI379">
        <v>0</v>
      </c>
      <c r="AJ379">
        <v>0</v>
      </c>
      <c r="AK379">
        <v>1</v>
      </c>
      <c r="AL379">
        <v>0</v>
      </c>
      <c r="AM379">
        <v>0</v>
      </c>
      <c r="AN379">
        <v>0</v>
      </c>
      <c r="AO379">
        <v>0</v>
      </c>
      <c r="AP379">
        <v>0</v>
      </c>
      <c r="AQ379">
        <v>0</v>
      </c>
      <c r="AR379">
        <v>0</v>
      </c>
      <c r="AS379">
        <v>1</v>
      </c>
      <c r="AT379">
        <v>0</v>
      </c>
      <c r="AU379">
        <v>0</v>
      </c>
      <c r="AV379">
        <v>3</v>
      </c>
      <c r="AW379">
        <v>0</v>
      </c>
      <c r="AX379">
        <v>0</v>
      </c>
      <c r="AY379">
        <v>0</v>
      </c>
      <c r="AZ379">
        <v>0</v>
      </c>
      <c r="BA379">
        <v>0</v>
      </c>
      <c r="BB379">
        <v>1</v>
      </c>
      <c r="BC379">
        <v>0</v>
      </c>
      <c r="BD379">
        <v>0</v>
      </c>
      <c r="BE379">
        <v>0</v>
      </c>
      <c r="BF379">
        <v>0</v>
      </c>
      <c r="BG379">
        <v>0</v>
      </c>
      <c r="BH379">
        <v>0</v>
      </c>
      <c r="BI379">
        <v>0</v>
      </c>
      <c r="BJ379">
        <v>0</v>
      </c>
      <c r="BK379">
        <v>0</v>
      </c>
      <c r="BL379">
        <v>3</v>
      </c>
      <c r="BM379">
        <v>0</v>
      </c>
      <c r="BN379">
        <v>0</v>
      </c>
      <c r="BO379">
        <v>0</v>
      </c>
      <c r="BP379">
        <v>0</v>
      </c>
      <c r="BQ379">
        <v>5</v>
      </c>
      <c r="BR379">
        <v>0</v>
      </c>
      <c r="BS379">
        <v>0</v>
      </c>
      <c r="BT379">
        <v>0</v>
      </c>
      <c r="BU379">
        <v>0</v>
      </c>
      <c r="BV379">
        <v>0</v>
      </c>
      <c r="BW379">
        <v>0</v>
      </c>
      <c r="BX379">
        <v>0</v>
      </c>
      <c r="BY379">
        <v>4</v>
      </c>
      <c r="BZ379">
        <v>0</v>
      </c>
      <c r="CA379">
        <v>0</v>
      </c>
      <c r="CB379">
        <v>1</v>
      </c>
      <c r="CC379">
        <v>0</v>
      </c>
      <c r="CD379">
        <v>1</v>
      </c>
      <c r="CE379">
        <v>0</v>
      </c>
      <c r="CF379">
        <v>0</v>
      </c>
      <c r="CG379">
        <v>0</v>
      </c>
      <c r="CH379">
        <v>4</v>
      </c>
      <c r="CI379">
        <v>0</v>
      </c>
      <c r="CJ379">
        <v>0</v>
      </c>
      <c r="CK379">
        <v>0</v>
      </c>
      <c r="CL379">
        <v>0</v>
      </c>
      <c r="CM379">
        <v>0</v>
      </c>
      <c r="CN379">
        <v>0</v>
      </c>
      <c r="CO379">
        <v>2</v>
      </c>
      <c r="CP379">
        <v>0</v>
      </c>
      <c r="CQ379">
        <v>2</v>
      </c>
      <c r="CR379">
        <v>2</v>
      </c>
      <c r="CS379">
        <v>0</v>
      </c>
      <c r="CT379">
        <v>0</v>
      </c>
      <c r="CU379">
        <v>0</v>
      </c>
      <c r="CV379">
        <v>0</v>
      </c>
      <c r="CW379">
        <v>1</v>
      </c>
      <c r="CX379">
        <v>0</v>
      </c>
      <c r="CY379">
        <v>0</v>
      </c>
      <c r="CZ379">
        <v>0</v>
      </c>
      <c r="DA379">
        <v>0</v>
      </c>
      <c r="DB379">
        <v>0</v>
      </c>
      <c r="DC379">
        <v>0</v>
      </c>
      <c r="DD379">
        <v>0</v>
      </c>
      <c r="DE379">
        <v>10</v>
      </c>
      <c r="DF379">
        <v>0</v>
      </c>
      <c r="DG379">
        <v>0</v>
      </c>
      <c r="DH379">
        <v>2</v>
      </c>
      <c r="DI379">
        <v>0</v>
      </c>
      <c r="DJ379">
        <v>0</v>
      </c>
      <c r="DK379">
        <v>0</v>
      </c>
      <c r="DL379">
        <v>0</v>
      </c>
      <c r="DM379">
        <v>0</v>
      </c>
      <c r="DN379">
        <v>2</v>
      </c>
      <c r="DO379">
        <v>0</v>
      </c>
      <c r="DP379">
        <v>0</v>
      </c>
      <c r="DQ379">
        <v>0</v>
      </c>
      <c r="DR379">
        <v>0</v>
      </c>
      <c r="DS379">
        <v>0</v>
      </c>
      <c r="DT379" s="340">
        <v>0</v>
      </c>
      <c r="DU379" s="340">
        <v>2</v>
      </c>
      <c r="DV379" s="340">
        <v>0</v>
      </c>
      <c r="DW379" s="340">
        <v>1</v>
      </c>
      <c r="DX379" s="340">
        <v>1</v>
      </c>
      <c r="DY379" s="340">
        <v>0</v>
      </c>
      <c r="DZ379" s="340">
        <v>0</v>
      </c>
      <c r="EA379" s="340">
        <v>0</v>
      </c>
      <c r="EB379" s="340">
        <v>0</v>
      </c>
      <c r="EC379" s="340">
        <v>1</v>
      </c>
      <c r="ED379" s="340">
        <v>0</v>
      </c>
      <c r="EE379" s="340">
        <v>0</v>
      </c>
      <c r="EF379" s="340">
        <v>0</v>
      </c>
      <c r="EG379" s="340">
        <v>0</v>
      </c>
      <c r="EH379" s="340">
        <v>0</v>
      </c>
      <c r="EI379" s="340">
        <v>0</v>
      </c>
      <c r="EJ379" s="235">
        <v>0</v>
      </c>
      <c r="EK379" s="235">
        <v>2</v>
      </c>
      <c r="EL379" s="235">
        <v>0</v>
      </c>
      <c r="EM379" s="235">
        <v>0</v>
      </c>
      <c r="EN379" s="235">
        <v>2</v>
      </c>
      <c r="EO379" s="235">
        <v>0</v>
      </c>
      <c r="EP379" s="235">
        <v>0</v>
      </c>
      <c r="EQ379" s="235">
        <v>0</v>
      </c>
      <c r="ER379" s="235">
        <v>0</v>
      </c>
      <c r="ES379" s="235">
        <v>0</v>
      </c>
      <c r="ET379" s="235">
        <v>1</v>
      </c>
      <c r="EU379" s="235">
        <v>0</v>
      </c>
      <c r="EV379" s="235">
        <v>0</v>
      </c>
      <c r="EW379" s="235">
        <v>0</v>
      </c>
      <c r="EX379" s="235">
        <v>0</v>
      </c>
      <c r="EY379" s="235">
        <v>0</v>
      </c>
    </row>
    <row r="380" spans="1:155" x14ac:dyDescent="0.2">
      <c r="A380" t="s">
        <v>1937</v>
      </c>
      <c r="E380" s="277"/>
      <c r="F380" s="277"/>
      <c r="G380" s="277"/>
      <c r="H380" s="277"/>
      <c r="I380" s="277"/>
      <c r="J380" s="277"/>
      <c r="K380">
        <v>2</v>
      </c>
      <c r="L380">
        <v>12</v>
      </c>
      <c r="M380">
        <v>0</v>
      </c>
      <c r="N380">
        <v>8</v>
      </c>
      <c r="O380">
        <v>40</v>
      </c>
      <c r="P380">
        <v>0</v>
      </c>
      <c r="Q380">
        <v>5</v>
      </c>
      <c r="R380">
        <v>0</v>
      </c>
      <c r="S380">
        <v>2</v>
      </c>
      <c r="T380">
        <v>31</v>
      </c>
      <c r="U380">
        <v>0</v>
      </c>
      <c r="V380">
        <v>1</v>
      </c>
      <c r="W380">
        <v>0</v>
      </c>
      <c r="X380">
        <v>0</v>
      </c>
      <c r="Y380">
        <v>0</v>
      </c>
      <c r="Z380">
        <v>0</v>
      </c>
      <c r="AA380" t="s">
        <v>2201</v>
      </c>
      <c r="AB380">
        <v>1</v>
      </c>
      <c r="AC380">
        <v>3</v>
      </c>
      <c r="AD380">
        <v>0</v>
      </c>
      <c r="AE380">
        <v>1</v>
      </c>
      <c r="AF380">
        <v>1</v>
      </c>
      <c r="AG380">
        <v>0</v>
      </c>
      <c r="AH380">
        <v>0</v>
      </c>
      <c r="AI380">
        <v>0</v>
      </c>
      <c r="AJ380">
        <v>0</v>
      </c>
      <c r="AK380">
        <v>1</v>
      </c>
      <c r="AL380">
        <v>0</v>
      </c>
      <c r="AM380">
        <v>0</v>
      </c>
      <c r="AN380">
        <v>0</v>
      </c>
      <c r="AO380">
        <v>0</v>
      </c>
      <c r="AP380">
        <v>0</v>
      </c>
      <c r="AQ380">
        <v>0</v>
      </c>
      <c r="AR380">
        <v>0</v>
      </c>
      <c r="AS380">
        <v>1</v>
      </c>
      <c r="AT380">
        <v>0</v>
      </c>
      <c r="AU380">
        <v>0</v>
      </c>
      <c r="AV380">
        <v>1</v>
      </c>
      <c r="AW380">
        <v>0</v>
      </c>
      <c r="AX380">
        <v>2</v>
      </c>
      <c r="AY380">
        <v>0</v>
      </c>
      <c r="AZ380">
        <v>0</v>
      </c>
      <c r="BA380">
        <v>1</v>
      </c>
      <c r="BB380">
        <v>0</v>
      </c>
      <c r="BC380">
        <v>0</v>
      </c>
      <c r="BD380">
        <v>0</v>
      </c>
      <c r="BE380">
        <v>0</v>
      </c>
      <c r="BF380">
        <v>0</v>
      </c>
      <c r="BG380">
        <v>0</v>
      </c>
      <c r="BH380">
        <v>1</v>
      </c>
      <c r="BI380">
        <v>1</v>
      </c>
      <c r="BJ380">
        <v>0</v>
      </c>
      <c r="BK380">
        <v>0</v>
      </c>
      <c r="BL380">
        <v>3</v>
      </c>
      <c r="BM380">
        <v>0</v>
      </c>
      <c r="BN380">
        <v>0</v>
      </c>
      <c r="BO380">
        <v>0</v>
      </c>
      <c r="BP380">
        <v>1</v>
      </c>
      <c r="BQ380">
        <v>0</v>
      </c>
      <c r="BR380">
        <v>0</v>
      </c>
      <c r="BS380">
        <v>0</v>
      </c>
      <c r="BT380">
        <v>0</v>
      </c>
      <c r="BU380">
        <v>0</v>
      </c>
      <c r="BV380">
        <v>0</v>
      </c>
      <c r="BW380">
        <v>0</v>
      </c>
      <c r="BX380">
        <v>0</v>
      </c>
      <c r="BY380">
        <v>1</v>
      </c>
      <c r="BZ380">
        <v>0</v>
      </c>
      <c r="CA380">
        <v>0</v>
      </c>
      <c r="CB380">
        <v>1</v>
      </c>
      <c r="CC380">
        <v>0</v>
      </c>
      <c r="CD380">
        <v>2</v>
      </c>
      <c r="CE380">
        <v>0</v>
      </c>
      <c r="CF380">
        <v>0</v>
      </c>
      <c r="CG380">
        <v>0</v>
      </c>
      <c r="CH380">
        <v>0</v>
      </c>
      <c r="CI380">
        <v>0</v>
      </c>
      <c r="CJ380">
        <v>0</v>
      </c>
      <c r="CK380">
        <v>0</v>
      </c>
      <c r="CL380">
        <v>0</v>
      </c>
      <c r="CM380">
        <v>0</v>
      </c>
      <c r="CN380">
        <v>0</v>
      </c>
      <c r="CO380">
        <v>1</v>
      </c>
      <c r="CP380">
        <v>0</v>
      </c>
      <c r="CQ380">
        <v>0</v>
      </c>
      <c r="CR380">
        <v>1</v>
      </c>
      <c r="CS380">
        <v>0</v>
      </c>
      <c r="CT380">
        <v>2</v>
      </c>
      <c r="CU380">
        <v>0</v>
      </c>
      <c r="CV380">
        <v>1</v>
      </c>
      <c r="CW380">
        <v>1</v>
      </c>
      <c r="CX380">
        <v>0</v>
      </c>
      <c r="CY380">
        <v>1</v>
      </c>
      <c r="CZ380">
        <v>0</v>
      </c>
      <c r="DA380">
        <v>0</v>
      </c>
      <c r="DB380">
        <v>0</v>
      </c>
      <c r="DC380">
        <v>0</v>
      </c>
      <c r="DD380">
        <v>0</v>
      </c>
      <c r="DE380">
        <v>0</v>
      </c>
      <c r="DF380">
        <v>0</v>
      </c>
      <c r="DG380">
        <v>0</v>
      </c>
      <c r="DH380">
        <v>1</v>
      </c>
      <c r="DI380">
        <v>0</v>
      </c>
      <c r="DJ380">
        <v>0</v>
      </c>
      <c r="DK380">
        <v>0</v>
      </c>
      <c r="DL380">
        <v>0</v>
      </c>
      <c r="DM380">
        <v>0</v>
      </c>
      <c r="DN380">
        <v>5</v>
      </c>
      <c r="DO380">
        <v>0</v>
      </c>
      <c r="DP380">
        <v>0</v>
      </c>
      <c r="DQ380">
        <v>0</v>
      </c>
      <c r="DR380">
        <v>0</v>
      </c>
      <c r="DS380">
        <v>0</v>
      </c>
      <c r="DT380" s="340">
        <v>0</v>
      </c>
      <c r="DU380" s="340">
        <v>0</v>
      </c>
      <c r="DV380" s="340">
        <v>0</v>
      </c>
      <c r="DW380" s="340">
        <v>1</v>
      </c>
      <c r="DX380" s="340">
        <v>3</v>
      </c>
      <c r="DY380" s="340">
        <v>0</v>
      </c>
      <c r="DZ380" s="340">
        <v>1</v>
      </c>
      <c r="EA380" s="340">
        <v>0</v>
      </c>
      <c r="EB380" s="340">
        <v>0</v>
      </c>
      <c r="EC380" s="340">
        <v>0</v>
      </c>
      <c r="ED380" s="340">
        <v>0</v>
      </c>
      <c r="EE380" s="340">
        <v>0</v>
      </c>
      <c r="EF380" s="340">
        <v>0</v>
      </c>
      <c r="EG380" s="340">
        <v>0</v>
      </c>
      <c r="EH380" s="340">
        <v>0</v>
      </c>
      <c r="EI380" s="340">
        <v>0</v>
      </c>
      <c r="EJ380" s="235">
        <v>0</v>
      </c>
      <c r="EK380" s="235">
        <v>2</v>
      </c>
      <c r="EL380" s="235">
        <v>0</v>
      </c>
      <c r="EM380" s="235">
        <v>0</v>
      </c>
      <c r="EN380" s="235">
        <v>0</v>
      </c>
      <c r="EO380" s="235">
        <v>0</v>
      </c>
      <c r="EP380" s="235">
        <v>0</v>
      </c>
      <c r="EQ380" s="235">
        <v>0</v>
      </c>
      <c r="ER380" s="235">
        <v>0</v>
      </c>
      <c r="ES380" s="235">
        <v>0</v>
      </c>
      <c r="ET380" s="235">
        <v>1</v>
      </c>
      <c r="EU380" s="235">
        <v>0</v>
      </c>
      <c r="EV380" s="235">
        <v>1</v>
      </c>
      <c r="EW380" s="235">
        <v>0</v>
      </c>
      <c r="EX380" s="235">
        <v>0</v>
      </c>
      <c r="EY380" s="235">
        <v>0</v>
      </c>
    </row>
    <row r="381" spans="1:155" x14ac:dyDescent="0.2">
      <c r="A381" t="s">
        <v>1886</v>
      </c>
      <c r="E381" s="277"/>
      <c r="F381" s="277"/>
      <c r="G381" s="277"/>
      <c r="H381" s="277"/>
      <c r="I381" s="277"/>
      <c r="J381" s="277"/>
      <c r="K381">
        <v>0</v>
      </c>
      <c r="L381">
        <v>140</v>
      </c>
      <c r="M381">
        <v>0</v>
      </c>
      <c r="N381">
        <v>1</v>
      </c>
      <c r="O381">
        <v>31</v>
      </c>
      <c r="P381">
        <v>1</v>
      </c>
      <c r="Q381">
        <v>3</v>
      </c>
      <c r="R381">
        <v>0</v>
      </c>
      <c r="S381">
        <v>0</v>
      </c>
      <c r="T381">
        <v>1</v>
      </c>
      <c r="U381">
        <v>0</v>
      </c>
      <c r="V381">
        <v>2</v>
      </c>
      <c r="W381">
        <v>0</v>
      </c>
      <c r="X381">
        <v>0</v>
      </c>
      <c r="Y381">
        <v>1</v>
      </c>
      <c r="Z381">
        <v>0</v>
      </c>
      <c r="AA381" t="s">
        <v>2201</v>
      </c>
      <c r="AB381">
        <v>0</v>
      </c>
      <c r="AC381">
        <v>7</v>
      </c>
      <c r="AD381">
        <v>0</v>
      </c>
      <c r="AE381">
        <v>0</v>
      </c>
      <c r="AF381">
        <v>4</v>
      </c>
      <c r="AG381">
        <v>0</v>
      </c>
      <c r="AH381">
        <v>0</v>
      </c>
      <c r="AI381">
        <v>0</v>
      </c>
      <c r="AJ381">
        <v>0</v>
      </c>
      <c r="AK381">
        <v>0</v>
      </c>
      <c r="AL381">
        <v>0</v>
      </c>
      <c r="AM381">
        <v>0</v>
      </c>
      <c r="AN381">
        <v>0</v>
      </c>
      <c r="AO381">
        <v>0</v>
      </c>
      <c r="AP381">
        <v>1</v>
      </c>
      <c r="AQ381">
        <v>0</v>
      </c>
      <c r="AR381">
        <v>0</v>
      </c>
      <c r="AS381">
        <v>3</v>
      </c>
      <c r="AT381">
        <v>0</v>
      </c>
      <c r="AU381">
        <v>0</v>
      </c>
      <c r="AV381">
        <v>0</v>
      </c>
      <c r="AW381">
        <v>9</v>
      </c>
      <c r="AX381">
        <v>0</v>
      </c>
      <c r="AY381">
        <v>0</v>
      </c>
      <c r="AZ381">
        <v>0</v>
      </c>
      <c r="BA381">
        <v>0</v>
      </c>
      <c r="BB381">
        <v>0</v>
      </c>
      <c r="BC381">
        <v>0</v>
      </c>
      <c r="BD381">
        <v>0</v>
      </c>
      <c r="BE381">
        <v>0</v>
      </c>
      <c r="BF381">
        <v>1</v>
      </c>
      <c r="BG381">
        <v>0</v>
      </c>
      <c r="BH381">
        <v>0</v>
      </c>
      <c r="BI381">
        <v>3</v>
      </c>
      <c r="BJ381">
        <v>0</v>
      </c>
      <c r="BK381">
        <v>0</v>
      </c>
      <c r="BL381">
        <v>14</v>
      </c>
      <c r="BM381">
        <v>1</v>
      </c>
      <c r="BO381">
        <v>0</v>
      </c>
      <c r="BP381">
        <v>0</v>
      </c>
      <c r="BQ381">
        <v>0</v>
      </c>
      <c r="BR381">
        <v>0</v>
      </c>
      <c r="BS381">
        <v>0</v>
      </c>
      <c r="BT381">
        <v>0</v>
      </c>
      <c r="BU381">
        <v>0</v>
      </c>
      <c r="BV381">
        <v>0</v>
      </c>
      <c r="BW381">
        <v>0</v>
      </c>
      <c r="BX381">
        <v>0</v>
      </c>
      <c r="BY381">
        <v>7</v>
      </c>
      <c r="BZ381">
        <v>2</v>
      </c>
      <c r="CA381">
        <v>0</v>
      </c>
      <c r="CB381">
        <v>3</v>
      </c>
      <c r="CC381">
        <v>0</v>
      </c>
      <c r="CD381">
        <v>7</v>
      </c>
      <c r="CE381">
        <v>0</v>
      </c>
      <c r="CF381">
        <v>0</v>
      </c>
      <c r="CG381">
        <v>0</v>
      </c>
      <c r="CH381">
        <v>0</v>
      </c>
      <c r="CI381">
        <v>0</v>
      </c>
      <c r="CJ381">
        <v>0</v>
      </c>
      <c r="CK381">
        <v>0</v>
      </c>
      <c r="CL381">
        <v>0</v>
      </c>
      <c r="CM381">
        <v>0</v>
      </c>
      <c r="CN381">
        <v>0</v>
      </c>
      <c r="CO381">
        <v>3</v>
      </c>
      <c r="CP381">
        <v>0</v>
      </c>
      <c r="CQ381">
        <v>0</v>
      </c>
      <c r="CR381">
        <v>5</v>
      </c>
      <c r="CS381">
        <v>0</v>
      </c>
      <c r="CT381">
        <v>0</v>
      </c>
      <c r="CU381">
        <v>0</v>
      </c>
      <c r="CV381">
        <v>0</v>
      </c>
      <c r="CW381">
        <v>0</v>
      </c>
      <c r="CX381">
        <v>0</v>
      </c>
      <c r="CY381">
        <v>0</v>
      </c>
      <c r="CZ381">
        <v>0</v>
      </c>
      <c r="DA381">
        <v>0</v>
      </c>
      <c r="DB381">
        <v>0</v>
      </c>
      <c r="DC381">
        <v>0</v>
      </c>
      <c r="DD381">
        <v>0</v>
      </c>
      <c r="DE381">
        <v>6</v>
      </c>
      <c r="DF381">
        <v>0</v>
      </c>
      <c r="DG381">
        <v>0</v>
      </c>
      <c r="DH381">
        <v>6</v>
      </c>
      <c r="DI381">
        <v>0</v>
      </c>
      <c r="DJ381">
        <v>0</v>
      </c>
      <c r="DK381">
        <v>0</v>
      </c>
      <c r="DL381">
        <v>0</v>
      </c>
      <c r="DM381">
        <v>0</v>
      </c>
      <c r="DN381">
        <v>0</v>
      </c>
      <c r="DO381">
        <v>0</v>
      </c>
      <c r="DP381">
        <v>0</v>
      </c>
      <c r="DQ381">
        <v>0</v>
      </c>
      <c r="DR381">
        <v>0</v>
      </c>
      <c r="DS381">
        <v>0</v>
      </c>
      <c r="DT381" s="340">
        <v>0</v>
      </c>
      <c r="DU381" s="340">
        <v>14</v>
      </c>
      <c r="DV381" s="340">
        <v>0</v>
      </c>
      <c r="DW381" s="340">
        <v>0</v>
      </c>
      <c r="DX381" s="340">
        <v>0</v>
      </c>
      <c r="DY381" s="340">
        <v>0</v>
      </c>
      <c r="DZ381" s="340">
        <v>0</v>
      </c>
      <c r="EA381" s="340">
        <v>0</v>
      </c>
      <c r="EB381" s="340">
        <v>0</v>
      </c>
      <c r="EC381" s="340">
        <v>0</v>
      </c>
      <c r="ED381" s="340">
        <v>0</v>
      </c>
      <c r="EE381" s="340">
        <v>0</v>
      </c>
      <c r="EF381" s="340">
        <v>0</v>
      </c>
      <c r="EG381" s="340">
        <v>0</v>
      </c>
      <c r="EH381" s="340">
        <v>0</v>
      </c>
      <c r="EI381" s="340">
        <v>0</v>
      </c>
      <c r="EJ381" s="235">
        <v>0</v>
      </c>
      <c r="EK381" s="235">
        <v>12</v>
      </c>
      <c r="EL381" s="235">
        <v>0</v>
      </c>
      <c r="EM381" s="235">
        <v>0</v>
      </c>
      <c r="EN381" s="235">
        <v>1</v>
      </c>
      <c r="EO381" s="235">
        <v>1</v>
      </c>
      <c r="EP381" s="235">
        <v>0</v>
      </c>
      <c r="EQ381" s="235">
        <v>0</v>
      </c>
      <c r="ER381" s="235">
        <v>0</v>
      </c>
      <c r="ES381" s="235">
        <v>0</v>
      </c>
      <c r="ET381" s="235">
        <v>0</v>
      </c>
      <c r="EU381" s="235">
        <v>0</v>
      </c>
      <c r="EV381" s="235">
        <v>0</v>
      </c>
      <c r="EW381" s="235">
        <v>0</v>
      </c>
      <c r="EX381" s="235">
        <v>0</v>
      </c>
      <c r="EY381" s="235">
        <v>0</v>
      </c>
    </row>
    <row r="382" spans="1:155" x14ac:dyDescent="0.2">
      <c r="A382" t="s">
        <v>1841</v>
      </c>
      <c r="E382" s="277"/>
      <c r="F382" s="277"/>
      <c r="G382" s="277"/>
      <c r="H382" s="277"/>
      <c r="I382" s="277"/>
      <c r="J382" s="277"/>
      <c r="K382">
        <v>0</v>
      </c>
      <c r="L382">
        <v>0</v>
      </c>
      <c r="M382">
        <v>0</v>
      </c>
      <c r="N382">
        <v>1</v>
      </c>
      <c r="O382">
        <v>28</v>
      </c>
      <c r="P382">
        <v>0</v>
      </c>
      <c r="Q382">
        <v>6</v>
      </c>
      <c r="R382">
        <v>0</v>
      </c>
      <c r="S382">
        <v>0</v>
      </c>
      <c r="T382">
        <v>1</v>
      </c>
      <c r="U382">
        <v>0</v>
      </c>
      <c r="V382">
        <v>0</v>
      </c>
      <c r="W382">
        <v>0</v>
      </c>
      <c r="X382">
        <v>0</v>
      </c>
      <c r="Y382">
        <v>0</v>
      </c>
      <c r="Z382">
        <v>0</v>
      </c>
      <c r="AA382" t="s">
        <v>2201</v>
      </c>
      <c r="AB382">
        <v>0</v>
      </c>
      <c r="AC382">
        <v>0</v>
      </c>
      <c r="AD382">
        <v>0</v>
      </c>
      <c r="AE382">
        <v>0</v>
      </c>
      <c r="AF382">
        <v>7</v>
      </c>
      <c r="AG382">
        <v>0</v>
      </c>
      <c r="AH382">
        <v>1</v>
      </c>
      <c r="AI382">
        <v>0</v>
      </c>
      <c r="AJ382">
        <v>0</v>
      </c>
      <c r="AK382">
        <v>0</v>
      </c>
      <c r="AL382">
        <v>0</v>
      </c>
      <c r="AM382">
        <v>0</v>
      </c>
      <c r="AN382">
        <v>0</v>
      </c>
      <c r="AO382">
        <v>0</v>
      </c>
      <c r="AP382">
        <v>0</v>
      </c>
      <c r="AQ382">
        <v>0</v>
      </c>
      <c r="AR382">
        <v>0</v>
      </c>
      <c r="AS382">
        <v>3</v>
      </c>
      <c r="AT382">
        <v>0</v>
      </c>
      <c r="AU382">
        <v>0</v>
      </c>
      <c r="AV382">
        <v>3</v>
      </c>
      <c r="AW382">
        <v>0</v>
      </c>
      <c r="AX382">
        <v>0</v>
      </c>
      <c r="AY382">
        <v>0</v>
      </c>
      <c r="AZ382">
        <v>0</v>
      </c>
      <c r="BA382">
        <v>0</v>
      </c>
      <c r="BB382">
        <v>0</v>
      </c>
      <c r="BC382">
        <v>0</v>
      </c>
      <c r="BD382">
        <v>0</v>
      </c>
      <c r="BE382">
        <v>0</v>
      </c>
      <c r="BF382">
        <v>0</v>
      </c>
      <c r="BG382">
        <v>0</v>
      </c>
      <c r="BH382">
        <v>0</v>
      </c>
      <c r="BI382">
        <v>0</v>
      </c>
      <c r="BJ382">
        <v>0</v>
      </c>
      <c r="BK382">
        <v>0</v>
      </c>
      <c r="BL382">
        <v>1</v>
      </c>
      <c r="BM382">
        <v>0</v>
      </c>
      <c r="BN382">
        <v>3</v>
      </c>
      <c r="BO382">
        <v>0</v>
      </c>
      <c r="BP382">
        <v>0</v>
      </c>
      <c r="BQ382">
        <v>0</v>
      </c>
      <c r="BR382">
        <v>0</v>
      </c>
      <c r="BS382">
        <v>0</v>
      </c>
      <c r="BT382">
        <v>0</v>
      </c>
      <c r="BU382">
        <v>0</v>
      </c>
      <c r="BV382">
        <v>0</v>
      </c>
      <c r="BW382">
        <v>0</v>
      </c>
      <c r="BX382">
        <v>0</v>
      </c>
      <c r="BY382">
        <v>0</v>
      </c>
      <c r="BZ382">
        <v>0</v>
      </c>
      <c r="CA382">
        <v>0</v>
      </c>
      <c r="CB382">
        <v>0</v>
      </c>
      <c r="CC382">
        <v>0</v>
      </c>
      <c r="CD382">
        <v>1</v>
      </c>
      <c r="CE382">
        <v>0</v>
      </c>
      <c r="CF382">
        <v>0</v>
      </c>
      <c r="CG382">
        <v>0</v>
      </c>
      <c r="CH382">
        <v>0</v>
      </c>
      <c r="CI382">
        <v>0</v>
      </c>
      <c r="CJ382">
        <v>0</v>
      </c>
      <c r="CK382">
        <v>0</v>
      </c>
      <c r="CL382">
        <v>0</v>
      </c>
      <c r="CM382">
        <v>0</v>
      </c>
      <c r="CN382">
        <v>0</v>
      </c>
      <c r="CO382">
        <v>0</v>
      </c>
      <c r="CP382">
        <v>0</v>
      </c>
      <c r="CQ382">
        <v>0</v>
      </c>
      <c r="CR382">
        <v>4</v>
      </c>
      <c r="CS382">
        <v>0</v>
      </c>
      <c r="CT382">
        <v>1</v>
      </c>
      <c r="CU382">
        <v>0</v>
      </c>
      <c r="CV382">
        <v>0</v>
      </c>
      <c r="CW382">
        <v>1</v>
      </c>
      <c r="CX382">
        <v>0</v>
      </c>
      <c r="CY382">
        <v>0</v>
      </c>
      <c r="CZ382">
        <v>0</v>
      </c>
      <c r="DA382">
        <v>0</v>
      </c>
      <c r="DB382">
        <v>0</v>
      </c>
      <c r="DC382">
        <v>0</v>
      </c>
      <c r="DD382">
        <v>0</v>
      </c>
      <c r="DE382">
        <v>1</v>
      </c>
      <c r="DF382">
        <v>0</v>
      </c>
      <c r="DG382">
        <v>0</v>
      </c>
      <c r="DH382">
        <v>4</v>
      </c>
      <c r="DI382">
        <v>0</v>
      </c>
      <c r="DJ382">
        <v>1</v>
      </c>
      <c r="DK382">
        <v>0</v>
      </c>
      <c r="DL382">
        <v>0</v>
      </c>
      <c r="DM382">
        <v>0</v>
      </c>
      <c r="DN382">
        <v>1</v>
      </c>
      <c r="DO382">
        <v>0</v>
      </c>
      <c r="DP382">
        <v>0</v>
      </c>
      <c r="DQ382">
        <v>0</v>
      </c>
      <c r="DR382">
        <v>0</v>
      </c>
      <c r="DS382">
        <v>0</v>
      </c>
      <c r="DT382" s="340">
        <v>0</v>
      </c>
      <c r="DU382" s="340">
        <v>0</v>
      </c>
      <c r="DV382" s="340">
        <v>0</v>
      </c>
      <c r="DW382" s="340">
        <v>0</v>
      </c>
      <c r="DX382" s="340">
        <v>5</v>
      </c>
      <c r="DY382" s="340">
        <v>0</v>
      </c>
      <c r="DZ382" s="340">
        <v>0</v>
      </c>
      <c r="EA382" s="340">
        <v>0</v>
      </c>
      <c r="EB382" s="340">
        <v>0</v>
      </c>
      <c r="EC382" s="340">
        <v>0</v>
      </c>
      <c r="ED382" s="340">
        <v>0</v>
      </c>
      <c r="EE382" s="340">
        <v>0</v>
      </c>
      <c r="EF382" s="340">
        <v>0</v>
      </c>
      <c r="EG382" s="340">
        <v>0</v>
      </c>
      <c r="EH382" s="340">
        <v>0</v>
      </c>
      <c r="EI382" s="340">
        <v>0</v>
      </c>
      <c r="EJ382" s="235">
        <v>0</v>
      </c>
      <c r="EK382" s="235">
        <v>2</v>
      </c>
      <c r="EL382" s="235">
        <v>0</v>
      </c>
      <c r="EM382" s="235">
        <v>0</v>
      </c>
      <c r="EN382" s="235">
        <v>1</v>
      </c>
      <c r="EO382" s="235">
        <v>0</v>
      </c>
      <c r="EP382" s="235">
        <v>0</v>
      </c>
      <c r="EQ382" s="235">
        <v>0</v>
      </c>
      <c r="ER382" s="235">
        <v>0</v>
      </c>
      <c r="ES382" s="235">
        <v>0</v>
      </c>
      <c r="ET382" s="235">
        <v>0</v>
      </c>
      <c r="EU382" s="235">
        <v>0</v>
      </c>
      <c r="EV382" s="235">
        <v>0</v>
      </c>
      <c r="EW382" s="235">
        <v>0</v>
      </c>
      <c r="EX382" s="235">
        <v>0</v>
      </c>
      <c r="EY382" s="235">
        <v>0</v>
      </c>
    </row>
    <row r="383" spans="1:155" x14ac:dyDescent="0.2">
      <c r="A383" t="s">
        <v>2353</v>
      </c>
      <c r="E383" s="277"/>
      <c r="F383" s="277"/>
      <c r="G383" s="277"/>
      <c r="H383" s="277"/>
      <c r="I383" s="277"/>
      <c r="J383" s="277"/>
      <c r="K383">
        <v>0</v>
      </c>
      <c r="L383">
        <v>0</v>
      </c>
      <c r="M383">
        <v>0</v>
      </c>
      <c r="N383">
        <v>0</v>
      </c>
      <c r="O383">
        <v>31</v>
      </c>
      <c r="P383">
        <v>0</v>
      </c>
      <c r="Q383">
        <v>0</v>
      </c>
      <c r="R383">
        <v>0</v>
      </c>
      <c r="S383">
        <v>0</v>
      </c>
      <c r="T383">
        <v>0</v>
      </c>
      <c r="U383">
        <v>0</v>
      </c>
      <c r="V383">
        <v>0</v>
      </c>
      <c r="W383">
        <v>0</v>
      </c>
      <c r="X383">
        <v>0</v>
      </c>
      <c r="Y383">
        <v>0</v>
      </c>
      <c r="Z383">
        <v>0</v>
      </c>
      <c r="AA383" t="s">
        <v>2201</v>
      </c>
      <c r="DT383" s="340" t="e">
        <v>#N/A</v>
      </c>
      <c r="DU383" s="340" t="e">
        <v>#N/A</v>
      </c>
      <c r="DV383" s="340" t="e">
        <v>#N/A</v>
      </c>
      <c r="DW383" s="340" t="e">
        <v>#N/A</v>
      </c>
      <c r="DX383" s="340" t="e">
        <v>#N/A</v>
      </c>
      <c r="DY383" s="340" t="e">
        <v>#N/A</v>
      </c>
      <c r="DZ383" s="340" t="e">
        <v>#N/A</v>
      </c>
      <c r="EA383" s="340" t="e">
        <v>#N/A</v>
      </c>
      <c r="EB383" s="340" t="e">
        <v>#N/A</v>
      </c>
      <c r="EC383" s="340" t="e">
        <v>#N/A</v>
      </c>
      <c r="ED383" s="340" t="e">
        <v>#N/A</v>
      </c>
      <c r="EE383" s="340" t="e">
        <v>#N/A</v>
      </c>
      <c r="EF383" s="340" t="e">
        <v>#N/A</v>
      </c>
      <c r="EG383" s="340" t="e">
        <v>#N/A</v>
      </c>
      <c r="EH383" s="340" t="e">
        <v>#N/A</v>
      </c>
      <c r="EI383" s="340" t="e">
        <v>#N/A</v>
      </c>
      <c r="EJ383" s="235" t="e">
        <v>#N/A</v>
      </c>
      <c r="EK383" s="235" t="e">
        <v>#N/A</v>
      </c>
      <c r="EL383" s="235" t="e">
        <v>#N/A</v>
      </c>
      <c r="EM383" s="235" t="e">
        <v>#N/A</v>
      </c>
      <c r="EN383" s="235" t="e">
        <v>#N/A</v>
      </c>
      <c r="EO383" s="235" t="e">
        <v>#N/A</v>
      </c>
      <c r="EP383" s="235" t="e">
        <v>#N/A</v>
      </c>
      <c r="EQ383" s="235" t="e">
        <v>#N/A</v>
      </c>
      <c r="ER383" s="235" t="e">
        <v>#N/A</v>
      </c>
      <c r="ES383" s="235" t="e">
        <v>#N/A</v>
      </c>
      <c r="ET383" s="235" t="e">
        <v>#N/A</v>
      </c>
      <c r="EU383" s="235" t="e">
        <v>#N/A</v>
      </c>
      <c r="EV383" s="235" t="e">
        <v>#N/A</v>
      </c>
      <c r="EW383" s="235" t="e">
        <v>#N/A</v>
      </c>
      <c r="EX383" s="235" t="e">
        <v>#N/A</v>
      </c>
      <c r="EY383" s="235" t="e">
        <v>#N/A</v>
      </c>
    </row>
    <row r="384" spans="1:155" x14ac:dyDescent="0.2">
      <c r="A384" t="s">
        <v>2063</v>
      </c>
      <c r="E384" s="277"/>
      <c r="F384" s="277"/>
      <c r="G384" s="277"/>
      <c r="H384" s="277"/>
      <c r="I384" s="277"/>
      <c r="J384" s="277"/>
      <c r="K384">
        <v>0</v>
      </c>
      <c r="L384">
        <v>31</v>
      </c>
      <c r="M384">
        <v>0</v>
      </c>
      <c r="N384">
        <v>3</v>
      </c>
      <c r="O384">
        <v>42</v>
      </c>
      <c r="P384">
        <v>0</v>
      </c>
      <c r="Q384">
        <v>12</v>
      </c>
      <c r="R384">
        <v>4</v>
      </c>
      <c r="S384">
        <v>9</v>
      </c>
      <c r="T384">
        <v>28</v>
      </c>
      <c r="U384">
        <v>44</v>
      </c>
      <c r="V384">
        <v>28</v>
      </c>
      <c r="W384">
        <v>1</v>
      </c>
      <c r="X384">
        <v>0</v>
      </c>
      <c r="Y384">
        <v>0</v>
      </c>
      <c r="Z384">
        <v>0</v>
      </c>
      <c r="AA384" t="s">
        <v>2201</v>
      </c>
      <c r="AB384">
        <v>0</v>
      </c>
      <c r="AC384">
        <v>2</v>
      </c>
      <c r="AD384">
        <v>0</v>
      </c>
      <c r="AE384">
        <v>1</v>
      </c>
      <c r="AF384">
        <v>20</v>
      </c>
      <c r="AG384">
        <v>0</v>
      </c>
      <c r="AH384">
        <v>10</v>
      </c>
      <c r="AI384">
        <v>2</v>
      </c>
      <c r="AJ384">
        <v>6</v>
      </c>
      <c r="AK384">
        <v>14</v>
      </c>
      <c r="AL384">
        <v>1</v>
      </c>
      <c r="AM384">
        <v>13</v>
      </c>
      <c r="AN384">
        <v>0</v>
      </c>
      <c r="AO384">
        <v>0</v>
      </c>
      <c r="AP384">
        <v>0</v>
      </c>
      <c r="AQ384">
        <v>0</v>
      </c>
      <c r="AR384">
        <v>0</v>
      </c>
      <c r="AS384">
        <v>1</v>
      </c>
      <c r="AT384">
        <v>0</v>
      </c>
      <c r="AU384">
        <v>1</v>
      </c>
      <c r="AV384">
        <v>2</v>
      </c>
      <c r="AW384">
        <v>0</v>
      </c>
      <c r="AX384">
        <v>0</v>
      </c>
      <c r="AY384">
        <v>1</v>
      </c>
      <c r="AZ384">
        <v>0</v>
      </c>
      <c r="BA384">
        <v>0</v>
      </c>
      <c r="BB384">
        <v>7</v>
      </c>
      <c r="BC384">
        <v>1</v>
      </c>
      <c r="BD384">
        <v>0</v>
      </c>
      <c r="BE384">
        <v>0</v>
      </c>
      <c r="BF384">
        <v>0</v>
      </c>
      <c r="BG384">
        <v>0</v>
      </c>
      <c r="BH384">
        <v>0</v>
      </c>
      <c r="BI384">
        <v>4</v>
      </c>
      <c r="BJ384">
        <v>0</v>
      </c>
      <c r="BK384">
        <v>1</v>
      </c>
      <c r="BL384">
        <v>5</v>
      </c>
      <c r="BM384">
        <v>0</v>
      </c>
      <c r="BN384">
        <v>1</v>
      </c>
      <c r="BO384">
        <v>2</v>
      </c>
      <c r="BP384">
        <v>1</v>
      </c>
      <c r="BQ384">
        <v>2</v>
      </c>
      <c r="BR384">
        <v>4</v>
      </c>
      <c r="BS384">
        <v>7</v>
      </c>
      <c r="BT384">
        <v>0</v>
      </c>
      <c r="BU384">
        <v>0</v>
      </c>
      <c r="BV384">
        <v>0</v>
      </c>
      <c r="BW384">
        <v>0</v>
      </c>
      <c r="BX384">
        <v>0</v>
      </c>
      <c r="BY384">
        <v>4</v>
      </c>
      <c r="BZ384">
        <v>0</v>
      </c>
      <c r="CA384">
        <v>2</v>
      </c>
      <c r="CB384">
        <v>9</v>
      </c>
      <c r="CC384">
        <v>0</v>
      </c>
      <c r="CD384">
        <v>0</v>
      </c>
      <c r="CE384">
        <v>0</v>
      </c>
      <c r="CF384">
        <v>1</v>
      </c>
      <c r="CG384">
        <v>0</v>
      </c>
      <c r="CH384">
        <v>2</v>
      </c>
      <c r="CI384">
        <v>0</v>
      </c>
      <c r="CJ384">
        <v>0</v>
      </c>
      <c r="CK384">
        <v>0</v>
      </c>
      <c r="CL384">
        <v>0</v>
      </c>
      <c r="CM384">
        <v>0</v>
      </c>
      <c r="CN384">
        <v>0</v>
      </c>
      <c r="CO384">
        <v>2</v>
      </c>
      <c r="CP384">
        <v>0</v>
      </c>
      <c r="CQ384">
        <v>1</v>
      </c>
      <c r="CR384">
        <v>2</v>
      </c>
      <c r="CS384">
        <v>0</v>
      </c>
      <c r="CT384">
        <v>0</v>
      </c>
      <c r="CU384">
        <v>1</v>
      </c>
      <c r="CV384">
        <v>0</v>
      </c>
      <c r="CW384">
        <v>4</v>
      </c>
      <c r="CX384">
        <v>3</v>
      </c>
      <c r="CY384">
        <v>3</v>
      </c>
      <c r="CZ384">
        <v>0</v>
      </c>
      <c r="DA384">
        <v>0</v>
      </c>
      <c r="DB384">
        <v>0</v>
      </c>
      <c r="DC384">
        <v>0</v>
      </c>
      <c r="DD384">
        <v>0</v>
      </c>
      <c r="DE384">
        <v>11</v>
      </c>
      <c r="DF384">
        <v>0</v>
      </c>
      <c r="DG384">
        <v>0</v>
      </c>
      <c r="DH384">
        <v>11</v>
      </c>
      <c r="DI384">
        <v>0</v>
      </c>
      <c r="DJ384">
        <v>0</v>
      </c>
      <c r="DK384">
        <v>0</v>
      </c>
      <c r="DL384">
        <v>2</v>
      </c>
      <c r="DM384">
        <v>3</v>
      </c>
      <c r="DN384">
        <v>10</v>
      </c>
      <c r="DO384">
        <v>0</v>
      </c>
      <c r="DP384">
        <v>0</v>
      </c>
      <c r="DQ384">
        <v>0</v>
      </c>
      <c r="DR384">
        <v>0</v>
      </c>
      <c r="DS384">
        <v>0</v>
      </c>
      <c r="DT384" s="340">
        <v>0</v>
      </c>
      <c r="DU384" s="340">
        <v>2</v>
      </c>
      <c r="DV384" s="340">
        <v>0</v>
      </c>
      <c r="DW384" s="340">
        <v>1</v>
      </c>
      <c r="DX384" s="340">
        <v>6</v>
      </c>
      <c r="DY384" s="340">
        <v>0</v>
      </c>
      <c r="DZ384" s="340">
        <v>0</v>
      </c>
      <c r="EA384" s="340">
        <v>0</v>
      </c>
      <c r="EB384" s="340">
        <v>0</v>
      </c>
      <c r="EC384" s="340">
        <v>0</v>
      </c>
      <c r="ED384" s="340">
        <v>0</v>
      </c>
      <c r="EE384" s="340">
        <v>3</v>
      </c>
      <c r="EF384" s="340">
        <v>0</v>
      </c>
      <c r="EG384" s="340">
        <v>0</v>
      </c>
      <c r="EH384" s="340">
        <v>0</v>
      </c>
      <c r="EI384" s="340">
        <v>0</v>
      </c>
      <c r="EJ384" s="235">
        <v>0</v>
      </c>
      <c r="EK384" s="235">
        <v>3</v>
      </c>
      <c r="EL384" s="235">
        <v>0</v>
      </c>
      <c r="EM384" s="235">
        <v>0</v>
      </c>
      <c r="EN384" s="235">
        <v>4</v>
      </c>
      <c r="EO384" s="235">
        <v>1</v>
      </c>
      <c r="EP384" s="235">
        <v>0</v>
      </c>
      <c r="EQ384" s="235">
        <v>0</v>
      </c>
      <c r="ER384" s="235">
        <v>0</v>
      </c>
      <c r="ES384" s="235">
        <v>0</v>
      </c>
      <c r="ET384" s="235">
        <v>3</v>
      </c>
      <c r="EU384" s="235">
        <v>0</v>
      </c>
      <c r="EV384" s="235">
        <v>1</v>
      </c>
      <c r="EW384" s="235">
        <v>0</v>
      </c>
      <c r="EX384" s="235">
        <v>0</v>
      </c>
      <c r="EY384" s="235">
        <v>0</v>
      </c>
    </row>
    <row r="385" spans="1:155" x14ac:dyDescent="0.2">
      <c r="A385" t="s">
        <v>1783</v>
      </c>
      <c r="E385" s="277"/>
      <c r="F385" s="277"/>
      <c r="G385" s="277"/>
      <c r="H385" s="277"/>
      <c r="I385" s="277"/>
      <c r="J385" s="277"/>
      <c r="K385">
        <v>0</v>
      </c>
      <c r="L385">
        <v>3</v>
      </c>
      <c r="M385">
        <v>0</v>
      </c>
      <c r="N385">
        <v>4</v>
      </c>
      <c r="O385">
        <v>12</v>
      </c>
      <c r="P385">
        <v>0</v>
      </c>
      <c r="Q385">
        <v>0</v>
      </c>
      <c r="R385">
        <v>2</v>
      </c>
      <c r="S385">
        <v>3</v>
      </c>
      <c r="T385">
        <v>15</v>
      </c>
      <c r="U385">
        <v>3</v>
      </c>
      <c r="V385">
        <v>14</v>
      </c>
      <c r="W385">
        <v>0</v>
      </c>
      <c r="X385">
        <v>0</v>
      </c>
      <c r="Y385">
        <v>0</v>
      </c>
      <c r="Z385">
        <v>5</v>
      </c>
      <c r="AA385" t="s">
        <v>2201</v>
      </c>
      <c r="AB385">
        <v>0</v>
      </c>
      <c r="AC385">
        <v>1</v>
      </c>
      <c r="AD385">
        <v>0</v>
      </c>
      <c r="AE385">
        <v>1</v>
      </c>
      <c r="AF385">
        <v>1</v>
      </c>
      <c r="AG385">
        <v>0</v>
      </c>
      <c r="AH385">
        <v>0</v>
      </c>
      <c r="AI385">
        <v>0</v>
      </c>
      <c r="AJ385">
        <v>0</v>
      </c>
      <c r="AK385">
        <v>0</v>
      </c>
      <c r="AL385">
        <v>0</v>
      </c>
      <c r="AM385">
        <v>0</v>
      </c>
      <c r="AN385">
        <v>0</v>
      </c>
      <c r="AO385">
        <v>0</v>
      </c>
      <c r="AP385">
        <v>0</v>
      </c>
      <c r="AQ385">
        <v>0</v>
      </c>
      <c r="AR385">
        <v>0</v>
      </c>
      <c r="AS385">
        <v>0</v>
      </c>
      <c r="AT385">
        <v>0</v>
      </c>
      <c r="AU385">
        <v>0</v>
      </c>
      <c r="AV385">
        <v>1</v>
      </c>
      <c r="AW385">
        <v>0</v>
      </c>
      <c r="AX385">
        <v>1</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BX385">
        <v>0</v>
      </c>
      <c r="BY385">
        <v>0</v>
      </c>
      <c r="BZ385">
        <v>0</v>
      </c>
      <c r="CA385">
        <v>0</v>
      </c>
      <c r="CB385">
        <v>1</v>
      </c>
      <c r="CC385">
        <v>0</v>
      </c>
      <c r="CD385">
        <v>0</v>
      </c>
      <c r="CE385">
        <v>0</v>
      </c>
      <c r="CF385">
        <v>0</v>
      </c>
      <c r="CG385">
        <v>0</v>
      </c>
      <c r="CH385">
        <v>0</v>
      </c>
      <c r="CI385">
        <v>0</v>
      </c>
      <c r="CJ385">
        <v>0</v>
      </c>
      <c r="CK385">
        <v>0</v>
      </c>
      <c r="CL385">
        <v>0</v>
      </c>
      <c r="CM385">
        <v>0</v>
      </c>
      <c r="CN385">
        <v>0</v>
      </c>
      <c r="CO385">
        <v>0</v>
      </c>
      <c r="CP385">
        <v>0</v>
      </c>
      <c r="CQ385">
        <v>0</v>
      </c>
      <c r="CR385">
        <v>3</v>
      </c>
      <c r="CS385">
        <v>0</v>
      </c>
      <c r="CT385">
        <v>0</v>
      </c>
      <c r="CU385">
        <v>0</v>
      </c>
      <c r="CV385">
        <v>0</v>
      </c>
      <c r="CW385">
        <v>0</v>
      </c>
      <c r="CX385">
        <v>0</v>
      </c>
      <c r="CY385">
        <v>0</v>
      </c>
      <c r="CZ385">
        <v>0</v>
      </c>
      <c r="DA385">
        <v>0</v>
      </c>
      <c r="DB385">
        <v>0</v>
      </c>
      <c r="DC385">
        <v>0</v>
      </c>
      <c r="DD385">
        <v>0</v>
      </c>
      <c r="DE385">
        <v>1</v>
      </c>
      <c r="DF385">
        <v>0</v>
      </c>
      <c r="DG385">
        <v>0</v>
      </c>
      <c r="DH385">
        <v>4</v>
      </c>
      <c r="DI385">
        <v>0</v>
      </c>
      <c r="DJ385">
        <v>0</v>
      </c>
      <c r="DK385">
        <v>0</v>
      </c>
      <c r="DL385">
        <v>0</v>
      </c>
      <c r="DM385">
        <v>0</v>
      </c>
      <c r="DN385">
        <v>0</v>
      </c>
      <c r="DO385">
        <v>0</v>
      </c>
      <c r="DP385">
        <v>0</v>
      </c>
      <c r="DQ385">
        <v>0</v>
      </c>
      <c r="DR385">
        <v>0</v>
      </c>
      <c r="DS385">
        <v>0</v>
      </c>
      <c r="DT385" s="340">
        <v>0</v>
      </c>
      <c r="DU385" s="340">
        <v>0</v>
      </c>
      <c r="DV385" s="340">
        <v>0</v>
      </c>
      <c r="DW385" s="340">
        <v>0</v>
      </c>
      <c r="DX385" s="340">
        <v>3</v>
      </c>
      <c r="DY385" s="340">
        <v>0</v>
      </c>
      <c r="DZ385" s="340">
        <v>0</v>
      </c>
      <c r="EA385" s="340">
        <v>0</v>
      </c>
      <c r="EB385" s="340">
        <v>0</v>
      </c>
      <c r="EC385" s="340">
        <v>0</v>
      </c>
      <c r="ED385" s="340">
        <v>0</v>
      </c>
      <c r="EE385" s="340">
        <v>0</v>
      </c>
      <c r="EF385" s="340">
        <v>0</v>
      </c>
      <c r="EG385" s="340">
        <v>0</v>
      </c>
      <c r="EH385" s="340">
        <v>0</v>
      </c>
      <c r="EI385" s="340">
        <v>0</v>
      </c>
      <c r="EJ385" s="235">
        <v>0</v>
      </c>
      <c r="EK385" s="235">
        <v>0</v>
      </c>
      <c r="EL385" s="235">
        <v>0</v>
      </c>
      <c r="EM385" s="235">
        <v>0</v>
      </c>
      <c r="EN385" s="235">
        <v>0</v>
      </c>
      <c r="EO385" s="235">
        <v>0</v>
      </c>
      <c r="EP385" s="235">
        <v>0</v>
      </c>
      <c r="EQ385" s="235">
        <v>0</v>
      </c>
      <c r="ER385" s="235">
        <v>0</v>
      </c>
      <c r="ES385" s="235">
        <v>0</v>
      </c>
      <c r="ET385" s="235">
        <v>4</v>
      </c>
      <c r="EU385" s="235">
        <v>0</v>
      </c>
      <c r="EV385" s="235">
        <v>0</v>
      </c>
      <c r="EW385" s="235">
        <v>0</v>
      </c>
      <c r="EX385" s="235">
        <v>0</v>
      </c>
      <c r="EY385" s="235">
        <v>0</v>
      </c>
    </row>
    <row r="386" spans="1:155" x14ac:dyDescent="0.2">
      <c r="A386" t="s">
        <v>1819</v>
      </c>
      <c r="E386" s="277"/>
      <c r="F386" s="277"/>
      <c r="G386" s="277"/>
      <c r="H386" s="277"/>
      <c r="I386" s="277"/>
      <c r="J386" s="277"/>
      <c r="K386">
        <v>0</v>
      </c>
      <c r="L386">
        <v>33</v>
      </c>
      <c r="M386">
        <v>0</v>
      </c>
      <c r="N386">
        <v>1</v>
      </c>
      <c r="O386">
        <v>23</v>
      </c>
      <c r="P386">
        <v>0</v>
      </c>
      <c r="Q386">
        <v>0</v>
      </c>
      <c r="R386">
        <v>0</v>
      </c>
      <c r="S386">
        <v>0</v>
      </c>
      <c r="T386">
        <v>0</v>
      </c>
      <c r="U386">
        <v>0</v>
      </c>
      <c r="V386">
        <v>0</v>
      </c>
      <c r="W386">
        <v>0</v>
      </c>
      <c r="X386">
        <v>0</v>
      </c>
      <c r="Y386">
        <v>0</v>
      </c>
      <c r="Z386">
        <v>0</v>
      </c>
      <c r="AA386" t="s">
        <v>2201</v>
      </c>
      <c r="AB386">
        <v>0</v>
      </c>
      <c r="AC386">
        <v>4</v>
      </c>
      <c r="AD386">
        <v>0</v>
      </c>
      <c r="AE386">
        <v>1</v>
      </c>
      <c r="AF386">
        <v>6</v>
      </c>
      <c r="AG386">
        <v>0</v>
      </c>
      <c r="AH386">
        <v>0</v>
      </c>
      <c r="AI386">
        <v>0</v>
      </c>
      <c r="AJ386">
        <v>0</v>
      </c>
      <c r="AK386">
        <v>0</v>
      </c>
      <c r="AL386">
        <v>0</v>
      </c>
      <c r="AM386">
        <v>0</v>
      </c>
      <c r="AN386">
        <v>0</v>
      </c>
      <c r="AO386">
        <v>0</v>
      </c>
      <c r="AP386">
        <v>0</v>
      </c>
      <c r="AQ386">
        <v>0</v>
      </c>
      <c r="AR386">
        <v>0</v>
      </c>
      <c r="AS386">
        <v>5</v>
      </c>
      <c r="AT386">
        <v>0</v>
      </c>
      <c r="AU386">
        <v>0</v>
      </c>
      <c r="AV386">
        <v>2</v>
      </c>
      <c r="AW386">
        <v>0</v>
      </c>
      <c r="AX386">
        <v>0</v>
      </c>
      <c r="AY386">
        <v>0</v>
      </c>
      <c r="AZ386">
        <v>0</v>
      </c>
      <c r="BA386">
        <v>0</v>
      </c>
      <c r="BB386">
        <v>0</v>
      </c>
      <c r="BC386">
        <v>0</v>
      </c>
      <c r="BD386">
        <v>0</v>
      </c>
      <c r="BE386">
        <v>0</v>
      </c>
      <c r="BF386">
        <v>0</v>
      </c>
      <c r="BG386">
        <v>0</v>
      </c>
      <c r="BH386">
        <v>0</v>
      </c>
      <c r="BI386">
        <v>4</v>
      </c>
      <c r="BJ386">
        <v>0</v>
      </c>
      <c r="BK386">
        <v>0</v>
      </c>
      <c r="BL386">
        <v>3</v>
      </c>
      <c r="BM386">
        <v>0</v>
      </c>
      <c r="BN386">
        <v>0</v>
      </c>
      <c r="BO386">
        <v>0</v>
      </c>
      <c r="BP386">
        <v>0</v>
      </c>
      <c r="BQ386">
        <v>0</v>
      </c>
      <c r="BR386">
        <v>0</v>
      </c>
      <c r="BS386">
        <v>0</v>
      </c>
      <c r="BT386">
        <v>0</v>
      </c>
      <c r="BU386">
        <v>0</v>
      </c>
      <c r="BV386">
        <v>0</v>
      </c>
      <c r="BW386">
        <v>0</v>
      </c>
      <c r="BX386">
        <v>0</v>
      </c>
      <c r="BY386">
        <v>3</v>
      </c>
      <c r="BZ386">
        <v>0</v>
      </c>
      <c r="CA386">
        <v>0</v>
      </c>
      <c r="CB386">
        <v>6</v>
      </c>
      <c r="CC386">
        <v>0</v>
      </c>
      <c r="CD386">
        <v>0</v>
      </c>
      <c r="CE386">
        <v>0</v>
      </c>
      <c r="CF386">
        <v>0</v>
      </c>
      <c r="CG386">
        <v>0</v>
      </c>
      <c r="CH386">
        <v>0</v>
      </c>
      <c r="CI386">
        <v>0</v>
      </c>
      <c r="CJ386">
        <v>0</v>
      </c>
      <c r="CK386">
        <v>0</v>
      </c>
      <c r="CL386">
        <v>0</v>
      </c>
      <c r="CM386">
        <v>0</v>
      </c>
      <c r="CN386">
        <v>0</v>
      </c>
      <c r="CO386">
        <v>3</v>
      </c>
      <c r="CP386">
        <v>0</v>
      </c>
      <c r="CQ386">
        <v>0</v>
      </c>
      <c r="CR386">
        <v>6</v>
      </c>
      <c r="CS386">
        <v>0</v>
      </c>
      <c r="CT386">
        <v>0</v>
      </c>
      <c r="CU386">
        <v>0</v>
      </c>
      <c r="CV386">
        <v>0</v>
      </c>
      <c r="CW386">
        <v>0</v>
      </c>
      <c r="CX386">
        <v>0</v>
      </c>
      <c r="CY386">
        <v>0</v>
      </c>
      <c r="CZ386">
        <v>0</v>
      </c>
      <c r="DA386">
        <v>0</v>
      </c>
      <c r="DB386">
        <v>0</v>
      </c>
      <c r="DC386">
        <v>0</v>
      </c>
      <c r="DD386">
        <v>0</v>
      </c>
      <c r="DE386">
        <v>1</v>
      </c>
      <c r="DF386">
        <v>0</v>
      </c>
      <c r="DG386">
        <v>1</v>
      </c>
      <c r="DH386">
        <v>7</v>
      </c>
      <c r="DI386">
        <v>0</v>
      </c>
      <c r="DJ386">
        <v>0</v>
      </c>
      <c r="DK386">
        <v>0</v>
      </c>
      <c r="DL386">
        <v>0</v>
      </c>
      <c r="DM386">
        <v>0</v>
      </c>
      <c r="DN386">
        <v>0</v>
      </c>
      <c r="DO386">
        <v>0</v>
      </c>
      <c r="DP386">
        <v>0</v>
      </c>
      <c r="DQ386">
        <v>0</v>
      </c>
      <c r="DR386">
        <v>0</v>
      </c>
      <c r="DS386">
        <v>0</v>
      </c>
      <c r="DT386" s="340">
        <v>0</v>
      </c>
      <c r="DU386" s="340">
        <v>11</v>
      </c>
      <c r="DV386" s="340">
        <v>0</v>
      </c>
      <c r="DW386" s="340">
        <v>1</v>
      </c>
      <c r="DX386" s="340">
        <v>7</v>
      </c>
      <c r="DY386" s="340">
        <v>0</v>
      </c>
      <c r="DZ386" s="340">
        <v>0</v>
      </c>
      <c r="EA386" s="340">
        <v>0</v>
      </c>
      <c r="EB386" s="340">
        <v>0</v>
      </c>
      <c r="EC386" s="340">
        <v>0</v>
      </c>
      <c r="ED386" s="340">
        <v>0</v>
      </c>
      <c r="EE386" s="340">
        <v>0</v>
      </c>
      <c r="EF386" s="340">
        <v>0</v>
      </c>
      <c r="EG386" s="340">
        <v>0</v>
      </c>
      <c r="EH386" s="340">
        <v>0</v>
      </c>
      <c r="EI386" s="340">
        <v>0</v>
      </c>
      <c r="EJ386" s="235">
        <v>0</v>
      </c>
      <c r="EK386" s="235">
        <v>13</v>
      </c>
      <c r="EL386" s="235">
        <v>0</v>
      </c>
      <c r="EM386" s="235">
        <v>0</v>
      </c>
      <c r="EN386" s="235">
        <v>2</v>
      </c>
      <c r="EO386" s="235">
        <v>0</v>
      </c>
      <c r="EP386" s="235">
        <v>1</v>
      </c>
      <c r="EQ386" s="235">
        <v>0</v>
      </c>
      <c r="ER386" s="235">
        <v>0</v>
      </c>
      <c r="ES386" s="235">
        <v>0</v>
      </c>
      <c r="ET386" s="235">
        <v>0</v>
      </c>
      <c r="EU386" s="235">
        <v>0</v>
      </c>
      <c r="EV386" s="235">
        <v>0</v>
      </c>
      <c r="EW386" s="235">
        <v>0</v>
      </c>
      <c r="EX386" s="235">
        <v>0</v>
      </c>
      <c r="EY386" s="235">
        <v>0</v>
      </c>
    </row>
    <row r="387" spans="1:155" x14ac:dyDescent="0.2">
      <c r="A387" t="s">
        <v>2354</v>
      </c>
      <c r="K387">
        <v>0</v>
      </c>
      <c r="L387">
        <v>16</v>
      </c>
      <c r="M387">
        <v>0</v>
      </c>
      <c r="N387">
        <v>1</v>
      </c>
      <c r="O387">
        <v>13</v>
      </c>
      <c r="P387">
        <v>0</v>
      </c>
      <c r="Q387">
        <v>0</v>
      </c>
      <c r="R387">
        <v>0</v>
      </c>
      <c r="S387">
        <v>0</v>
      </c>
      <c r="T387">
        <v>0</v>
      </c>
      <c r="U387">
        <v>0</v>
      </c>
      <c r="V387">
        <v>0</v>
      </c>
      <c r="W387">
        <v>0</v>
      </c>
      <c r="X387">
        <v>0</v>
      </c>
      <c r="Y387">
        <v>0</v>
      </c>
      <c r="Z387">
        <v>0</v>
      </c>
      <c r="AA387" t="s">
        <v>2201</v>
      </c>
      <c r="DT387" s="340" t="e">
        <v>#N/A</v>
      </c>
      <c r="DU387" s="340" t="e">
        <v>#N/A</v>
      </c>
      <c r="DV387" s="340" t="e">
        <v>#N/A</v>
      </c>
      <c r="DW387" s="340" t="e">
        <v>#N/A</v>
      </c>
      <c r="DX387" s="340" t="e">
        <v>#N/A</v>
      </c>
      <c r="DY387" s="340" t="e">
        <v>#N/A</v>
      </c>
      <c r="DZ387" s="340" t="e">
        <v>#N/A</v>
      </c>
      <c r="EA387" s="340" t="e">
        <v>#N/A</v>
      </c>
      <c r="EB387" s="340" t="e">
        <v>#N/A</v>
      </c>
      <c r="EC387" s="340" t="e">
        <v>#N/A</v>
      </c>
      <c r="ED387" s="340" t="e">
        <v>#N/A</v>
      </c>
      <c r="EE387" s="340" t="e">
        <v>#N/A</v>
      </c>
      <c r="EF387" s="340" t="e">
        <v>#N/A</v>
      </c>
      <c r="EG387" s="340" t="e">
        <v>#N/A</v>
      </c>
      <c r="EH387" s="340" t="e">
        <v>#N/A</v>
      </c>
      <c r="EI387" s="340" t="e">
        <v>#N/A</v>
      </c>
      <c r="EJ387" s="235" t="e">
        <v>#N/A</v>
      </c>
      <c r="EK387" s="235" t="e">
        <v>#N/A</v>
      </c>
      <c r="EL387" s="235" t="e">
        <v>#N/A</v>
      </c>
      <c r="EM387" s="235" t="e">
        <v>#N/A</v>
      </c>
      <c r="EN387" s="235" t="e">
        <v>#N/A</v>
      </c>
      <c r="EO387" s="235" t="e">
        <v>#N/A</v>
      </c>
      <c r="EP387" s="235" t="e">
        <v>#N/A</v>
      </c>
      <c r="EQ387" s="235" t="e">
        <v>#N/A</v>
      </c>
      <c r="ER387" s="235" t="e">
        <v>#N/A</v>
      </c>
      <c r="ES387" s="235" t="e">
        <v>#N/A</v>
      </c>
      <c r="ET387" s="235" t="e">
        <v>#N/A</v>
      </c>
      <c r="EU387" s="235" t="e">
        <v>#N/A</v>
      </c>
      <c r="EV387" s="235" t="e">
        <v>#N/A</v>
      </c>
      <c r="EW387" s="235" t="e">
        <v>#N/A</v>
      </c>
      <c r="EX387" s="235" t="e">
        <v>#N/A</v>
      </c>
      <c r="EY387" s="235" t="e">
        <v>#N/A</v>
      </c>
    </row>
    <row r="388" spans="1:155" x14ac:dyDescent="0.2">
      <c r="A388" t="s">
        <v>2249</v>
      </c>
      <c r="E388" s="277"/>
      <c r="F388" s="277"/>
      <c r="G388" s="277"/>
      <c r="H388" s="277"/>
      <c r="I388" s="277"/>
      <c r="J388" s="277"/>
      <c r="K388">
        <v>0</v>
      </c>
      <c r="L388">
        <v>1</v>
      </c>
      <c r="M388">
        <v>0</v>
      </c>
      <c r="N388">
        <v>0</v>
      </c>
      <c r="O388">
        <v>0</v>
      </c>
      <c r="P388">
        <v>0</v>
      </c>
      <c r="Q388">
        <v>0</v>
      </c>
      <c r="R388">
        <v>1</v>
      </c>
      <c r="S388">
        <v>2</v>
      </c>
      <c r="T388">
        <v>13</v>
      </c>
      <c r="U388">
        <v>3</v>
      </c>
      <c r="V388">
        <v>14</v>
      </c>
      <c r="W388">
        <v>0</v>
      </c>
      <c r="X388">
        <v>0</v>
      </c>
      <c r="Y388">
        <v>0</v>
      </c>
      <c r="Z388">
        <v>0</v>
      </c>
      <c r="AA388" t="s">
        <v>2250</v>
      </c>
      <c r="AB388">
        <v>0</v>
      </c>
      <c r="AC388">
        <v>1</v>
      </c>
      <c r="AD388">
        <v>0</v>
      </c>
      <c r="AE388">
        <v>0</v>
      </c>
      <c r="AF388">
        <v>0</v>
      </c>
      <c r="AG388">
        <v>0</v>
      </c>
      <c r="AH388">
        <v>0</v>
      </c>
      <c r="AI388">
        <v>0</v>
      </c>
      <c r="AJ388">
        <v>0</v>
      </c>
      <c r="AK388">
        <v>0</v>
      </c>
      <c r="AL388">
        <v>0</v>
      </c>
      <c r="AM388">
        <v>2</v>
      </c>
      <c r="AN388">
        <v>0</v>
      </c>
      <c r="AO388">
        <v>0</v>
      </c>
      <c r="AP388">
        <v>0</v>
      </c>
      <c r="AQ388">
        <v>0</v>
      </c>
      <c r="AR388">
        <v>0</v>
      </c>
      <c r="AS388">
        <v>1</v>
      </c>
      <c r="AT388">
        <v>0</v>
      </c>
      <c r="AU388">
        <v>0</v>
      </c>
      <c r="AV388">
        <v>0</v>
      </c>
      <c r="AW388">
        <v>0</v>
      </c>
      <c r="AX388">
        <v>0</v>
      </c>
      <c r="AY388">
        <v>0</v>
      </c>
      <c r="AZ388">
        <v>0</v>
      </c>
      <c r="BA388">
        <v>0</v>
      </c>
      <c r="BB388">
        <v>3</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BX388">
        <v>0</v>
      </c>
      <c r="BY388">
        <v>0</v>
      </c>
      <c r="BZ388">
        <v>0</v>
      </c>
      <c r="CA388">
        <v>0</v>
      </c>
      <c r="CB388">
        <v>1</v>
      </c>
      <c r="CC388">
        <v>0</v>
      </c>
      <c r="CD388">
        <v>0</v>
      </c>
      <c r="CE388">
        <v>0</v>
      </c>
      <c r="CF388">
        <v>0</v>
      </c>
      <c r="CG388">
        <v>1</v>
      </c>
      <c r="CH388">
        <v>2</v>
      </c>
      <c r="CI388">
        <v>0</v>
      </c>
      <c r="CJ388">
        <v>0</v>
      </c>
      <c r="CK388">
        <v>0</v>
      </c>
      <c r="CL388">
        <v>0</v>
      </c>
      <c r="CM388">
        <v>0</v>
      </c>
      <c r="CN388">
        <v>0</v>
      </c>
      <c r="CO388">
        <v>0</v>
      </c>
      <c r="CP388">
        <v>0</v>
      </c>
      <c r="CQ388">
        <v>0</v>
      </c>
      <c r="CR388">
        <v>0</v>
      </c>
      <c r="CS388">
        <v>0</v>
      </c>
      <c r="CT388">
        <v>0</v>
      </c>
      <c r="CU388">
        <v>0</v>
      </c>
      <c r="CV388">
        <v>0</v>
      </c>
      <c r="CW388">
        <v>1</v>
      </c>
      <c r="CX388">
        <v>0</v>
      </c>
      <c r="CY388">
        <v>1</v>
      </c>
      <c r="CZ388">
        <v>0</v>
      </c>
      <c r="DA388">
        <v>0</v>
      </c>
      <c r="DB388">
        <v>0</v>
      </c>
      <c r="DC388">
        <v>0</v>
      </c>
      <c r="DD388">
        <v>0</v>
      </c>
      <c r="DE388">
        <v>2</v>
      </c>
      <c r="DF388">
        <v>0</v>
      </c>
      <c r="DG388">
        <v>0</v>
      </c>
      <c r="DH388">
        <v>0</v>
      </c>
      <c r="DI388">
        <v>0</v>
      </c>
      <c r="DJ388">
        <v>0</v>
      </c>
      <c r="DK388">
        <v>0</v>
      </c>
      <c r="DL388">
        <v>0</v>
      </c>
      <c r="DM388">
        <v>0</v>
      </c>
      <c r="DN388">
        <v>6</v>
      </c>
      <c r="DO388">
        <v>0</v>
      </c>
      <c r="DP388">
        <v>0</v>
      </c>
      <c r="DQ388">
        <v>0</v>
      </c>
      <c r="DR388">
        <v>0</v>
      </c>
      <c r="DS388">
        <v>0</v>
      </c>
      <c r="DT388" s="340">
        <v>0</v>
      </c>
      <c r="DU388" s="340">
        <v>1</v>
      </c>
      <c r="DV388" s="340">
        <v>0</v>
      </c>
      <c r="DW388" s="340">
        <v>0</v>
      </c>
      <c r="DX388" s="340">
        <v>0</v>
      </c>
      <c r="DY388" s="340">
        <v>0</v>
      </c>
      <c r="DZ388" s="340">
        <v>0</v>
      </c>
      <c r="EA388" s="340">
        <v>0</v>
      </c>
      <c r="EB388" s="340">
        <v>0</v>
      </c>
      <c r="EC388" s="340">
        <v>0</v>
      </c>
      <c r="ED388" s="340">
        <v>0</v>
      </c>
      <c r="EE388" s="340">
        <v>2</v>
      </c>
      <c r="EF388" s="340">
        <v>0</v>
      </c>
      <c r="EG388" s="340">
        <v>0</v>
      </c>
      <c r="EH388" s="340">
        <v>0</v>
      </c>
      <c r="EI388" s="340">
        <v>0</v>
      </c>
      <c r="EJ388" s="235">
        <v>0</v>
      </c>
      <c r="EK388" s="235">
        <v>0</v>
      </c>
      <c r="EL388" s="235">
        <v>0</v>
      </c>
      <c r="EM388" s="235">
        <v>0</v>
      </c>
      <c r="EN388" s="235">
        <v>0</v>
      </c>
      <c r="EO388" s="235">
        <v>0</v>
      </c>
      <c r="EP388" s="235">
        <v>0</v>
      </c>
      <c r="EQ388" s="235">
        <v>0</v>
      </c>
      <c r="ER388" s="235">
        <v>0</v>
      </c>
      <c r="ES388" s="235">
        <v>0</v>
      </c>
      <c r="ET388" s="235">
        <v>3</v>
      </c>
      <c r="EU388" s="235">
        <v>0</v>
      </c>
      <c r="EV388" s="235">
        <v>0</v>
      </c>
      <c r="EW388" s="235">
        <v>0</v>
      </c>
      <c r="EX388" s="235">
        <v>0</v>
      </c>
      <c r="EY388" s="235">
        <v>0</v>
      </c>
    </row>
    <row r="389" spans="1:155" x14ac:dyDescent="0.2">
      <c r="A389" t="s">
        <v>1976</v>
      </c>
      <c r="E389" s="277"/>
      <c r="F389" s="277"/>
      <c r="G389" s="277"/>
      <c r="H389" s="277"/>
      <c r="I389" s="277"/>
      <c r="J389" s="277"/>
      <c r="K389">
        <v>0</v>
      </c>
      <c r="L389">
        <v>0</v>
      </c>
      <c r="M389">
        <v>0</v>
      </c>
      <c r="N389">
        <v>17</v>
      </c>
      <c r="O389">
        <v>7</v>
      </c>
      <c r="P389">
        <v>0</v>
      </c>
      <c r="Q389">
        <v>12</v>
      </c>
      <c r="R389">
        <v>0</v>
      </c>
      <c r="S389">
        <v>5</v>
      </c>
      <c r="T389">
        <v>8</v>
      </c>
      <c r="U389">
        <v>10</v>
      </c>
      <c r="V389">
        <v>10</v>
      </c>
      <c r="W389">
        <v>0</v>
      </c>
      <c r="X389">
        <v>0</v>
      </c>
      <c r="Y389">
        <v>0</v>
      </c>
      <c r="Z389">
        <v>0</v>
      </c>
      <c r="AA389" t="s">
        <v>2201</v>
      </c>
      <c r="AB389">
        <v>0</v>
      </c>
      <c r="AC389">
        <v>0</v>
      </c>
      <c r="AD389">
        <v>0</v>
      </c>
      <c r="AE389">
        <v>0</v>
      </c>
      <c r="AF389">
        <v>0</v>
      </c>
      <c r="AG389">
        <v>0</v>
      </c>
      <c r="AH389">
        <v>2</v>
      </c>
      <c r="AI389">
        <v>0</v>
      </c>
      <c r="AJ389">
        <v>0</v>
      </c>
      <c r="AK389">
        <v>0</v>
      </c>
      <c r="AL389">
        <v>0</v>
      </c>
      <c r="AM389">
        <v>3</v>
      </c>
      <c r="AN389">
        <v>0</v>
      </c>
      <c r="AO389">
        <v>0</v>
      </c>
      <c r="AP389">
        <v>0</v>
      </c>
      <c r="AQ389">
        <v>0</v>
      </c>
      <c r="AR389">
        <v>0</v>
      </c>
      <c r="AS389">
        <v>0</v>
      </c>
      <c r="AT389">
        <v>0</v>
      </c>
      <c r="AU389">
        <v>0</v>
      </c>
      <c r="AV389">
        <v>2</v>
      </c>
      <c r="AW389">
        <v>0</v>
      </c>
      <c r="AX389">
        <v>0</v>
      </c>
      <c r="AY389">
        <v>0</v>
      </c>
      <c r="AZ389">
        <v>0</v>
      </c>
      <c r="BA389">
        <v>0</v>
      </c>
      <c r="BB389">
        <v>3</v>
      </c>
      <c r="BC389">
        <v>0</v>
      </c>
      <c r="BD389">
        <v>0</v>
      </c>
      <c r="BE389">
        <v>0</v>
      </c>
      <c r="BF389">
        <v>0</v>
      </c>
      <c r="BG389">
        <v>0</v>
      </c>
      <c r="BH389">
        <v>0</v>
      </c>
      <c r="BI389">
        <v>0</v>
      </c>
      <c r="BJ389">
        <v>0</v>
      </c>
      <c r="BK389">
        <v>2</v>
      </c>
      <c r="BL389">
        <v>0</v>
      </c>
      <c r="BM389">
        <v>0</v>
      </c>
      <c r="BN389">
        <v>2</v>
      </c>
      <c r="BO389">
        <v>0</v>
      </c>
      <c r="BP389">
        <v>0</v>
      </c>
      <c r="BQ389">
        <v>0</v>
      </c>
      <c r="BR389">
        <v>0</v>
      </c>
      <c r="BS389">
        <v>1</v>
      </c>
      <c r="BT389">
        <v>0</v>
      </c>
      <c r="BU389">
        <v>0</v>
      </c>
      <c r="BV389">
        <v>0</v>
      </c>
      <c r="BW389">
        <v>0</v>
      </c>
      <c r="BX389">
        <v>0</v>
      </c>
      <c r="BY389">
        <v>1</v>
      </c>
      <c r="BZ389">
        <v>0</v>
      </c>
      <c r="CA389">
        <v>0</v>
      </c>
      <c r="CB389">
        <v>0</v>
      </c>
      <c r="CC389">
        <v>0</v>
      </c>
      <c r="CD389">
        <v>2</v>
      </c>
      <c r="CE389">
        <v>0</v>
      </c>
      <c r="CF389">
        <v>0</v>
      </c>
      <c r="CG389">
        <v>0</v>
      </c>
      <c r="CH389">
        <v>1</v>
      </c>
      <c r="CI389">
        <v>0</v>
      </c>
      <c r="CJ389">
        <v>0</v>
      </c>
      <c r="CK389">
        <v>0</v>
      </c>
      <c r="CL389">
        <v>0</v>
      </c>
      <c r="CM389">
        <v>0</v>
      </c>
      <c r="CN389">
        <v>0</v>
      </c>
      <c r="CO389">
        <v>0</v>
      </c>
      <c r="CP389">
        <v>0</v>
      </c>
      <c r="CQ389">
        <v>1</v>
      </c>
      <c r="CR389">
        <v>0</v>
      </c>
      <c r="CS389">
        <v>0</v>
      </c>
      <c r="CT389">
        <v>1</v>
      </c>
      <c r="CU389">
        <v>0</v>
      </c>
      <c r="CV389">
        <v>0</v>
      </c>
      <c r="CW389">
        <v>0</v>
      </c>
      <c r="CX389">
        <v>0</v>
      </c>
      <c r="CY389">
        <v>1</v>
      </c>
      <c r="CZ389">
        <v>0</v>
      </c>
      <c r="DA389">
        <v>0</v>
      </c>
      <c r="DB389">
        <v>0</v>
      </c>
      <c r="DC389">
        <v>0</v>
      </c>
      <c r="DD389">
        <v>0</v>
      </c>
      <c r="DE389">
        <v>0</v>
      </c>
      <c r="DF389">
        <v>0</v>
      </c>
      <c r="DG389">
        <v>1</v>
      </c>
      <c r="DH389">
        <v>1</v>
      </c>
      <c r="DI389">
        <v>0</v>
      </c>
      <c r="DJ389">
        <v>0</v>
      </c>
      <c r="DK389">
        <v>0</v>
      </c>
      <c r="DL389">
        <v>0</v>
      </c>
      <c r="DM389">
        <v>0</v>
      </c>
      <c r="DN389">
        <v>1</v>
      </c>
      <c r="DO389">
        <v>0</v>
      </c>
      <c r="DP389">
        <v>0</v>
      </c>
      <c r="DQ389">
        <v>0</v>
      </c>
      <c r="DR389">
        <v>0</v>
      </c>
      <c r="DS389">
        <v>0</v>
      </c>
      <c r="DT389" s="340">
        <v>0</v>
      </c>
      <c r="DU389" s="340">
        <v>0</v>
      </c>
      <c r="DV389" s="340">
        <v>0</v>
      </c>
      <c r="DW389" s="340">
        <v>1</v>
      </c>
      <c r="DX389" s="340">
        <v>0</v>
      </c>
      <c r="DY389" s="340">
        <v>0</v>
      </c>
      <c r="DZ389" s="340">
        <v>2</v>
      </c>
      <c r="EA389" s="340">
        <v>0</v>
      </c>
      <c r="EB389" s="340">
        <v>0</v>
      </c>
      <c r="EC389" s="340">
        <v>0</v>
      </c>
      <c r="ED389" s="340">
        <v>0</v>
      </c>
      <c r="EE389" s="340">
        <v>1</v>
      </c>
      <c r="EF389" s="340">
        <v>0</v>
      </c>
      <c r="EG389" s="340">
        <v>0</v>
      </c>
      <c r="EH389" s="340">
        <v>0</v>
      </c>
      <c r="EI389" s="340">
        <v>0</v>
      </c>
      <c r="EJ389" s="235">
        <v>0</v>
      </c>
      <c r="EK389" s="235">
        <v>0</v>
      </c>
      <c r="EL389" s="235">
        <v>0</v>
      </c>
      <c r="EM389" s="235">
        <v>0</v>
      </c>
      <c r="EN389" s="235">
        <v>2</v>
      </c>
      <c r="EO389" s="235">
        <v>0</v>
      </c>
      <c r="EP389" s="235">
        <v>1</v>
      </c>
      <c r="EQ389" s="235">
        <v>0</v>
      </c>
      <c r="ER389" s="235">
        <v>0</v>
      </c>
      <c r="ES389" s="235">
        <v>0</v>
      </c>
      <c r="ET389" s="235">
        <v>1</v>
      </c>
      <c r="EU389" s="235">
        <v>0</v>
      </c>
      <c r="EV389" s="235">
        <v>0</v>
      </c>
      <c r="EW389" s="235">
        <v>0</v>
      </c>
      <c r="EX389" s="235">
        <v>0</v>
      </c>
      <c r="EY389" s="235">
        <v>0</v>
      </c>
    </row>
    <row r="390" spans="1:155" x14ac:dyDescent="0.2">
      <c r="A390" t="s">
        <v>1972</v>
      </c>
      <c r="E390" s="277"/>
      <c r="F390" s="277"/>
      <c r="G390" s="277"/>
      <c r="H390" s="277"/>
      <c r="I390" s="277"/>
      <c r="J390" s="277"/>
      <c r="K390">
        <v>0</v>
      </c>
      <c r="L390">
        <v>0</v>
      </c>
      <c r="M390">
        <v>0</v>
      </c>
      <c r="N390">
        <v>0</v>
      </c>
      <c r="O390">
        <v>45</v>
      </c>
      <c r="P390">
        <v>0</v>
      </c>
      <c r="Q390">
        <v>14</v>
      </c>
      <c r="R390">
        <v>0</v>
      </c>
      <c r="S390">
        <v>3</v>
      </c>
      <c r="T390">
        <v>9</v>
      </c>
      <c r="U390">
        <v>2</v>
      </c>
      <c r="V390">
        <v>0</v>
      </c>
      <c r="W390">
        <v>0</v>
      </c>
      <c r="X390">
        <v>0</v>
      </c>
      <c r="Y390">
        <v>0</v>
      </c>
      <c r="Z390">
        <v>0</v>
      </c>
      <c r="AA390" t="s">
        <v>2201</v>
      </c>
      <c r="AB390">
        <v>0</v>
      </c>
      <c r="AC390">
        <v>0</v>
      </c>
      <c r="AD390">
        <v>0</v>
      </c>
      <c r="AE390">
        <v>0</v>
      </c>
      <c r="AF390">
        <v>5</v>
      </c>
      <c r="AG390">
        <v>0</v>
      </c>
      <c r="AH390">
        <v>5</v>
      </c>
      <c r="AI390">
        <v>0</v>
      </c>
      <c r="AJ390">
        <v>1</v>
      </c>
      <c r="AK390">
        <v>4</v>
      </c>
      <c r="AL390">
        <v>0</v>
      </c>
      <c r="AM390">
        <v>0</v>
      </c>
      <c r="AN390">
        <v>0</v>
      </c>
      <c r="AO390">
        <v>0</v>
      </c>
      <c r="AP390">
        <v>0</v>
      </c>
      <c r="AQ390">
        <v>0</v>
      </c>
      <c r="AR390">
        <v>0</v>
      </c>
      <c r="AS390">
        <v>0</v>
      </c>
      <c r="AT390">
        <v>0</v>
      </c>
      <c r="AU390">
        <v>0</v>
      </c>
      <c r="AV390">
        <v>13</v>
      </c>
      <c r="AW390">
        <v>0</v>
      </c>
      <c r="AX390">
        <v>0</v>
      </c>
      <c r="AY390">
        <v>0</v>
      </c>
      <c r="AZ390">
        <v>0</v>
      </c>
      <c r="BA390">
        <v>0</v>
      </c>
      <c r="BB390">
        <v>2</v>
      </c>
      <c r="BC390">
        <v>0</v>
      </c>
      <c r="BD390">
        <v>0</v>
      </c>
      <c r="BE390">
        <v>0</v>
      </c>
      <c r="BF390">
        <v>0</v>
      </c>
      <c r="BG390">
        <v>0</v>
      </c>
      <c r="BH390">
        <v>0</v>
      </c>
      <c r="BI390">
        <v>0</v>
      </c>
      <c r="BJ390">
        <v>0</v>
      </c>
      <c r="BK390">
        <v>0</v>
      </c>
      <c r="BL390">
        <v>6</v>
      </c>
      <c r="BM390">
        <v>0</v>
      </c>
      <c r="BN390">
        <v>3</v>
      </c>
      <c r="BO390">
        <v>0</v>
      </c>
      <c r="BP390">
        <v>1</v>
      </c>
      <c r="BQ390">
        <v>0</v>
      </c>
      <c r="BR390">
        <v>0</v>
      </c>
      <c r="BS390">
        <v>0</v>
      </c>
      <c r="BT390">
        <v>0</v>
      </c>
      <c r="BU390">
        <v>0</v>
      </c>
      <c r="BV390">
        <v>0</v>
      </c>
      <c r="BW390">
        <v>0</v>
      </c>
      <c r="BX390">
        <v>0</v>
      </c>
      <c r="BY390">
        <v>0</v>
      </c>
      <c r="BZ390">
        <v>0</v>
      </c>
      <c r="CA390">
        <v>0</v>
      </c>
      <c r="CB390">
        <v>4</v>
      </c>
      <c r="CC390">
        <v>0</v>
      </c>
      <c r="CD390">
        <v>0</v>
      </c>
      <c r="CE390">
        <v>0</v>
      </c>
      <c r="CF390">
        <v>0</v>
      </c>
      <c r="CG390">
        <v>0</v>
      </c>
      <c r="CH390">
        <v>1</v>
      </c>
      <c r="CI390">
        <v>0</v>
      </c>
      <c r="CJ390">
        <v>0</v>
      </c>
      <c r="CK390">
        <v>0</v>
      </c>
      <c r="CL390">
        <v>0</v>
      </c>
      <c r="CM390">
        <v>0</v>
      </c>
      <c r="CN390">
        <v>0</v>
      </c>
      <c r="CO390">
        <v>0</v>
      </c>
      <c r="CP390">
        <v>0</v>
      </c>
      <c r="CQ390">
        <v>0</v>
      </c>
      <c r="CR390">
        <v>2</v>
      </c>
      <c r="CS390">
        <v>0</v>
      </c>
      <c r="CT390">
        <v>2</v>
      </c>
      <c r="CU390">
        <v>0</v>
      </c>
      <c r="CV390">
        <v>1</v>
      </c>
      <c r="CW390">
        <v>1</v>
      </c>
      <c r="CX390">
        <v>0</v>
      </c>
      <c r="CY390">
        <v>0</v>
      </c>
      <c r="CZ390">
        <v>0</v>
      </c>
      <c r="DA390">
        <v>0</v>
      </c>
      <c r="DB390">
        <v>0</v>
      </c>
      <c r="DC390">
        <v>0</v>
      </c>
      <c r="DD390">
        <v>0</v>
      </c>
      <c r="DE390">
        <v>0</v>
      </c>
      <c r="DF390">
        <v>0</v>
      </c>
      <c r="DG390">
        <v>0</v>
      </c>
      <c r="DH390">
        <v>6</v>
      </c>
      <c r="DI390">
        <v>0</v>
      </c>
      <c r="DJ390">
        <v>0</v>
      </c>
      <c r="DK390">
        <v>0</v>
      </c>
      <c r="DL390">
        <v>0</v>
      </c>
      <c r="DM390">
        <v>0</v>
      </c>
      <c r="DN390">
        <v>2</v>
      </c>
      <c r="DO390">
        <v>0</v>
      </c>
      <c r="DP390">
        <v>0</v>
      </c>
      <c r="DQ390">
        <v>0</v>
      </c>
      <c r="DR390">
        <v>0</v>
      </c>
      <c r="DS390">
        <v>0</v>
      </c>
      <c r="DT390" s="340">
        <v>0</v>
      </c>
      <c r="DU390" s="340">
        <v>0</v>
      </c>
      <c r="DV390" s="340">
        <v>0</v>
      </c>
      <c r="DW390" s="340">
        <v>0</v>
      </c>
      <c r="DX390" s="340">
        <v>3</v>
      </c>
      <c r="DY390" s="340">
        <v>0</v>
      </c>
      <c r="DZ390" s="340">
        <v>2</v>
      </c>
      <c r="EA390" s="340">
        <v>0</v>
      </c>
      <c r="EB390" s="340">
        <v>0</v>
      </c>
      <c r="EC390" s="340">
        <v>0</v>
      </c>
      <c r="ED390" s="340">
        <v>1</v>
      </c>
      <c r="EE390" s="340">
        <v>0</v>
      </c>
      <c r="EF390" s="340">
        <v>0</v>
      </c>
      <c r="EG390" s="340">
        <v>0</v>
      </c>
      <c r="EH390" s="340">
        <v>0</v>
      </c>
      <c r="EI390" s="340">
        <v>0</v>
      </c>
      <c r="EJ390" s="235">
        <v>0</v>
      </c>
      <c r="EK390" s="235">
        <v>0</v>
      </c>
      <c r="EL390" s="235">
        <v>0</v>
      </c>
      <c r="EM390" s="235">
        <v>0</v>
      </c>
      <c r="EN390" s="235">
        <v>2</v>
      </c>
      <c r="EO390" s="235">
        <v>0</v>
      </c>
      <c r="EP390" s="235">
        <v>0</v>
      </c>
      <c r="EQ390" s="235">
        <v>0</v>
      </c>
      <c r="ER390" s="235">
        <v>2</v>
      </c>
      <c r="ES390" s="235">
        <v>3</v>
      </c>
      <c r="ET390" s="235">
        <v>0</v>
      </c>
      <c r="EU390" s="235">
        <v>0</v>
      </c>
      <c r="EV390" s="235">
        <v>0</v>
      </c>
      <c r="EW390" s="235">
        <v>0</v>
      </c>
      <c r="EX390" s="235">
        <v>0</v>
      </c>
      <c r="EY390" s="235">
        <v>0</v>
      </c>
    </row>
    <row r="391" spans="1:155" x14ac:dyDescent="0.2">
      <c r="A391" t="s">
        <v>2151</v>
      </c>
      <c r="E391" s="277"/>
      <c r="F391" s="277"/>
      <c r="G391" s="277"/>
      <c r="H391" s="277"/>
      <c r="I391" s="277"/>
      <c r="J391" s="277"/>
      <c r="K391">
        <v>0</v>
      </c>
      <c r="L391">
        <v>4</v>
      </c>
      <c r="M391">
        <v>0</v>
      </c>
      <c r="N391">
        <v>3</v>
      </c>
      <c r="O391">
        <v>12</v>
      </c>
      <c r="P391">
        <v>0</v>
      </c>
      <c r="Q391">
        <v>2</v>
      </c>
      <c r="R391">
        <v>6</v>
      </c>
      <c r="S391">
        <v>0</v>
      </c>
      <c r="T391">
        <v>9</v>
      </c>
      <c r="U391">
        <v>1</v>
      </c>
      <c r="V391">
        <v>4</v>
      </c>
      <c r="W391">
        <v>0</v>
      </c>
      <c r="X391">
        <v>0</v>
      </c>
      <c r="Y391">
        <v>0</v>
      </c>
      <c r="Z391">
        <v>0</v>
      </c>
      <c r="AA391" t="s">
        <v>2201</v>
      </c>
      <c r="AB391">
        <v>0</v>
      </c>
      <c r="AC391">
        <v>1</v>
      </c>
      <c r="AD391">
        <v>0</v>
      </c>
      <c r="AE391">
        <v>1</v>
      </c>
      <c r="AF391">
        <v>0</v>
      </c>
      <c r="AG391">
        <v>0</v>
      </c>
      <c r="AH391">
        <v>0</v>
      </c>
      <c r="AI391">
        <v>1</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1</v>
      </c>
      <c r="BC391">
        <v>0</v>
      </c>
      <c r="BD391">
        <v>0</v>
      </c>
      <c r="BE391">
        <v>0</v>
      </c>
      <c r="BF391">
        <v>1</v>
      </c>
      <c r="BG391">
        <v>0</v>
      </c>
      <c r="BH391">
        <v>0</v>
      </c>
      <c r="BI391">
        <v>0</v>
      </c>
      <c r="BJ391">
        <v>0</v>
      </c>
      <c r="BK391">
        <v>1</v>
      </c>
      <c r="BL391">
        <v>0</v>
      </c>
      <c r="BM391">
        <v>0</v>
      </c>
      <c r="BN391">
        <v>1</v>
      </c>
      <c r="BO391">
        <v>2</v>
      </c>
      <c r="BP391">
        <v>0</v>
      </c>
      <c r="BQ391">
        <v>0</v>
      </c>
      <c r="BR391">
        <v>0</v>
      </c>
      <c r="BS391">
        <v>1</v>
      </c>
      <c r="BT391">
        <v>0</v>
      </c>
      <c r="BU391">
        <v>0</v>
      </c>
      <c r="BV391">
        <v>0</v>
      </c>
      <c r="BW391">
        <v>0</v>
      </c>
      <c r="BX391">
        <v>0</v>
      </c>
      <c r="BY391">
        <v>0</v>
      </c>
      <c r="BZ391">
        <v>0</v>
      </c>
      <c r="CA391">
        <v>0</v>
      </c>
      <c r="CB391">
        <v>2</v>
      </c>
      <c r="CC391">
        <v>0</v>
      </c>
      <c r="CD391">
        <v>0</v>
      </c>
      <c r="CE391">
        <v>0</v>
      </c>
      <c r="CF391">
        <v>0</v>
      </c>
      <c r="CG391">
        <v>0</v>
      </c>
      <c r="CH391">
        <v>3</v>
      </c>
      <c r="CI391">
        <v>0</v>
      </c>
      <c r="CJ391">
        <v>0</v>
      </c>
      <c r="CK391">
        <v>0</v>
      </c>
      <c r="CL391">
        <v>0</v>
      </c>
      <c r="CM391">
        <v>0</v>
      </c>
      <c r="CN391">
        <v>0</v>
      </c>
      <c r="CO391">
        <v>0</v>
      </c>
      <c r="CP391">
        <v>0</v>
      </c>
      <c r="CQ391">
        <v>0</v>
      </c>
      <c r="CR391">
        <v>2</v>
      </c>
      <c r="CS391">
        <v>0</v>
      </c>
      <c r="CT391">
        <v>0</v>
      </c>
      <c r="CU391">
        <v>1</v>
      </c>
      <c r="CV391">
        <v>0</v>
      </c>
      <c r="CW391">
        <v>0</v>
      </c>
      <c r="CX391">
        <v>0</v>
      </c>
      <c r="CY391">
        <v>0</v>
      </c>
      <c r="CZ391">
        <v>0</v>
      </c>
      <c r="DA391">
        <v>0</v>
      </c>
      <c r="DB391">
        <v>0</v>
      </c>
      <c r="DC391">
        <v>0</v>
      </c>
      <c r="DD391">
        <v>0</v>
      </c>
      <c r="DE391">
        <v>0</v>
      </c>
      <c r="DF391">
        <v>0</v>
      </c>
      <c r="DG391">
        <v>0</v>
      </c>
      <c r="DH391">
        <v>1</v>
      </c>
      <c r="DI391">
        <v>0</v>
      </c>
      <c r="DJ391">
        <v>0</v>
      </c>
      <c r="DK391">
        <v>0</v>
      </c>
      <c r="DL391">
        <v>0</v>
      </c>
      <c r="DM391">
        <v>0</v>
      </c>
      <c r="DN391">
        <v>0</v>
      </c>
      <c r="DO391">
        <v>0</v>
      </c>
      <c r="DP391">
        <v>0</v>
      </c>
      <c r="DQ391">
        <v>0</v>
      </c>
      <c r="DR391">
        <v>0</v>
      </c>
      <c r="DS391">
        <v>0</v>
      </c>
      <c r="DT391" s="340">
        <v>0</v>
      </c>
      <c r="DU391" s="340">
        <v>0</v>
      </c>
      <c r="DV391" s="340">
        <v>0</v>
      </c>
      <c r="DW391" s="340">
        <v>0</v>
      </c>
      <c r="DX391" s="340">
        <v>4</v>
      </c>
      <c r="DY391" s="340">
        <v>0</v>
      </c>
      <c r="DZ391" s="340">
        <v>1</v>
      </c>
      <c r="EA391" s="340">
        <v>0</v>
      </c>
      <c r="EB391" s="340">
        <v>0</v>
      </c>
      <c r="EC391" s="340">
        <v>0</v>
      </c>
      <c r="ED391" s="340">
        <v>1</v>
      </c>
      <c r="EE391" s="340">
        <v>1</v>
      </c>
      <c r="EF391" s="340">
        <v>0</v>
      </c>
      <c r="EG391" s="340">
        <v>0</v>
      </c>
      <c r="EH391" s="340">
        <v>0</v>
      </c>
      <c r="EI391" s="340">
        <v>0</v>
      </c>
      <c r="EJ391" s="235">
        <v>0</v>
      </c>
      <c r="EK391" s="235">
        <v>2</v>
      </c>
      <c r="EL391" s="235">
        <v>0</v>
      </c>
      <c r="EM391" s="235">
        <v>0</v>
      </c>
      <c r="EN391" s="235">
        <v>1</v>
      </c>
      <c r="EO391" s="235">
        <v>0</v>
      </c>
      <c r="EP391" s="235">
        <v>0</v>
      </c>
      <c r="EQ391" s="235">
        <v>0</v>
      </c>
      <c r="ER391" s="235">
        <v>0</v>
      </c>
      <c r="ES391" s="235">
        <v>0</v>
      </c>
      <c r="ET391" s="235">
        <v>4</v>
      </c>
      <c r="EU391" s="235">
        <v>0</v>
      </c>
      <c r="EV391" s="235">
        <v>0</v>
      </c>
      <c r="EW391" s="235">
        <v>0</v>
      </c>
      <c r="EX391" s="235">
        <v>0</v>
      </c>
      <c r="EY391" s="235">
        <v>0</v>
      </c>
    </row>
    <row r="392" spans="1:155" x14ac:dyDescent="0.2">
      <c r="A392" t="s">
        <v>1920</v>
      </c>
      <c r="E392" s="277"/>
      <c r="F392" s="277"/>
      <c r="G392" s="277"/>
      <c r="H392" s="277"/>
      <c r="I392" s="277"/>
      <c r="J392" s="277"/>
      <c r="K392">
        <v>0</v>
      </c>
      <c r="L392">
        <v>6</v>
      </c>
      <c r="M392">
        <v>0</v>
      </c>
      <c r="N392">
        <v>23</v>
      </c>
      <c r="O392">
        <v>172</v>
      </c>
      <c r="P392">
        <v>0</v>
      </c>
      <c r="Q392">
        <v>4</v>
      </c>
      <c r="R392">
        <v>1</v>
      </c>
      <c r="S392">
        <v>15</v>
      </c>
      <c r="T392">
        <v>63</v>
      </c>
      <c r="U392">
        <v>21</v>
      </c>
      <c r="V392">
        <v>19</v>
      </c>
      <c r="W392">
        <v>1</v>
      </c>
      <c r="X392">
        <v>0</v>
      </c>
      <c r="Y392">
        <v>0</v>
      </c>
      <c r="Z392">
        <v>0</v>
      </c>
      <c r="AA392" t="s">
        <v>2201</v>
      </c>
      <c r="AB392">
        <v>0</v>
      </c>
      <c r="AC392">
        <v>1</v>
      </c>
      <c r="AD392">
        <v>0</v>
      </c>
      <c r="AE392">
        <v>4</v>
      </c>
      <c r="AF392">
        <v>17</v>
      </c>
      <c r="AG392">
        <v>0</v>
      </c>
      <c r="AH392">
        <v>0</v>
      </c>
      <c r="AI392">
        <v>0</v>
      </c>
      <c r="AJ392">
        <v>1</v>
      </c>
      <c r="AK392">
        <v>8</v>
      </c>
      <c r="AL392">
        <v>0</v>
      </c>
      <c r="AM392">
        <v>6</v>
      </c>
      <c r="AN392">
        <v>0</v>
      </c>
      <c r="AO392">
        <v>0</v>
      </c>
      <c r="AP392">
        <v>0</v>
      </c>
      <c r="AQ392">
        <v>0</v>
      </c>
      <c r="AR392">
        <v>0</v>
      </c>
      <c r="AS392">
        <v>8</v>
      </c>
      <c r="AT392">
        <v>0</v>
      </c>
      <c r="AU392">
        <v>3</v>
      </c>
      <c r="AV392">
        <v>21</v>
      </c>
      <c r="AW392">
        <v>0</v>
      </c>
      <c r="AX392">
        <v>5</v>
      </c>
      <c r="AY392">
        <v>1</v>
      </c>
      <c r="AZ392">
        <v>0</v>
      </c>
      <c r="BA392">
        <v>1</v>
      </c>
      <c r="BB392">
        <v>9</v>
      </c>
      <c r="BC392">
        <v>4</v>
      </c>
      <c r="BD392">
        <v>0</v>
      </c>
      <c r="BE392">
        <v>0</v>
      </c>
      <c r="BF392">
        <v>0</v>
      </c>
      <c r="BG392">
        <v>0</v>
      </c>
      <c r="BH392">
        <v>0</v>
      </c>
      <c r="BI392">
        <v>0</v>
      </c>
      <c r="BJ392">
        <v>0</v>
      </c>
      <c r="BK392">
        <v>1</v>
      </c>
      <c r="BL392">
        <v>7</v>
      </c>
      <c r="BM392">
        <v>0</v>
      </c>
      <c r="BN392">
        <v>2</v>
      </c>
      <c r="BO392">
        <v>0</v>
      </c>
      <c r="BP392">
        <v>4</v>
      </c>
      <c r="BQ392">
        <v>3</v>
      </c>
      <c r="BR392">
        <v>0</v>
      </c>
      <c r="BS392">
        <v>3</v>
      </c>
      <c r="BT392">
        <v>0</v>
      </c>
      <c r="BU392">
        <v>0</v>
      </c>
      <c r="BV392">
        <v>0</v>
      </c>
      <c r="BW392">
        <v>0</v>
      </c>
      <c r="BX392">
        <v>0</v>
      </c>
      <c r="BY392">
        <v>0</v>
      </c>
      <c r="BZ392">
        <v>0</v>
      </c>
      <c r="CA392">
        <v>1</v>
      </c>
      <c r="CB392">
        <v>16</v>
      </c>
      <c r="CC392">
        <v>0</v>
      </c>
      <c r="CD392">
        <v>2</v>
      </c>
      <c r="CE392">
        <v>0</v>
      </c>
      <c r="CF392">
        <v>0</v>
      </c>
      <c r="CG392">
        <v>0</v>
      </c>
      <c r="CH392">
        <v>7</v>
      </c>
      <c r="CI392">
        <v>0</v>
      </c>
      <c r="CJ392">
        <v>0</v>
      </c>
      <c r="CK392">
        <v>0</v>
      </c>
      <c r="CL392">
        <v>0</v>
      </c>
      <c r="CM392">
        <v>0</v>
      </c>
      <c r="CN392">
        <v>0</v>
      </c>
      <c r="CO392">
        <v>1</v>
      </c>
      <c r="CP392">
        <v>0</v>
      </c>
      <c r="CQ392">
        <v>3</v>
      </c>
      <c r="CR392">
        <v>11</v>
      </c>
      <c r="CS392">
        <v>0</v>
      </c>
      <c r="CT392">
        <v>1</v>
      </c>
      <c r="CU392">
        <v>0</v>
      </c>
      <c r="CV392">
        <v>1</v>
      </c>
      <c r="CW392">
        <v>10</v>
      </c>
      <c r="CX392">
        <v>0</v>
      </c>
      <c r="CY392">
        <v>0</v>
      </c>
      <c r="CZ392">
        <v>0</v>
      </c>
      <c r="DA392">
        <v>0</v>
      </c>
      <c r="DB392">
        <v>0</v>
      </c>
      <c r="DC392">
        <v>0</v>
      </c>
      <c r="DD392">
        <v>0</v>
      </c>
      <c r="DE392">
        <v>5</v>
      </c>
      <c r="DF392">
        <v>0</v>
      </c>
      <c r="DG392">
        <v>1</v>
      </c>
      <c r="DH392">
        <v>17</v>
      </c>
      <c r="DI392">
        <v>0</v>
      </c>
      <c r="DJ392">
        <v>5</v>
      </c>
      <c r="DK392">
        <v>0</v>
      </c>
      <c r="DL392">
        <v>0</v>
      </c>
      <c r="DM392">
        <v>1</v>
      </c>
      <c r="DN392">
        <v>5</v>
      </c>
      <c r="DO392">
        <v>1</v>
      </c>
      <c r="DP392">
        <v>0</v>
      </c>
      <c r="DQ392">
        <v>0</v>
      </c>
      <c r="DR392">
        <v>0</v>
      </c>
      <c r="DS392">
        <v>0</v>
      </c>
      <c r="DT392" s="340">
        <v>0</v>
      </c>
      <c r="DU392" s="340">
        <v>0</v>
      </c>
      <c r="DV392" s="340">
        <v>0</v>
      </c>
      <c r="DW392" s="340">
        <v>2</v>
      </c>
      <c r="DX392" s="340">
        <v>15</v>
      </c>
      <c r="DY392" s="340">
        <v>0</v>
      </c>
      <c r="DZ392" s="340">
        <v>0</v>
      </c>
      <c r="EA392" s="340">
        <v>0</v>
      </c>
      <c r="EB392" s="340">
        <v>1</v>
      </c>
      <c r="EC392" s="340">
        <v>6</v>
      </c>
      <c r="ED392" s="340">
        <v>1</v>
      </c>
      <c r="EE392" s="340">
        <v>3</v>
      </c>
      <c r="EF392" s="340">
        <v>1</v>
      </c>
      <c r="EG392" s="340">
        <v>0</v>
      </c>
      <c r="EH392" s="340">
        <v>0</v>
      </c>
      <c r="EI392" s="340">
        <v>0</v>
      </c>
      <c r="EJ392" s="235">
        <v>0</v>
      </c>
      <c r="EK392" s="235">
        <v>5</v>
      </c>
      <c r="EL392" s="235">
        <v>0</v>
      </c>
      <c r="EM392" s="235">
        <v>1</v>
      </c>
      <c r="EN392" s="235">
        <v>20</v>
      </c>
      <c r="EO392" s="235">
        <v>0</v>
      </c>
      <c r="EP392" s="235">
        <v>1</v>
      </c>
      <c r="EQ392" s="235">
        <v>0</v>
      </c>
      <c r="ER392" s="235">
        <v>0</v>
      </c>
      <c r="ES392" s="235">
        <v>1</v>
      </c>
      <c r="ET392" s="235">
        <v>11</v>
      </c>
      <c r="EU392" s="235">
        <v>0</v>
      </c>
      <c r="EV392" s="235">
        <v>0</v>
      </c>
      <c r="EW392" s="235">
        <v>0</v>
      </c>
      <c r="EX392" s="235">
        <v>0</v>
      </c>
      <c r="EY392" s="235">
        <v>0</v>
      </c>
    </row>
    <row r="393" spans="1:155" x14ac:dyDescent="0.2">
      <c r="A393" t="s">
        <v>2213</v>
      </c>
      <c r="E393" s="277"/>
      <c r="F393" s="277"/>
      <c r="G393" s="277"/>
      <c r="H393" s="277"/>
      <c r="I393" s="277"/>
      <c r="J393" s="277"/>
      <c r="K393">
        <v>0</v>
      </c>
      <c r="L393">
        <v>13</v>
      </c>
      <c r="M393">
        <v>0</v>
      </c>
      <c r="N393">
        <v>21</v>
      </c>
      <c r="O393">
        <v>49</v>
      </c>
      <c r="P393">
        <v>2</v>
      </c>
      <c r="Q393">
        <v>2</v>
      </c>
      <c r="R393">
        <v>0</v>
      </c>
      <c r="S393">
        <v>1</v>
      </c>
      <c r="T393">
        <v>170</v>
      </c>
      <c r="U393">
        <v>36</v>
      </c>
      <c r="V393">
        <v>0</v>
      </c>
      <c r="W393">
        <v>0</v>
      </c>
      <c r="X393">
        <v>0</v>
      </c>
      <c r="Y393">
        <v>0</v>
      </c>
      <c r="Z393">
        <v>0</v>
      </c>
      <c r="AA393" t="s">
        <v>2188</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8</v>
      </c>
      <c r="BM393">
        <v>2</v>
      </c>
      <c r="BN393">
        <v>0</v>
      </c>
      <c r="BO393">
        <v>0</v>
      </c>
      <c r="BP393">
        <v>0</v>
      </c>
      <c r="BQ393">
        <v>3</v>
      </c>
      <c r="BR393">
        <v>0</v>
      </c>
      <c r="BS393">
        <v>0</v>
      </c>
      <c r="BT393">
        <v>0</v>
      </c>
      <c r="BU393">
        <v>0</v>
      </c>
      <c r="BV393">
        <v>0</v>
      </c>
      <c r="BW393">
        <v>0</v>
      </c>
      <c r="BX393">
        <v>0</v>
      </c>
      <c r="BY393">
        <v>0</v>
      </c>
      <c r="BZ393">
        <v>0</v>
      </c>
      <c r="CA393">
        <v>0</v>
      </c>
      <c r="CB393">
        <v>0</v>
      </c>
      <c r="CC393">
        <v>0</v>
      </c>
      <c r="CD393">
        <v>0</v>
      </c>
      <c r="CE393">
        <v>0</v>
      </c>
      <c r="CF393">
        <v>0</v>
      </c>
      <c r="CG393">
        <v>0</v>
      </c>
      <c r="CH393">
        <v>0</v>
      </c>
      <c r="CI393">
        <v>0</v>
      </c>
      <c r="CJ393">
        <v>0</v>
      </c>
      <c r="CK393">
        <v>0</v>
      </c>
      <c r="CL393">
        <v>0</v>
      </c>
      <c r="CM393">
        <v>0</v>
      </c>
      <c r="CN393">
        <v>0</v>
      </c>
      <c r="CO393">
        <v>5</v>
      </c>
      <c r="CP393">
        <v>0</v>
      </c>
      <c r="CQ393">
        <v>1</v>
      </c>
      <c r="CR393">
        <v>3</v>
      </c>
      <c r="CS393">
        <v>0</v>
      </c>
      <c r="CT393">
        <v>0</v>
      </c>
      <c r="CU393">
        <v>0</v>
      </c>
      <c r="CV393">
        <v>1</v>
      </c>
      <c r="CW393">
        <v>45</v>
      </c>
      <c r="CX393">
        <v>4</v>
      </c>
      <c r="CY393">
        <v>0</v>
      </c>
      <c r="CZ393">
        <v>0</v>
      </c>
      <c r="DA393">
        <v>0</v>
      </c>
      <c r="DB393">
        <v>0</v>
      </c>
      <c r="DC393">
        <v>0</v>
      </c>
      <c r="DD393">
        <v>0</v>
      </c>
      <c r="DE393">
        <v>0</v>
      </c>
      <c r="DF393">
        <v>0</v>
      </c>
      <c r="DG393">
        <v>0</v>
      </c>
      <c r="DH393">
        <v>1</v>
      </c>
      <c r="DI393">
        <v>1</v>
      </c>
      <c r="DJ393">
        <v>1</v>
      </c>
      <c r="DK393">
        <v>0</v>
      </c>
      <c r="DL393">
        <v>0</v>
      </c>
      <c r="DM393">
        <v>0</v>
      </c>
      <c r="DN393">
        <v>12</v>
      </c>
      <c r="DO393">
        <v>0</v>
      </c>
      <c r="DP393">
        <v>0</v>
      </c>
      <c r="DQ393">
        <v>0</v>
      </c>
      <c r="DR393">
        <v>0</v>
      </c>
      <c r="DS393">
        <v>0</v>
      </c>
      <c r="DT393" s="340">
        <v>0</v>
      </c>
      <c r="DU393" s="340">
        <v>0</v>
      </c>
      <c r="DV393" s="340">
        <v>0</v>
      </c>
      <c r="DW393" s="340">
        <v>3</v>
      </c>
      <c r="DX393" s="340">
        <v>6</v>
      </c>
      <c r="DY393" s="340">
        <v>1</v>
      </c>
      <c r="DZ393" s="340">
        <v>1</v>
      </c>
      <c r="EA393" s="340">
        <v>0</v>
      </c>
      <c r="EB393" s="340">
        <v>0</v>
      </c>
      <c r="EC393" s="340">
        <v>24</v>
      </c>
      <c r="ED393" s="340">
        <v>1</v>
      </c>
      <c r="EE393" s="340">
        <v>0</v>
      </c>
      <c r="EF393" s="340">
        <v>0</v>
      </c>
      <c r="EG393" s="340">
        <v>0</v>
      </c>
      <c r="EH393" s="340">
        <v>0</v>
      </c>
      <c r="EI393" s="340">
        <v>0</v>
      </c>
      <c r="EJ393" s="235">
        <v>0</v>
      </c>
      <c r="EK393" s="235">
        <v>0</v>
      </c>
      <c r="EL393" s="235">
        <v>0</v>
      </c>
      <c r="EM393" s="235">
        <v>0</v>
      </c>
      <c r="EN393" s="235">
        <v>5</v>
      </c>
      <c r="EO393" s="235">
        <v>2</v>
      </c>
      <c r="EP393" s="235">
        <v>3</v>
      </c>
      <c r="EQ393" s="235">
        <v>0</v>
      </c>
      <c r="ER393" s="235">
        <v>0</v>
      </c>
      <c r="ES393" s="235">
        <v>0</v>
      </c>
      <c r="ET393" s="235">
        <v>15</v>
      </c>
      <c r="EU393" s="235">
        <v>0</v>
      </c>
      <c r="EV393" s="235">
        <v>0</v>
      </c>
      <c r="EW393" s="235">
        <v>0</v>
      </c>
      <c r="EX393" s="235">
        <v>0</v>
      </c>
      <c r="EY393" s="235">
        <v>0</v>
      </c>
    </row>
    <row r="394" spans="1:155" x14ac:dyDescent="0.2">
      <c r="A394" t="s">
        <v>1894</v>
      </c>
      <c r="E394" s="277"/>
      <c r="F394" s="277"/>
      <c r="G394" s="277"/>
      <c r="H394" s="277"/>
      <c r="I394" s="277"/>
      <c r="J394" s="277"/>
      <c r="K394">
        <v>0</v>
      </c>
      <c r="L394">
        <v>2</v>
      </c>
      <c r="M394">
        <v>0</v>
      </c>
      <c r="N394">
        <v>14</v>
      </c>
      <c r="O394">
        <v>12</v>
      </c>
      <c r="P394">
        <v>0</v>
      </c>
      <c r="Q394">
        <v>7</v>
      </c>
      <c r="R394">
        <v>0</v>
      </c>
      <c r="S394">
        <v>3</v>
      </c>
      <c r="T394">
        <v>10</v>
      </c>
      <c r="U394">
        <v>3</v>
      </c>
      <c r="V394">
        <v>9</v>
      </c>
      <c r="W394">
        <v>0</v>
      </c>
      <c r="X394">
        <v>0</v>
      </c>
      <c r="Y394">
        <v>0</v>
      </c>
      <c r="Z394">
        <v>2</v>
      </c>
      <c r="AA394" t="s">
        <v>2201</v>
      </c>
      <c r="AB394">
        <v>0</v>
      </c>
      <c r="AC394">
        <v>0</v>
      </c>
      <c r="AD394">
        <v>0</v>
      </c>
      <c r="AE394">
        <v>2</v>
      </c>
      <c r="AF394">
        <v>0</v>
      </c>
      <c r="AG394">
        <v>0</v>
      </c>
      <c r="AH394">
        <v>1</v>
      </c>
      <c r="AI394">
        <v>0</v>
      </c>
      <c r="AJ394">
        <v>0</v>
      </c>
      <c r="AK394">
        <v>0</v>
      </c>
      <c r="AL394">
        <v>0</v>
      </c>
      <c r="AM394">
        <v>0</v>
      </c>
      <c r="AN394">
        <v>0</v>
      </c>
      <c r="AO394">
        <v>0</v>
      </c>
      <c r="AP394">
        <v>0</v>
      </c>
      <c r="AQ394">
        <v>0</v>
      </c>
      <c r="AR394">
        <v>0</v>
      </c>
      <c r="AS394">
        <v>0</v>
      </c>
      <c r="AT394">
        <v>0</v>
      </c>
      <c r="AU394">
        <v>0</v>
      </c>
      <c r="AV394">
        <v>0</v>
      </c>
      <c r="AW394">
        <v>0</v>
      </c>
      <c r="AX394">
        <v>0</v>
      </c>
      <c r="AY394">
        <v>0</v>
      </c>
      <c r="AZ394">
        <v>0</v>
      </c>
      <c r="BA394">
        <v>0</v>
      </c>
      <c r="BB394">
        <v>0</v>
      </c>
      <c r="BC394">
        <v>0</v>
      </c>
      <c r="BD394">
        <v>0</v>
      </c>
      <c r="BE394">
        <v>0</v>
      </c>
      <c r="BF394">
        <v>0</v>
      </c>
      <c r="BG394">
        <v>0</v>
      </c>
      <c r="BH394">
        <v>0</v>
      </c>
      <c r="BI394">
        <v>0</v>
      </c>
      <c r="BJ394">
        <v>0</v>
      </c>
      <c r="BK394">
        <v>0</v>
      </c>
      <c r="BL394">
        <v>0</v>
      </c>
      <c r="BM394">
        <v>0</v>
      </c>
      <c r="BN394">
        <v>1</v>
      </c>
      <c r="BO394">
        <v>0</v>
      </c>
      <c r="BP394">
        <v>0</v>
      </c>
      <c r="BQ394">
        <v>0</v>
      </c>
      <c r="BR394">
        <v>0</v>
      </c>
      <c r="BS394">
        <v>0</v>
      </c>
      <c r="BT394">
        <v>0</v>
      </c>
      <c r="BU394">
        <v>0</v>
      </c>
      <c r="BV394">
        <v>0</v>
      </c>
      <c r="BW394">
        <v>0</v>
      </c>
      <c r="BX394">
        <v>0</v>
      </c>
      <c r="BY394">
        <v>1</v>
      </c>
      <c r="BZ394">
        <v>0</v>
      </c>
      <c r="CA394">
        <v>0</v>
      </c>
      <c r="CB394">
        <v>0</v>
      </c>
      <c r="CC394">
        <v>0</v>
      </c>
      <c r="CD394">
        <v>0</v>
      </c>
      <c r="CE394">
        <v>0</v>
      </c>
      <c r="CF394">
        <v>0</v>
      </c>
      <c r="CG394">
        <v>0</v>
      </c>
      <c r="CH394">
        <v>0</v>
      </c>
      <c r="CI394">
        <v>0</v>
      </c>
      <c r="CJ394">
        <v>0</v>
      </c>
      <c r="CK394">
        <v>0</v>
      </c>
      <c r="CL394">
        <v>0</v>
      </c>
      <c r="CM394">
        <v>0</v>
      </c>
      <c r="CN394">
        <v>0</v>
      </c>
      <c r="CO394">
        <v>0</v>
      </c>
      <c r="CP394">
        <v>0</v>
      </c>
      <c r="CQ394">
        <v>1</v>
      </c>
      <c r="CR394">
        <v>0</v>
      </c>
      <c r="CS394">
        <v>0</v>
      </c>
      <c r="CT394">
        <v>1</v>
      </c>
      <c r="CU394">
        <v>0</v>
      </c>
      <c r="CV394">
        <v>0</v>
      </c>
      <c r="CW394">
        <v>0</v>
      </c>
      <c r="CX394">
        <v>0</v>
      </c>
      <c r="CY394">
        <v>1</v>
      </c>
      <c r="CZ394">
        <v>0</v>
      </c>
      <c r="DA394">
        <v>0</v>
      </c>
      <c r="DB394">
        <v>0</v>
      </c>
      <c r="DC394">
        <v>1</v>
      </c>
      <c r="DD394">
        <v>0</v>
      </c>
      <c r="DE394">
        <v>0</v>
      </c>
      <c r="DF394">
        <v>0</v>
      </c>
      <c r="DG394">
        <v>0</v>
      </c>
      <c r="DH394">
        <v>1</v>
      </c>
      <c r="DI394">
        <v>0</v>
      </c>
      <c r="DJ394">
        <v>2</v>
      </c>
      <c r="DK394">
        <v>0</v>
      </c>
      <c r="DL394">
        <v>0</v>
      </c>
      <c r="DM394">
        <v>0</v>
      </c>
      <c r="DN394">
        <v>0</v>
      </c>
      <c r="DO394">
        <v>0</v>
      </c>
      <c r="DP394">
        <v>0</v>
      </c>
      <c r="DQ394">
        <v>0</v>
      </c>
      <c r="DR394">
        <v>0</v>
      </c>
      <c r="DS394">
        <v>0</v>
      </c>
      <c r="DT394" s="340">
        <v>0</v>
      </c>
      <c r="DU394" s="340">
        <v>0</v>
      </c>
      <c r="DV394" s="340">
        <v>0</v>
      </c>
      <c r="DW394" s="340">
        <v>2</v>
      </c>
      <c r="DX394" s="340">
        <v>0</v>
      </c>
      <c r="DY394" s="340">
        <v>0</v>
      </c>
      <c r="DZ394" s="340">
        <v>0</v>
      </c>
      <c r="EA394" s="340">
        <v>0</v>
      </c>
      <c r="EB394" s="340">
        <v>0</v>
      </c>
      <c r="EC394" s="340">
        <v>0</v>
      </c>
      <c r="ED394" s="340">
        <v>0</v>
      </c>
      <c r="EE394" s="340">
        <v>0</v>
      </c>
      <c r="EF394" s="340">
        <v>0</v>
      </c>
      <c r="EG394" s="340">
        <v>0</v>
      </c>
      <c r="EH394" s="340">
        <v>0</v>
      </c>
      <c r="EI394" s="340">
        <v>0</v>
      </c>
      <c r="EJ394" s="235">
        <v>0</v>
      </c>
      <c r="EK394" s="235">
        <v>0</v>
      </c>
      <c r="EL394" s="235">
        <v>0</v>
      </c>
      <c r="EM394" s="235">
        <v>0</v>
      </c>
      <c r="EN394" s="235">
        <v>0</v>
      </c>
      <c r="EO394" s="235">
        <v>0</v>
      </c>
      <c r="EP394" s="235">
        <v>2</v>
      </c>
      <c r="EQ394" s="235">
        <v>0</v>
      </c>
      <c r="ER394" s="235">
        <v>0</v>
      </c>
      <c r="ES394" s="235">
        <v>0</v>
      </c>
      <c r="ET394" s="235">
        <v>1</v>
      </c>
      <c r="EU394" s="235">
        <v>0</v>
      </c>
      <c r="EV394" s="235">
        <v>0</v>
      </c>
      <c r="EW394" s="235">
        <v>0</v>
      </c>
      <c r="EX394" s="235">
        <v>0</v>
      </c>
      <c r="EY394" s="235">
        <v>0</v>
      </c>
    </row>
    <row r="395" spans="1:155" x14ac:dyDescent="0.2">
      <c r="A395" t="s">
        <v>2029</v>
      </c>
      <c r="E395" s="277"/>
      <c r="F395" s="277"/>
      <c r="G395" s="277"/>
      <c r="H395" s="277"/>
      <c r="I395" s="277"/>
      <c r="J395" s="277"/>
      <c r="K395">
        <v>0</v>
      </c>
      <c r="L395">
        <v>6</v>
      </c>
      <c r="M395">
        <v>0</v>
      </c>
      <c r="N395">
        <v>19</v>
      </c>
      <c r="O395">
        <v>44</v>
      </c>
      <c r="P395">
        <v>0</v>
      </c>
      <c r="Q395">
        <v>24</v>
      </c>
      <c r="R395">
        <v>0</v>
      </c>
      <c r="S395">
        <v>1</v>
      </c>
      <c r="T395">
        <v>0</v>
      </c>
      <c r="U395">
        <v>0</v>
      </c>
      <c r="V395">
        <v>3</v>
      </c>
      <c r="W395">
        <v>21</v>
      </c>
      <c r="X395">
        <v>0</v>
      </c>
      <c r="Y395">
        <v>0</v>
      </c>
      <c r="Z395">
        <v>1</v>
      </c>
      <c r="AA395" t="s">
        <v>2201</v>
      </c>
      <c r="AB395">
        <v>0</v>
      </c>
      <c r="AC395">
        <v>0</v>
      </c>
      <c r="AD395">
        <v>0</v>
      </c>
      <c r="AE395">
        <v>0</v>
      </c>
      <c r="AF395">
        <v>1</v>
      </c>
      <c r="AG395">
        <v>0</v>
      </c>
      <c r="AH395">
        <v>0</v>
      </c>
      <c r="AI395">
        <v>0</v>
      </c>
      <c r="AJ395">
        <v>0</v>
      </c>
      <c r="AK395">
        <v>0</v>
      </c>
      <c r="AL395">
        <v>0</v>
      </c>
      <c r="AM395">
        <v>0</v>
      </c>
      <c r="AN395">
        <v>0</v>
      </c>
      <c r="AO395">
        <v>0</v>
      </c>
      <c r="AP395">
        <v>0</v>
      </c>
      <c r="AQ395">
        <v>0</v>
      </c>
      <c r="AR395">
        <v>0</v>
      </c>
      <c r="AS395">
        <v>1</v>
      </c>
      <c r="AT395">
        <v>0</v>
      </c>
      <c r="AU395">
        <v>0</v>
      </c>
      <c r="AV395">
        <v>2</v>
      </c>
      <c r="AW395">
        <v>0</v>
      </c>
      <c r="AX395">
        <v>0</v>
      </c>
      <c r="AY395">
        <v>0</v>
      </c>
      <c r="AZ395">
        <v>0</v>
      </c>
      <c r="BA395">
        <v>0</v>
      </c>
      <c r="BB395">
        <v>0</v>
      </c>
      <c r="BC395">
        <v>0</v>
      </c>
      <c r="BD395">
        <v>0</v>
      </c>
      <c r="BE395">
        <v>0</v>
      </c>
      <c r="BF395">
        <v>0</v>
      </c>
      <c r="BG395">
        <v>0</v>
      </c>
      <c r="BH395">
        <v>0</v>
      </c>
      <c r="BI395">
        <v>0</v>
      </c>
      <c r="BJ395">
        <v>0</v>
      </c>
      <c r="BK395">
        <v>0</v>
      </c>
      <c r="BL395">
        <v>1</v>
      </c>
      <c r="BM395">
        <v>0</v>
      </c>
      <c r="BN395">
        <v>2</v>
      </c>
      <c r="BO395">
        <v>0</v>
      </c>
      <c r="BP395">
        <v>0</v>
      </c>
      <c r="BQ395">
        <v>0</v>
      </c>
      <c r="BR395">
        <v>0</v>
      </c>
      <c r="BS395">
        <v>0</v>
      </c>
      <c r="BT395">
        <v>0</v>
      </c>
      <c r="BU395">
        <v>0</v>
      </c>
      <c r="BV395">
        <v>0</v>
      </c>
      <c r="BW395">
        <v>0</v>
      </c>
      <c r="BX395">
        <v>0</v>
      </c>
      <c r="BY395">
        <v>1</v>
      </c>
      <c r="BZ395">
        <v>0</v>
      </c>
      <c r="CA395">
        <v>1</v>
      </c>
      <c r="CB395">
        <v>2</v>
      </c>
      <c r="CC395">
        <v>0</v>
      </c>
      <c r="CD395">
        <v>0</v>
      </c>
      <c r="CE395">
        <v>0</v>
      </c>
      <c r="CF395">
        <v>0</v>
      </c>
      <c r="CG395">
        <v>0</v>
      </c>
      <c r="CH395">
        <v>0</v>
      </c>
      <c r="CI395">
        <v>0</v>
      </c>
      <c r="CJ395">
        <v>1</v>
      </c>
      <c r="CK395">
        <v>0</v>
      </c>
      <c r="CL395">
        <v>0</v>
      </c>
      <c r="CM395">
        <v>0</v>
      </c>
      <c r="CN395">
        <v>0</v>
      </c>
      <c r="CO395">
        <v>1</v>
      </c>
      <c r="CP395">
        <v>0</v>
      </c>
      <c r="CQ395">
        <v>2</v>
      </c>
      <c r="CR395">
        <v>5</v>
      </c>
      <c r="CS395">
        <v>0</v>
      </c>
      <c r="CT395">
        <v>5</v>
      </c>
      <c r="CU395">
        <v>0</v>
      </c>
      <c r="CV395">
        <v>0</v>
      </c>
      <c r="CW395">
        <v>0</v>
      </c>
      <c r="CX395">
        <v>0</v>
      </c>
      <c r="CY395">
        <v>1</v>
      </c>
      <c r="CZ395">
        <v>0</v>
      </c>
      <c r="DA395">
        <v>0</v>
      </c>
      <c r="DB395">
        <v>0</v>
      </c>
      <c r="DC395">
        <v>0</v>
      </c>
      <c r="DD395">
        <v>0</v>
      </c>
      <c r="DE395">
        <v>1</v>
      </c>
      <c r="DF395">
        <v>0</v>
      </c>
      <c r="DG395">
        <v>0</v>
      </c>
      <c r="DH395">
        <v>3</v>
      </c>
      <c r="DI395">
        <v>0</v>
      </c>
      <c r="DJ395">
        <v>1</v>
      </c>
      <c r="DK395">
        <v>0</v>
      </c>
      <c r="DL395">
        <v>0</v>
      </c>
      <c r="DM395">
        <v>0</v>
      </c>
      <c r="DN395">
        <v>0</v>
      </c>
      <c r="DO395">
        <v>0</v>
      </c>
      <c r="DP395">
        <v>1</v>
      </c>
      <c r="DQ395">
        <v>0</v>
      </c>
      <c r="DR395">
        <v>0</v>
      </c>
      <c r="DS395">
        <v>0</v>
      </c>
      <c r="DT395" s="340">
        <v>0</v>
      </c>
      <c r="DU395" s="340">
        <v>0</v>
      </c>
      <c r="DV395" s="340">
        <v>0</v>
      </c>
      <c r="DW395" s="340">
        <v>0</v>
      </c>
      <c r="DX395" s="340">
        <v>4</v>
      </c>
      <c r="DY395" s="340">
        <v>0</v>
      </c>
      <c r="DZ395" s="340">
        <v>3</v>
      </c>
      <c r="EA395" s="340">
        <v>0</v>
      </c>
      <c r="EB395" s="340">
        <v>0</v>
      </c>
      <c r="EC395" s="340">
        <v>0</v>
      </c>
      <c r="ED395" s="340">
        <v>0</v>
      </c>
      <c r="EE395" s="340">
        <v>0</v>
      </c>
      <c r="EF395" s="340">
        <v>0</v>
      </c>
      <c r="EG395" s="340">
        <v>0</v>
      </c>
      <c r="EH395" s="340">
        <v>0</v>
      </c>
      <c r="EI395" s="340">
        <v>0</v>
      </c>
      <c r="EJ395" s="235">
        <v>0</v>
      </c>
      <c r="EK395" s="235">
        <v>4</v>
      </c>
      <c r="EL395" s="235">
        <v>0</v>
      </c>
      <c r="EM395" s="235">
        <v>0</v>
      </c>
      <c r="EN395" s="235">
        <v>23</v>
      </c>
      <c r="EO395" s="235">
        <v>0</v>
      </c>
      <c r="EP395" s="235">
        <v>0</v>
      </c>
      <c r="EQ395" s="235">
        <v>0</v>
      </c>
      <c r="ER395" s="235">
        <v>0</v>
      </c>
      <c r="ES395" s="235">
        <v>1</v>
      </c>
      <c r="ET395" s="235">
        <v>1</v>
      </c>
      <c r="EU395" s="235">
        <v>0</v>
      </c>
      <c r="EV395" s="235">
        <v>0</v>
      </c>
      <c r="EW395" s="235">
        <v>0</v>
      </c>
      <c r="EX395" s="235">
        <v>0</v>
      </c>
      <c r="EY395" s="235">
        <v>0</v>
      </c>
    </row>
    <row r="396" spans="1:155" x14ac:dyDescent="0.2">
      <c r="A396" t="s">
        <v>1799</v>
      </c>
      <c r="E396" s="277"/>
      <c r="F396" s="277"/>
      <c r="G396" s="277"/>
      <c r="H396" s="277"/>
      <c r="I396" s="277"/>
      <c r="J396" s="277"/>
      <c r="K396">
        <v>0</v>
      </c>
      <c r="L396">
        <v>0</v>
      </c>
      <c r="M396">
        <v>0</v>
      </c>
      <c r="N396">
        <v>6</v>
      </c>
      <c r="O396">
        <v>14</v>
      </c>
      <c r="P396">
        <v>0</v>
      </c>
      <c r="Q396">
        <v>2</v>
      </c>
      <c r="R396">
        <v>0</v>
      </c>
      <c r="S396">
        <v>0</v>
      </c>
      <c r="T396">
        <v>3</v>
      </c>
      <c r="U396">
        <v>2</v>
      </c>
      <c r="V396">
        <v>4</v>
      </c>
      <c r="W396">
        <v>0</v>
      </c>
      <c r="X396">
        <v>0</v>
      </c>
      <c r="Y396">
        <v>0</v>
      </c>
      <c r="Z396">
        <v>0</v>
      </c>
      <c r="AA396" t="s">
        <v>2201</v>
      </c>
      <c r="AB396">
        <v>0</v>
      </c>
      <c r="AC396">
        <v>0</v>
      </c>
      <c r="AD396">
        <v>0</v>
      </c>
      <c r="AE396">
        <v>1</v>
      </c>
      <c r="AF396">
        <v>1</v>
      </c>
      <c r="AG396">
        <v>0</v>
      </c>
      <c r="AH396">
        <v>0</v>
      </c>
      <c r="AI396">
        <v>0</v>
      </c>
      <c r="AJ396">
        <v>0</v>
      </c>
      <c r="AK396">
        <v>0</v>
      </c>
      <c r="AL396">
        <v>0</v>
      </c>
      <c r="AM396">
        <v>1</v>
      </c>
      <c r="AN396">
        <v>0</v>
      </c>
      <c r="AO396">
        <v>0</v>
      </c>
      <c r="AP396">
        <v>0</v>
      </c>
      <c r="AQ396">
        <v>0</v>
      </c>
      <c r="AR396">
        <v>0</v>
      </c>
      <c r="AS396">
        <v>0</v>
      </c>
      <c r="AT396">
        <v>0</v>
      </c>
      <c r="AU396">
        <v>1</v>
      </c>
      <c r="AV396">
        <v>0</v>
      </c>
      <c r="AW396">
        <v>0</v>
      </c>
      <c r="AX396">
        <v>1</v>
      </c>
      <c r="AY396">
        <v>0</v>
      </c>
      <c r="AZ396">
        <v>0</v>
      </c>
      <c r="BA396">
        <v>0</v>
      </c>
      <c r="BB396">
        <v>1</v>
      </c>
      <c r="BC396">
        <v>0</v>
      </c>
      <c r="BD396">
        <v>0</v>
      </c>
      <c r="BE396">
        <v>0</v>
      </c>
      <c r="BF396">
        <v>0</v>
      </c>
      <c r="BG396">
        <v>0</v>
      </c>
      <c r="BH396">
        <v>0</v>
      </c>
      <c r="BI396">
        <v>0</v>
      </c>
      <c r="BJ396">
        <v>0</v>
      </c>
      <c r="BK396">
        <v>1</v>
      </c>
      <c r="BL396">
        <v>2</v>
      </c>
      <c r="BM396">
        <v>0</v>
      </c>
      <c r="BN396">
        <v>1</v>
      </c>
      <c r="BO396">
        <v>0</v>
      </c>
      <c r="BP396">
        <v>0</v>
      </c>
      <c r="BQ396">
        <v>0</v>
      </c>
      <c r="BR396">
        <v>0</v>
      </c>
      <c r="BS396">
        <v>0</v>
      </c>
      <c r="BT396">
        <v>0</v>
      </c>
      <c r="BU396">
        <v>0</v>
      </c>
      <c r="BV396">
        <v>0</v>
      </c>
      <c r="BW396">
        <v>0</v>
      </c>
      <c r="BX396">
        <v>0</v>
      </c>
      <c r="BY396">
        <v>0</v>
      </c>
      <c r="BZ396">
        <v>0</v>
      </c>
      <c r="CA396">
        <v>0</v>
      </c>
      <c r="CB396">
        <v>2</v>
      </c>
      <c r="CC396">
        <v>0</v>
      </c>
      <c r="CD396">
        <v>2</v>
      </c>
      <c r="CE396">
        <v>0</v>
      </c>
      <c r="CF396">
        <v>0</v>
      </c>
      <c r="CG396">
        <v>0</v>
      </c>
      <c r="CH396">
        <v>0</v>
      </c>
      <c r="CI396">
        <v>0</v>
      </c>
      <c r="CJ396">
        <v>0</v>
      </c>
      <c r="CK396">
        <v>0</v>
      </c>
      <c r="CL396">
        <v>0</v>
      </c>
      <c r="CM396">
        <v>0</v>
      </c>
      <c r="CN396">
        <v>0</v>
      </c>
      <c r="CO396">
        <v>0</v>
      </c>
      <c r="CP396">
        <v>0</v>
      </c>
      <c r="CQ396">
        <v>2</v>
      </c>
      <c r="CR396">
        <v>3</v>
      </c>
      <c r="CS396">
        <v>0</v>
      </c>
      <c r="CT396">
        <v>0</v>
      </c>
      <c r="CU396">
        <v>0</v>
      </c>
      <c r="CV396">
        <v>0</v>
      </c>
      <c r="CW396">
        <v>0</v>
      </c>
      <c r="CX396">
        <v>0</v>
      </c>
      <c r="CY396">
        <v>1</v>
      </c>
      <c r="CZ396">
        <v>0</v>
      </c>
      <c r="DA396">
        <v>0</v>
      </c>
      <c r="DB396">
        <v>0</v>
      </c>
      <c r="DC396">
        <v>0</v>
      </c>
      <c r="DD396">
        <v>0</v>
      </c>
      <c r="DE396">
        <v>0</v>
      </c>
      <c r="DF396">
        <v>0</v>
      </c>
      <c r="DG396">
        <v>0</v>
      </c>
      <c r="DH396">
        <v>1</v>
      </c>
      <c r="DI396">
        <v>0</v>
      </c>
      <c r="DJ396">
        <v>4</v>
      </c>
      <c r="DK396">
        <v>0</v>
      </c>
      <c r="DL396">
        <v>1</v>
      </c>
      <c r="DM396">
        <v>0</v>
      </c>
      <c r="DN396">
        <v>0</v>
      </c>
      <c r="DO396">
        <v>0</v>
      </c>
      <c r="DP396">
        <v>0</v>
      </c>
      <c r="DQ396">
        <v>0</v>
      </c>
      <c r="DR396">
        <v>0</v>
      </c>
      <c r="DS396">
        <v>0</v>
      </c>
      <c r="DT396" s="340">
        <v>0</v>
      </c>
      <c r="DU396" s="340">
        <v>0</v>
      </c>
      <c r="DV396" s="340">
        <v>0</v>
      </c>
      <c r="DW396" s="340">
        <v>1</v>
      </c>
      <c r="DX396" s="340">
        <v>2</v>
      </c>
      <c r="DY396" s="340">
        <v>0</v>
      </c>
      <c r="DZ396" s="340">
        <v>0</v>
      </c>
      <c r="EA396" s="340">
        <v>0</v>
      </c>
      <c r="EB396" s="340">
        <v>0</v>
      </c>
      <c r="EC396" s="340">
        <v>1</v>
      </c>
      <c r="ED396" s="340">
        <v>0</v>
      </c>
      <c r="EE396" s="340">
        <v>0</v>
      </c>
      <c r="EF396" s="340">
        <v>0</v>
      </c>
      <c r="EG396" s="340">
        <v>0</v>
      </c>
      <c r="EH396" s="340">
        <v>0</v>
      </c>
      <c r="EI396" s="340">
        <v>0</v>
      </c>
      <c r="EJ396" s="235">
        <v>0</v>
      </c>
      <c r="EK396" s="235">
        <v>1</v>
      </c>
      <c r="EL396" s="235">
        <v>0</v>
      </c>
      <c r="EM396" s="235">
        <v>0</v>
      </c>
      <c r="EN396" s="235">
        <v>0</v>
      </c>
      <c r="EO396" s="235">
        <v>0</v>
      </c>
      <c r="EP396" s="235">
        <v>2</v>
      </c>
      <c r="EQ396" s="235">
        <v>0</v>
      </c>
      <c r="ER396" s="235">
        <v>0</v>
      </c>
      <c r="ES396" s="235">
        <v>0</v>
      </c>
      <c r="ET396" s="235">
        <v>1</v>
      </c>
      <c r="EU396" s="235">
        <v>0</v>
      </c>
      <c r="EV396" s="235">
        <v>0</v>
      </c>
      <c r="EW396" s="235">
        <v>0</v>
      </c>
      <c r="EX396" s="235">
        <v>0</v>
      </c>
      <c r="EY396" s="235">
        <v>0</v>
      </c>
    </row>
    <row r="397" spans="1:155" x14ac:dyDescent="0.2">
      <c r="A397" t="s">
        <v>1777</v>
      </c>
      <c r="E397" s="277"/>
      <c r="F397" s="277"/>
      <c r="G397" s="277"/>
      <c r="H397" s="277"/>
      <c r="I397" s="277"/>
      <c r="J397" s="277"/>
      <c r="K397">
        <v>0</v>
      </c>
      <c r="L397">
        <v>16</v>
      </c>
      <c r="M397">
        <v>0</v>
      </c>
      <c r="N397">
        <v>2</v>
      </c>
      <c r="O397">
        <v>10</v>
      </c>
      <c r="P397">
        <v>0</v>
      </c>
      <c r="Q397">
        <v>7</v>
      </c>
      <c r="R397">
        <v>0</v>
      </c>
      <c r="S397">
        <v>0</v>
      </c>
      <c r="T397">
        <v>0</v>
      </c>
      <c r="U397">
        <v>0</v>
      </c>
      <c r="V397">
        <v>0</v>
      </c>
      <c r="W397">
        <v>0</v>
      </c>
      <c r="X397">
        <v>0</v>
      </c>
      <c r="Y397">
        <v>0</v>
      </c>
      <c r="Z397">
        <v>0</v>
      </c>
      <c r="AA397" t="s">
        <v>2201</v>
      </c>
      <c r="AB397">
        <v>0</v>
      </c>
      <c r="AC397">
        <v>1</v>
      </c>
      <c r="AD397">
        <v>0</v>
      </c>
      <c r="AE397">
        <v>0</v>
      </c>
      <c r="AF397">
        <v>0</v>
      </c>
      <c r="AG397">
        <v>0</v>
      </c>
      <c r="AH397">
        <v>0</v>
      </c>
      <c r="AI397">
        <v>0</v>
      </c>
      <c r="AJ397">
        <v>0</v>
      </c>
      <c r="AK397">
        <v>0</v>
      </c>
      <c r="AL397">
        <v>0</v>
      </c>
      <c r="AM397">
        <v>0</v>
      </c>
      <c r="AN397">
        <v>0</v>
      </c>
      <c r="AO397">
        <v>0</v>
      </c>
      <c r="AP397">
        <v>0</v>
      </c>
      <c r="AQ397">
        <v>0</v>
      </c>
      <c r="AR397">
        <v>0</v>
      </c>
      <c r="AS397">
        <v>0</v>
      </c>
      <c r="AT397">
        <v>1</v>
      </c>
      <c r="AU397">
        <v>0</v>
      </c>
      <c r="AV397">
        <v>0</v>
      </c>
      <c r="AW397">
        <v>0</v>
      </c>
      <c r="AX397">
        <v>0</v>
      </c>
      <c r="AY397">
        <v>0</v>
      </c>
      <c r="AZ397">
        <v>0</v>
      </c>
      <c r="BA397">
        <v>0</v>
      </c>
      <c r="BB397">
        <v>0</v>
      </c>
      <c r="BC397">
        <v>0</v>
      </c>
      <c r="BD397">
        <v>0</v>
      </c>
      <c r="BE397">
        <v>0</v>
      </c>
      <c r="BF397">
        <v>0</v>
      </c>
      <c r="BG397">
        <v>0</v>
      </c>
      <c r="BH397">
        <v>0</v>
      </c>
      <c r="BI397">
        <v>0</v>
      </c>
      <c r="BJ397">
        <v>0</v>
      </c>
      <c r="BK397">
        <v>0</v>
      </c>
      <c r="BL397">
        <v>0</v>
      </c>
      <c r="BM397">
        <v>0</v>
      </c>
      <c r="BN397">
        <v>1</v>
      </c>
      <c r="BO397">
        <v>0</v>
      </c>
      <c r="BP397">
        <v>0</v>
      </c>
      <c r="BQ397">
        <v>0</v>
      </c>
      <c r="BR397">
        <v>0</v>
      </c>
      <c r="BS397">
        <v>0</v>
      </c>
      <c r="BT397">
        <v>0</v>
      </c>
      <c r="BU397">
        <v>0</v>
      </c>
      <c r="BV397">
        <v>0</v>
      </c>
      <c r="BW397">
        <v>0</v>
      </c>
      <c r="BX397">
        <v>0</v>
      </c>
      <c r="BY397">
        <v>2</v>
      </c>
      <c r="BZ397">
        <v>0</v>
      </c>
      <c r="CA397">
        <v>0</v>
      </c>
      <c r="CB397">
        <v>0</v>
      </c>
      <c r="CC397">
        <v>0</v>
      </c>
      <c r="CD397">
        <v>1</v>
      </c>
      <c r="CE397">
        <v>0</v>
      </c>
      <c r="CF397">
        <v>0</v>
      </c>
      <c r="CG397">
        <v>0</v>
      </c>
      <c r="CH397">
        <v>0</v>
      </c>
      <c r="CI397">
        <v>0</v>
      </c>
      <c r="CJ397">
        <v>1</v>
      </c>
      <c r="CK397">
        <v>0</v>
      </c>
      <c r="CL397">
        <v>0</v>
      </c>
      <c r="CM397">
        <v>0</v>
      </c>
      <c r="CN397">
        <v>0</v>
      </c>
      <c r="CO397">
        <v>3</v>
      </c>
      <c r="CP397">
        <v>0</v>
      </c>
      <c r="CQ397">
        <v>0</v>
      </c>
      <c r="CR397">
        <v>0</v>
      </c>
      <c r="CS397">
        <v>0</v>
      </c>
      <c r="CT397">
        <v>1</v>
      </c>
      <c r="CU397">
        <v>0</v>
      </c>
      <c r="CV397">
        <v>0</v>
      </c>
      <c r="CW397">
        <v>0</v>
      </c>
      <c r="CX397">
        <v>0</v>
      </c>
      <c r="CY397">
        <v>0</v>
      </c>
      <c r="CZ397">
        <v>0</v>
      </c>
      <c r="DA397">
        <v>0</v>
      </c>
      <c r="DB397">
        <v>0</v>
      </c>
      <c r="DC397">
        <v>0</v>
      </c>
      <c r="DD397">
        <v>0</v>
      </c>
      <c r="DE397">
        <v>1</v>
      </c>
      <c r="DF397">
        <v>0</v>
      </c>
      <c r="DG397">
        <v>0</v>
      </c>
      <c r="DH397">
        <v>0</v>
      </c>
      <c r="DI397">
        <v>0</v>
      </c>
      <c r="DJ397">
        <v>0</v>
      </c>
      <c r="DK397">
        <v>0</v>
      </c>
      <c r="DL397">
        <v>0</v>
      </c>
      <c r="DM397">
        <v>0</v>
      </c>
      <c r="DN397">
        <v>0</v>
      </c>
      <c r="DO397">
        <v>0</v>
      </c>
      <c r="DP397">
        <v>0</v>
      </c>
      <c r="DQ397">
        <v>0</v>
      </c>
      <c r="DR397">
        <v>0</v>
      </c>
      <c r="DS397">
        <v>0</v>
      </c>
      <c r="DT397" s="340">
        <v>0</v>
      </c>
      <c r="DU397" s="340">
        <v>1</v>
      </c>
      <c r="DV397" s="340">
        <v>0</v>
      </c>
      <c r="DW397" s="340">
        <v>0</v>
      </c>
      <c r="DX397" s="340">
        <v>1</v>
      </c>
      <c r="DY397" s="340">
        <v>0</v>
      </c>
      <c r="DZ397" s="340">
        <v>0</v>
      </c>
      <c r="EA397" s="340">
        <v>0</v>
      </c>
      <c r="EB397" s="340">
        <v>0</v>
      </c>
      <c r="EC397" s="340">
        <v>0</v>
      </c>
      <c r="ED397" s="340">
        <v>0</v>
      </c>
      <c r="EE397" s="340">
        <v>0</v>
      </c>
      <c r="EF397" s="340">
        <v>0</v>
      </c>
      <c r="EG397" s="340">
        <v>0</v>
      </c>
      <c r="EH397" s="340">
        <v>0</v>
      </c>
      <c r="EI397" s="340">
        <v>0</v>
      </c>
      <c r="EJ397" s="235">
        <v>0</v>
      </c>
      <c r="EK397" s="235">
        <v>0</v>
      </c>
      <c r="EL397" s="235">
        <v>1</v>
      </c>
      <c r="EM397" s="235">
        <v>0</v>
      </c>
      <c r="EN397" s="235">
        <v>2</v>
      </c>
      <c r="EO397" s="235">
        <v>0</v>
      </c>
      <c r="EP397" s="235">
        <v>0</v>
      </c>
      <c r="EQ397" s="235">
        <v>0</v>
      </c>
      <c r="ER397" s="235">
        <v>0</v>
      </c>
      <c r="ES397" s="235">
        <v>0</v>
      </c>
      <c r="ET397" s="235">
        <v>0</v>
      </c>
      <c r="EU397" s="235">
        <v>0</v>
      </c>
      <c r="EV397" s="235">
        <v>0</v>
      </c>
      <c r="EW397" s="235">
        <v>0</v>
      </c>
      <c r="EX397" s="235">
        <v>0</v>
      </c>
      <c r="EY397" s="235">
        <v>0</v>
      </c>
    </row>
    <row r="398" spans="1:155" x14ac:dyDescent="0.2">
      <c r="A398" t="s">
        <v>1795</v>
      </c>
      <c r="E398" s="277"/>
      <c r="F398" s="277"/>
      <c r="G398" s="277"/>
      <c r="H398" s="277"/>
      <c r="I398" s="277"/>
      <c r="J398" s="277"/>
      <c r="K398">
        <v>0</v>
      </c>
      <c r="L398">
        <v>0</v>
      </c>
      <c r="M398">
        <v>0</v>
      </c>
      <c r="N398">
        <v>2</v>
      </c>
      <c r="O398">
        <v>37</v>
      </c>
      <c r="P398">
        <v>0</v>
      </c>
      <c r="Q398">
        <v>1</v>
      </c>
      <c r="R398">
        <v>0</v>
      </c>
      <c r="S398">
        <v>0</v>
      </c>
      <c r="T398">
        <v>2</v>
      </c>
      <c r="U398">
        <v>0</v>
      </c>
      <c r="V398">
        <v>0</v>
      </c>
      <c r="W398">
        <v>0</v>
      </c>
      <c r="X398">
        <v>0</v>
      </c>
      <c r="Y398">
        <v>0</v>
      </c>
      <c r="Z398">
        <v>0</v>
      </c>
      <c r="AA398" t="s">
        <v>2201</v>
      </c>
      <c r="AB398">
        <v>0</v>
      </c>
      <c r="AC398">
        <v>0</v>
      </c>
      <c r="AD398">
        <v>0</v>
      </c>
      <c r="AE398">
        <v>2</v>
      </c>
      <c r="AF398">
        <v>11</v>
      </c>
      <c r="AG398">
        <v>0</v>
      </c>
      <c r="AH398">
        <v>0</v>
      </c>
      <c r="AI398">
        <v>0</v>
      </c>
      <c r="AJ398">
        <v>0</v>
      </c>
      <c r="AK398">
        <v>0</v>
      </c>
      <c r="AL398">
        <v>0</v>
      </c>
      <c r="AM398">
        <v>0</v>
      </c>
      <c r="AN398">
        <v>0</v>
      </c>
      <c r="AO398">
        <v>0</v>
      </c>
      <c r="AP398">
        <v>0</v>
      </c>
      <c r="AQ398">
        <v>0</v>
      </c>
      <c r="AR398">
        <v>0</v>
      </c>
      <c r="AS398">
        <v>0</v>
      </c>
      <c r="AT398">
        <v>0</v>
      </c>
      <c r="AU398">
        <v>0</v>
      </c>
      <c r="AV398">
        <v>11</v>
      </c>
      <c r="AW398">
        <v>0</v>
      </c>
      <c r="AX398">
        <v>3</v>
      </c>
      <c r="AY398">
        <v>0</v>
      </c>
      <c r="AZ398">
        <v>0</v>
      </c>
      <c r="BA398">
        <v>0</v>
      </c>
      <c r="BB398">
        <v>0</v>
      </c>
      <c r="BC398">
        <v>0</v>
      </c>
      <c r="BD398">
        <v>0</v>
      </c>
      <c r="BE398">
        <v>0</v>
      </c>
      <c r="BF398">
        <v>0</v>
      </c>
      <c r="BG398">
        <v>0</v>
      </c>
      <c r="BH398">
        <v>0</v>
      </c>
      <c r="BI398">
        <v>0</v>
      </c>
      <c r="BJ398">
        <v>0</v>
      </c>
      <c r="BK398">
        <v>0</v>
      </c>
      <c r="BL398">
        <v>9</v>
      </c>
      <c r="BM398">
        <v>0</v>
      </c>
      <c r="BN398">
        <v>0</v>
      </c>
      <c r="BO398">
        <v>0</v>
      </c>
      <c r="BP398">
        <v>0</v>
      </c>
      <c r="BQ398">
        <v>0</v>
      </c>
      <c r="BR398">
        <v>0</v>
      </c>
      <c r="BS398">
        <v>0</v>
      </c>
      <c r="BT398">
        <v>0</v>
      </c>
      <c r="BU398">
        <v>0</v>
      </c>
      <c r="BV398">
        <v>0</v>
      </c>
      <c r="BW398">
        <v>0</v>
      </c>
      <c r="BX398">
        <v>0</v>
      </c>
      <c r="BY398">
        <v>0</v>
      </c>
      <c r="BZ398">
        <v>0</v>
      </c>
      <c r="CA398">
        <v>0</v>
      </c>
      <c r="CB398">
        <v>5</v>
      </c>
      <c r="CC398">
        <v>0</v>
      </c>
      <c r="CD398">
        <v>0</v>
      </c>
      <c r="CE398">
        <v>0</v>
      </c>
      <c r="CF398">
        <v>0</v>
      </c>
      <c r="CG398">
        <v>0</v>
      </c>
      <c r="CH398">
        <v>0</v>
      </c>
      <c r="CI398">
        <v>0</v>
      </c>
      <c r="CJ398">
        <v>0</v>
      </c>
      <c r="CK398">
        <v>0</v>
      </c>
      <c r="CL398">
        <v>0</v>
      </c>
      <c r="CM398">
        <v>0</v>
      </c>
      <c r="CN398">
        <v>0</v>
      </c>
      <c r="CO398">
        <v>0</v>
      </c>
      <c r="CP398">
        <v>0</v>
      </c>
      <c r="CQ398">
        <v>0</v>
      </c>
      <c r="CR398">
        <v>6</v>
      </c>
      <c r="CS398">
        <v>0</v>
      </c>
      <c r="CT398">
        <v>1</v>
      </c>
      <c r="CU398">
        <v>0</v>
      </c>
      <c r="CV398">
        <v>0</v>
      </c>
      <c r="CW398">
        <v>0</v>
      </c>
      <c r="CX398">
        <v>0</v>
      </c>
      <c r="CY398">
        <v>0</v>
      </c>
      <c r="CZ398">
        <v>0</v>
      </c>
      <c r="DA398">
        <v>0</v>
      </c>
      <c r="DB398">
        <v>0</v>
      </c>
      <c r="DC398">
        <v>0</v>
      </c>
      <c r="DD398">
        <v>0</v>
      </c>
      <c r="DE398">
        <v>0</v>
      </c>
      <c r="DF398">
        <v>0</v>
      </c>
      <c r="DG398">
        <v>0</v>
      </c>
      <c r="DH398">
        <v>1</v>
      </c>
      <c r="DI398">
        <v>0</v>
      </c>
      <c r="DJ398">
        <v>1</v>
      </c>
      <c r="DK398">
        <v>0</v>
      </c>
      <c r="DL398">
        <v>0</v>
      </c>
      <c r="DM398">
        <v>0</v>
      </c>
      <c r="DN398">
        <v>0</v>
      </c>
      <c r="DO398">
        <v>0</v>
      </c>
      <c r="DP398">
        <v>0</v>
      </c>
      <c r="DQ398">
        <v>0</v>
      </c>
      <c r="DR398">
        <v>0</v>
      </c>
      <c r="DS398">
        <v>0</v>
      </c>
      <c r="DT398" s="340">
        <v>0</v>
      </c>
      <c r="DU398" s="340">
        <v>0</v>
      </c>
      <c r="DV398" s="340">
        <v>0</v>
      </c>
      <c r="DW398" s="340">
        <v>0</v>
      </c>
      <c r="DX398" s="340">
        <v>3</v>
      </c>
      <c r="DY398" s="340">
        <v>0</v>
      </c>
      <c r="DZ398" s="340">
        <v>0</v>
      </c>
      <c r="EA398" s="340">
        <v>0</v>
      </c>
      <c r="EB398" s="340">
        <v>0</v>
      </c>
      <c r="EC398" s="340">
        <v>0</v>
      </c>
      <c r="ED398" s="340">
        <v>0</v>
      </c>
      <c r="EE398" s="340">
        <v>0</v>
      </c>
      <c r="EF398" s="340">
        <v>0</v>
      </c>
      <c r="EG398" s="340">
        <v>0</v>
      </c>
      <c r="EH398" s="340">
        <v>0</v>
      </c>
      <c r="EI398" s="340">
        <v>0</v>
      </c>
      <c r="EJ398" s="235">
        <v>0</v>
      </c>
      <c r="EK398" s="235">
        <v>1</v>
      </c>
      <c r="EL398" s="235">
        <v>0</v>
      </c>
      <c r="EM398" s="235">
        <v>0</v>
      </c>
      <c r="EN398" s="235">
        <v>0</v>
      </c>
      <c r="EO398" s="235">
        <v>0</v>
      </c>
      <c r="EP398" s="235">
        <v>0</v>
      </c>
      <c r="EQ398" s="235">
        <v>0</v>
      </c>
      <c r="ER398" s="235">
        <v>0</v>
      </c>
      <c r="ES398" s="235">
        <v>0</v>
      </c>
      <c r="ET398" s="235">
        <v>0</v>
      </c>
      <c r="EU398" s="235">
        <v>0</v>
      </c>
      <c r="EV398" s="235">
        <v>0</v>
      </c>
      <c r="EW398" s="235">
        <v>0</v>
      </c>
      <c r="EX398" s="235">
        <v>0</v>
      </c>
      <c r="EY398" s="235">
        <v>0</v>
      </c>
    </row>
    <row r="399" spans="1:155" x14ac:dyDescent="0.2">
      <c r="A399" t="s">
        <v>2239</v>
      </c>
      <c r="E399" s="277"/>
      <c r="F399" s="277"/>
      <c r="G399" s="277"/>
      <c r="H399" s="277"/>
      <c r="I399" s="277"/>
      <c r="J399" s="277"/>
      <c r="K399">
        <v>0</v>
      </c>
      <c r="L399">
        <v>4</v>
      </c>
      <c r="M399">
        <v>0</v>
      </c>
      <c r="N399">
        <v>1</v>
      </c>
      <c r="O399">
        <v>7</v>
      </c>
      <c r="P399">
        <v>0</v>
      </c>
      <c r="Q399">
        <v>2</v>
      </c>
      <c r="R399">
        <v>0</v>
      </c>
      <c r="S399">
        <v>2</v>
      </c>
      <c r="T399">
        <v>7</v>
      </c>
      <c r="U399">
        <v>7</v>
      </c>
      <c r="V399">
        <v>11</v>
      </c>
      <c r="W399">
        <v>0</v>
      </c>
      <c r="X399">
        <v>0</v>
      </c>
      <c r="Y399">
        <v>0</v>
      </c>
      <c r="Z399">
        <v>1</v>
      </c>
      <c r="AA399" t="s">
        <v>2201</v>
      </c>
      <c r="AB399">
        <v>0</v>
      </c>
      <c r="AC399">
        <v>0</v>
      </c>
      <c r="AD399">
        <v>0</v>
      </c>
      <c r="AE399">
        <v>0</v>
      </c>
      <c r="AF399">
        <v>0</v>
      </c>
      <c r="AG399">
        <v>0</v>
      </c>
      <c r="AH399">
        <v>0</v>
      </c>
      <c r="AI399">
        <v>0</v>
      </c>
      <c r="AJ399">
        <v>0</v>
      </c>
      <c r="AK399">
        <v>0</v>
      </c>
      <c r="AL399">
        <v>0</v>
      </c>
      <c r="AM399">
        <v>1</v>
      </c>
      <c r="AN399">
        <v>0</v>
      </c>
      <c r="AO399">
        <v>0</v>
      </c>
      <c r="AP399">
        <v>0</v>
      </c>
      <c r="AQ399">
        <v>0</v>
      </c>
      <c r="AR399">
        <v>0</v>
      </c>
      <c r="AS399">
        <v>0</v>
      </c>
      <c r="AT399">
        <v>0</v>
      </c>
      <c r="AU399">
        <v>0</v>
      </c>
      <c r="AV399">
        <v>0</v>
      </c>
      <c r="AW399">
        <v>0</v>
      </c>
      <c r="AX399">
        <v>0</v>
      </c>
      <c r="AY399">
        <v>0</v>
      </c>
      <c r="AZ399">
        <v>0</v>
      </c>
      <c r="BA399">
        <v>1</v>
      </c>
      <c r="BB399">
        <v>2</v>
      </c>
      <c r="BC399">
        <v>1</v>
      </c>
      <c r="BD399">
        <v>0</v>
      </c>
      <c r="BE399">
        <v>0</v>
      </c>
      <c r="BF399">
        <v>0</v>
      </c>
      <c r="BG399">
        <v>0</v>
      </c>
      <c r="BH399">
        <v>0</v>
      </c>
      <c r="BI399">
        <v>1</v>
      </c>
      <c r="BJ399">
        <v>0</v>
      </c>
      <c r="BK399">
        <v>1</v>
      </c>
      <c r="BL399">
        <v>1</v>
      </c>
      <c r="BM399">
        <v>0</v>
      </c>
      <c r="BN399">
        <v>1</v>
      </c>
      <c r="BO399">
        <v>0</v>
      </c>
      <c r="BP399">
        <v>0</v>
      </c>
      <c r="BQ399">
        <v>0</v>
      </c>
      <c r="BR399">
        <v>0</v>
      </c>
      <c r="BS399">
        <v>1</v>
      </c>
      <c r="BT399">
        <v>0</v>
      </c>
      <c r="BU399">
        <v>0</v>
      </c>
      <c r="BV399">
        <v>0</v>
      </c>
      <c r="BW399">
        <v>0</v>
      </c>
      <c r="BX399">
        <v>0</v>
      </c>
      <c r="BY399">
        <v>0</v>
      </c>
      <c r="BZ399">
        <v>0</v>
      </c>
      <c r="CA399">
        <v>0</v>
      </c>
      <c r="CB399">
        <v>0</v>
      </c>
      <c r="CC399">
        <v>0</v>
      </c>
      <c r="CD399">
        <v>0</v>
      </c>
      <c r="CE399">
        <v>0</v>
      </c>
      <c r="CF399">
        <v>0</v>
      </c>
      <c r="CG399">
        <v>0</v>
      </c>
      <c r="CH399">
        <v>2</v>
      </c>
      <c r="CI399">
        <v>0</v>
      </c>
      <c r="CJ399">
        <v>0</v>
      </c>
      <c r="CK399">
        <v>0</v>
      </c>
      <c r="CL399">
        <v>0</v>
      </c>
      <c r="CM399">
        <v>0</v>
      </c>
      <c r="CN399">
        <v>0</v>
      </c>
      <c r="CO399">
        <v>0</v>
      </c>
      <c r="CP399">
        <v>0</v>
      </c>
      <c r="CQ399">
        <v>0</v>
      </c>
      <c r="CR399">
        <v>0</v>
      </c>
      <c r="CS399">
        <v>0</v>
      </c>
      <c r="CT399">
        <v>0</v>
      </c>
      <c r="CU399">
        <v>0</v>
      </c>
      <c r="CV399">
        <v>0</v>
      </c>
      <c r="CW399">
        <v>0</v>
      </c>
      <c r="CX399">
        <v>0</v>
      </c>
      <c r="CY399">
        <v>3</v>
      </c>
      <c r="CZ399">
        <v>0</v>
      </c>
      <c r="DA399">
        <v>0</v>
      </c>
      <c r="DB399">
        <v>0</v>
      </c>
      <c r="DC399">
        <v>1</v>
      </c>
      <c r="DD399">
        <v>0</v>
      </c>
      <c r="DE399">
        <v>0</v>
      </c>
      <c r="DF399">
        <v>0</v>
      </c>
      <c r="DG399">
        <v>0</v>
      </c>
      <c r="DH399">
        <v>0</v>
      </c>
      <c r="DI399">
        <v>0</v>
      </c>
      <c r="DJ399">
        <v>0</v>
      </c>
      <c r="DK399">
        <v>0</v>
      </c>
      <c r="DL399">
        <v>0</v>
      </c>
      <c r="DM399">
        <v>0</v>
      </c>
      <c r="DN399">
        <v>2</v>
      </c>
      <c r="DO399">
        <v>0</v>
      </c>
      <c r="DP399">
        <v>0</v>
      </c>
      <c r="DQ399">
        <v>0</v>
      </c>
      <c r="DR399">
        <v>0</v>
      </c>
      <c r="DS399">
        <v>0</v>
      </c>
      <c r="DT399" s="340">
        <v>0</v>
      </c>
      <c r="DU399" s="340">
        <v>2</v>
      </c>
      <c r="DV399" s="340">
        <v>0</v>
      </c>
      <c r="DW399" s="340">
        <v>0</v>
      </c>
      <c r="DX399" s="340">
        <v>1</v>
      </c>
      <c r="DY399" s="340">
        <v>0</v>
      </c>
      <c r="DZ399" s="340">
        <v>1</v>
      </c>
      <c r="EA399" s="340">
        <v>0</v>
      </c>
      <c r="EB399" s="340">
        <v>0</v>
      </c>
      <c r="EC399" s="340">
        <v>0</v>
      </c>
      <c r="ED399" s="340">
        <v>0</v>
      </c>
      <c r="EE399" s="340">
        <v>6</v>
      </c>
      <c r="EF399" s="340">
        <v>0</v>
      </c>
      <c r="EG399" s="340">
        <v>0</v>
      </c>
      <c r="EH399" s="340">
        <v>0</v>
      </c>
      <c r="EI399" s="340">
        <v>0</v>
      </c>
      <c r="EJ399" s="235">
        <v>0</v>
      </c>
      <c r="EK399" s="235">
        <v>3</v>
      </c>
      <c r="EL399" s="235">
        <v>0</v>
      </c>
      <c r="EM399" s="235">
        <v>1</v>
      </c>
      <c r="EN399" s="235">
        <v>2</v>
      </c>
      <c r="EO399" s="235">
        <v>0</v>
      </c>
      <c r="EP399" s="235">
        <v>0</v>
      </c>
      <c r="EQ399" s="235">
        <v>0</v>
      </c>
      <c r="ER399" s="235">
        <v>0</v>
      </c>
      <c r="ES399" s="235">
        <v>0</v>
      </c>
      <c r="ET399" s="235">
        <v>3</v>
      </c>
      <c r="EU399" s="235">
        <v>0</v>
      </c>
      <c r="EV399" s="235">
        <v>0</v>
      </c>
      <c r="EW399" s="235">
        <v>0</v>
      </c>
      <c r="EX399" s="235">
        <v>0</v>
      </c>
      <c r="EY399" s="235">
        <v>0</v>
      </c>
    </row>
    <row r="400" spans="1:155" x14ac:dyDescent="0.2">
      <c r="A400" t="s">
        <v>2428</v>
      </c>
      <c r="E400" s="277"/>
      <c r="F400" s="277"/>
      <c r="G400" s="277"/>
      <c r="H400" s="277"/>
      <c r="I400" s="277"/>
      <c r="J400" s="277"/>
      <c r="DT400" s="340" t="e">
        <v>#N/A</v>
      </c>
      <c r="DU400" s="340" t="e">
        <v>#N/A</v>
      </c>
      <c r="DV400" s="340" t="e">
        <v>#N/A</v>
      </c>
      <c r="DW400" s="340" t="e">
        <v>#N/A</v>
      </c>
      <c r="DX400" s="340" t="e">
        <v>#N/A</v>
      </c>
      <c r="DY400" s="340" t="e">
        <v>#N/A</v>
      </c>
      <c r="DZ400" s="340" t="e">
        <v>#N/A</v>
      </c>
      <c r="EA400" s="340" t="e">
        <v>#N/A</v>
      </c>
      <c r="EB400" s="340" t="e">
        <v>#N/A</v>
      </c>
      <c r="EC400" s="340" t="e">
        <v>#N/A</v>
      </c>
      <c r="ED400" s="340" t="e">
        <v>#N/A</v>
      </c>
      <c r="EE400" s="340" t="e">
        <v>#N/A</v>
      </c>
      <c r="EF400" s="340" t="e">
        <v>#N/A</v>
      </c>
      <c r="EG400" s="340" t="e">
        <v>#N/A</v>
      </c>
      <c r="EH400" s="340" t="e">
        <v>#N/A</v>
      </c>
      <c r="EI400" s="340" t="e">
        <v>#N/A</v>
      </c>
      <c r="EJ400" s="235" t="e">
        <v>#N/A</v>
      </c>
      <c r="EK400" s="235" t="e">
        <v>#N/A</v>
      </c>
      <c r="EL400" s="235" t="e">
        <v>#N/A</v>
      </c>
      <c r="EM400" s="235" t="e">
        <v>#N/A</v>
      </c>
      <c r="EN400" s="235" t="e">
        <v>#N/A</v>
      </c>
      <c r="EO400" s="235" t="e">
        <v>#N/A</v>
      </c>
      <c r="EP400" s="235" t="e">
        <v>#N/A</v>
      </c>
      <c r="EQ400" s="235" t="e">
        <v>#N/A</v>
      </c>
      <c r="ER400" s="235" t="e">
        <v>#N/A</v>
      </c>
      <c r="ES400" s="235" t="e">
        <v>#N/A</v>
      </c>
      <c r="ET400" s="235" t="e">
        <v>#N/A</v>
      </c>
      <c r="EU400" s="235" t="e">
        <v>#N/A</v>
      </c>
      <c r="EV400" s="235" t="e">
        <v>#N/A</v>
      </c>
      <c r="EW400" s="235" t="e">
        <v>#N/A</v>
      </c>
      <c r="EX400" s="235" t="e">
        <v>#N/A</v>
      </c>
      <c r="EY400" s="235" t="e">
        <v>#N/A</v>
      </c>
    </row>
    <row r="401" spans="1:155" x14ac:dyDescent="0.2">
      <c r="A401" t="s">
        <v>2355</v>
      </c>
      <c r="E401" s="277"/>
      <c r="F401" s="277"/>
      <c r="G401" s="277"/>
      <c r="H401" s="277"/>
      <c r="I401" s="277"/>
      <c r="J401" s="277"/>
      <c r="K401">
        <v>0</v>
      </c>
      <c r="L401">
        <v>0</v>
      </c>
      <c r="M401">
        <v>0</v>
      </c>
      <c r="N401">
        <v>7</v>
      </c>
      <c r="O401">
        <v>0</v>
      </c>
      <c r="P401">
        <v>0</v>
      </c>
      <c r="Q401">
        <v>19</v>
      </c>
      <c r="R401">
        <v>0</v>
      </c>
      <c r="S401">
        <v>1</v>
      </c>
      <c r="T401">
        <v>0</v>
      </c>
      <c r="U401">
        <v>2</v>
      </c>
      <c r="V401">
        <v>4</v>
      </c>
      <c r="W401">
        <v>0</v>
      </c>
      <c r="X401">
        <v>0</v>
      </c>
      <c r="Y401">
        <v>0</v>
      </c>
      <c r="Z401">
        <v>1</v>
      </c>
      <c r="AA401" t="s">
        <v>2201</v>
      </c>
      <c r="AB401">
        <v>0</v>
      </c>
      <c r="AC401">
        <v>0</v>
      </c>
      <c r="AD401">
        <v>0</v>
      </c>
      <c r="AE401">
        <v>0</v>
      </c>
      <c r="AF401">
        <v>0</v>
      </c>
      <c r="AG401">
        <v>0</v>
      </c>
      <c r="AH401">
        <v>0</v>
      </c>
      <c r="AI401">
        <v>0</v>
      </c>
      <c r="AJ401">
        <v>0</v>
      </c>
      <c r="AK401">
        <v>0</v>
      </c>
      <c r="AL401">
        <v>0</v>
      </c>
      <c r="AM401">
        <v>1</v>
      </c>
      <c r="AN401">
        <v>0</v>
      </c>
      <c r="AO401">
        <v>0</v>
      </c>
      <c r="AP401">
        <v>0</v>
      </c>
      <c r="AQ401">
        <v>1</v>
      </c>
      <c r="AR401">
        <v>0</v>
      </c>
      <c r="AS401">
        <v>1</v>
      </c>
      <c r="AT401">
        <v>0</v>
      </c>
      <c r="AU401">
        <v>0</v>
      </c>
      <c r="AV401">
        <v>0</v>
      </c>
      <c r="AW401">
        <v>0</v>
      </c>
      <c r="AX401">
        <v>0</v>
      </c>
      <c r="AY401">
        <v>0</v>
      </c>
      <c r="AZ401">
        <v>0</v>
      </c>
      <c r="BA401">
        <v>0</v>
      </c>
      <c r="BB401">
        <v>0</v>
      </c>
      <c r="BC401">
        <v>1</v>
      </c>
      <c r="BD401">
        <v>0</v>
      </c>
      <c r="BE401">
        <v>0</v>
      </c>
      <c r="BF401">
        <v>0</v>
      </c>
      <c r="BG401">
        <v>0</v>
      </c>
      <c r="CN401">
        <v>0</v>
      </c>
      <c r="CO401">
        <v>0</v>
      </c>
      <c r="CP401">
        <v>0</v>
      </c>
      <c r="CQ401">
        <v>2</v>
      </c>
      <c r="CR401">
        <v>0</v>
      </c>
      <c r="CS401">
        <v>0</v>
      </c>
      <c r="CT401">
        <v>7</v>
      </c>
      <c r="CU401">
        <v>0</v>
      </c>
      <c r="CV401">
        <v>0</v>
      </c>
      <c r="CW401">
        <v>0</v>
      </c>
      <c r="CX401">
        <v>0</v>
      </c>
      <c r="CY401">
        <v>1</v>
      </c>
      <c r="CZ401">
        <v>0</v>
      </c>
      <c r="DA401">
        <v>0</v>
      </c>
      <c r="DB401">
        <v>0</v>
      </c>
      <c r="DC401">
        <v>0</v>
      </c>
      <c r="DD401">
        <v>0</v>
      </c>
      <c r="DE401">
        <v>1</v>
      </c>
      <c r="DF401">
        <v>0</v>
      </c>
      <c r="DG401">
        <v>0</v>
      </c>
      <c r="DH401">
        <v>1</v>
      </c>
      <c r="DI401">
        <v>0</v>
      </c>
      <c r="DJ401">
        <v>7</v>
      </c>
      <c r="DK401">
        <v>0</v>
      </c>
      <c r="DL401">
        <v>0</v>
      </c>
      <c r="DM401">
        <v>0</v>
      </c>
      <c r="DN401">
        <v>0</v>
      </c>
      <c r="DO401">
        <v>0</v>
      </c>
      <c r="DP401">
        <v>1</v>
      </c>
      <c r="DQ401">
        <v>0</v>
      </c>
      <c r="DR401">
        <v>0</v>
      </c>
      <c r="DS401">
        <v>0</v>
      </c>
      <c r="DT401" s="340" t="e">
        <v>#N/A</v>
      </c>
      <c r="DU401" s="340" t="e">
        <v>#N/A</v>
      </c>
      <c r="DV401" s="340" t="e">
        <v>#N/A</v>
      </c>
      <c r="DW401" s="340" t="e">
        <v>#N/A</v>
      </c>
      <c r="DX401" s="340" t="e">
        <v>#N/A</v>
      </c>
      <c r="DY401" s="340" t="e">
        <v>#N/A</v>
      </c>
      <c r="DZ401" s="340" t="e">
        <v>#N/A</v>
      </c>
      <c r="EA401" s="340" t="e">
        <v>#N/A</v>
      </c>
      <c r="EB401" s="340" t="e">
        <v>#N/A</v>
      </c>
      <c r="EC401" s="340" t="e">
        <v>#N/A</v>
      </c>
      <c r="ED401" s="340" t="e">
        <v>#N/A</v>
      </c>
      <c r="EE401" s="340" t="e">
        <v>#N/A</v>
      </c>
      <c r="EF401" s="340" t="e">
        <v>#N/A</v>
      </c>
      <c r="EG401" s="340" t="e">
        <v>#N/A</v>
      </c>
      <c r="EH401" s="340" t="e">
        <v>#N/A</v>
      </c>
      <c r="EI401" s="340" t="e">
        <v>#N/A</v>
      </c>
      <c r="EJ401" s="235" t="e">
        <v>#N/A</v>
      </c>
      <c r="EK401" s="235" t="e">
        <v>#N/A</v>
      </c>
      <c r="EL401" s="235" t="e">
        <v>#N/A</v>
      </c>
      <c r="EM401" s="235" t="e">
        <v>#N/A</v>
      </c>
      <c r="EN401" s="235" t="e">
        <v>#N/A</v>
      </c>
      <c r="EO401" s="235" t="e">
        <v>#N/A</v>
      </c>
      <c r="EP401" s="235" t="e">
        <v>#N/A</v>
      </c>
      <c r="EQ401" s="235" t="e">
        <v>#N/A</v>
      </c>
      <c r="ER401" s="235" t="e">
        <v>#N/A</v>
      </c>
      <c r="ES401" s="235" t="e">
        <v>#N/A</v>
      </c>
      <c r="ET401" s="235" t="e">
        <v>#N/A</v>
      </c>
      <c r="EU401" s="235" t="e">
        <v>#N/A</v>
      </c>
      <c r="EV401" s="235" t="e">
        <v>#N/A</v>
      </c>
      <c r="EW401" s="235" t="e">
        <v>#N/A</v>
      </c>
      <c r="EX401" s="235" t="e">
        <v>#N/A</v>
      </c>
      <c r="EY401" s="235" t="e">
        <v>#N/A</v>
      </c>
    </row>
    <row r="402" spans="1:155" x14ac:dyDescent="0.2">
      <c r="A402" t="s">
        <v>2429</v>
      </c>
      <c r="E402" s="277"/>
      <c r="F402" s="277"/>
      <c r="G402" s="277"/>
      <c r="H402" s="277"/>
      <c r="I402" s="277"/>
      <c r="J402" s="277"/>
      <c r="DT402" s="340" t="e">
        <v>#N/A</v>
      </c>
      <c r="DU402" s="340" t="e">
        <v>#N/A</v>
      </c>
      <c r="DV402" s="340" t="e">
        <v>#N/A</v>
      </c>
      <c r="DW402" s="340" t="e">
        <v>#N/A</v>
      </c>
      <c r="DX402" s="340" t="e">
        <v>#N/A</v>
      </c>
      <c r="DY402" s="340" t="e">
        <v>#N/A</v>
      </c>
      <c r="DZ402" s="340" t="e">
        <v>#N/A</v>
      </c>
      <c r="EA402" s="340" t="e">
        <v>#N/A</v>
      </c>
      <c r="EB402" s="340" t="e">
        <v>#N/A</v>
      </c>
      <c r="EC402" s="340" t="e">
        <v>#N/A</v>
      </c>
      <c r="ED402" s="340" t="e">
        <v>#N/A</v>
      </c>
      <c r="EE402" s="340" t="e">
        <v>#N/A</v>
      </c>
      <c r="EF402" s="340" t="e">
        <v>#N/A</v>
      </c>
      <c r="EG402" s="340" t="e">
        <v>#N/A</v>
      </c>
      <c r="EH402" s="340" t="e">
        <v>#N/A</v>
      </c>
      <c r="EI402" s="340" t="e">
        <v>#N/A</v>
      </c>
      <c r="EJ402" s="235" t="e">
        <v>#N/A</v>
      </c>
      <c r="EK402" s="235" t="e">
        <v>#N/A</v>
      </c>
      <c r="EL402" s="235" t="e">
        <v>#N/A</v>
      </c>
      <c r="EM402" s="235" t="e">
        <v>#N/A</v>
      </c>
      <c r="EN402" s="235" t="e">
        <v>#N/A</v>
      </c>
      <c r="EO402" s="235" t="e">
        <v>#N/A</v>
      </c>
      <c r="EP402" s="235" t="e">
        <v>#N/A</v>
      </c>
      <c r="EQ402" s="235" t="e">
        <v>#N/A</v>
      </c>
      <c r="ER402" s="235" t="e">
        <v>#N/A</v>
      </c>
      <c r="ES402" s="235" t="e">
        <v>#N/A</v>
      </c>
      <c r="ET402" s="235" t="e">
        <v>#N/A</v>
      </c>
      <c r="EU402" s="235" t="e">
        <v>#N/A</v>
      </c>
      <c r="EV402" s="235" t="e">
        <v>#N/A</v>
      </c>
      <c r="EW402" s="235" t="e">
        <v>#N/A</v>
      </c>
      <c r="EX402" s="235" t="e">
        <v>#N/A</v>
      </c>
      <c r="EY402" s="235" t="e">
        <v>#N/A</v>
      </c>
    </row>
    <row r="403" spans="1:155" x14ac:dyDescent="0.2">
      <c r="A403" t="s">
        <v>2430</v>
      </c>
      <c r="E403" s="277"/>
      <c r="F403" s="277"/>
      <c r="G403" s="277"/>
      <c r="H403" s="277"/>
      <c r="I403" s="277"/>
      <c r="J403" s="277"/>
      <c r="DT403" s="340" t="e">
        <v>#N/A</v>
      </c>
      <c r="DU403" s="340" t="e">
        <v>#N/A</v>
      </c>
      <c r="DV403" s="340" t="e">
        <v>#N/A</v>
      </c>
      <c r="DW403" s="340" t="e">
        <v>#N/A</v>
      </c>
      <c r="DX403" s="340" t="e">
        <v>#N/A</v>
      </c>
      <c r="DY403" s="340" t="e">
        <v>#N/A</v>
      </c>
      <c r="DZ403" s="340" t="e">
        <v>#N/A</v>
      </c>
      <c r="EA403" s="340" t="e">
        <v>#N/A</v>
      </c>
      <c r="EB403" s="340" t="e">
        <v>#N/A</v>
      </c>
      <c r="EC403" s="340" t="e">
        <v>#N/A</v>
      </c>
      <c r="ED403" s="340" t="e">
        <v>#N/A</v>
      </c>
      <c r="EE403" s="340" t="e">
        <v>#N/A</v>
      </c>
      <c r="EF403" s="340" t="e">
        <v>#N/A</v>
      </c>
      <c r="EG403" s="340" t="e">
        <v>#N/A</v>
      </c>
      <c r="EH403" s="340" t="e">
        <v>#N/A</v>
      </c>
      <c r="EI403" s="340" t="e">
        <v>#N/A</v>
      </c>
      <c r="EJ403" s="235" t="e">
        <v>#N/A</v>
      </c>
      <c r="EK403" s="235" t="e">
        <v>#N/A</v>
      </c>
      <c r="EL403" s="235" t="e">
        <v>#N/A</v>
      </c>
      <c r="EM403" s="235" t="e">
        <v>#N/A</v>
      </c>
      <c r="EN403" s="235" t="e">
        <v>#N/A</v>
      </c>
      <c r="EO403" s="235" t="e">
        <v>#N/A</v>
      </c>
      <c r="EP403" s="235" t="e">
        <v>#N/A</v>
      </c>
      <c r="EQ403" s="235" t="e">
        <v>#N/A</v>
      </c>
      <c r="ER403" s="235" t="e">
        <v>#N/A</v>
      </c>
      <c r="ES403" s="235" t="e">
        <v>#N/A</v>
      </c>
      <c r="ET403" s="235" t="e">
        <v>#N/A</v>
      </c>
      <c r="EU403" s="235" t="e">
        <v>#N/A</v>
      </c>
      <c r="EV403" s="235" t="e">
        <v>#N/A</v>
      </c>
      <c r="EW403" s="235" t="e">
        <v>#N/A</v>
      </c>
      <c r="EX403" s="235" t="e">
        <v>#N/A</v>
      </c>
      <c r="EY403" s="235" t="e">
        <v>#N/A</v>
      </c>
    </row>
    <row r="404" spans="1:155" x14ac:dyDescent="0.2">
      <c r="A404" t="s">
        <v>1752</v>
      </c>
      <c r="E404" s="277"/>
      <c r="F404" s="277"/>
      <c r="G404" s="277"/>
      <c r="H404" s="277"/>
      <c r="I404" s="277"/>
      <c r="J404" s="277"/>
      <c r="K404">
        <v>0</v>
      </c>
      <c r="L404">
        <v>23</v>
      </c>
      <c r="M404">
        <v>0</v>
      </c>
      <c r="N404">
        <v>17</v>
      </c>
      <c r="O404">
        <v>47</v>
      </c>
      <c r="P404">
        <v>0</v>
      </c>
      <c r="Q404">
        <v>0</v>
      </c>
      <c r="R404">
        <v>0</v>
      </c>
      <c r="S404">
        <v>40</v>
      </c>
      <c r="T404">
        <v>405</v>
      </c>
      <c r="U404">
        <v>29</v>
      </c>
      <c r="V404">
        <v>14</v>
      </c>
      <c r="W404">
        <v>0</v>
      </c>
      <c r="X404">
        <v>0</v>
      </c>
      <c r="Y404">
        <v>0</v>
      </c>
      <c r="Z404">
        <v>4</v>
      </c>
      <c r="AA404" t="s">
        <v>2201</v>
      </c>
      <c r="AB404">
        <v>0</v>
      </c>
      <c r="AC404">
        <v>0</v>
      </c>
      <c r="AD404">
        <v>0</v>
      </c>
      <c r="AE404">
        <v>0</v>
      </c>
      <c r="AF404">
        <v>12</v>
      </c>
      <c r="AG404">
        <v>0</v>
      </c>
      <c r="AH404">
        <v>0</v>
      </c>
      <c r="AI404">
        <v>0</v>
      </c>
      <c r="AJ404">
        <v>12</v>
      </c>
      <c r="AK404">
        <v>9</v>
      </c>
      <c r="AL404">
        <v>0</v>
      </c>
      <c r="AM404">
        <v>0</v>
      </c>
      <c r="AN404">
        <v>0</v>
      </c>
      <c r="AO404">
        <v>0</v>
      </c>
      <c r="AP404">
        <v>0</v>
      </c>
      <c r="AQ404">
        <v>0</v>
      </c>
      <c r="AR404">
        <v>0</v>
      </c>
      <c r="AS404">
        <v>4</v>
      </c>
      <c r="AT404">
        <v>0</v>
      </c>
      <c r="AU404">
        <v>0</v>
      </c>
      <c r="AV404">
        <v>21</v>
      </c>
      <c r="AW404">
        <v>0</v>
      </c>
      <c r="AX404">
        <v>0</v>
      </c>
      <c r="AY404">
        <v>0</v>
      </c>
      <c r="AZ404">
        <v>0</v>
      </c>
      <c r="BA404">
        <v>14</v>
      </c>
      <c r="BB404">
        <v>54</v>
      </c>
      <c r="BC404">
        <v>0</v>
      </c>
      <c r="BD404">
        <v>0</v>
      </c>
      <c r="BE404">
        <v>0</v>
      </c>
      <c r="BF404">
        <v>0</v>
      </c>
      <c r="BG404">
        <v>0</v>
      </c>
      <c r="BH404">
        <v>0</v>
      </c>
      <c r="BI404">
        <v>0</v>
      </c>
      <c r="BJ404">
        <v>0</v>
      </c>
      <c r="BK404">
        <v>0</v>
      </c>
      <c r="BL404">
        <v>1</v>
      </c>
      <c r="BM404">
        <v>0</v>
      </c>
      <c r="BN404">
        <v>0</v>
      </c>
      <c r="BO404">
        <v>0</v>
      </c>
      <c r="BP404">
        <v>0</v>
      </c>
      <c r="BQ404">
        <v>1</v>
      </c>
      <c r="BR404">
        <v>0</v>
      </c>
      <c r="BS404">
        <v>8</v>
      </c>
      <c r="BT404">
        <v>0</v>
      </c>
      <c r="BU404">
        <v>0</v>
      </c>
      <c r="BV404">
        <v>0</v>
      </c>
      <c r="BW404">
        <v>0</v>
      </c>
      <c r="BX404">
        <v>0</v>
      </c>
      <c r="BY404">
        <v>36</v>
      </c>
      <c r="BZ404">
        <v>0</v>
      </c>
      <c r="CA404">
        <v>0</v>
      </c>
      <c r="CB404">
        <v>7</v>
      </c>
      <c r="CC404">
        <v>0</v>
      </c>
      <c r="CD404">
        <v>0</v>
      </c>
      <c r="CE404">
        <v>0</v>
      </c>
      <c r="CF404">
        <v>0</v>
      </c>
      <c r="CG404">
        <v>0</v>
      </c>
      <c r="CH404">
        <v>16</v>
      </c>
      <c r="CI404">
        <v>0</v>
      </c>
      <c r="CJ404">
        <v>0</v>
      </c>
      <c r="CK404">
        <v>0</v>
      </c>
      <c r="CL404">
        <v>0</v>
      </c>
      <c r="CM404">
        <v>0</v>
      </c>
      <c r="CN404">
        <v>0</v>
      </c>
      <c r="CO404">
        <v>0</v>
      </c>
      <c r="CP404">
        <v>0</v>
      </c>
      <c r="CQ404">
        <v>0</v>
      </c>
      <c r="CR404">
        <v>1</v>
      </c>
      <c r="CS404">
        <v>0</v>
      </c>
      <c r="CT404">
        <v>0</v>
      </c>
      <c r="CU404">
        <v>0</v>
      </c>
      <c r="CV404">
        <v>1</v>
      </c>
      <c r="CW404">
        <v>3</v>
      </c>
      <c r="CX404">
        <v>0</v>
      </c>
      <c r="CY404">
        <v>1</v>
      </c>
      <c r="CZ404">
        <v>0</v>
      </c>
      <c r="DA404">
        <v>0</v>
      </c>
      <c r="DB404">
        <v>0</v>
      </c>
      <c r="DC404">
        <v>0</v>
      </c>
      <c r="DD404">
        <v>0</v>
      </c>
      <c r="DE404">
        <v>27</v>
      </c>
      <c r="DF404">
        <v>0</v>
      </c>
      <c r="DG404">
        <v>0</v>
      </c>
      <c r="DH404">
        <v>0</v>
      </c>
      <c r="DI404">
        <v>0</v>
      </c>
      <c r="DJ404">
        <v>0</v>
      </c>
      <c r="DK404">
        <v>0</v>
      </c>
      <c r="DL404">
        <v>0</v>
      </c>
      <c r="DM404">
        <v>0</v>
      </c>
      <c r="DN404">
        <v>43</v>
      </c>
      <c r="DO404">
        <v>0</v>
      </c>
      <c r="DP404">
        <v>0</v>
      </c>
      <c r="DQ404">
        <v>0</v>
      </c>
      <c r="DR404">
        <v>0</v>
      </c>
      <c r="DS404">
        <v>0</v>
      </c>
      <c r="DT404" s="340">
        <v>0</v>
      </c>
      <c r="DU404" s="340">
        <v>2</v>
      </c>
      <c r="DV404" s="340">
        <v>0</v>
      </c>
      <c r="DW404" s="340">
        <v>1</v>
      </c>
      <c r="DX404" s="340">
        <v>1</v>
      </c>
      <c r="DY404" s="340">
        <v>0</v>
      </c>
      <c r="DZ404" s="340">
        <v>0</v>
      </c>
      <c r="EA404" s="340">
        <v>0</v>
      </c>
      <c r="EB404" s="340">
        <v>1</v>
      </c>
      <c r="EC404" s="340">
        <v>4</v>
      </c>
      <c r="ED404" s="340">
        <v>0</v>
      </c>
      <c r="EE404" s="340">
        <v>0</v>
      </c>
      <c r="EF404" s="340">
        <v>0</v>
      </c>
      <c r="EG404" s="340">
        <v>0</v>
      </c>
      <c r="EH404" s="340">
        <v>0</v>
      </c>
      <c r="EI404" s="340">
        <v>0</v>
      </c>
      <c r="EJ404" s="235">
        <v>0</v>
      </c>
      <c r="EK404" s="235">
        <v>41</v>
      </c>
      <c r="EL404" s="235">
        <v>0</v>
      </c>
      <c r="EM404" s="235">
        <v>0</v>
      </c>
      <c r="EN404" s="235">
        <v>0</v>
      </c>
      <c r="EO404" s="235">
        <v>0</v>
      </c>
      <c r="EP404" s="235">
        <v>0</v>
      </c>
      <c r="EQ404" s="235">
        <v>0</v>
      </c>
      <c r="ER404" s="235">
        <v>0</v>
      </c>
      <c r="ES404" s="235">
        <v>0</v>
      </c>
      <c r="ET404" s="235">
        <v>69</v>
      </c>
      <c r="EU404" s="235">
        <v>0</v>
      </c>
      <c r="EV404" s="235">
        <v>0</v>
      </c>
      <c r="EW404" s="235">
        <v>0</v>
      </c>
      <c r="EX404" s="235">
        <v>0</v>
      </c>
      <c r="EY404" s="235">
        <v>0</v>
      </c>
    </row>
    <row r="405" spans="1:155" x14ac:dyDescent="0.2">
      <c r="A405" t="s">
        <v>2086</v>
      </c>
      <c r="E405" s="277"/>
      <c r="F405" s="277"/>
      <c r="G405" s="277"/>
      <c r="H405" s="277"/>
      <c r="I405" s="277"/>
      <c r="J405" s="277"/>
      <c r="K405">
        <v>0</v>
      </c>
      <c r="L405">
        <v>0</v>
      </c>
      <c r="M405">
        <v>0</v>
      </c>
      <c r="N405">
        <v>1</v>
      </c>
      <c r="O405">
        <v>0</v>
      </c>
      <c r="P405">
        <v>0</v>
      </c>
      <c r="Q405">
        <v>2</v>
      </c>
      <c r="R405">
        <v>0</v>
      </c>
      <c r="S405">
        <v>3</v>
      </c>
      <c r="T405">
        <v>1</v>
      </c>
      <c r="U405">
        <v>0</v>
      </c>
      <c r="V405">
        <v>30</v>
      </c>
      <c r="W405">
        <v>0</v>
      </c>
      <c r="X405">
        <v>0</v>
      </c>
      <c r="Y405">
        <v>0</v>
      </c>
      <c r="Z405">
        <v>0</v>
      </c>
      <c r="AA405" t="s">
        <v>2201</v>
      </c>
      <c r="AB405">
        <v>0</v>
      </c>
      <c r="AC405">
        <v>0</v>
      </c>
      <c r="AD405">
        <v>0</v>
      </c>
      <c r="AE405">
        <v>0</v>
      </c>
      <c r="AF405">
        <v>0</v>
      </c>
      <c r="AG405">
        <v>0</v>
      </c>
      <c r="AH405">
        <v>0</v>
      </c>
      <c r="AI405">
        <v>0</v>
      </c>
      <c r="AJ405">
        <v>0</v>
      </c>
      <c r="AK405">
        <v>0</v>
      </c>
      <c r="AL405">
        <v>0</v>
      </c>
      <c r="AM405">
        <v>1</v>
      </c>
      <c r="AN405">
        <v>0</v>
      </c>
      <c r="AO405">
        <v>0</v>
      </c>
      <c r="AP405">
        <v>0</v>
      </c>
      <c r="AQ405">
        <v>0</v>
      </c>
      <c r="AR405">
        <v>0</v>
      </c>
      <c r="AS405">
        <v>0</v>
      </c>
      <c r="AT405">
        <v>0</v>
      </c>
      <c r="AU405">
        <v>0</v>
      </c>
      <c r="AV405">
        <v>0</v>
      </c>
      <c r="AW405">
        <v>0</v>
      </c>
      <c r="AX405">
        <v>0</v>
      </c>
      <c r="AY405">
        <v>0</v>
      </c>
      <c r="AZ405">
        <v>0</v>
      </c>
      <c r="BA405">
        <v>0</v>
      </c>
      <c r="BB405">
        <v>0</v>
      </c>
      <c r="BC405">
        <v>0</v>
      </c>
      <c r="BD405">
        <v>0</v>
      </c>
      <c r="BE405">
        <v>0</v>
      </c>
      <c r="BF405">
        <v>0</v>
      </c>
      <c r="BG405">
        <v>0</v>
      </c>
      <c r="BH405">
        <v>0</v>
      </c>
      <c r="BI405">
        <v>0</v>
      </c>
      <c r="BJ405">
        <v>0</v>
      </c>
      <c r="BK405">
        <v>0</v>
      </c>
      <c r="BL405">
        <v>0</v>
      </c>
      <c r="BM405">
        <v>0</v>
      </c>
      <c r="BN405">
        <v>0</v>
      </c>
      <c r="BO405">
        <v>0</v>
      </c>
      <c r="BP405">
        <v>0</v>
      </c>
      <c r="BQ405">
        <v>0</v>
      </c>
      <c r="BR405">
        <v>0</v>
      </c>
      <c r="BS405">
        <v>1</v>
      </c>
      <c r="BT405">
        <v>0</v>
      </c>
      <c r="BU405">
        <v>0</v>
      </c>
      <c r="BV405">
        <v>0</v>
      </c>
      <c r="BW405">
        <v>0</v>
      </c>
      <c r="BX405">
        <v>0</v>
      </c>
      <c r="BY405">
        <v>0</v>
      </c>
      <c r="BZ405">
        <v>0</v>
      </c>
      <c r="CA405">
        <v>0</v>
      </c>
      <c r="CB405">
        <v>0</v>
      </c>
      <c r="CC405">
        <v>0</v>
      </c>
      <c r="CD405">
        <v>0</v>
      </c>
      <c r="CE405">
        <v>0</v>
      </c>
      <c r="CF405">
        <v>0</v>
      </c>
      <c r="CG405">
        <v>2</v>
      </c>
      <c r="CH405">
        <v>0</v>
      </c>
      <c r="CI405">
        <v>0</v>
      </c>
      <c r="CJ405">
        <v>0</v>
      </c>
      <c r="CK405">
        <v>0</v>
      </c>
      <c r="CL405">
        <v>0</v>
      </c>
      <c r="CM405">
        <v>20</v>
      </c>
      <c r="CN405">
        <v>0</v>
      </c>
      <c r="CO405">
        <v>0</v>
      </c>
      <c r="CP405">
        <v>0</v>
      </c>
      <c r="CQ405">
        <v>0</v>
      </c>
      <c r="CR405">
        <v>0</v>
      </c>
      <c r="CS405">
        <v>0</v>
      </c>
      <c r="CT405">
        <v>1</v>
      </c>
      <c r="CU405">
        <v>0</v>
      </c>
      <c r="CV405">
        <v>0</v>
      </c>
      <c r="CW405">
        <v>0</v>
      </c>
      <c r="CX405">
        <v>0</v>
      </c>
      <c r="CY405">
        <v>0</v>
      </c>
      <c r="CZ405">
        <v>0</v>
      </c>
      <c r="DA405">
        <v>0</v>
      </c>
      <c r="DB405">
        <v>0</v>
      </c>
      <c r="DC405">
        <v>0</v>
      </c>
      <c r="DD405">
        <v>0</v>
      </c>
      <c r="DE405">
        <v>0</v>
      </c>
      <c r="DF405">
        <v>0</v>
      </c>
      <c r="DG405">
        <v>0</v>
      </c>
      <c r="DH405">
        <v>0</v>
      </c>
      <c r="DI405">
        <v>0</v>
      </c>
      <c r="DJ405">
        <v>0</v>
      </c>
      <c r="DK405">
        <v>0</v>
      </c>
      <c r="DL405">
        <v>0</v>
      </c>
      <c r="DM405">
        <v>0</v>
      </c>
      <c r="DN405">
        <v>1</v>
      </c>
      <c r="DO405">
        <v>0</v>
      </c>
      <c r="DP405">
        <v>0</v>
      </c>
      <c r="DQ405">
        <v>0</v>
      </c>
      <c r="DR405">
        <v>0</v>
      </c>
      <c r="DS405">
        <v>0</v>
      </c>
      <c r="DT405" s="340">
        <v>0</v>
      </c>
      <c r="DU405" s="340">
        <v>0</v>
      </c>
      <c r="DV405" s="340">
        <v>0</v>
      </c>
      <c r="DW405" s="340">
        <v>0</v>
      </c>
      <c r="DX405" s="340">
        <v>0</v>
      </c>
      <c r="DY405" s="340">
        <v>0</v>
      </c>
      <c r="DZ405" s="340">
        <v>0</v>
      </c>
      <c r="EA405" s="340">
        <v>0</v>
      </c>
      <c r="EB405" s="340">
        <v>0</v>
      </c>
      <c r="EC405" s="340">
        <v>0</v>
      </c>
      <c r="ED405" s="340">
        <v>0</v>
      </c>
      <c r="EE405" s="340">
        <v>0</v>
      </c>
      <c r="EF405" s="340">
        <v>0</v>
      </c>
      <c r="EG405" s="340">
        <v>0</v>
      </c>
      <c r="EH405" s="340">
        <v>0</v>
      </c>
      <c r="EI405" s="340">
        <v>0</v>
      </c>
      <c r="EJ405" s="235">
        <v>0</v>
      </c>
      <c r="EK405" s="235">
        <v>0</v>
      </c>
      <c r="EL405" s="235">
        <v>0</v>
      </c>
      <c r="EM405" s="235">
        <v>0</v>
      </c>
      <c r="EN405" s="235">
        <v>0</v>
      </c>
      <c r="EO405" s="235">
        <v>0</v>
      </c>
      <c r="EP405" s="235">
        <v>0</v>
      </c>
      <c r="EQ405" s="235">
        <v>0</v>
      </c>
      <c r="ER405" s="235">
        <v>0</v>
      </c>
      <c r="ES405" s="235">
        <v>0</v>
      </c>
      <c r="ET405" s="235">
        <v>0</v>
      </c>
      <c r="EU405" s="235">
        <v>0</v>
      </c>
      <c r="EV405" s="235">
        <v>0</v>
      </c>
      <c r="EW405" s="235">
        <v>0</v>
      </c>
      <c r="EX405" s="235">
        <v>0</v>
      </c>
      <c r="EY405" s="235">
        <v>0</v>
      </c>
    </row>
    <row r="406" spans="1:155" x14ac:dyDescent="0.2">
      <c r="A406" t="s">
        <v>2040</v>
      </c>
      <c r="E406" s="277"/>
      <c r="F406" s="277"/>
      <c r="G406" s="277"/>
      <c r="H406" s="277"/>
      <c r="I406" s="277"/>
      <c r="J406" s="277"/>
      <c r="K406">
        <v>0</v>
      </c>
      <c r="L406">
        <v>16</v>
      </c>
      <c r="M406">
        <v>0</v>
      </c>
      <c r="N406">
        <v>2</v>
      </c>
      <c r="O406">
        <v>19</v>
      </c>
      <c r="P406">
        <v>2</v>
      </c>
      <c r="Q406">
        <v>6</v>
      </c>
      <c r="R406">
        <v>0</v>
      </c>
      <c r="S406">
        <v>6</v>
      </c>
      <c r="T406">
        <v>25</v>
      </c>
      <c r="U406">
        <v>10</v>
      </c>
      <c r="V406">
        <v>10</v>
      </c>
      <c r="W406">
        <v>0</v>
      </c>
      <c r="X406">
        <v>0</v>
      </c>
      <c r="Y406">
        <v>0</v>
      </c>
      <c r="Z406">
        <v>0</v>
      </c>
      <c r="AA406" t="s">
        <v>2201</v>
      </c>
      <c r="AB406">
        <v>0</v>
      </c>
      <c r="AC406">
        <v>0</v>
      </c>
      <c r="AD406">
        <v>0</v>
      </c>
      <c r="AE406">
        <v>0</v>
      </c>
      <c r="AF406">
        <v>1</v>
      </c>
      <c r="AG406">
        <v>0</v>
      </c>
      <c r="AH406">
        <v>0</v>
      </c>
      <c r="AI406">
        <v>0</v>
      </c>
      <c r="AJ406">
        <v>0</v>
      </c>
      <c r="AK406">
        <v>0</v>
      </c>
      <c r="AL406">
        <v>0</v>
      </c>
      <c r="AM406">
        <v>0</v>
      </c>
      <c r="AN406">
        <v>0</v>
      </c>
      <c r="AO406">
        <v>0</v>
      </c>
      <c r="AP406">
        <v>0</v>
      </c>
      <c r="AQ406">
        <v>0</v>
      </c>
      <c r="AR406">
        <v>0</v>
      </c>
      <c r="AS406">
        <v>0</v>
      </c>
      <c r="AT406">
        <v>0</v>
      </c>
      <c r="AU406">
        <v>0</v>
      </c>
      <c r="AV406">
        <v>1</v>
      </c>
      <c r="AW406">
        <v>0</v>
      </c>
      <c r="AX406">
        <v>0</v>
      </c>
      <c r="AY406">
        <v>0</v>
      </c>
      <c r="AZ406">
        <v>0</v>
      </c>
      <c r="BA406">
        <v>0</v>
      </c>
      <c r="BB406">
        <v>2</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BX406">
        <v>0</v>
      </c>
      <c r="BY406">
        <v>0</v>
      </c>
      <c r="BZ406">
        <v>0</v>
      </c>
      <c r="CA406">
        <v>0</v>
      </c>
      <c r="CB406">
        <v>0</v>
      </c>
      <c r="CC406">
        <v>0</v>
      </c>
      <c r="CD406">
        <v>0</v>
      </c>
      <c r="CE406">
        <v>0</v>
      </c>
      <c r="CF406">
        <v>0</v>
      </c>
      <c r="CG406">
        <v>0</v>
      </c>
      <c r="CH406">
        <v>0</v>
      </c>
      <c r="CI406">
        <v>0</v>
      </c>
      <c r="CJ406">
        <v>0</v>
      </c>
      <c r="CK406">
        <v>0</v>
      </c>
      <c r="CL406">
        <v>0</v>
      </c>
      <c r="CM406">
        <v>0</v>
      </c>
      <c r="CN406">
        <v>0</v>
      </c>
      <c r="CO406">
        <v>1</v>
      </c>
      <c r="CP406">
        <v>0</v>
      </c>
      <c r="CQ406">
        <v>1</v>
      </c>
      <c r="CR406">
        <v>5</v>
      </c>
      <c r="CS406">
        <v>0</v>
      </c>
      <c r="CT406">
        <v>2</v>
      </c>
      <c r="CU406">
        <v>0</v>
      </c>
      <c r="CV406">
        <v>0</v>
      </c>
      <c r="CW406">
        <v>1</v>
      </c>
      <c r="CX406">
        <v>0</v>
      </c>
      <c r="CY406">
        <v>6</v>
      </c>
      <c r="CZ406">
        <v>0</v>
      </c>
      <c r="DA406">
        <v>0</v>
      </c>
      <c r="DB406">
        <v>0</v>
      </c>
      <c r="DC406">
        <v>0</v>
      </c>
      <c r="DD406">
        <v>0</v>
      </c>
      <c r="DE406">
        <v>6</v>
      </c>
      <c r="DF406">
        <v>1</v>
      </c>
      <c r="DG406">
        <v>0</v>
      </c>
      <c r="DH406">
        <v>3</v>
      </c>
      <c r="DI406">
        <v>0</v>
      </c>
      <c r="DJ406">
        <v>1</v>
      </c>
      <c r="DK406">
        <v>0</v>
      </c>
      <c r="DL406">
        <v>0</v>
      </c>
      <c r="DM406">
        <v>0</v>
      </c>
      <c r="DN406">
        <v>4</v>
      </c>
      <c r="DO406">
        <v>0</v>
      </c>
      <c r="DP406">
        <v>0</v>
      </c>
      <c r="DQ406">
        <v>0</v>
      </c>
      <c r="DR406">
        <v>0</v>
      </c>
      <c r="DS406">
        <v>0</v>
      </c>
      <c r="DT406" s="340">
        <v>0</v>
      </c>
      <c r="DU406" s="340">
        <v>0</v>
      </c>
      <c r="DV406" s="340">
        <v>0</v>
      </c>
      <c r="DW406" s="340">
        <v>0</v>
      </c>
      <c r="DX406" s="340">
        <v>0</v>
      </c>
      <c r="DY406" s="340">
        <v>0</v>
      </c>
      <c r="DZ406" s="340">
        <v>0</v>
      </c>
      <c r="EA406" s="340">
        <v>0</v>
      </c>
      <c r="EB406" s="340">
        <v>1</v>
      </c>
      <c r="EC406" s="340">
        <v>0</v>
      </c>
      <c r="ED406" s="340">
        <v>0</v>
      </c>
      <c r="EE406" s="340">
        <v>0</v>
      </c>
      <c r="EF406" s="340">
        <v>0</v>
      </c>
      <c r="EG406" s="340">
        <v>0</v>
      </c>
      <c r="EH406" s="340">
        <v>0</v>
      </c>
      <c r="EI406" s="340">
        <v>0</v>
      </c>
      <c r="EJ406" s="235">
        <v>0</v>
      </c>
      <c r="EK406" s="235">
        <v>3</v>
      </c>
      <c r="EL406" s="235">
        <v>0</v>
      </c>
      <c r="EM406" s="235">
        <v>0</v>
      </c>
      <c r="EN406" s="235">
        <v>1</v>
      </c>
      <c r="EO406" s="235">
        <v>0</v>
      </c>
      <c r="EP406" s="235">
        <v>0</v>
      </c>
      <c r="EQ406" s="235">
        <v>0</v>
      </c>
      <c r="ER406" s="235">
        <v>0</v>
      </c>
      <c r="ES406" s="235">
        <v>0</v>
      </c>
      <c r="ET406" s="235">
        <v>0</v>
      </c>
      <c r="EU406" s="235">
        <v>0</v>
      </c>
      <c r="EV406" s="235">
        <v>0</v>
      </c>
      <c r="EW406" s="235">
        <v>0</v>
      </c>
      <c r="EX406" s="235">
        <v>0</v>
      </c>
      <c r="EY406" s="235">
        <v>0</v>
      </c>
    </row>
    <row r="407" spans="1:155" x14ac:dyDescent="0.2">
      <c r="A407" t="s">
        <v>1684</v>
      </c>
      <c r="E407" s="277"/>
      <c r="F407" s="277"/>
      <c r="G407" s="277"/>
      <c r="H407" s="277"/>
      <c r="I407" s="277"/>
      <c r="J407" s="277"/>
      <c r="K407">
        <v>0</v>
      </c>
      <c r="L407">
        <v>1</v>
      </c>
      <c r="M407">
        <v>0</v>
      </c>
      <c r="N407">
        <v>0</v>
      </c>
      <c r="O407">
        <v>1</v>
      </c>
      <c r="P407">
        <v>0</v>
      </c>
      <c r="Q407">
        <v>1</v>
      </c>
      <c r="R407">
        <v>0</v>
      </c>
      <c r="S407">
        <v>3</v>
      </c>
      <c r="T407">
        <v>15</v>
      </c>
      <c r="U407">
        <v>9</v>
      </c>
      <c r="V407">
        <v>10</v>
      </c>
      <c r="W407">
        <v>0</v>
      </c>
      <c r="X407">
        <v>0</v>
      </c>
      <c r="Y407">
        <v>0</v>
      </c>
      <c r="Z407">
        <v>7</v>
      </c>
      <c r="AA407" t="s">
        <v>2201</v>
      </c>
      <c r="AB407">
        <v>0</v>
      </c>
      <c r="AC407">
        <v>0</v>
      </c>
      <c r="AD407">
        <v>0</v>
      </c>
      <c r="AE407">
        <v>0</v>
      </c>
      <c r="AF407">
        <v>0</v>
      </c>
      <c r="AG407">
        <v>0</v>
      </c>
      <c r="AH407">
        <v>1</v>
      </c>
      <c r="AI407">
        <v>0</v>
      </c>
      <c r="AJ407">
        <v>1</v>
      </c>
      <c r="AK407">
        <v>0</v>
      </c>
      <c r="AL407">
        <v>0</v>
      </c>
      <c r="AM407">
        <v>4</v>
      </c>
      <c r="AN407">
        <v>0</v>
      </c>
      <c r="AO407">
        <v>0</v>
      </c>
      <c r="AP407">
        <v>0</v>
      </c>
      <c r="AQ407">
        <v>1</v>
      </c>
      <c r="AR407">
        <v>0</v>
      </c>
      <c r="AS407">
        <v>0</v>
      </c>
      <c r="AT407">
        <v>0</v>
      </c>
      <c r="AU407">
        <v>0</v>
      </c>
      <c r="AV407">
        <v>0</v>
      </c>
      <c r="AW407">
        <v>0</v>
      </c>
      <c r="AX407">
        <v>0</v>
      </c>
      <c r="AY407">
        <v>0</v>
      </c>
      <c r="AZ407">
        <v>0</v>
      </c>
      <c r="BA407">
        <v>1</v>
      </c>
      <c r="BB407">
        <v>3</v>
      </c>
      <c r="BC407">
        <v>0</v>
      </c>
      <c r="BD407">
        <v>0</v>
      </c>
      <c r="BE407">
        <v>0</v>
      </c>
      <c r="BF407">
        <v>0</v>
      </c>
      <c r="BG407">
        <v>0</v>
      </c>
      <c r="BH407">
        <v>0</v>
      </c>
      <c r="BI407">
        <v>0</v>
      </c>
      <c r="BJ407">
        <v>0</v>
      </c>
      <c r="BK407">
        <v>0</v>
      </c>
      <c r="BL407">
        <v>0</v>
      </c>
      <c r="BM407">
        <v>0</v>
      </c>
      <c r="BN407">
        <v>0</v>
      </c>
      <c r="BO407">
        <v>0</v>
      </c>
      <c r="BP407">
        <v>0</v>
      </c>
      <c r="BQ407">
        <v>0</v>
      </c>
      <c r="BR407">
        <v>0</v>
      </c>
      <c r="BS407">
        <v>1</v>
      </c>
      <c r="BT407">
        <v>0</v>
      </c>
      <c r="BU407">
        <v>0</v>
      </c>
      <c r="BV407">
        <v>0</v>
      </c>
      <c r="BW407">
        <v>1</v>
      </c>
      <c r="BX407">
        <v>0</v>
      </c>
      <c r="BY407">
        <v>0</v>
      </c>
      <c r="BZ407">
        <v>0</v>
      </c>
      <c r="CA407">
        <v>0</v>
      </c>
      <c r="CB407">
        <v>0</v>
      </c>
      <c r="CC407">
        <v>0</v>
      </c>
      <c r="CD407">
        <v>0</v>
      </c>
      <c r="CE407">
        <v>0</v>
      </c>
      <c r="CF407">
        <v>0</v>
      </c>
      <c r="CG407">
        <v>0</v>
      </c>
      <c r="CH407">
        <v>1</v>
      </c>
      <c r="CI407">
        <v>0</v>
      </c>
      <c r="CJ407">
        <v>0</v>
      </c>
      <c r="CK407">
        <v>0</v>
      </c>
      <c r="CL407">
        <v>0</v>
      </c>
      <c r="CM407">
        <v>0</v>
      </c>
      <c r="CN407">
        <v>0</v>
      </c>
      <c r="CO407">
        <v>0</v>
      </c>
      <c r="CP407">
        <v>0</v>
      </c>
      <c r="CQ407">
        <v>0</v>
      </c>
      <c r="CR407">
        <v>0</v>
      </c>
      <c r="CS407">
        <v>0</v>
      </c>
      <c r="CT407">
        <v>0</v>
      </c>
      <c r="CU407">
        <v>0</v>
      </c>
      <c r="CV407">
        <v>0</v>
      </c>
      <c r="CW407">
        <v>0</v>
      </c>
      <c r="CX407">
        <v>0</v>
      </c>
      <c r="CY407">
        <v>2</v>
      </c>
      <c r="CZ407">
        <v>0</v>
      </c>
      <c r="DA407">
        <v>0</v>
      </c>
      <c r="DB407">
        <v>0</v>
      </c>
      <c r="DC407">
        <v>5</v>
      </c>
      <c r="DD407">
        <v>0</v>
      </c>
      <c r="DE407">
        <v>0</v>
      </c>
      <c r="DF407">
        <v>0</v>
      </c>
      <c r="DG407">
        <v>0</v>
      </c>
      <c r="DH407">
        <v>0</v>
      </c>
      <c r="DI407">
        <v>0</v>
      </c>
      <c r="DJ407">
        <v>0</v>
      </c>
      <c r="DK407">
        <v>0</v>
      </c>
      <c r="DL407">
        <v>0</v>
      </c>
      <c r="DM407">
        <v>0</v>
      </c>
      <c r="DN407">
        <v>2</v>
      </c>
      <c r="DO407">
        <v>0</v>
      </c>
      <c r="DP407">
        <v>0</v>
      </c>
      <c r="DQ407">
        <v>0</v>
      </c>
      <c r="DR407">
        <v>0</v>
      </c>
      <c r="DS407">
        <v>0</v>
      </c>
      <c r="DT407" s="340">
        <v>0</v>
      </c>
      <c r="DU407" s="340">
        <v>0</v>
      </c>
      <c r="DV407" s="340">
        <v>0</v>
      </c>
      <c r="DW407" s="340">
        <v>0</v>
      </c>
      <c r="DX407" s="340">
        <v>0</v>
      </c>
      <c r="DY407" s="340">
        <v>0</v>
      </c>
      <c r="DZ407" s="340">
        <v>0</v>
      </c>
      <c r="EA407" s="340">
        <v>0</v>
      </c>
      <c r="EB407" s="340">
        <v>2</v>
      </c>
      <c r="EC407" s="340">
        <v>1</v>
      </c>
      <c r="ED407" s="340">
        <v>0</v>
      </c>
      <c r="EE407" s="340">
        <v>1</v>
      </c>
      <c r="EF407" s="340">
        <v>0</v>
      </c>
      <c r="EG407" s="340">
        <v>0</v>
      </c>
      <c r="EH407" s="340">
        <v>0</v>
      </c>
      <c r="EI407" s="340">
        <v>0</v>
      </c>
      <c r="EJ407" s="235">
        <v>0</v>
      </c>
      <c r="EK407" s="235">
        <v>0</v>
      </c>
      <c r="EL407" s="235">
        <v>0</v>
      </c>
      <c r="EM407" s="235">
        <v>0</v>
      </c>
      <c r="EN407" s="235">
        <v>0</v>
      </c>
      <c r="EO407" s="235">
        <v>0</v>
      </c>
      <c r="EP407" s="235">
        <v>0</v>
      </c>
      <c r="EQ407" s="235">
        <v>0</v>
      </c>
      <c r="ER407" s="235">
        <v>0</v>
      </c>
      <c r="ES407" s="235">
        <v>1</v>
      </c>
      <c r="ET407" s="235">
        <v>2</v>
      </c>
      <c r="EU407" s="235">
        <v>0</v>
      </c>
      <c r="EV407" s="235">
        <v>0</v>
      </c>
      <c r="EW407" s="235">
        <v>0</v>
      </c>
      <c r="EX407" s="235">
        <v>0</v>
      </c>
      <c r="EY407" s="235">
        <v>0</v>
      </c>
    </row>
    <row r="408" spans="1:155" x14ac:dyDescent="0.2">
      <c r="A408" t="s">
        <v>2102</v>
      </c>
      <c r="E408" s="277"/>
      <c r="F408" s="277"/>
      <c r="G408" s="277"/>
      <c r="H408" s="277"/>
      <c r="I408" s="277"/>
      <c r="J408" s="277"/>
      <c r="K408">
        <v>0</v>
      </c>
      <c r="L408">
        <v>68</v>
      </c>
      <c r="M408">
        <v>0</v>
      </c>
      <c r="N408">
        <v>7</v>
      </c>
      <c r="O408">
        <v>14</v>
      </c>
      <c r="P408">
        <v>0</v>
      </c>
      <c r="Q408">
        <v>3</v>
      </c>
      <c r="R408">
        <v>0</v>
      </c>
      <c r="S408">
        <v>1</v>
      </c>
      <c r="T408">
        <v>5</v>
      </c>
      <c r="U408">
        <v>0</v>
      </c>
      <c r="V408">
        <v>6</v>
      </c>
      <c r="W408">
        <v>0</v>
      </c>
      <c r="X408">
        <v>0</v>
      </c>
      <c r="Y408">
        <v>0</v>
      </c>
      <c r="Z408">
        <v>0</v>
      </c>
      <c r="AA408" t="s">
        <v>2201</v>
      </c>
      <c r="AB408">
        <v>0</v>
      </c>
      <c r="AC408">
        <v>15</v>
      </c>
      <c r="AD408">
        <v>0</v>
      </c>
      <c r="AE408">
        <v>4</v>
      </c>
      <c r="AF408">
        <v>1</v>
      </c>
      <c r="AG408">
        <v>0</v>
      </c>
      <c r="AH408">
        <v>0</v>
      </c>
      <c r="AI408">
        <v>0</v>
      </c>
      <c r="AJ408">
        <v>0</v>
      </c>
      <c r="AK408">
        <v>0</v>
      </c>
      <c r="AL408">
        <v>0</v>
      </c>
      <c r="AM408">
        <v>1</v>
      </c>
      <c r="AN408">
        <v>0</v>
      </c>
      <c r="AO408">
        <v>0</v>
      </c>
      <c r="AP408">
        <v>0</v>
      </c>
      <c r="AQ408">
        <v>0</v>
      </c>
      <c r="AR408">
        <v>0</v>
      </c>
      <c r="AS408">
        <v>13</v>
      </c>
      <c r="AT408">
        <v>0</v>
      </c>
      <c r="AU408">
        <v>3</v>
      </c>
      <c r="AV408">
        <v>1</v>
      </c>
      <c r="AW408">
        <v>0</v>
      </c>
      <c r="AX408">
        <v>2</v>
      </c>
      <c r="AY408">
        <v>0</v>
      </c>
      <c r="AZ408">
        <v>0</v>
      </c>
      <c r="BA408">
        <v>0</v>
      </c>
      <c r="BB408">
        <v>1</v>
      </c>
      <c r="BC408">
        <v>0</v>
      </c>
      <c r="BD408">
        <v>0</v>
      </c>
      <c r="BE408">
        <v>0</v>
      </c>
      <c r="BF408">
        <v>0</v>
      </c>
      <c r="BG408">
        <v>0</v>
      </c>
      <c r="BH408">
        <v>0</v>
      </c>
      <c r="BI408">
        <v>30</v>
      </c>
      <c r="BJ408">
        <v>0</v>
      </c>
      <c r="BK408">
        <v>3</v>
      </c>
      <c r="BL408">
        <v>7</v>
      </c>
      <c r="BM408">
        <v>0</v>
      </c>
      <c r="BN408">
        <v>3</v>
      </c>
      <c r="BO408">
        <v>0</v>
      </c>
      <c r="BP408">
        <v>0</v>
      </c>
      <c r="BQ408">
        <v>0</v>
      </c>
      <c r="BS408">
        <v>0</v>
      </c>
      <c r="BT408">
        <v>0</v>
      </c>
      <c r="BU408">
        <v>0</v>
      </c>
      <c r="BV408">
        <v>0</v>
      </c>
      <c r="BW408">
        <v>0</v>
      </c>
      <c r="BX408">
        <v>0</v>
      </c>
      <c r="BY408">
        <v>21</v>
      </c>
      <c r="BZ408">
        <v>0</v>
      </c>
      <c r="CA408">
        <v>2</v>
      </c>
      <c r="CB408">
        <v>2</v>
      </c>
      <c r="CC408">
        <v>0</v>
      </c>
      <c r="CD408">
        <v>3</v>
      </c>
      <c r="CE408">
        <v>0</v>
      </c>
      <c r="CF408">
        <v>0</v>
      </c>
      <c r="CG408">
        <v>0</v>
      </c>
      <c r="CH408">
        <v>0</v>
      </c>
      <c r="CJ408">
        <v>0</v>
      </c>
      <c r="CK408">
        <v>0</v>
      </c>
      <c r="CL408">
        <v>0</v>
      </c>
      <c r="CM408">
        <v>0</v>
      </c>
      <c r="CN408">
        <v>0</v>
      </c>
      <c r="CO408">
        <v>53</v>
      </c>
      <c r="CP408">
        <v>0</v>
      </c>
      <c r="CQ408">
        <v>4</v>
      </c>
      <c r="CR408">
        <v>9</v>
      </c>
      <c r="CS408">
        <v>0</v>
      </c>
      <c r="CT408">
        <v>1</v>
      </c>
      <c r="CU408">
        <v>0</v>
      </c>
      <c r="CV408">
        <v>0</v>
      </c>
      <c r="CW408">
        <v>0</v>
      </c>
      <c r="CX408">
        <v>0</v>
      </c>
      <c r="CY408">
        <v>1</v>
      </c>
      <c r="CZ408">
        <v>0</v>
      </c>
      <c r="DA408">
        <v>0</v>
      </c>
      <c r="DB408">
        <v>0</v>
      </c>
      <c r="DC408">
        <v>0</v>
      </c>
      <c r="DD408">
        <v>0</v>
      </c>
      <c r="DE408">
        <v>52</v>
      </c>
      <c r="DF408">
        <v>0</v>
      </c>
      <c r="DG408">
        <v>2</v>
      </c>
      <c r="DH408">
        <v>4</v>
      </c>
      <c r="DI408">
        <v>0</v>
      </c>
      <c r="DJ408">
        <v>1</v>
      </c>
      <c r="DK408">
        <v>0</v>
      </c>
      <c r="DL408">
        <v>0</v>
      </c>
      <c r="DM408">
        <v>0</v>
      </c>
      <c r="DN408">
        <v>0</v>
      </c>
      <c r="DO408">
        <v>0</v>
      </c>
      <c r="DP408">
        <v>0</v>
      </c>
      <c r="DQ408">
        <v>0</v>
      </c>
      <c r="DR408">
        <v>0</v>
      </c>
      <c r="DS408">
        <v>0</v>
      </c>
      <c r="DT408" s="340">
        <v>0</v>
      </c>
      <c r="DU408" s="340">
        <v>54</v>
      </c>
      <c r="DV408" s="340">
        <v>0</v>
      </c>
      <c r="DW408" s="340">
        <v>3</v>
      </c>
      <c r="DX408" s="340">
        <v>3</v>
      </c>
      <c r="DY408" s="340">
        <v>0</v>
      </c>
      <c r="DZ408" s="340">
        <v>2</v>
      </c>
      <c r="EA408" s="340">
        <v>0</v>
      </c>
      <c r="EB408" s="340">
        <v>0</v>
      </c>
      <c r="EC408" s="340">
        <v>0</v>
      </c>
      <c r="ED408" s="340">
        <v>0</v>
      </c>
      <c r="EE408" s="340">
        <v>4</v>
      </c>
      <c r="EF408" s="340">
        <v>0</v>
      </c>
      <c r="EG408" s="340">
        <v>0</v>
      </c>
      <c r="EH408" s="340">
        <v>0</v>
      </c>
      <c r="EI408" s="340">
        <v>0</v>
      </c>
      <c r="EJ408" s="235">
        <v>0</v>
      </c>
      <c r="EK408" s="235">
        <v>71</v>
      </c>
      <c r="EL408" s="235">
        <v>0</v>
      </c>
      <c r="EM408" s="235">
        <v>0</v>
      </c>
      <c r="EN408" s="235">
        <v>4</v>
      </c>
      <c r="EO408" s="235">
        <v>0</v>
      </c>
      <c r="EP408" s="235">
        <v>0</v>
      </c>
      <c r="EQ408" s="235">
        <v>0</v>
      </c>
      <c r="ER408" s="235">
        <v>0</v>
      </c>
      <c r="ES408" s="235">
        <v>0</v>
      </c>
      <c r="ET408" s="235">
        <v>5</v>
      </c>
      <c r="EU408" s="235">
        <v>0</v>
      </c>
      <c r="EV408" s="235">
        <v>0</v>
      </c>
      <c r="EW408" s="235">
        <v>0</v>
      </c>
      <c r="EX408" s="235">
        <v>0</v>
      </c>
      <c r="EY408" s="235">
        <v>0</v>
      </c>
    </row>
    <row r="409" spans="1:155" x14ac:dyDescent="0.2">
      <c r="A409" t="s">
        <v>1761</v>
      </c>
      <c r="E409" s="277"/>
      <c r="F409" s="277"/>
      <c r="G409" s="277"/>
      <c r="H409" s="277"/>
      <c r="I409" s="277"/>
      <c r="J409" s="277"/>
      <c r="K409">
        <v>0</v>
      </c>
      <c r="L409">
        <v>97</v>
      </c>
      <c r="M409">
        <v>0</v>
      </c>
      <c r="N409">
        <v>15</v>
      </c>
      <c r="O409">
        <v>14</v>
      </c>
      <c r="P409">
        <v>0</v>
      </c>
      <c r="Q409">
        <v>5</v>
      </c>
      <c r="R409">
        <v>0</v>
      </c>
      <c r="S409">
        <v>3</v>
      </c>
      <c r="T409">
        <v>6</v>
      </c>
      <c r="U409">
        <v>0</v>
      </c>
      <c r="V409">
        <v>5</v>
      </c>
      <c r="W409">
        <v>0</v>
      </c>
      <c r="X409">
        <v>0</v>
      </c>
      <c r="Y409">
        <v>0</v>
      </c>
      <c r="Z409">
        <v>0</v>
      </c>
      <c r="AA409" t="s">
        <v>2201</v>
      </c>
      <c r="AB409">
        <v>0</v>
      </c>
      <c r="AC409">
        <v>10</v>
      </c>
      <c r="AD409">
        <v>0</v>
      </c>
      <c r="AE409">
        <v>6</v>
      </c>
      <c r="AF409">
        <v>5</v>
      </c>
      <c r="AG409">
        <v>0</v>
      </c>
      <c r="AH409">
        <v>0</v>
      </c>
      <c r="AI409">
        <v>0</v>
      </c>
      <c r="AJ409">
        <v>1</v>
      </c>
      <c r="AK409">
        <v>0</v>
      </c>
      <c r="AL409">
        <v>0</v>
      </c>
      <c r="AM409">
        <v>2</v>
      </c>
      <c r="AN409">
        <v>0</v>
      </c>
      <c r="AO409">
        <v>0</v>
      </c>
      <c r="AP409">
        <v>0</v>
      </c>
      <c r="AQ409">
        <v>0</v>
      </c>
      <c r="AR409">
        <v>0</v>
      </c>
      <c r="AS409">
        <v>7</v>
      </c>
      <c r="AT409">
        <v>0</v>
      </c>
      <c r="AU409">
        <v>6</v>
      </c>
      <c r="AV409">
        <v>0</v>
      </c>
      <c r="AW409">
        <v>0</v>
      </c>
      <c r="AX409">
        <v>2</v>
      </c>
      <c r="AY409">
        <v>0</v>
      </c>
      <c r="AZ409">
        <v>0</v>
      </c>
      <c r="BA409">
        <v>1</v>
      </c>
      <c r="BB409">
        <v>2</v>
      </c>
      <c r="BC409">
        <v>0</v>
      </c>
      <c r="BD409">
        <v>0</v>
      </c>
      <c r="BE409">
        <v>0</v>
      </c>
      <c r="BF409">
        <v>0</v>
      </c>
      <c r="BG409">
        <v>0</v>
      </c>
      <c r="BH409">
        <v>0</v>
      </c>
      <c r="BI409">
        <v>56</v>
      </c>
      <c r="BJ409">
        <v>0</v>
      </c>
      <c r="BK409">
        <v>9</v>
      </c>
      <c r="BL409">
        <v>8</v>
      </c>
      <c r="BM409">
        <v>0</v>
      </c>
      <c r="BN409">
        <v>1</v>
      </c>
      <c r="BO409">
        <v>0</v>
      </c>
      <c r="BP409">
        <v>0</v>
      </c>
      <c r="BQ409">
        <v>0</v>
      </c>
      <c r="BR409">
        <v>0</v>
      </c>
      <c r="BS409">
        <v>0</v>
      </c>
      <c r="BT409">
        <v>0</v>
      </c>
      <c r="BU409">
        <v>0</v>
      </c>
      <c r="BV409">
        <v>0</v>
      </c>
      <c r="BW409">
        <v>0</v>
      </c>
      <c r="BX409">
        <v>0</v>
      </c>
      <c r="BY409">
        <v>25</v>
      </c>
      <c r="BZ409">
        <v>0</v>
      </c>
      <c r="CA409">
        <v>9</v>
      </c>
      <c r="CB409">
        <v>5</v>
      </c>
      <c r="CC409">
        <v>0</v>
      </c>
      <c r="CD409">
        <v>1</v>
      </c>
      <c r="CE409">
        <v>0</v>
      </c>
      <c r="CF409">
        <v>0</v>
      </c>
      <c r="CG409">
        <v>0</v>
      </c>
      <c r="CH409">
        <v>2</v>
      </c>
      <c r="CI409">
        <v>0</v>
      </c>
      <c r="CJ409">
        <v>0</v>
      </c>
      <c r="CK409">
        <v>0</v>
      </c>
      <c r="CL409">
        <v>0</v>
      </c>
      <c r="CM409">
        <v>0</v>
      </c>
      <c r="CN409">
        <v>0</v>
      </c>
      <c r="CO409">
        <v>43</v>
      </c>
      <c r="CP409">
        <v>0</v>
      </c>
      <c r="CQ409">
        <v>7</v>
      </c>
      <c r="CR409">
        <v>6</v>
      </c>
      <c r="CS409">
        <v>0</v>
      </c>
      <c r="CT409">
        <v>1</v>
      </c>
      <c r="CU409">
        <v>0</v>
      </c>
      <c r="CV409">
        <v>1</v>
      </c>
      <c r="CW409">
        <v>2</v>
      </c>
      <c r="CX409">
        <v>0</v>
      </c>
      <c r="CY409">
        <v>1</v>
      </c>
      <c r="CZ409">
        <v>0</v>
      </c>
      <c r="DA409">
        <v>0</v>
      </c>
      <c r="DB409">
        <v>0</v>
      </c>
      <c r="DC409">
        <v>0</v>
      </c>
      <c r="DD409">
        <v>0</v>
      </c>
      <c r="DE409">
        <v>59</v>
      </c>
      <c r="DF409">
        <v>0</v>
      </c>
      <c r="DG409">
        <v>8</v>
      </c>
      <c r="DH409">
        <v>2</v>
      </c>
      <c r="DI409">
        <v>0</v>
      </c>
      <c r="DJ409">
        <v>1</v>
      </c>
      <c r="DK409">
        <v>0</v>
      </c>
      <c r="DL409">
        <v>0</v>
      </c>
      <c r="DM409">
        <v>2</v>
      </c>
      <c r="DN409">
        <v>0</v>
      </c>
      <c r="DO409">
        <v>0</v>
      </c>
      <c r="DP409">
        <v>0</v>
      </c>
      <c r="DQ409">
        <v>0</v>
      </c>
      <c r="DR409">
        <v>0</v>
      </c>
      <c r="DS409">
        <v>0</v>
      </c>
      <c r="DT409" s="340">
        <v>0</v>
      </c>
      <c r="DU409" s="340">
        <v>41</v>
      </c>
      <c r="DV409" s="340">
        <v>0</v>
      </c>
      <c r="DW409" s="340">
        <v>16</v>
      </c>
      <c r="DX409" s="340">
        <v>2</v>
      </c>
      <c r="DY409" s="340">
        <v>0</v>
      </c>
      <c r="DZ409" s="340">
        <v>2</v>
      </c>
      <c r="EA409" s="340">
        <v>0</v>
      </c>
      <c r="EB409" s="340">
        <v>0</v>
      </c>
      <c r="EC409" s="340">
        <v>0</v>
      </c>
      <c r="ED409" s="340">
        <v>0</v>
      </c>
      <c r="EE409" s="340">
        <v>0</v>
      </c>
      <c r="EF409" s="340">
        <v>0</v>
      </c>
      <c r="EG409" s="340">
        <v>0</v>
      </c>
      <c r="EH409" s="340">
        <v>0</v>
      </c>
      <c r="EI409" s="340">
        <v>0</v>
      </c>
      <c r="EJ409" s="235">
        <v>0</v>
      </c>
      <c r="EK409" s="235">
        <v>68</v>
      </c>
      <c r="EL409" s="235">
        <v>0</v>
      </c>
      <c r="EM409" s="235">
        <v>0</v>
      </c>
      <c r="EN409" s="235">
        <v>1</v>
      </c>
      <c r="EO409" s="235">
        <v>0</v>
      </c>
      <c r="EP409" s="235">
        <v>2</v>
      </c>
      <c r="EQ409" s="235">
        <v>0</v>
      </c>
      <c r="ER409" s="235">
        <v>0</v>
      </c>
      <c r="ES409" s="235">
        <v>0</v>
      </c>
      <c r="ET409" s="235">
        <v>0</v>
      </c>
      <c r="EU409" s="235">
        <v>0</v>
      </c>
      <c r="EV409" s="235">
        <v>0</v>
      </c>
      <c r="EW409" s="235">
        <v>0</v>
      </c>
      <c r="EX409" s="235">
        <v>0</v>
      </c>
      <c r="EY409" s="235">
        <v>0</v>
      </c>
    </row>
    <row r="410" spans="1:155" x14ac:dyDescent="0.2">
      <c r="A410" t="s">
        <v>1773</v>
      </c>
      <c r="E410" s="277"/>
      <c r="F410" s="277"/>
      <c r="G410" s="277"/>
      <c r="H410" s="277"/>
      <c r="I410" s="277"/>
      <c r="J410" s="277"/>
      <c r="K410">
        <v>0</v>
      </c>
      <c r="L410">
        <v>3</v>
      </c>
      <c r="M410">
        <v>0</v>
      </c>
      <c r="N410">
        <v>331</v>
      </c>
      <c r="O410">
        <v>22</v>
      </c>
      <c r="P410">
        <v>0</v>
      </c>
      <c r="Q410">
        <v>44</v>
      </c>
      <c r="R410">
        <v>0</v>
      </c>
      <c r="S410">
        <v>10</v>
      </c>
      <c r="T410">
        <v>149</v>
      </c>
      <c r="U410">
        <v>1</v>
      </c>
      <c r="V410">
        <v>0</v>
      </c>
      <c r="W410">
        <v>0</v>
      </c>
      <c r="X410">
        <v>0</v>
      </c>
      <c r="Y410">
        <v>0</v>
      </c>
      <c r="Z410">
        <v>0</v>
      </c>
      <c r="AA410" t="s">
        <v>2201</v>
      </c>
      <c r="AB410">
        <v>0</v>
      </c>
      <c r="AC410">
        <v>0</v>
      </c>
      <c r="AD410">
        <v>0</v>
      </c>
      <c r="AE410">
        <v>2</v>
      </c>
      <c r="AF410">
        <v>0</v>
      </c>
      <c r="AG410">
        <v>0</v>
      </c>
      <c r="AH410">
        <v>35</v>
      </c>
      <c r="AI410">
        <v>0</v>
      </c>
      <c r="AJ410">
        <v>4</v>
      </c>
      <c r="AK410">
        <v>39</v>
      </c>
      <c r="AL410">
        <v>0</v>
      </c>
      <c r="AM410">
        <v>0</v>
      </c>
      <c r="AN410">
        <v>0</v>
      </c>
      <c r="AO410">
        <v>0</v>
      </c>
      <c r="AP410">
        <v>0</v>
      </c>
      <c r="AQ410">
        <v>0</v>
      </c>
      <c r="AR410">
        <v>0</v>
      </c>
      <c r="AS410">
        <v>2</v>
      </c>
      <c r="AT410">
        <v>0</v>
      </c>
      <c r="AU410">
        <v>0</v>
      </c>
      <c r="AV410">
        <v>0</v>
      </c>
      <c r="AW410">
        <v>0</v>
      </c>
      <c r="AX410">
        <v>24</v>
      </c>
      <c r="AY410">
        <v>0</v>
      </c>
      <c r="AZ410">
        <v>0</v>
      </c>
      <c r="BA410">
        <v>0</v>
      </c>
      <c r="BB410">
        <v>1</v>
      </c>
      <c r="BC410">
        <v>0</v>
      </c>
      <c r="BD410">
        <v>0</v>
      </c>
      <c r="BE410">
        <v>0</v>
      </c>
      <c r="BF410">
        <v>0</v>
      </c>
      <c r="BG410">
        <v>0</v>
      </c>
      <c r="BH410">
        <v>0</v>
      </c>
      <c r="BJ410">
        <v>0</v>
      </c>
      <c r="BK410">
        <v>16</v>
      </c>
      <c r="BL410">
        <v>1</v>
      </c>
      <c r="BM410">
        <v>0</v>
      </c>
      <c r="BN410">
        <v>3</v>
      </c>
      <c r="BO410">
        <v>0</v>
      </c>
      <c r="BP410">
        <v>6</v>
      </c>
      <c r="BQ410">
        <v>18</v>
      </c>
      <c r="BR410">
        <v>0</v>
      </c>
      <c r="BS410">
        <v>0</v>
      </c>
      <c r="BT410">
        <v>0</v>
      </c>
      <c r="BU410">
        <v>0</v>
      </c>
      <c r="BV410">
        <v>0</v>
      </c>
      <c r="BW410">
        <v>0</v>
      </c>
      <c r="BX410">
        <v>0</v>
      </c>
      <c r="BY410">
        <v>0</v>
      </c>
      <c r="BZ410">
        <v>0</v>
      </c>
      <c r="CA410">
        <v>0</v>
      </c>
      <c r="CB410">
        <v>1</v>
      </c>
      <c r="CC410">
        <v>0</v>
      </c>
      <c r="CD410">
        <v>27</v>
      </c>
      <c r="CE410">
        <v>0</v>
      </c>
      <c r="CF410">
        <v>0</v>
      </c>
      <c r="CG410">
        <v>0</v>
      </c>
      <c r="CH410">
        <v>0</v>
      </c>
      <c r="CI410">
        <v>0</v>
      </c>
      <c r="CJ410">
        <v>0</v>
      </c>
      <c r="CK410">
        <v>0</v>
      </c>
      <c r="CL410">
        <v>0</v>
      </c>
      <c r="CM410">
        <v>0</v>
      </c>
      <c r="CN410">
        <v>0</v>
      </c>
      <c r="CO410">
        <v>1</v>
      </c>
      <c r="CP410">
        <v>0</v>
      </c>
      <c r="CQ410">
        <v>1</v>
      </c>
      <c r="CR410">
        <v>2</v>
      </c>
      <c r="CS410">
        <v>0</v>
      </c>
      <c r="CT410">
        <v>0</v>
      </c>
      <c r="CU410">
        <v>0</v>
      </c>
      <c r="CV410">
        <v>0</v>
      </c>
      <c r="CW410">
        <v>14</v>
      </c>
      <c r="CX410">
        <v>0</v>
      </c>
      <c r="CY410">
        <v>0</v>
      </c>
      <c r="CZ410">
        <v>0</v>
      </c>
      <c r="DA410">
        <v>0</v>
      </c>
      <c r="DB410">
        <v>0</v>
      </c>
      <c r="DC410">
        <v>0</v>
      </c>
      <c r="DD410">
        <v>0</v>
      </c>
      <c r="DE410">
        <v>1</v>
      </c>
      <c r="DF410">
        <v>0</v>
      </c>
      <c r="DG410">
        <v>0</v>
      </c>
      <c r="DH410">
        <v>2</v>
      </c>
      <c r="DI410">
        <v>0</v>
      </c>
      <c r="DJ410">
        <v>10</v>
      </c>
      <c r="DK410">
        <v>0</v>
      </c>
      <c r="DL410">
        <v>0</v>
      </c>
      <c r="DM410">
        <v>0</v>
      </c>
      <c r="DN410">
        <v>0</v>
      </c>
      <c r="DO410">
        <v>0</v>
      </c>
      <c r="DP410">
        <v>0</v>
      </c>
      <c r="DQ410">
        <v>0</v>
      </c>
      <c r="DR410">
        <v>0</v>
      </c>
      <c r="DS410">
        <v>0</v>
      </c>
      <c r="DT410" s="340">
        <v>0</v>
      </c>
      <c r="DU410" s="340">
        <v>5</v>
      </c>
      <c r="DV410" s="340">
        <v>0</v>
      </c>
      <c r="DW410" s="340">
        <v>2</v>
      </c>
      <c r="DX410" s="340">
        <v>0</v>
      </c>
      <c r="DY410" s="340">
        <v>0</v>
      </c>
      <c r="DZ410" s="340">
        <v>0</v>
      </c>
      <c r="EA410" s="340">
        <v>0</v>
      </c>
      <c r="EB410" s="340">
        <v>0</v>
      </c>
      <c r="EC410" s="340">
        <v>14</v>
      </c>
      <c r="ED410" s="340">
        <v>0</v>
      </c>
      <c r="EE410" s="340">
        <v>0</v>
      </c>
      <c r="EF410" s="340">
        <v>0</v>
      </c>
      <c r="EG410" s="340">
        <v>0</v>
      </c>
      <c r="EH410" s="340">
        <v>0</v>
      </c>
      <c r="EI410" s="340">
        <v>0</v>
      </c>
      <c r="EJ410" s="235">
        <v>0</v>
      </c>
      <c r="EK410" s="235">
        <v>0</v>
      </c>
      <c r="EL410" s="235">
        <v>0</v>
      </c>
      <c r="EM410" s="235">
        <v>0</v>
      </c>
      <c r="EN410" s="235">
        <v>0</v>
      </c>
      <c r="EO410" s="235">
        <v>0</v>
      </c>
      <c r="EP410" s="235">
        <v>15</v>
      </c>
      <c r="EQ410" s="235">
        <v>0</v>
      </c>
      <c r="ER410" s="235">
        <v>0</v>
      </c>
      <c r="ES410" s="235">
        <v>0</v>
      </c>
      <c r="ET410" s="235">
        <v>0</v>
      </c>
      <c r="EU410" s="235">
        <v>0</v>
      </c>
      <c r="EV410" s="235">
        <v>0</v>
      </c>
      <c r="EW410" s="235">
        <v>0</v>
      </c>
      <c r="EX410" s="235">
        <v>0</v>
      </c>
      <c r="EY410" s="235">
        <v>0</v>
      </c>
    </row>
    <row r="411" spans="1:155" x14ac:dyDescent="0.2">
      <c r="A411" t="s">
        <v>2243</v>
      </c>
      <c r="E411" s="277"/>
      <c r="F411" s="277"/>
      <c r="G411" s="277"/>
      <c r="H411" s="277"/>
      <c r="I411" s="277"/>
      <c r="J411" s="277"/>
      <c r="K411">
        <v>0</v>
      </c>
      <c r="L411">
        <v>2</v>
      </c>
      <c r="M411">
        <v>0</v>
      </c>
      <c r="N411">
        <v>28</v>
      </c>
      <c r="O411">
        <v>12</v>
      </c>
      <c r="P411">
        <v>0</v>
      </c>
      <c r="Q411">
        <v>26</v>
      </c>
      <c r="R411">
        <v>0</v>
      </c>
      <c r="S411">
        <v>0</v>
      </c>
      <c r="T411">
        <v>23</v>
      </c>
      <c r="U411">
        <v>0</v>
      </c>
      <c r="V411">
        <v>0</v>
      </c>
      <c r="W411">
        <v>1</v>
      </c>
      <c r="X411">
        <v>0</v>
      </c>
      <c r="Y411">
        <v>0</v>
      </c>
      <c r="Z411">
        <v>0</v>
      </c>
      <c r="AA411" t="s">
        <v>2201</v>
      </c>
      <c r="AB411">
        <v>0</v>
      </c>
      <c r="AC411">
        <v>0</v>
      </c>
      <c r="AD411">
        <v>0</v>
      </c>
      <c r="AE411">
        <v>0</v>
      </c>
      <c r="AF411">
        <v>2</v>
      </c>
      <c r="AG411">
        <v>0</v>
      </c>
      <c r="AH411">
        <v>5</v>
      </c>
      <c r="AI411">
        <v>0</v>
      </c>
      <c r="AJ411">
        <v>0</v>
      </c>
      <c r="AK411">
        <v>0</v>
      </c>
      <c r="AL411">
        <v>0</v>
      </c>
      <c r="AM411">
        <v>0</v>
      </c>
      <c r="AN411">
        <v>0</v>
      </c>
      <c r="AO411">
        <v>0</v>
      </c>
      <c r="AP411">
        <v>0</v>
      </c>
      <c r="AQ411">
        <v>0</v>
      </c>
      <c r="AR411">
        <v>0</v>
      </c>
      <c r="AS411">
        <v>0</v>
      </c>
      <c r="AT411">
        <v>0</v>
      </c>
      <c r="AU411">
        <v>4</v>
      </c>
      <c r="AV411">
        <v>0</v>
      </c>
      <c r="AW411">
        <v>0</v>
      </c>
      <c r="AX411">
        <v>2</v>
      </c>
      <c r="AY411">
        <v>0</v>
      </c>
      <c r="AZ411">
        <v>0</v>
      </c>
      <c r="BA411">
        <v>0</v>
      </c>
      <c r="BB411">
        <v>0</v>
      </c>
      <c r="BC411">
        <v>0</v>
      </c>
      <c r="BD411">
        <v>0</v>
      </c>
      <c r="BE411">
        <v>0</v>
      </c>
      <c r="BF411">
        <v>0</v>
      </c>
      <c r="BG411">
        <v>0</v>
      </c>
      <c r="BH411">
        <v>0</v>
      </c>
      <c r="BI411">
        <v>0</v>
      </c>
      <c r="BJ411">
        <v>0</v>
      </c>
      <c r="BK411">
        <v>1</v>
      </c>
      <c r="BL411">
        <v>2</v>
      </c>
      <c r="BM411">
        <v>0</v>
      </c>
      <c r="BN411">
        <v>11</v>
      </c>
      <c r="BO411">
        <v>0</v>
      </c>
      <c r="BP411">
        <v>0</v>
      </c>
      <c r="BQ411">
        <v>5</v>
      </c>
      <c r="BR411">
        <v>0</v>
      </c>
      <c r="BS411">
        <v>0</v>
      </c>
      <c r="BT411">
        <v>0</v>
      </c>
      <c r="BU411">
        <v>0</v>
      </c>
      <c r="BV411">
        <v>0</v>
      </c>
      <c r="BW411">
        <v>0</v>
      </c>
      <c r="BX411">
        <v>0</v>
      </c>
      <c r="BY411">
        <v>0</v>
      </c>
      <c r="BZ411">
        <v>0</v>
      </c>
      <c r="CA411">
        <v>0</v>
      </c>
      <c r="CB411">
        <v>0</v>
      </c>
      <c r="CC411">
        <v>0</v>
      </c>
      <c r="CD411">
        <v>17</v>
      </c>
      <c r="CE411">
        <v>0</v>
      </c>
      <c r="CF411">
        <v>0</v>
      </c>
      <c r="CG411">
        <v>0</v>
      </c>
      <c r="CH411">
        <v>0</v>
      </c>
      <c r="CI411">
        <v>0</v>
      </c>
      <c r="CJ411">
        <v>0</v>
      </c>
      <c r="CK411">
        <v>0</v>
      </c>
      <c r="CL411">
        <v>0</v>
      </c>
      <c r="CM411">
        <v>0</v>
      </c>
      <c r="CN411">
        <v>0</v>
      </c>
      <c r="CO411">
        <v>0</v>
      </c>
      <c r="CP411">
        <v>0</v>
      </c>
      <c r="CQ411">
        <v>0</v>
      </c>
      <c r="CR411">
        <v>1</v>
      </c>
      <c r="CS411">
        <v>0</v>
      </c>
      <c r="CT411">
        <v>2</v>
      </c>
      <c r="CU411">
        <v>0</v>
      </c>
      <c r="CV411">
        <v>0</v>
      </c>
      <c r="CW411">
        <v>0</v>
      </c>
      <c r="CX411">
        <v>0</v>
      </c>
      <c r="CY411">
        <v>0</v>
      </c>
      <c r="CZ411">
        <v>0</v>
      </c>
      <c r="DA411">
        <v>0</v>
      </c>
      <c r="DB411">
        <v>0</v>
      </c>
      <c r="DC411">
        <v>0</v>
      </c>
      <c r="DD411">
        <v>0</v>
      </c>
      <c r="DE411">
        <v>0</v>
      </c>
      <c r="DF411">
        <v>0</v>
      </c>
      <c r="DG411">
        <v>0</v>
      </c>
      <c r="DH411">
        <v>0</v>
      </c>
      <c r="DI411">
        <v>1</v>
      </c>
      <c r="DJ411">
        <v>0</v>
      </c>
      <c r="DK411">
        <v>0</v>
      </c>
      <c r="DL411">
        <v>0</v>
      </c>
      <c r="DM411">
        <v>0</v>
      </c>
      <c r="DN411">
        <v>0</v>
      </c>
      <c r="DO411">
        <v>0</v>
      </c>
      <c r="DP411">
        <v>0</v>
      </c>
      <c r="DQ411">
        <v>0</v>
      </c>
      <c r="DR411">
        <v>0</v>
      </c>
      <c r="DS411">
        <v>0</v>
      </c>
      <c r="DT411" s="340">
        <v>0</v>
      </c>
      <c r="DU411" s="340">
        <v>0</v>
      </c>
      <c r="DV411" s="340">
        <v>0</v>
      </c>
      <c r="DW411" s="340">
        <v>0</v>
      </c>
      <c r="DX411" s="340">
        <v>1</v>
      </c>
      <c r="DY411" s="340">
        <v>0</v>
      </c>
      <c r="DZ411" s="340">
        <v>0</v>
      </c>
      <c r="EA411" s="340">
        <v>0</v>
      </c>
      <c r="EB411" s="340">
        <v>0</v>
      </c>
      <c r="EC411" s="340">
        <v>2</v>
      </c>
      <c r="ED411" s="340">
        <v>0</v>
      </c>
      <c r="EE411" s="340">
        <v>0</v>
      </c>
      <c r="EF411" s="340">
        <v>0</v>
      </c>
      <c r="EG411" s="340">
        <v>0</v>
      </c>
      <c r="EH411" s="340">
        <v>0</v>
      </c>
      <c r="EI411" s="340">
        <v>0</v>
      </c>
      <c r="EJ411" s="235">
        <v>0</v>
      </c>
      <c r="EK411" s="235">
        <v>0</v>
      </c>
      <c r="EL411" s="235">
        <v>0</v>
      </c>
      <c r="EM411" s="235">
        <v>0</v>
      </c>
      <c r="EN411" s="235">
        <v>0</v>
      </c>
      <c r="EO411" s="235">
        <v>1</v>
      </c>
      <c r="EP411" s="235">
        <v>13</v>
      </c>
      <c r="EQ411" s="235">
        <v>0</v>
      </c>
      <c r="ER411" s="235">
        <v>0</v>
      </c>
      <c r="ES411" s="235">
        <v>0</v>
      </c>
      <c r="ET411" s="235">
        <v>0</v>
      </c>
      <c r="EU411" s="235">
        <v>0</v>
      </c>
      <c r="EV411" s="235">
        <v>0</v>
      </c>
      <c r="EW411" s="235">
        <v>0</v>
      </c>
      <c r="EX411" s="235">
        <v>0</v>
      </c>
      <c r="EY411" s="235">
        <v>0</v>
      </c>
    </row>
    <row r="412" spans="1:155" x14ac:dyDescent="0.2">
      <c r="A412" t="s">
        <v>2208</v>
      </c>
      <c r="E412" s="277"/>
      <c r="F412" s="277"/>
      <c r="G412" s="277"/>
      <c r="H412" s="277"/>
      <c r="I412" s="277"/>
      <c r="J412" s="277"/>
      <c r="K412">
        <v>0</v>
      </c>
      <c r="L412">
        <v>1</v>
      </c>
      <c r="M412">
        <v>0</v>
      </c>
      <c r="N412">
        <v>68</v>
      </c>
      <c r="O412">
        <v>4</v>
      </c>
      <c r="P412">
        <v>0</v>
      </c>
      <c r="Q412">
        <v>1</v>
      </c>
      <c r="R412">
        <v>0</v>
      </c>
      <c r="S412">
        <v>0</v>
      </c>
      <c r="T412">
        <v>1</v>
      </c>
      <c r="U412">
        <v>0</v>
      </c>
      <c r="V412">
        <v>0</v>
      </c>
      <c r="W412">
        <v>0</v>
      </c>
      <c r="X412">
        <v>0</v>
      </c>
      <c r="Y412">
        <v>0</v>
      </c>
      <c r="Z412">
        <v>0</v>
      </c>
      <c r="AA412" t="s">
        <v>2201</v>
      </c>
      <c r="AB412">
        <v>0</v>
      </c>
      <c r="AC412">
        <v>0</v>
      </c>
      <c r="AD412">
        <v>0</v>
      </c>
      <c r="AE412">
        <v>0</v>
      </c>
      <c r="AF412">
        <v>1</v>
      </c>
      <c r="AG412">
        <v>0</v>
      </c>
      <c r="AH412">
        <v>1</v>
      </c>
      <c r="AI412">
        <v>0</v>
      </c>
      <c r="AJ412">
        <v>0</v>
      </c>
      <c r="AK412">
        <v>0</v>
      </c>
      <c r="AL412">
        <v>0</v>
      </c>
      <c r="AM412">
        <v>0</v>
      </c>
      <c r="AN412">
        <v>0</v>
      </c>
      <c r="AO412">
        <v>0</v>
      </c>
      <c r="AP412">
        <v>0</v>
      </c>
      <c r="AQ412">
        <v>0</v>
      </c>
      <c r="AR412">
        <v>0</v>
      </c>
      <c r="AS412">
        <v>1</v>
      </c>
      <c r="AT412">
        <v>0</v>
      </c>
      <c r="AU412">
        <v>9</v>
      </c>
      <c r="AV412">
        <v>3</v>
      </c>
      <c r="AW412">
        <v>0</v>
      </c>
      <c r="AX412">
        <v>0</v>
      </c>
      <c r="AY412">
        <v>0</v>
      </c>
      <c r="AZ412">
        <v>0</v>
      </c>
      <c r="BA412">
        <v>0</v>
      </c>
      <c r="BB412">
        <v>0</v>
      </c>
      <c r="BC412">
        <v>0</v>
      </c>
      <c r="BD412">
        <v>0</v>
      </c>
      <c r="BE412">
        <v>0</v>
      </c>
      <c r="BF412">
        <v>0</v>
      </c>
      <c r="BG412">
        <v>0</v>
      </c>
      <c r="BH412">
        <v>0</v>
      </c>
      <c r="BI412">
        <v>0</v>
      </c>
      <c r="BJ412">
        <v>0</v>
      </c>
      <c r="BK412">
        <v>11</v>
      </c>
      <c r="BL412">
        <v>0</v>
      </c>
      <c r="BM412">
        <v>0</v>
      </c>
      <c r="BN412">
        <v>0</v>
      </c>
      <c r="BO412">
        <v>0</v>
      </c>
      <c r="BP412">
        <v>0</v>
      </c>
      <c r="BQ412">
        <v>0</v>
      </c>
      <c r="BR412">
        <v>0</v>
      </c>
      <c r="BS412">
        <v>0</v>
      </c>
      <c r="BT412">
        <v>0</v>
      </c>
      <c r="BU412">
        <v>0</v>
      </c>
      <c r="BV412">
        <v>0</v>
      </c>
      <c r="BW412">
        <v>0</v>
      </c>
      <c r="BX412">
        <v>0</v>
      </c>
      <c r="BY412">
        <v>0</v>
      </c>
      <c r="BZ412">
        <v>0</v>
      </c>
      <c r="CA412">
        <v>0</v>
      </c>
      <c r="CB412">
        <v>0</v>
      </c>
      <c r="CC412">
        <v>0</v>
      </c>
      <c r="CD412">
        <v>0</v>
      </c>
      <c r="CE412">
        <v>0</v>
      </c>
      <c r="CF412">
        <v>0</v>
      </c>
      <c r="CG412">
        <v>0</v>
      </c>
      <c r="CH412">
        <v>0</v>
      </c>
      <c r="CI412">
        <v>0</v>
      </c>
      <c r="CJ412">
        <v>0</v>
      </c>
      <c r="CK412">
        <v>0</v>
      </c>
      <c r="CL412">
        <v>0</v>
      </c>
      <c r="CM412">
        <v>0</v>
      </c>
      <c r="CN412">
        <v>0</v>
      </c>
      <c r="CO412">
        <v>0</v>
      </c>
      <c r="CP412">
        <v>0</v>
      </c>
      <c r="CQ412">
        <v>7</v>
      </c>
      <c r="CR412">
        <v>0</v>
      </c>
      <c r="CS412">
        <v>0</v>
      </c>
      <c r="CT412">
        <v>0</v>
      </c>
      <c r="CU412">
        <v>0</v>
      </c>
      <c r="CV412">
        <v>0</v>
      </c>
      <c r="CW412">
        <v>1</v>
      </c>
      <c r="CX412">
        <v>0</v>
      </c>
      <c r="CY412">
        <v>0</v>
      </c>
      <c r="CZ412">
        <v>0</v>
      </c>
      <c r="DA412">
        <v>0</v>
      </c>
      <c r="DB412">
        <v>0</v>
      </c>
      <c r="DC412">
        <v>0</v>
      </c>
      <c r="DD412">
        <v>0</v>
      </c>
      <c r="DE412">
        <v>0</v>
      </c>
      <c r="DF412">
        <v>0</v>
      </c>
      <c r="DG412">
        <v>0</v>
      </c>
      <c r="DH412">
        <v>0</v>
      </c>
      <c r="DI412">
        <v>0</v>
      </c>
      <c r="DJ412">
        <v>3</v>
      </c>
      <c r="DK412">
        <v>0</v>
      </c>
      <c r="DL412">
        <v>0</v>
      </c>
      <c r="DM412">
        <v>0</v>
      </c>
      <c r="DN412">
        <v>0</v>
      </c>
      <c r="DO412">
        <v>0</v>
      </c>
      <c r="DP412">
        <v>0</v>
      </c>
      <c r="DQ412">
        <v>0</v>
      </c>
      <c r="DR412">
        <v>0</v>
      </c>
      <c r="DS412">
        <v>0</v>
      </c>
      <c r="DT412" s="340">
        <v>0</v>
      </c>
      <c r="DU412" s="340">
        <v>0</v>
      </c>
      <c r="DV412" s="340">
        <v>0</v>
      </c>
      <c r="DW412" s="340">
        <v>6</v>
      </c>
      <c r="DX412" s="340">
        <v>0</v>
      </c>
      <c r="DY412" s="340">
        <v>0</v>
      </c>
      <c r="DZ412" s="340">
        <v>0</v>
      </c>
      <c r="EA412" s="340">
        <v>0</v>
      </c>
      <c r="EB412" s="340">
        <v>0</v>
      </c>
      <c r="EC412" s="340">
        <v>0</v>
      </c>
      <c r="ED412" s="340">
        <v>0</v>
      </c>
      <c r="EE412" s="340">
        <v>0</v>
      </c>
      <c r="EF412" s="340">
        <v>0</v>
      </c>
      <c r="EG412" s="340">
        <v>0</v>
      </c>
      <c r="EH412" s="340">
        <v>0</v>
      </c>
      <c r="EI412" s="340">
        <v>0</v>
      </c>
      <c r="EJ412" s="235">
        <v>0</v>
      </c>
      <c r="EK412" s="235">
        <v>0</v>
      </c>
      <c r="EL412" s="235">
        <v>0</v>
      </c>
      <c r="EM412" s="235">
        <v>0</v>
      </c>
      <c r="EN412" s="235">
        <v>0</v>
      </c>
      <c r="EO412" s="235">
        <v>0</v>
      </c>
      <c r="EP412" s="235">
        <v>3</v>
      </c>
      <c r="EQ412" s="235">
        <v>0</v>
      </c>
      <c r="ER412" s="235">
        <v>0</v>
      </c>
      <c r="ES412" s="235">
        <v>0</v>
      </c>
      <c r="ET412" s="235">
        <v>0</v>
      </c>
      <c r="EU412" s="235">
        <v>0</v>
      </c>
      <c r="EV412" s="235">
        <v>0</v>
      </c>
      <c r="EW412" s="235">
        <v>0</v>
      </c>
      <c r="EX412" s="235">
        <v>0</v>
      </c>
      <c r="EY412" s="235">
        <v>0</v>
      </c>
    </row>
    <row r="413" spans="1:155" x14ac:dyDescent="0.2">
      <c r="A413" t="s">
        <v>1693</v>
      </c>
      <c r="E413" s="277"/>
      <c r="F413" s="277"/>
      <c r="G413" s="277"/>
      <c r="H413" s="277"/>
      <c r="I413" s="277"/>
      <c r="J413" s="277"/>
      <c r="K413">
        <v>0</v>
      </c>
      <c r="L413">
        <v>4</v>
      </c>
      <c r="M413">
        <v>0</v>
      </c>
      <c r="N413">
        <v>0</v>
      </c>
      <c r="O413">
        <v>29</v>
      </c>
      <c r="P413">
        <v>1</v>
      </c>
      <c r="Q413">
        <v>0</v>
      </c>
      <c r="R413">
        <v>0</v>
      </c>
      <c r="S413">
        <v>0</v>
      </c>
      <c r="T413">
        <v>1</v>
      </c>
      <c r="U413">
        <v>1</v>
      </c>
      <c r="V413">
        <v>0</v>
      </c>
      <c r="W413">
        <v>0</v>
      </c>
      <c r="X413">
        <v>0</v>
      </c>
      <c r="Y413">
        <v>0</v>
      </c>
      <c r="Z413">
        <v>0</v>
      </c>
      <c r="AA413" t="s">
        <v>2201</v>
      </c>
      <c r="AB413">
        <v>0</v>
      </c>
      <c r="AC413">
        <v>2</v>
      </c>
      <c r="AD413">
        <v>0</v>
      </c>
      <c r="AE413">
        <v>0</v>
      </c>
      <c r="AF413">
        <v>6</v>
      </c>
      <c r="AG413">
        <v>0</v>
      </c>
      <c r="AH413">
        <v>0</v>
      </c>
      <c r="AI413">
        <v>0</v>
      </c>
      <c r="AJ413">
        <v>0</v>
      </c>
      <c r="AK413">
        <v>1</v>
      </c>
      <c r="AL413">
        <v>0</v>
      </c>
      <c r="AM413">
        <v>0</v>
      </c>
      <c r="AN413">
        <v>0</v>
      </c>
      <c r="AO413">
        <v>0</v>
      </c>
      <c r="AP413">
        <v>0</v>
      </c>
      <c r="AQ413">
        <v>0</v>
      </c>
      <c r="AR413">
        <v>0</v>
      </c>
      <c r="AS413">
        <v>1</v>
      </c>
      <c r="AT413">
        <v>0</v>
      </c>
      <c r="AU413">
        <v>0</v>
      </c>
      <c r="AV413">
        <v>9</v>
      </c>
      <c r="AW413">
        <v>2</v>
      </c>
      <c r="AX413">
        <v>0</v>
      </c>
      <c r="AY413">
        <v>0</v>
      </c>
      <c r="AZ413">
        <v>0</v>
      </c>
      <c r="BA413">
        <v>0</v>
      </c>
      <c r="BB413">
        <v>0</v>
      </c>
      <c r="BC413">
        <v>0</v>
      </c>
      <c r="BD413">
        <v>0</v>
      </c>
      <c r="BE413">
        <v>0</v>
      </c>
      <c r="BF413">
        <v>0</v>
      </c>
      <c r="BG413">
        <v>0</v>
      </c>
      <c r="BH413">
        <v>0</v>
      </c>
      <c r="BI413">
        <v>0</v>
      </c>
      <c r="BJ413">
        <v>0</v>
      </c>
      <c r="BK413">
        <v>0</v>
      </c>
      <c r="BL413">
        <v>2</v>
      </c>
      <c r="BM413">
        <v>0</v>
      </c>
      <c r="BN413">
        <v>0</v>
      </c>
      <c r="BO413">
        <v>0</v>
      </c>
      <c r="BP413">
        <v>0</v>
      </c>
      <c r="BQ413">
        <v>0</v>
      </c>
      <c r="BR413">
        <v>0</v>
      </c>
      <c r="BS413">
        <v>0</v>
      </c>
      <c r="BT413">
        <v>0</v>
      </c>
      <c r="BU413">
        <v>0</v>
      </c>
      <c r="BV413">
        <v>0</v>
      </c>
      <c r="BW413">
        <v>0</v>
      </c>
      <c r="BX413">
        <v>0</v>
      </c>
      <c r="BY413">
        <v>0</v>
      </c>
      <c r="BZ413">
        <v>0</v>
      </c>
      <c r="CA413">
        <v>0</v>
      </c>
      <c r="CB413">
        <v>10</v>
      </c>
      <c r="CC413">
        <v>0</v>
      </c>
      <c r="CD413">
        <v>0</v>
      </c>
      <c r="CE413">
        <v>0</v>
      </c>
      <c r="CF413">
        <v>0</v>
      </c>
      <c r="CG413">
        <v>0</v>
      </c>
      <c r="CH413">
        <v>0</v>
      </c>
      <c r="CI413">
        <v>0</v>
      </c>
      <c r="CJ413">
        <v>0</v>
      </c>
      <c r="CK413">
        <v>0</v>
      </c>
      <c r="CL413">
        <v>0</v>
      </c>
      <c r="CM413">
        <v>0</v>
      </c>
      <c r="CN413">
        <v>0</v>
      </c>
      <c r="CO413">
        <v>0</v>
      </c>
      <c r="CP413">
        <v>0</v>
      </c>
      <c r="CQ413">
        <v>0</v>
      </c>
      <c r="CR413">
        <v>7</v>
      </c>
      <c r="CS413">
        <v>0</v>
      </c>
      <c r="CT413">
        <v>0</v>
      </c>
      <c r="CU413">
        <v>0</v>
      </c>
      <c r="CV413">
        <v>0</v>
      </c>
      <c r="CW413">
        <v>0</v>
      </c>
      <c r="CX413">
        <v>0</v>
      </c>
      <c r="CY413">
        <v>0</v>
      </c>
      <c r="CZ413">
        <v>0</v>
      </c>
      <c r="DA413">
        <v>0</v>
      </c>
      <c r="DB413">
        <v>0</v>
      </c>
      <c r="DC413">
        <v>0</v>
      </c>
      <c r="DD413">
        <v>0</v>
      </c>
      <c r="DE413">
        <v>5</v>
      </c>
      <c r="DF413">
        <v>0</v>
      </c>
      <c r="DG413">
        <v>0</v>
      </c>
      <c r="DH413">
        <v>10</v>
      </c>
      <c r="DI413">
        <v>0</v>
      </c>
      <c r="DJ413">
        <v>0</v>
      </c>
      <c r="DK413">
        <v>0</v>
      </c>
      <c r="DL413">
        <v>0</v>
      </c>
      <c r="DM413">
        <v>0</v>
      </c>
      <c r="DN413">
        <v>0</v>
      </c>
      <c r="DO413">
        <v>0</v>
      </c>
      <c r="DP413">
        <v>0</v>
      </c>
      <c r="DQ413">
        <v>0</v>
      </c>
      <c r="DR413">
        <v>0</v>
      </c>
      <c r="DS413">
        <v>0</v>
      </c>
      <c r="DT413" s="340">
        <v>0</v>
      </c>
      <c r="DU413" s="340">
        <v>1</v>
      </c>
      <c r="DV413" s="340">
        <v>0</v>
      </c>
      <c r="DW413" s="340">
        <v>0</v>
      </c>
      <c r="DX413" s="340">
        <v>7</v>
      </c>
      <c r="DY413" s="340">
        <v>2</v>
      </c>
      <c r="DZ413" s="340">
        <v>0</v>
      </c>
      <c r="EA413" s="340">
        <v>0</v>
      </c>
      <c r="EB413" s="340">
        <v>0</v>
      </c>
      <c r="EC413" s="340">
        <v>0</v>
      </c>
      <c r="ED413" s="340">
        <v>0</v>
      </c>
      <c r="EE413" s="340">
        <v>0</v>
      </c>
      <c r="EF413" s="340">
        <v>0</v>
      </c>
      <c r="EG413" s="340">
        <v>0</v>
      </c>
      <c r="EH413" s="340">
        <v>0</v>
      </c>
      <c r="EI413" s="340">
        <v>0</v>
      </c>
      <c r="EJ413" s="235">
        <v>0</v>
      </c>
      <c r="EK413" s="235">
        <v>4</v>
      </c>
      <c r="EL413" s="235">
        <v>0</v>
      </c>
      <c r="EM413" s="235">
        <v>0</v>
      </c>
      <c r="EN413" s="235">
        <v>4</v>
      </c>
      <c r="EO413" s="235">
        <v>0</v>
      </c>
      <c r="EP413" s="235">
        <v>0</v>
      </c>
      <c r="EQ413" s="235">
        <v>0</v>
      </c>
      <c r="ER413" s="235">
        <v>0</v>
      </c>
      <c r="ES413" s="235">
        <v>0</v>
      </c>
      <c r="ET413" s="235">
        <v>0</v>
      </c>
      <c r="EU413" s="235">
        <v>0</v>
      </c>
      <c r="EV413" s="235">
        <v>1</v>
      </c>
      <c r="EW413" s="235">
        <v>0</v>
      </c>
      <c r="EX413" s="235">
        <v>0</v>
      </c>
      <c r="EY413" s="235">
        <v>0</v>
      </c>
    </row>
    <row r="414" spans="1:155" x14ac:dyDescent="0.2">
      <c r="A414" t="s">
        <v>1742</v>
      </c>
      <c r="E414" s="277"/>
      <c r="F414" s="277"/>
      <c r="G414" s="277"/>
      <c r="H414" s="277"/>
      <c r="I414" s="277"/>
      <c r="J414" s="277"/>
      <c r="K414">
        <v>0</v>
      </c>
      <c r="L414">
        <v>4</v>
      </c>
      <c r="M414">
        <v>0</v>
      </c>
      <c r="N414">
        <v>0</v>
      </c>
      <c r="O414">
        <v>0</v>
      </c>
      <c r="P414">
        <v>0</v>
      </c>
      <c r="Q414">
        <v>0</v>
      </c>
      <c r="R414">
        <v>0</v>
      </c>
      <c r="S414">
        <v>1</v>
      </c>
      <c r="T414">
        <v>20</v>
      </c>
      <c r="U414">
        <v>1</v>
      </c>
      <c r="V414">
        <v>7</v>
      </c>
      <c r="W414">
        <v>0</v>
      </c>
      <c r="X414">
        <v>0</v>
      </c>
      <c r="Y414">
        <v>0</v>
      </c>
      <c r="Z414">
        <v>0</v>
      </c>
      <c r="AA414" t="s">
        <v>2201</v>
      </c>
      <c r="AB414">
        <v>0</v>
      </c>
      <c r="AC414">
        <v>0</v>
      </c>
      <c r="AD414">
        <v>0</v>
      </c>
      <c r="AE414">
        <v>0</v>
      </c>
      <c r="AF414">
        <v>0</v>
      </c>
      <c r="AG414">
        <v>0</v>
      </c>
      <c r="AH414">
        <v>0</v>
      </c>
      <c r="AI414">
        <v>0</v>
      </c>
      <c r="AJ414">
        <v>0</v>
      </c>
      <c r="AK414">
        <v>2</v>
      </c>
      <c r="AL414">
        <v>0</v>
      </c>
      <c r="AM414">
        <v>0</v>
      </c>
      <c r="AN414">
        <v>0</v>
      </c>
      <c r="AO414">
        <v>0</v>
      </c>
      <c r="AP414">
        <v>0</v>
      </c>
      <c r="AQ414">
        <v>0</v>
      </c>
      <c r="AR414">
        <v>0</v>
      </c>
      <c r="AS414">
        <v>1</v>
      </c>
      <c r="AT414">
        <v>0</v>
      </c>
      <c r="AU414">
        <v>0</v>
      </c>
      <c r="AV414">
        <v>0</v>
      </c>
      <c r="AW414">
        <v>0</v>
      </c>
      <c r="AX414">
        <v>1</v>
      </c>
      <c r="AY414">
        <v>0</v>
      </c>
      <c r="AZ414">
        <v>0</v>
      </c>
      <c r="BA414">
        <v>0</v>
      </c>
      <c r="BB414">
        <v>2</v>
      </c>
      <c r="BC414">
        <v>0</v>
      </c>
      <c r="BD414">
        <v>0</v>
      </c>
      <c r="BE414">
        <v>0</v>
      </c>
      <c r="BF414">
        <v>0</v>
      </c>
      <c r="BG414">
        <v>0</v>
      </c>
      <c r="BH414">
        <v>0</v>
      </c>
      <c r="BI414">
        <v>3</v>
      </c>
      <c r="BJ414">
        <v>0</v>
      </c>
      <c r="BK414">
        <v>0</v>
      </c>
      <c r="BL414">
        <v>0</v>
      </c>
      <c r="BM414">
        <v>0</v>
      </c>
      <c r="BN414">
        <v>0</v>
      </c>
      <c r="BO414">
        <v>0</v>
      </c>
      <c r="BP414">
        <v>0</v>
      </c>
      <c r="BQ414">
        <v>0</v>
      </c>
      <c r="BR414">
        <v>0</v>
      </c>
      <c r="BS414">
        <v>0</v>
      </c>
      <c r="BT414">
        <v>0</v>
      </c>
      <c r="BU414">
        <v>0</v>
      </c>
      <c r="BV414">
        <v>0</v>
      </c>
      <c r="BW414">
        <v>0</v>
      </c>
      <c r="BX414">
        <v>0</v>
      </c>
      <c r="BY414">
        <v>1</v>
      </c>
      <c r="BZ414">
        <v>0</v>
      </c>
      <c r="CA414">
        <v>0</v>
      </c>
      <c r="CB414">
        <v>0</v>
      </c>
      <c r="CC414">
        <v>0</v>
      </c>
      <c r="CD414">
        <v>0</v>
      </c>
      <c r="CE414">
        <v>0</v>
      </c>
      <c r="CF414">
        <v>0</v>
      </c>
      <c r="CH414">
        <v>0</v>
      </c>
      <c r="CI414">
        <v>0</v>
      </c>
      <c r="CJ414">
        <v>0</v>
      </c>
      <c r="CK414">
        <v>0</v>
      </c>
      <c r="CL414">
        <v>0</v>
      </c>
      <c r="CM414">
        <v>0</v>
      </c>
      <c r="CN414">
        <v>0</v>
      </c>
      <c r="CO414">
        <v>1</v>
      </c>
      <c r="CP414">
        <v>0</v>
      </c>
      <c r="CQ414">
        <v>0</v>
      </c>
      <c r="CR414">
        <v>0</v>
      </c>
      <c r="CS414">
        <v>0</v>
      </c>
      <c r="CT414">
        <v>0</v>
      </c>
      <c r="CU414">
        <v>0</v>
      </c>
      <c r="CV414">
        <v>0</v>
      </c>
      <c r="CW414">
        <v>3</v>
      </c>
      <c r="CX414">
        <v>0</v>
      </c>
      <c r="CY414">
        <v>0</v>
      </c>
      <c r="CZ414">
        <v>0</v>
      </c>
      <c r="DA414">
        <v>0</v>
      </c>
      <c r="DB414">
        <v>0</v>
      </c>
      <c r="DC414">
        <v>0</v>
      </c>
      <c r="DD414">
        <v>0</v>
      </c>
      <c r="DE414">
        <v>1</v>
      </c>
      <c r="DF414">
        <v>0</v>
      </c>
      <c r="DG414">
        <v>0</v>
      </c>
      <c r="DH414">
        <v>0</v>
      </c>
      <c r="DI414">
        <v>0</v>
      </c>
      <c r="DJ414">
        <v>0</v>
      </c>
      <c r="DK414">
        <v>0</v>
      </c>
      <c r="DL414">
        <v>0</v>
      </c>
      <c r="DM414">
        <v>0</v>
      </c>
      <c r="DN414">
        <v>4</v>
      </c>
      <c r="DO414">
        <v>0</v>
      </c>
      <c r="DP414">
        <v>1</v>
      </c>
      <c r="DQ414">
        <v>0</v>
      </c>
      <c r="DR414">
        <v>0</v>
      </c>
      <c r="DS414">
        <v>0</v>
      </c>
      <c r="DT414" s="340">
        <v>0</v>
      </c>
      <c r="DU414" s="340">
        <v>0</v>
      </c>
      <c r="DV414" s="340">
        <v>0</v>
      </c>
      <c r="DW414" s="340">
        <v>0</v>
      </c>
      <c r="DX414" s="340">
        <v>0</v>
      </c>
      <c r="DY414" s="340">
        <v>0</v>
      </c>
      <c r="DZ414" s="340">
        <v>0</v>
      </c>
      <c r="EA414" s="340">
        <v>0</v>
      </c>
      <c r="EB414" s="340">
        <v>0</v>
      </c>
      <c r="EC414" s="340">
        <v>0</v>
      </c>
      <c r="ED414" s="340">
        <v>0</v>
      </c>
      <c r="EE414" s="340">
        <v>0</v>
      </c>
      <c r="EF414" s="340">
        <v>0</v>
      </c>
      <c r="EG414" s="340">
        <v>0</v>
      </c>
      <c r="EH414" s="340">
        <v>0</v>
      </c>
      <c r="EI414" s="340">
        <v>0</v>
      </c>
      <c r="EJ414" s="235">
        <v>0</v>
      </c>
      <c r="EK414" s="235">
        <v>0</v>
      </c>
      <c r="EL414" s="235">
        <v>1</v>
      </c>
      <c r="EM414" s="235">
        <v>0</v>
      </c>
      <c r="EN414" s="235">
        <v>0</v>
      </c>
      <c r="EO414" s="235">
        <v>0</v>
      </c>
      <c r="EP414" s="235">
        <v>0</v>
      </c>
      <c r="EQ414" s="235">
        <v>0</v>
      </c>
      <c r="ER414" s="235">
        <v>0</v>
      </c>
      <c r="ES414" s="235">
        <v>0</v>
      </c>
      <c r="ET414" s="235">
        <v>0</v>
      </c>
      <c r="EU414" s="235">
        <v>0</v>
      </c>
      <c r="EV414" s="235">
        <v>0</v>
      </c>
      <c r="EW414" s="235">
        <v>0</v>
      </c>
      <c r="EX414" s="235">
        <v>0</v>
      </c>
      <c r="EY414" s="235">
        <v>0</v>
      </c>
    </row>
    <row r="415" spans="1:155" x14ac:dyDescent="0.2">
      <c r="A415" t="s">
        <v>1793</v>
      </c>
      <c r="E415" s="277"/>
      <c r="F415" s="277"/>
      <c r="G415" s="277"/>
      <c r="H415" s="277"/>
      <c r="I415" s="277"/>
      <c r="J415" s="277"/>
      <c r="K415">
        <v>0</v>
      </c>
      <c r="L415">
        <v>2</v>
      </c>
      <c r="M415">
        <v>0</v>
      </c>
      <c r="N415">
        <v>0</v>
      </c>
      <c r="O415">
        <v>213</v>
      </c>
      <c r="P415">
        <v>88</v>
      </c>
      <c r="Q415">
        <v>1</v>
      </c>
      <c r="R415">
        <v>0</v>
      </c>
      <c r="S415">
        <v>0</v>
      </c>
      <c r="T415">
        <v>0</v>
      </c>
      <c r="U415">
        <v>0</v>
      </c>
      <c r="V415">
        <v>0</v>
      </c>
      <c r="W415">
        <v>0</v>
      </c>
      <c r="X415">
        <v>0</v>
      </c>
      <c r="Y415">
        <v>0</v>
      </c>
      <c r="Z415">
        <v>0</v>
      </c>
      <c r="AA415" t="s">
        <v>2201</v>
      </c>
      <c r="AB415">
        <v>0</v>
      </c>
      <c r="AC415">
        <v>0</v>
      </c>
      <c r="AD415">
        <v>0</v>
      </c>
      <c r="AE415">
        <v>0</v>
      </c>
      <c r="AF415">
        <v>61</v>
      </c>
      <c r="AG415">
        <v>3</v>
      </c>
      <c r="AH415">
        <v>0</v>
      </c>
      <c r="AI415">
        <v>0</v>
      </c>
      <c r="AJ415">
        <v>0</v>
      </c>
      <c r="AK415">
        <v>0</v>
      </c>
      <c r="AL415">
        <v>0</v>
      </c>
      <c r="AM415">
        <v>0</v>
      </c>
      <c r="AN415">
        <v>0</v>
      </c>
      <c r="AO415">
        <v>0</v>
      </c>
      <c r="AP415">
        <v>0</v>
      </c>
      <c r="AQ415">
        <v>0</v>
      </c>
      <c r="AR415">
        <v>0</v>
      </c>
      <c r="AS415">
        <v>1</v>
      </c>
      <c r="AT415">
        <v>0</v>
      </c>
      <c r="AU415">
        <v>0</v>
      </c>
      <c r="AV415">
        <v>10</v>
      </c>
      <c r="AW415">
        <v>30</v>
      </c>
      <c r="AX415">
        <v>0</v>
      </c>
      <c r="AY415">
        <v>0</v>
      </c>
      <c r="AZ415">
        <v>0</v>
      </c>
      <c r="BA415">
        <v>0</v>
      </c>
      <c r="BB415">
        <v>0</v>
      </c>
      <c r="BC415">
        <v>0</v>
      </c>
      <c r="BD415">
        <v>0</v>
      </c>
      <c r="BE415">
        <v>0</v>
      </c>
      <c r="BF415">
        <v>0</v>
      </c>
      <c r="BG415">
        <v>0</v>
      </c>
      <c r="BH415">
        <v>0</v>
      </c>
      <c r="BI415">
        <v>0</v>
      </c>
      <c r="BJ415">
        <v>0</v>
      </c>
      <c r="BK415">
        <v>0</v>
      </c>
      <c r="BL415">
        <v>52</v>
      </c>
      <c r="BM415">
        <v>12</v>
      </c>
      <c r="BN415">
        <v>1</v>
      </c>
      <c r="BO415">
        <v>0</v>
      </c>
      <c r="BP415">
        <v>0</v>
      </c>
      <c r="BQ415">
        <v>0</v>
      </c>
      <c r="BR415">
        <v>0</v>
      </c>
      <c r="BS415">
        <v>0</v>
      </c>
      <c r="BT415">
        <v>0</v>
      </c>
      <c r="BU415">
        <v>0</v>
      </c>
      <c r="BV415">
        <v>0</v>
      </c>
      <c r="BW415">
        <v>0</v>
      </c>
      <c r="BX415">
        <v>0</v>
      </c>
      <c r="BY415">
        <v>15</v>
      </c>
      <c r="BZ415">
        <v>0</v>
      </c>
      <c r="CA415">
        <v>0</v>
      </c>
      <c r="CB415">
        <v>19</v>
      </c>
      <c r="CC415">
        <v>18</v>
      </c>
      <c r="CD415">
        <v>0</v>
      </c>
      <c r="CE415">
        <v>0</v>
      </c>
      <c r="CF415">
        <v>0</v>
      </c>
      <c r="CG415">
        <v>0</v>
      </c>
      <c r="CH415">
        <v>0</v>
      </c>
      <c r="CI415">
        <v>0</v>
      </c>
      <c r="CJ415">
        <v>0</v>
      </c>
      <c r="CK415">
        <v>0</v>
      </c>
      <c r="CL415">
        <v>0</v>
      </c>
      <c r="CM415">
        <v>0</v>
      </c>
      <c r="CN415">
        <v>0</v>
      </c>
      <c r="CO415">
        <v>1</v>
      </c>
      <c r="CP415">
        <v>0</v>
      </c>
      <c r="CQ415">
        <v>0</v>
      </c>
      <c r="CR415">
        <v>46</v>
      </c>
      <c r="CS415">
        <v>8</v>
      </c>
      <c r="CT415">
        <v>0</v>
      </c>
      <c r="CU415">
        <v>0</v>
      </c>
      <c r="CV415">
        <v>0</v>
      </c>
      <c r="CW415">
        <v>0</v>
      </c>
      <c r="CX415">
        <v>0</v>
      </c>
      <c r="CY415">
        <v>0</v>
      </c>
      <c r="CZ415">
        <v>0</v>
      </c>
      <c r="DA415">
        <v>0</v>
      </c>
      <c r="DB415">
        <v>0</v>
      </c>
      <c r="DC415">
        <v>0</v>
      </c>
      <c r="DD415">
        <v>0</v>
      </c>
      <c r="DE415">
        <v>42</v>
      </c>
      <c r="DF415">
        <v>0</v>
      </c>
      <c r="DG415">
        <v>0</v>
      </c>
      <c r="DH415">
        <v>6</v>
      </c>
      <c r="DI415">
        <v>10</v>
      </c>
      <c r="DJ415">
        <v>0</v>
      </c>
      <c r="DK415">
        <v>0</v>
      </c>
      <c r="DL415">
        <v>0</v>
      </c>
      <c r="DM415">
        <v>0</v>
      </c>
      <c r="DN415">
        <v>0</v>
      </c>
      <c r="DO415">
        <v>0</v>
      </c>
      <c r="DP415">
        <v>0</v>
      </c>
      <c r="DQ415">
        <v>0</v>
      </c>
      <c r="DR415">
        <v>0</v>
      </c>
      <c r="DS415">
        <v>0</v>
      </c>
      <c r="DT415" s="340">
        <v>0</v>
      </c>
      <c r="DU415" s="340">
        <v>15</v>
      </c>
      <c r="DV415" s="340">
        <v>0</v>
      </c>
      <c r="DW415" s="340">
        <v>0</v>
      </c>
      <c r="DX415" s="340">
        <v>72</v>
      </c>
      <c r="DY415" s="340">
        <v>38</v>
      </c>
      <c r="DZ415" s="340">
        <v>0</v>
      </c>
      <c r="EA415" s="340">
        <v>0</v>
      </c>
      <c r="EB415" s="340">
        <v>0</v>
      </c>
      <c r="EC415" s="340">
        <v>0</v>
      </c>
      <c r="ED415" s="340">
        <v>0</v>
      </c>
      <c r="EE415" s="340">
        <v>0</v>
      </c>
      <c r="EF415" s="340">
        <v>0</v>
      </c>
      <c r="EG415" s="340">
        <v>0</v>
      </c>
      <c r="EH415" s="340">
        <v>0</v>
      </c>
      <c r="EI415" s="340">
        <v>0</v>
      </c>
      <c r="EJ415" s="235">
        <v>0</v>
      </c>
      <c r="EK415" s="235">
        <v>69</v>
      </c>
      <c r="EL415" s="235">
        <v>0</v>
      </c>
      <c r="EM415" s="235">
        <v>0</v>
      </c>
      <c r="EN415" s="235">
        <v>4</v>
      </c>
      <c r="EO415" s="235">
        <v>16</v>
      </c>
      <c r="EP415" s="235">
        <v>0</v>
      </c>
      <c r="EQ415" s="235">
        <v>0</v>
      </c>
      <c r="ER415" s="235">
        <v>0</v>
      </c>
      <c r="ES415" s="235">
        <v>0</v>
      </c>
      <c r="ET415" s="235">
        <v>0</v>
      </c>
      <c r="EU415" s="235">
        <v>0</v>
      </c>
      <c r="EV415" s="235">
        <v>0</v>
      </c>
      <c r="EW415" s="235">
        <v>0</v>
      </c>
      <c r="EX415" s="235">
        <v>0</v>
      </c>
      <c r="EY415" s="235">
        <v>0</v>
      </c>
    </row>
    <row r="416" spans="1:155" x14ac:dyDescent="0.2">
      <c r="A416" t="s">
        <v>1826</v>
      </c>
      <c r="E416" s="277"/>
      <c r="F416" s="277"/>
      <c r="G416" s="277"/>
      <c r="H416" s="277"/>
      <c r="I416" s="277"/>
      <c r="J416" s="277"/>
      <c r="K416">
        <v>0</v>
      </c>
      <c r="L416">
        <v>18</v>
      </c>
      <c r="M416">
        <v>0</v>
      </c>
      <c r="N416">
        <v>0</v>
      </c>
      <c r="O416">
        <v>33</v>
      </c>
      <c r="P416">
        <v>8</v>
      </c>
      <c r="Q416">
        <v>0</v>
      </c>
      <c r="R416">
        <v>0</v>
      </c>
      <c r="S416">
        <v>0</v>
      </c>
      <c r="T416">
        <v>0</v>
      </c>
      <c r="U416">
        <v>0</v>
      </c>
      <c r="V416">
        <v>0</v>
      </c>
      <c r="W416">
        <v>0</v>
      </c>
      <c r="X416">
        <v>0</v>
      </c>
      <c r="Y416">
        <v>0</v>
      </c>
      <c r="Z416">
        <v>0</v>
      </c>
      <c r="AA416" t="s">
        <v>2201</v>
      </c>
      <c r="AB416">
        <v>0</v>
      </c>
      <c r="AC416">
        <v>0</v>
      </c>
      <c r="AD416">
        <v>0</v>
      </c>
      <c r="AE416">
        <v>0</v>
      </c>
      <c r="AF416">
        <v>10</v>
      </c>
      <c r="AG416">
        <v>0</v>
      </c>
      <c r="AH416">
        <v>0</v>
      </c>
      <c r="AI416">
        <v>0</v>
      </c>
      <c r="AJ416">
        <v>0</v>
      </c>
      <c r="AK416">
        <v>0</v>
      </c>
      <c r="AL416">
        <v>0</v>
      </c>
      <c r="AM416">
        <v>0</v>
      </c>
      <c r="AN416">
        <v>0</v>
      </c>
      <c r="AO416">
        <v>0</v>
      </c>
      <c r="AP416">
        <v>0</v>
      </c>
      <c r="AQ416">
        <v>0</v>
      </c>
      <c r="AR416">
        <v>0</v>
      </c>
      <c r="AS416">
        <v>3</v>
      </c>
      <c r="AT416">
        <v>0</v>
      </c>
      <c r="AU416">
        <v>0</v>
      </c>
      <c r="AV416">
        <v>1</v>
      </c>
      <c r="AW416">
        <v>7</v>
      </c>
      <c r="AX416">
        <v>0</v>
      </c>
      <c r="AY416">
        <v>0</v>
      </c>
      <c r="AZ416">
        <v>0</v>
      </c>
      <c r="BA416">
        <v>0</v>
      </c>
      <c r="BB416">
        <v>0</v>
      </c>
      <c r="BC416">
        <v>0</v>
      </c>
      <c r="BD416">
        <v>0</v>
      </c>
      <c r="BE416">
        <v>0</v>
      </c>
      <c r="BF416">
        <v>0</v>
      </c>
      <c r="BG416">
        <v>0</v>
      </c>
      <c r="BH416">
        <v>0</v>
      </c>
      <c r="BI416">
        <v>0</v>
      </c>
      <c r="BJ416">
        <v>0</v>
      </c>
      <c r="BK416">
        <v>0</v>
      </c>
      <c r="BL416">
        <v>6</v>
      </c>
      <c r="BM416">
        <v>0</v>
      </c>
      <c r="BN416">
        <v>0</v>
      </c>
      <c r="BO416">
        <v>0</v>
      </c>
      <c r="BP416">
        <v>0</v>
      </c>
      <c r="BQ416">
        <v>0</v>
      </c>
      <c r="BR416">
        <v>0</v>
      </c>
      <c r="BS416">
        <v>0</v>
      </c>
      <c r="BT416">
        <v>0</v>
      </c>
      <c r="BU416">
        <v>0</v>
      </c>
      <c r="BV416">
        <v>0</v>
      </c>
      <c r="BW416">
        <v>0</v>
      </c>
      <c r="BX416">
        <v>0</v>
      </c>
      <c r="BY416">
        <v>5</v>
      </c>
      <c r="BZ416">
        <v>0</v>
      </c>
      <c r="CA416">
        <v>0</v>
      </c>
      <c r="CB416">
        <v>3</v>
      </c>
      <c r="CC416">
        <v>3</v>
      </c>
      <c r="CD416">
        <v>0</v>
      </c>
      <c r="CE416">
        <v>0</v>
      </c>
      <c r="CF416">
        <v>0</v>
      </c>
      <c r="CG416">
        <v>0</v>
      </c>
      <c r="CH416">
        <v>0</v>
      </c>
      <c r="CI416">
        <v>0</v>
      </c>
      <c r="CJ416">
        <v>0</v>
      </c>
      <c r="CK416">
        <v>0</v>
      </c>
      <c r="CL416">
        <v>0</v>
      </c>
      <c r="CM416">
        <v>0</v>
      </c>
      <c r="CN416">
        <v>0</v>
      </c>
      <c r="CO416">
        <v>2</v>
      </c>
      <c r="CP416">
        <v>0</v>
      </c>
      <c r="CQ416">
        <v>0</v>
      </c>
      <c r="CR416">
        <v>10</v>
      </c>
      <c r="CS416">
        <v>0</v>
      </c>
      <c r="CT416">
        <v>0</v>
      </c>
      <c r="CU416">
        <v>0</v>
      </c>
      <c r="CV416">
        <v>0</v>
      </c>
      <c r="CW416">
        <v>0</v>
      </c>
      <c r="CX416">
        <v>0</v>
      </c>
      <c r="CY416">
        <v>0</v>
      </c>
      <c r="CZ416">
        <v>0</v>
      </c>
      <c r="DA416">
        <v>0</v>
      </c>
      <c r="DB416">
        <v>0</v>
      </c>
      <c r="DC416">
        <v>0</v>
      </c>
      <c r="DD416">
        <v>0</v>
      </c>
      <c r="DE416">
        <v>9</v>
      </c>
      <c r="DF416">
        <v>0</v>
      </c>
      <c r="DG416">
        <v>0</v>
      </c>
      <c r="DH416">
        <v>2</v>
      </c>
      <c r="DI416">
        <v>2</v>
      </c>
      <c r="DJ416">
        <v>0</v>
      </c>
      <c r="DK416">
        <v>0</v>
      </c>
      <c r="DL416">
        <v>0</v>
      </c>
      <c r="DM416">
        <v>0</v>
      </c>
      <c r="DN416">
        <v>0</v>
      </c>
      <c r="DO416">
        <v>0</v>
      </c>
      <c r="DP416">
        <v>0</v>
      </c>
      <c r="DQ416">
        <v>0</v>
      </c>
      <c r="DR416">
        <v>0</v>
      </c>
      <c r="DS416">
        <v>0</v>
      </c>
      <c r="DT416" s="340">
        <v>0</v>
      </c>
      <c r="DU416" s="340">
        <v>3</v>
      </c>
      <c r="DV416" s="340">
        <v>0</v>
      </c>
      <c r="DW416" s="340">
        <v>0</v>
      </c>
      <c r="DX416" s="340">
        <v>10</v>
      </c>
      <c r="DY416" s="340">
        <v>0</v>
      </c>
      <c r="DZ416" s="340">
        <v>0</v>
      </c>
      <c r="EA416" s="340">
        <v>0</v>
      </c>
      <c r="EB416" s="340">
        <v>0</v>
      </c>
      <c r="EC416" s="340">
        <v>0</v>
      </c>
      <c r="ED416" s="340">
        <v>0</v>
      </c>
      <c r="EE416" s="340">
        <v>0</v>
      </c>
      <c r="EF416" s="340">
        <v>0</v>
      </c>
      <c r="EG416" s="340">
        <v>0</v>
      </c>
      <c r="EH416" s="340">
        <v>0</v>
      </c>
      <c r="EI416" s="340">
        <v>0</v>
      </c>
      <c r="EJ416" s="235">
        <v>0</v>
      </c>
      <c r="EK416" s="235">
        <v>11</v>
      </c>
      <c r="EL416" s="235">
        <v>0</v>
      </c>
      <c r="EM416" s="235">
        <v>0</v>
      </c>
      <c r="EN416" s="235">
        <v>0</v>
      </c>
      <c r="EO416" s="235">
        <v>1</v>
      </c>
      <c r="EP416" s="235">
        <v>0</v>
      </c>
      <c r="EQ416" s="235">
        <v>0</v>
      </c>
      <c r="ER416" s="235">
        <v>0</v>
      </c>
      <c r="ES416" s="235">
        <v>0</v>
      </c>
      <c r="ET416" s="235">
        <v>0</v>
      </c>
      <c r="EU416" s="235">
        <v>0</v>
      </c>
      <c r="EV416" s="235">
        <v>0</v>
      </c>
      <c r="EW416" s="235">
        <v>0</v>
      </c>
      <c r="EX416" s="235">
        <v>0</v>
      </c>
      <c r="EY416" s="235">
        <v>0</v>
      </c>
    </row>
    <row r="417" spans="1:155" x14ac:dyDescent="0.2">
      <c r="A417" t="s">
        <v>1950</v>
      </c>
      <c r="E417" s="277"/>
      <c r="F417" s="277"/>
      <c r="G417" s="277"/>
      <c r="H417" s="277"/>
      <c r="I417" s="277"/>
      <c r="J417" s="277"/>
      <c r="K417">
        <v>0</v>
      </c>
      <c r="L417">
        <v>5</v>
      </c>
      <c r="M417">
        <v>0</v>
      </c>
      <c r="N417">
        <v>0</v>
      </c>
      <c r="O417">
        <v>84</v>
      </c>
      <c r="P417">
        <v>6</v>
      </c>
      <c r="Q417">
        <v>9</v>
      </c>
      <c r="R417">
        <v>0</v>
      </c>
      <c r="S417">
        <v>0</v>
      </c>
      <c r="T417">
        <v>0</v>
      </c>
      <c r="U417">
        <v>0</v>
      </c>
      <c r="V417">
        <v>0</v>
      </c>
      <c r="W417">
        <v>0</v>
      </c>
      <c r="X417">
        <v>0</v>
      </c>
      <c r="Y417">
        <v>0</v>
      </c>
      <c r="Z417">
        <v>0</v>
      </c>
      <c r="AA417" t="s">
        <v>2201</v>
      </c>
      <c r="AB417">
        <v>0</v>
      </c>
      <c r="AC417">
        <v>1</v>
      </c>
      <c r="AD417">
        <v>0</v>
      </c>
      <c r="AE417">
        <v>0</v>
      </c>
      <c r="AF417">
        <v>12</v>
      </c>
      <c r="AG417">
        <v>0</v>
      </c>
      <c r="AH417">
        <v>4</v>
      </c>
      <c r="AI417">
        <v>0</v>
      </c>
      <c r="AJ417">
        <v>0</v>
      </c>
      <c r="AK417">
        <v>0</v>
      </c>
      <c r="AL417">
        <v>0</v>
      </c>
      <c r="AM417">
        <v>0</v>
      </c>
      <c r="AN417">
        <v>0</v>
      </c>
      <c r="AO417">
        <v>0</v>
      </c>
      <c r="AP417">
        <v>0</v>
      </c>
      <c r="AQ417">
        <v>0</v>
      </c>
      <c r="AR417">
        <v>0</v>
      </c>
      <c r="AS417">
        <v>1</v>
      </c>
      <c r="AT417">
        <v>0</v>
      </c>
      <c r="AU417">
        <v>0</v>
      </c>
      <c r="AV417">
        <v>9</v>
      </c>
      <c r="AW417">
        <v>2</v>
      </c>
      <c r="AX417">
        <v>0</v>
      </c>
      <c r="AY417">
        <v>0</v>
      </c>
      <c r="AZ417">
        <v>0</v>
      </c>
      <c r="BA417">
        <v>0</v>
      </c>
      <c r="BB417">
        <v>0</v>
      </c>
      <c r="BC417">
        <v>0</v>
      </c>
      <c r="BD417">
        <v>0</v>
      </c>
      <c r="BE417">
        <v>0</v>
      </c>
      <c r="BF417">
        <v>0</v>
      </c>
      <c r="BG417">
        <v>0</v>
      </c>
      <c r="BH417">
        <v>0</v>
      </c>
      <c r="BI417">
        <v>1</v>
      </c>
      <c r="BJ417">
        <v>0</v>
      </c>
      <c r="BK417">
        <v>0</v>
      </c>
      <c r="BL417">
        <v>8</v>
      </c>
      <c r="BM417">
        <v>1</v>
      </c>
      <c r="BN417">
        <v>0</v>
      </c>
      <c r="BO417">
        <v>0</v>
      </c>
      <c r="BP417">
        <v>0</v>
      </c>
      <c r="BQ417">
        <v>0</v>
      </c>
      <c r="BR417">
        <v>0</v>
      </c>
      <c r="BS417">
        <v>0</v>
      </c>
      <c r="BT417">
        <v>0</v>
      </c>
      <c r="BU417">
        <v>0</v>
      </c>
      <c r="BV417">
        <v>0</v>
      </c>
      <c r="BW417">
        <v>0</v>
      </c>
      <c r="BX417">
        <v>0</v>
      </c>
      <c r="BY417">
        <v>1</v>
      </c>
      <c r="BZ417">
        <v>0</v>
      </c>
      <c r="CA417">
        <v>0</v>
      </c>
      <c r="CB417">
        <v>5</v>
      </c>
      <c r="CC417">
        <v>2</v>
      </c>
      <c r="CD417">
        <v>0</v>
      </c>
      <c r="CE417">
        <v>0</v>
      </c>
      <c r="CF417">
        <v>0</v>
      </c>
      <c r="CG417">
        <v>0</v>
      </c>
      <c r="CH417">
        <v>0</v>
      </c>
      <c r="CI417">
        <v>0</v>
      </c>
      <c r="CJ417">
        <v>0</v>
      </c>
      <c r="CK417">
        <v>0</v>
      </c>
      <c r="CL417">
        <v>0</v>
      </c>
      <c r="CM417">
        <v>0</v>
      </c>
      <c r="CN417">
        <v>0</v>
      </c>
      <c r="CO417">
        <v>0</v>
      </c>
      <c r="CP417">
        <v>0</v>
      </c>
      <c r="CQ417">
        <v>0</v>
      </c>
      <c r="CR417">
        <v>14</v>
      </c>
      <c r="CS417">
        <v>1</v>
      </c>
      <c r="CT417">
        <v>3</v>
      </c>
      <c r="CU417">
        <v>0</v>
      </c>
      <c r="CV417">
        <v>0</v>
      </c>
      <c r="CW417">
        <v>0</v>
      </c>
      <c r="CX417">
        <v>0</v>
      </c>
      <c r="CY417">
        <v>0</v>
      </c>
      <c r="CZ417">
        <v>0</v>
      </c>
      <c r="DA417">
        <v>0</v>
      </c>
      <c r="DB417">
        <v>0</v>
      </c>
      <c r="DC417">
        <v>0</v>
      </c>
      <c r="DD417">
        <v>0</v>
      </c>
      <c r="DE417">
        <v>0</v>
      </c>
      <c r="DF417">
        <v>0</v>
      </c>
      <c r="DG417">
        <v>0</v>
      </c>
      <c r="DH417">
        <v>10</v>
      </c>
      <c r="DI417">
        <v>0</v>
      </c>
      <c r="DJ417">
        <v>0</v>
      </c>
      <c r="DK417">
        <v>0</v>
      </c>
      <c r="DL417">
        <v>0</v>
      </c>
      <c r="DM417">
        <v>0</v>
      </c>
      <c r="DN417">
        <v>0</v>
      </c>
      <c r="DO417">
        <v>0</v>
      </c>
      <c r="DP417">
        <v>0</v>
      </c>
      <c r="DQ417">
        <v>0</v>
      </c>
      <c r="DR417">
        <v>0</v>
      </c>
      <c r="DS417">
        <v>0</v>
      </c>
      <c r="DT417" s="340">
        <v>0</v>
      </c>
      <c r="DU417" s="340">
        <v>1</v>
      </c>
      <c r="DV417" s="340">
        <v>0</v>
      </c>
      <c r="DW417" s="340">
        <v>0</v>
      </c>
      <c r="DX417" s="340">
        <v>13</v>
      </c>
      <c r="DY417" s="340">
        <v>0</v>
      </c>
      <c r="DZ417" s="340">
        <v>1</v>
      </c>
      <c r="EA417" s="340">
        <v>0</v>
      </c>
      <c r="EB417" s="340">
        <v>0</v>
      </c>
      <c r="EC417" s="340">
        <v>0</v>
      </c>
      <c r="ED417" s="340">
        <v>0</v>
      </c>
      <c r="EE417" s="340">
        <v>0</v>
      </c>
      <c r="EF417" s="340">
        <v>0</v>
      </c>
      <c r="EG417" s="340">
        <v>0</v>
      </c>
      <c r="EH417" s="340">
        <v>0</v>
      </c>
      <c r="EI417" s="340">
        <v>0</v>
      </c>
      <c r="EJ417" s="235">
        <v>0</v>
      </c>
      <c r="EK417" s="235">
        <v>4</v>
      </c>
      <c r="EL417" s="235">
        <v>0</v>
      </c>
      <c r="EM417" s="235">
        <v>0</v>
      </c>
      <c r="EN417" s="235">
        <v>9</v>
      </c>
      <c r="EO417" s="235">
        <v>0</v>
      </c>
      <c r="EP417" s="235">
        <v>0</v>
      </c>
      <c r="EQ417" s="235">
        <v>0</v>
      </c>
      <c r="ER417" s="235">
        <v>0</v>
      </c>
      <c r="ES417" s="235">
        <v>0</v>
      </c>
      <c r="ET417" s="235">
        <v>0</v>
      </c>
      <c r="EU417" s="235">
        <v>0</v>
      </c>
      <c r="EV417" s="235">
        <v>0</v>
      </c>
      <c r="EW417" s="235">
        <v>0</v>
      </c>
      <c r="EX417" s="235">
        <v>0</v>
      </c>
      <c r="EY417" s="235">
        <v>0</v>
      </c>
    </row>
    <row r="418" spans="1:155" x14ac:dyDescent="0.2">
      <c r="A418" t="s">
        <v>1821</v>
      </c>
      <c r="E418" s="277"/>
      <c r="F418" s="277"/>
      <c r="G418" s="277"/>
      <c r="H418" s="277"/>
      <c r="I418" s="277"/>
      <c r="J418" s="277"/>
      <c r="K418">
        <v>0</v>
      </c>
      <c r="L418">
        <v>70</v>
      </c>
      <c r="M418">
        <v>0</v>
      </c>
      <c r="N418">
        <v>0</v>
      </c>
      <c r="O418">
        <v>27</v>
      </c>
      <c r="P418">
        <v>0</v>
      </c>
      <c r="Q418">
        <v>0</v>
      </c>
      <c r="R418">
        <v>0</v>
      </c>
      <c r="S418">
        <v>0</v>
      </c>
      <c r="T418">
        <v>7</v>
      </c>
      <c r="U418">
        <v>0</v>
      </c>
      <c r="V418">
        <v>0</v>
      </c>
      <c r="W418">
        <v>0</v>
      </c>
      <c r="X418">
        <v>0</v>
      </c>
      <c r="Y418">
        <v>0</v>
      </c>
      <c r="Z418">
        <v>0</v>
      </c>
      <c r="AA418" t="s">
        <v>2201</v>
      </c>
      <c r="AB418">
        <v>0</v>
      </c>
      <c r="AC418">
        <v>6</v>
      </c>
      <c r="AD418">
        <v>0</v>
      </c>
      <c r="AE418">
        <v>0</v>
      </c>
      <c r="AF418">
        <v>12</v>
      </c>
      <c r="AG418">
        <v>0</v>
      </c>
      <c r="AH418">
        <v>0</v>
      </c>
      <c r="AI418">
        <v>0</v>
      </c>
      <c r="AJ418">
        <v>0</v>
      </c>
      <c r="AK418">
        <v>1</v>
      </c>
      <c r="AL418">
        <v>0</v>
      </c>
      <c r="AM418">
        <v>0</v>
      </c>
      <c r="AN418">
        <v>0</v>
      </c>
      <c r="AO418">
        <v>0</v>
      </c>
      <c r="AP418">
        <v>0</v>
      </c>
      <c r="AQ418">
        <v>0</v>
      </c>
      <c r="AR418">
        <v>0</v>
      </c>
      <c r="AS418">
        <v>19</v>
      </c>
      <c r="AT418">
        <v>0</v>
      </c>
      <c r="AU418">
        <v>0</v>
      </c>
      <c r="AV418">
        <v>0</v>
      </c>
      <c r="AW418">
        <v>0</v>
      </c>
      <c r="AX418">
        <v>0</v>
      </c>
      <c r="AY418">
        <v>0</v>
      </c>
      <c r="AZ418">
        <v>0</v>
      </c>
      <c r="BA418">
        <v>0</v>
      </c>
      <c r="BB418">
        <v>0</v>
      </c>
      <c r="BC418">
        <v>0</v>
      </c>
      <c r="BD418">
        <v>0</v>
      </c>
      <c r="BE418">
        <v>0</v>
      </c>
      <c r="BF418">
        <v>0</v>
      </c>
      <c r="BG418">
        <v>0</v>
      </c>
      <c r="BH418">
        <v>0</v>
      </c>
      <c r="BI418">
        <v>11</v>
      </c>
      <c r="BJ418">
        <v>0</v>
      </c>
      <c r="BK418">
        <v>0</v>
      </c>
      <c r="BL418">
        <v>1</v>
      </c>
      <c r="BM418">
        <v>0</v>
      </c>
      <c r="BN418">
        <v>0</v>
      </c>
      <c r="BO418">
        <v>0</v>
      </c>
      <c r="BP418">
        <v>0</v>
      </c>
      <c r="BQ418">
        <v>1</v>
      </c>
      <c r="BR418">
        <v>0</v>
      </c>
      <c r="BS418">
        <v>0</v>
      </c>
      <c r="BT418">
        <v>0</v>
      </c>
      <c r="BU418">
        <v>0</v>
      </c>
      <c r="BV418">
        <v>0</v>
      </c>
      <c r="BW418">
        <v>0</v>
      </c>
      <c r="BX418">
        <v>0</v>
      </c>
      <c r="BY418">
        <v>11</v>
      </c>
      <c r="BZ418">
        <v>0</v>
      </c>
      <c r="CA418">
        <v>0</v>
      </c>
      <c r="CB418">
        <v>1</v>
      </c>
      <c r="CC418">
        <v>0</v>
      </c>
      <c r="CD418">
        <v>0</v>
      </c>
      <c r="CE418">
        <v>0</v>
      </c>
      <c r="CF418">
        <v>0</v>
      </c>
      <c r="CG418">
        <v>0</v>
      </c>
      <c r="CH418">
        <v>0</v>
      </c>
      <c r="CI418">
        <v>0</v>
      </c>
      <c r="CJ418">
        <v>0</v>
      </c>
      <c r="CK418">
        <v>0</v>
      </c>
      <c r="CL418">
        <v>0</v>
      </c>
      <c r="CM418">
        <v>0</v>
      </c>
      <c r="CN418">
        <v>0</v>
      </c>
      <c r="CO418">
        <v>26</v>
      </c>
      <c r="CP418">
        <v>0</v>
      </c>
      <c r="CQ418">
        <v>0</v>
      </c>
      <c r="CR418">
        <v>7</v>
      </c>
      <c r="CS418">
        <v>0</v>
      </c>
      <c r="CT418">
        <v>0</v>
      </c>
      <c r="CU418">
        <v>0</v>
      </c>
      <c r="CV418">
        <v>0</v>
      </c>
      <c r="CW418">
        <v>4</v>
      </c>
      <c r="CX418">
        <v>0</v>
      </c>
      <c r="CY418">
        <v>0</v>
      </c>
      <c r="CZ418">
        <v>0</v>
      </c>
      <c r="DA418">
        <v>0</v>
      </c>
      <c r="DB418">
        <v>0</v>
      </c>
      <c r="DC418">
        <v>0</v>
      </c>
      <c r="DD418">
        <v>0</v>
      </c>
      <c r="DE418">
        <v>32</v>
      </c>
      <c r="DF418">
        <v>0</v>
      </c>
      <c r="DG418">
        <v>0</v>
      </c>
      <c r="DH418">
        <v>1</v>
      </c>
      <c r="DI418">
        <v>0</v>
      </c>
      <c r="DJ418">
        <v>0</v>
      </c>
      <c r="DK418">
        <v>0</v>
      </c>
      <c r="DL418">
        <v>0</v>
      </c>
      <c r="DM418">
        <v>0</v>
      </c>
      <c r="DN418">
        <v>5</v>
      </c>
      <c r="DO418">
        <v>0</v>
      </c>
      <c r="DP418">
        <v>0</v>
      </c>
      <c r="DQ418">
        <v>0</v>
      </c>
      <c r="DR418">
        <v>0</v>
      </c>
      <c r="DS418">
        <v>0</v>
      </c>
      <c r="DT418" s="340">
        <v>0</v>
      </c>
      <c r="DU418" s="340">
        <v>31</v>
      </c>
      <c r="DV418" s="340">
        <v>0</v>
      </c>
      <c r="DW418" s="340">
        <v>0</v>
      </c>
      <c r="DX418" s="340">
        <v>6</v>
      </c>
      <c r="DY418" s="340">
        <v>0</v>
      </c>
      <c r="DZ418" s="340">
        <v>0</v>
      </c>
      <c r="EA418" s="340">
        <v>0</v>
      </c>
      <c r="EB418" s="340">
        <v>0</v>
      </c>
      <c r="EC418" s="340">
        <v>1</v>
      </c>
      <c r="ED418" s="340">
        <v>0</v>
      </c>
      <c r="EE418" s="340">
        <v>0</v>
      </c>
      <c r="EF418" s="340">
        <v>0</v>
      </c>
      <c r="EG418" s="340">
        <v>0</v>
      </c>
      <c r="EH418" s="340">
        <v>0</v>
      </c>
      <c r="EI418" s="340">
        <v>0</v>
      </c>
      <c r="EJ418" s="235">
        <v>0</v>
      </c>
      <c r="EK418" s="235">
        <v>35</v>
      </c>
      <c r="EL418" s="235">
        <v>0</v>
      </c>
      <c r="EM418" s="235">
        <v>0</v>
      </c>
      <c r="EN418" s="235">
        <v>0</v>
      </c>
      <c r="EO418" s="235">
        <v>0</v>
      </c>
      <c r="EP418" s="235">
        <v>0</v>
      </c>
      <c r="EQ418" s="235">
        <v>0</v>
      </c>
      <c r="ER418" s="235">
        <v>0</v>
      </c>
      <c r="ES418" s="235">
        <v>0</v>
      </c>
      <c r="ET418" s="235">
        <v>0</v>
      </c>
      <c r="EU418" s="235">
        <v>0</v>
      </c>
      <c r="EV418" s="235">
        <v>0</v>
      </c>
      <c r="EW418" s="235">
        <v>0</v>
      </c>
      <c r="EX418" s="235">
        <v>0</v>
      </c>
      <c r="EY418" s="235">
        <v>0</v>
      </c>
    </row>
    <row r="419" spans="1:155" x14ac:dyDescent="0.2">
      <c r="A419" t="s">
        <v>2022</v>
      </c>
      <c r="E419" s="277"/>
      <c r="F419" s="277"/>
      <c r="G419" s="277"/>
      <c r="H419" s="277"/>
      <c r="I419" s="277"/>
      <c r="J419" s="277"/>
      <c r="K419">
        <v>0</v>
      </c>
      <c r="L419">
        <v>29</v>
      </c>
      <c r="M419">
        <v>0</v>
      </c>
      <c r="N419">
        <v>1</v>
      </c>
      <c r="O419">
        <v>5</v>
      </c>
      <c r="P419">
        <v>0</v>
      </c>
      <c r="Q419">
        <v>1</v>
      </c>
      <c r="R419">
        <v>0</v>
      </c>
      <c r="S419">
        <v>0</v>
      </c>
      <c r="T419">
        <v>5</v>
      </c>
      <c r="U419">
        <v>1</v>
      </c>
      <c r="V419">
        <v>0</v>
      </c>
      <c r="W419">
        <v>0</v>
      </c>
      <c r="X419">
        <v>0</v>
      </c>
      <c r="Y419">
        <v>0</v>
      </c>
      <c r="Z419">
        <v>0</v>
      </c>
      <c r="AA419" t="s">
        <v>2201</v>
      </c>
      <c r="AB419">
        <v>0</v>
      </c>
      <c r="AC419">
        <v>4</v>
      </c>
      <c r="AD419">
        <v>0</v>
      </c>
      <c r="AE419">
        <v>0</v>
      </c>
      <c r="AF419">
        <v>2</v>
      </c>
      <c r="AG419">
        <v>0</v>
      </c>
      <c r="AH419">
        <v>1</v>
      </c>
      <c r="AI419">
        <v>0</v>
      </c>
      <c r="AJ419">
        <v>0</v>
      </c>
      <c r="AK419">
        <v>1</v>
      </c>
      <c r="AL419">
        <v>0</v>
      </c>
      <c r="AM419">
        <v>0</v>
      </c>
      <c r="AN419">
        <v>0</v>
      </c>
      <c r="AO419">
        <v>0</v>
      </c>
      <c r="AP419">
        <v>0</v>
      </c>
      <c r="AQ419">
        <v>0</v>
      </c>
      <c r="AR419">
        <v>0</v>
      </c>
      <c r="AS419">
        <v>3</v>
      </c>
      <c r="AT419">
        <v>0</v>
      </c>
      <c r="AU419">
        <v>0</v>
      </c>
      <c r="AV419">
        <v>2</v>
      </c>
      <c r="AW419">
        <v>0</v>
      </c>
      <c r="AX419">
        <v>0</v>
      </c>
      <c r="AY419">
        <v>0</v>
      </c>
      <c r="AZ419">
        <v>0</v>
      </c>
      <c r="BA419">
        <v>0</v>
      </c>
      <c r="BB419">
        <v>1</v>
      </c>
      <c r="BC419">
        <v>0</v>
      </c>
      <c r="BD419">
        <v>0</v>
      </c>
      <c r="BE419">
        <v>0</v>
      </c>
      <c r="BF419">
        <v>0</v>
      </c>
      <c r="BG419">
        <v>0</v>
      </c>
      <c r="BH419">
        <v>0</v>
      </c>
      <c r="BI419">
        <v>8</v>
      </c>
      <c r="BJ419">
        <v>0</v>
      </c>
      <c r="BK419">
        <v>0</v>
      </c>
      <c r="BL419">
        <v>1</v>
      </c>
      <c r="BM419">
        <v>0</v>
      </c>
      <c r="BN419">
        <v>0</v>
      </c>
      <c r="BO419">
        <v>0</v>
      </c>
      <c r="BP419">
        <v>0</v>
      </c>
      <c r="BQ419">
        <v>1</v>
      </c>
      <c r="BR419">
        <v>0</v>
      </c>
      <c r="BS419">
        <v>0</v>
      </c>
      <c r="BT419">
        <v>0</v>
      </c>
      <c r="BU419">
        <v>0</v>
      </c>
      <c r="BV419">
        <v>0</v>
      </c>
      <c r="BW419">
        <v>0</v>
      </c>
      <c r="BX419">
        <v>0</v>
      </c>
      <c r="BY419">
        <v>2</v>
      </c>
      <c r="BZ419">
        <v>0</v>
      </c>
      <c r="CA419">
        <v>0</v>
      </c>
      <c r="CB419">
        <v>0</v>
      </c>
      <c r="CC419">
        <v>0</v>
      </c>
      <c r="CD419">
        <v>1</v>
      </c>
      <c r="CE419">
        <v>0</v>
      </c>
      <c r="CF419">
        <v>0</v>
      </c>
      <c r="CG419">
        <v>0</v>
      </c>
      <c r="CH419">
        <v>2</v>
      </c>
      <c r="CI419">
        <v>0</v>
      </c>
      <c r="CJ419">
        <v>0</v>
      </c>
      <c r="CK419">
        <v>0</v>
      </c>
      <c r="CL419">
        <v>0</v>
      </c>
      <c r="CM419">
        <v>0</v>
      </c>
      <c r="CN419">
        <v>0</v>
      </c>
      <c r="CO419">
        <v>2</v>
      </c>
      <c r="CP419">
        <v>0</v>
      </c>
      <c r="CQ419">
        <v>0</v>
      </c>
      <c r="CR419">
        <v>2</v>
      </c>
      <c r="CS419">
        <v>0</v>
      </c>
      <c r="CT419">
        <v>0</v>
      </c>
      <c r="CU419">
        <v>0</v>
      </c>
      <c r="CV419">
        <v>0</v>
      </c>
      <c r="CW419">
        <v>0</v>
      </c>
      <c r="CX419">
        <v>0</v>
      </c>
      <c r="CY419">
        <v>0</v>
      </c>
      <c r="CZ419">
        <v>0</v>
      </c>
      <c r="DA419">
        <v>0</v>
      </c>
      <c r="DB419">
        <v>0</v>
      </c>
      <c r="DC419">
        <v>0</v>
      </c>
      <c r="DD419">
        <v>0</v>
      </c>
      <c r="DE419">
        <v>0</v>
      </c>
      <c r="DF419">
        <v>0</v>
      </c>
      <c r="DG419">
        <v>0</v>
      </c>
      <c r="DH419">
        <v>0</v>
      </c>
      <c r="DI419">
        <v>0</v>
      </c>
      <c r="DJ419">
        <v>0</v>
      </c>
      <c r="DK419">
        <v>0</v>
      </c>
      <c r="DL419">
        <v>0</v>
      </c>
      <c r="DM419">
        <v>0</v>
      </c>
      <c r="DN419">
        <v>0</v>
      </c>
      <c r="DO419">
        <v>0</v>
      </c>
      <c r="DP419">
        <v>0</v>
      </c>
      <c r="DQ419">
        <v>0</v>
      </c>
      <c r="DR419">
        <v>0</v>
      </c>
      <c r="DS419">
        <v>0</v>
      </c>
      <c r="DT419" s="340">
        <v>0</v>
      </c>
      <c r="DU419" s="340">
        <v>4</v>
      </c>
      <c r="DV419" s="340">
        <v>0</v>
      </c>
      <c r="DW419" s="340">
        <v>0</v>
      </c>
      <c r="DX419" s="340">
        <v>0</v>
      </c>
      <c r="DY419" s="340">
        <v>0</v>
      </c>
      <c r="DZ419" s="340">
        <v>0</v>
      </c>
      <c r="EA419" s="340">
        <v>0</v>
      </c>
      <c r="EB419" s="340">
        <v>0</v>
      </c>
      <c r="EC419" s="340">
        <v>0</v>
      </c>
      <c r="ED419" s="340">
        <v>0</v>
      </c>
      <c r="EE419" s="340">
        <v>0</v>
      </c>
      <c r="EF419" s="340">
        <v>0</v>
      </c>
      <c r="EG419" s="340">
        <v>0</v>
      </c>
      <c r="EH419" s="340">
        <v>0</v>
      </c>
      <c r="EI419" s="340">
        <v>0</v>
      </c>
      <c r="EJ419" s="235">
        <v>0</v>
      </c>
      <c r="EK419" s="235">
        <v>2</v>
      </c>
      <c r="EL419" s="235">
        <v>0</v>
      </c>
      <c r="EM419" s="235">
        <v>0</v>
      </c>
      <c r="EN419" s="235">
        <v>1</v>
      </c>
      <c r="EO419" s="235">
        <v>0</v>
      </c>
      <c r="EP419" s="235">
        <v>0</v>
      </c>
      <c r="EQ419" s="235">
        <v>0</v>
      </c>
      <c r="ER419" s="235">
        <v>0</v>
      </c>
      <c r="ES419" s="235">
        <v>0</v>
      </c>
      <c r="ET419" s="235">
        <v>0</v>
      </c>
      <c r="EU419" s="235">
        <v>0</v>
      </c>
      <c r="EV419" s="235">
        <v>0</v>
      </c>
      <c r="EW419" s="235">
        <v>0</v>
      </c>
      <c r="EX419" s="235">
        <v>0</v>
      </c>
      <c r="EY419" s="235">
        <v>0</v>
      </c>
    </row>
    <row r="420" spans="1:155" x14ac:dyDescent="0.2">
      <c r="A420" t="s">
        <v>1965</v>
      </c>
      <c r="E420" s="277"/>
      <c r="F420" s="277"/>
      <c r="G420" s="277"/>
      <c r="H420" s="277"/>
      <c r="I420" s="277"/>
      <c r="J420" s="277"/>
      <c r="K420">
        <v>0</v>
      </c>
      <c r="L420">
        <v>234</v>
      </c>
      <c r="M420">
        <v>0</v>
      </c>
      <c r="N420">
        <v>0</v>
      </c>
      <c r="O420">
        <v>0</v>
      </c>
      <c r="P420">
        <v>0</v>
      </c>
      <c r="Q420">
        <v>0</v>
      </c>
      <c r="R420">
        <v>0</v>
      </c>
      <c r="S420">
        <v>0</v>
      </c>
      <c r="T420">
        <v>0</v>
      </c>
      <c r="U420">
        <v>0</v>
      </c>
      <c r="V420">
        <v>0</v>
      </c>
      <c r="W420">
        <v>0</v>
      </c>
      <c r="X420">
        <v>0</v>
      </c>
      <c r="Y420">
        <v>0</v>
      </c>
      <c r="Z420">
        <v>0</v>
      </c>
      <c r="AA420" t="s">
        <v>2201</v>
      </c>
      <c r="AB420">
        <v>0</v>
      </c>
      <c r="AC420">
        <v>72</v>
      </c>
      <c r="AD420">
        <v>0</v>
      </c>
      <c r="AE420">
        <v>0</v>
      </c>
      <c r="AF420">
        <v>0</v>
      </c>
      <c r="AG420">
        <v>0</v>
      </c>
      <c r="AH420">
        <v>0</v>
      </c>
      <c r="AI420">
        <v>0</v>
      </c>
      <c r="AJ420">
        <v>0</v>
      </c>
      <c r="AK420">
        <v>0</v>
      </c>
      <c r="AL420">
        <v>0</v>
      </c>
      <c r="AM420">
        <v>0</v>
      </c>
      <c r="AN420">
        <v>0</v>
      </c>
      <c r="AO420">
        <v>0</v>
      </c>
      <c r="AP420">
        <v>0</v>
      </c>
      <c r="AQ420">
        <v>0</v>
      </c>
      <c r="AR420">
        <v>0</v>
      </c>
      <c r="AS420">
        <v>72</v>
      </c>
      <c r="AT420">
        <v>0</v>
      </c>
      <c r="AU420">
        <v>0</v>
      </c>
      <c r="AV420">
        <v>1</v>
      </c>
      <c r="AW420">
        <v>0</v>
      </c>
      <c r="AX420">
        <v>0</v>
      </c>
      <c r="AY420">
        <v>0</v>
      </c>
      <c r="AZ420">
        <v>0</v>
      </c>
      <c r="BA420">
        <v>0</v>
      </c>
      <c r="BB420">
        <v>0</v>
      </c>
      <c r="BC420">
        <v>0</v>
      </c>
      <c r="BD420">
        <v>0</v>
      </c>
      <c r="BE420">
        <v>0</v>
      </c>
      <c r="BF420">
        <v>0</v>
      </c>
      <c r="BG420">
        <v>0</v>
      </c>
      <c r="BH420">
        <v>0</v>
      </c>
      <c r="BI420">
        <v>100</v>
      </c>
      <c r="BJ420">
        <v>0</v>
      </c>
      <c r="BK420">
        <v>0</v>
      </c>
      <c r="BL420">
        <v>1</v>
      </c>
      <c r="BM420">
        <v>0</v>
      </c>
      <c r="BN420">
        <v>0</v>
      </c>
      <c r="BO420">
        <v>0</v>
      </c>
      <c r="BP420">
        <v>0</v>
      </c>
      <c r="BQ420">
        <v>0</v>
      </c>
      <c r="BR420">
        <v>0</v>
      </c>
      <c r="BS420">
        <v>0</v>
      </c>
      <c r="BT420">
        <v>0</v>
      </c>
      <c r="BU420">
        <v>0</v>
      </c>
      <c r="BV420">
        <v>0</v>
      </c>
      <c r="BW420">
        <v>0</v>
      </c>
      <c r="BX420">
        <v>0</v>
      </c>
      <c r="BY420">
        <v>109</v>
      </c>
      <c r="BZ420">
        <v>0</v>
      </c>
      <c r="CA420">
        <v>0</v>
      </c>
      <c r="CB420">
        <v>0</v>
      </c>
      <c r="CC420">
        <v>0</v>
      </c>
      <c r="CD420">
        <v>0</v>
      </c>
      <c r="CE420">
        <v>0</v>
      </c>
      <c r="CF420">
        <v>0</v>
      </c>
      <c r="CG420">
        <v>0</v>
      </c>
      <c r="CH420">
        <v>0</v>
      </c>
      <c r="CI420">
        <v>0</v>
      </c>
      <c r="CJ420">
        <v>0</v>
      </c>
      <c r="CK420">
        <v>0</v>
      </c>
      <c r="CL420">
        <v>0</v>
      </c>
      <c r="CM420">
        <v>0</v>
      </c>
      <c r="CN420">
        <v>0</v>
      </c>
      <c r="CO420">
        <v>108</v>
      </c>
      <c r="CP420">
        <v>0</v>
      </c>
      <c r="CQ420">
        <v>0</v>
      </c>
      <c r="CR420">
        <v>0</v>
      </c>
      <c r="CS420">
        <v>0</v>
      </c>
      <c r="CT420">
        <v>0</v>
      </c>
      <c r="CU420">
        <v>0</v>
      </c>
      <c r="CV420">
        <v>0</v>
      </c>
      <c r="CW420">
        <v>0</v>
      </c>
      <c r="CX420">
        <v>0</v>
      </c>
      <c r="CY420">
        <v>0</v>
      </c>
      <c r="CZ420">
        <v>0</v>
      </c>
      <c r="DA420">
        <v>0</v>
      </c>
      <c r="DB420">
        <v>0</v>
      </c>
      <c r="DC420">
        <v>0</v>
      </c>
      <c r="DD420">
        <v>0</v>
      </c>
      <c r="DE420">
        <v>119</v>
      </c>
      <c r="DF420">
        <v>0</v>
      </c>
      <c r="DG420">
        <v>0</v>
      </c>
      <c r="DH420">
        <v>0</v>
      </c>
      <c r="DI420">
        <v>0</v>
      </c>
      <c r="DJ420">
        <v>0</v>
      </c>
      <c r="DK420">
        <v>0</v>
      </c>
      <c r="DL420">
        <v>0</v>
      </c>
      <c r="DM420">
        <v>0</v>
      </c>
      <c r="DN420">
        <v>0</v>
      </c>
      <c r="DO420">
        <v>0</v>
      </c>
      <c r="DP420">
        <v>0</v>
      </c>
      <c r="DQ420">
        <v>0</v>
      </c>
      <c r="DR420">
        <v>0</v>
      </c>
      <c r="DS420">
        <v>0</v>
      </c>
      <c r="DT420" s="340">
        <v>0</v>
      </c>
      <c r="DU420" s="340">
        <v>67</v>
      </c>
      <c r="DV420" s="340">
        <v>0</v>
      </c>
      <c r="DW420" s="340">
        <v>0</v>
      </c>
      <c r="DX420" s="340">
        <v>0</v>
      </c>
      <c r="DY420" s="340">
        <v>0</v>
      </c>
      <c r="DZ420" s="340">
        <v>0</v>
      </c>
      <c r="EA420" s="340">
        <v>0</v>
      </c>
      <c r="EB420" s="340">
        <v>0</v>
      </c>
      <c r="EC420" s="340">
        <v>0</v>
      </c>
      <c r="ED420" s="340">
        <v>0</v>
      </c>
      <c r="EE420" s="340">
        <v>0</v>
      </c>
      <c r="EF420" s="340">
        <v>0</v>
      </c>
      <c r="EG420" s="340">
        <v>0</v>
      </c>
      <c r="EH420" s="340">
        <v>0</v>
      </c>
      <c r="EI420" s="340">
        <v>0</v>
      </c>
      <c r="EJ420" s="235">
        <v>0</v>
      </c>
      <c r="EK420" s="235">
        <v>67</v>
      </c>
      <c r="EL420" s="235">
        <v>0</v>
      </c>
      <c r="EM420" s="235">
        <v>0</v>
      </c>
      <c r="EN420" s="235">
        <v>0</v>
      </c>
      <c r="EO420" s="235">
        <v>0</v>
      </c>
      <c r="EP420" s="235">
        <v>0</v>
      </c>
      <c r="EQ420" s="235">
        <v>0</v>
      </c>
      <c r="ER420" s="235">
        <v>0</v>
      </c>
      <c r="ES420" s="235">
        <v>0</v>
      </c>
      <c r="ET420" s="235">
        <v>0</v>
      </c>
      <c r="EU420" s="235">
        <v>0</v>
      </c>
      <c r="EV420" s="235">
        <v>0</v>
      </c>
      <c r="EW420" s="235">
        <v>0</v>
      </c>
      <c r="EX420" s="235">
        <v>0</v>
      </c>
      <c r="EY420" s="235">
        <v>0</v>
      </c>
    </row>
    <row r="421" spans="1:155" x14ac:dyDescent="0.2">
      <c r="A421" t="s">
        <v>1979</v>
      </c>
      <c r="E421" s="277"/>
      <c r="F421" s="277"/>
      <c r="G421" s="277"/>
      <c r="H421" s="277"/>
      <c r="I421" s="277"/>
      <c r="J421" s="277"/>
      <c r="K421">
        <v>0</v>
      </c>
      <c r="L421">
        <v>9</v>
      </c>
      <c r="M421">
        <v>0</v>
      </c>
      <c r="N421">
        <v>9</v>
      </c>
      <c r="O421">
        <v>10</v>
      </c>
      <c r="P421">
        <v>0</v>
      </c>
      <c r="Q421">
        <v>1</v>
      </c>
      <c r="R421">
        <v>7</v>
      </c>
      <c r="S421">
        <v>6</v>
      </c>
      <c r="T421">
        <v>16</v>
      </c>
      <c r="U421">
        <v>9</v>
      </c>
      <c r="V421">
        <v>8</v>
      </c>
      <c r="W421">
        <v>0</v>
      </c>
      <c r="X421">
        <v>0</v>
      </c>
      <c r="Y421">
        <v>0</v>
      </c>
      <c r="Z421">
        <v>0</v>
      </c>
      <c r="AA421" t="s">
        <v>2201</v>
      </c>
      <c r="AB421">
        <v>0</v>
      </c>
      <c r="AC421">
        <v>1</v>
      </c>
      <c r="AD421">
        <v>0</v>
      </c>
      <c r="AE421">
        <v>0</v>
      </c>
      <c r="AF421">
        <v>0</v>
      </c>
      <c r="AG421">
        <v>0</v>
      </c>
      <c r="AH421">
        <v>0</v>
      </c>
      <c r="AI421">
        <v>3</v>
      </c>
      <c r="AJ421">
        <v>0</v>
      </c>
      <c r="AK421">
        <v>1</v>
      </c>
      <c r="AL421">
        <v>0</v>
      </c>
      <c r="AM421">
        <v>1</v>
      </c>
      <c r="AN421">
        <v>0</v>
      </c>
      <c r="AO421">
        <v>0</v>
      </c>
      <c r="AP421">
        <v>0</v>
      </c>
      <c r="AQ421">
        <v>0</v>
      </c>
      <c r="AR421">
        <v>0</v>
      </c>
      <c r="AS421">
        <v>1</v>
      </c>
      <c r="AT421">
        <v>0</v>
      </c>
      <c r="AU421">
        <v>0</v>
      </c>
      <c r="AV421">
        <v>0</v>
      </c>
      <c r="AW421">
        <v>0</v>
      </c>
      <c r="AX421">
        <v>0</v>
      </c>
      <c r="AY421">
        <v>0</v>
      </c>
      <c r="AZ421">
        <v>0</v>
      </c>
      <c r="BA421">
        <v>0</v>
      </c>
      <c r="BB421">
        <v>3</v>
      </c>
      <c r="BC421">
        <v>0</v>
      </c>
      <c r="BD421">
        <v>0</v>
      </c>
      <c r="BE421">
        <v>0</v>
      </c>
      <c r="BF421">
        <v>0</v>
      </c>
      <c r="BG421">
        <v>0</v>
      </c>
      <c r="BH421">
        <v>0</v>
      </c>
      <c r="BI421">
        <v>2</v>
      </c>
      <c r="BJ421">
        <v>0</v>
      </c>
      <c r="BK421">
        <v>0</v>
      </c>
      <c r="BL421">
        <v>1</v>
      </c>
      <c r="BM421">
        <v>0</v>
      </c>
      <c r="BN421">
        <v>0</v>
      </c>
      <c r="BO421">
        <v>2</v>
      </c>
      <c r="BP421">
        <v>0</v>
      </c>
      <c r="BQ421">
        <v>0</v>
      </c>
      <c r="BR421">
        <v>0</v>
      </c>
      <c r="BS421">
        <v>1</v>
      </c>
      <c r="BT421">
        <v>0</v>
      </c>
      <c r="BU421">
        <v>0</v>
      </c>
      <c r="BV421">
        <v>0</v>
      </c>
      <c r="BW421">
        <v>0</v>
      </c>
      <c r="BX421">
        <v>0</v>
      </c>
      <c r="BY421">
        <v>2</v>
      </c>
      <c r="BZ421">
        <v>0</v>
      </c>
      <c r="CA421">
        <v>0</v>
      </c>
      <c r="CB421">
        <v>0</v>
      </c>
      <c r="CC421">
        <v>0</v>
      </c>
      <c r="CD421">
        <v>1</v>
      </c>
      <c r="CE421">
        <v>0</v>
      </c>
      <c r="CF421">
        <v>0</v>
      </c>
      <c r="CG421">
        <v>0</v>
      </c>
      <c r="CH421">
        <v>3</v>
      </c>
      <c r="CI421">
        <v>0</v>
      </c>
      <c r="CJ421">
        <v>0</v>
      </c>
      <c r="CK421">
        <v>0</v>
      </c>
      <c r="CL421">
        <v>0</v>
      </c>
      <c r="CM421">
        <v>0</v>
      </c>
      <c r="CN421">
        <v>0</v>
      </c>
      <c r="CO421">
        <v>2</v>
      </c>
      <c r="CP421">
        <v>0</v>
      </c>
      <c r="CQ421">
        <v>1</v>
      </c>
      <c r="CR421">
        <v>1</v>
      </c>
      <c r="CS421">
        <v>0</v>
      </c>
      <c r="CT421">
        <v>0</v>
      </c>
      <c r="CU421">
        <v>0</v>
      </c>
      <c r="CV421">
        <v>1</v>
      </c>
      <c r="CW421">
        <v>0</v>
      </c>
      <c r="CX421">
        <v>0</v>
      </c>
      <c r="CY421">
        <v>1</v>
      </c>
      <c r="CZ421">
        <v>0</v>
      </c>
      <c r="DA421">
        <v>0</v>
      </c>
      <c r="DB421">
        <v>0</v>
      </c>
      <c r="DC421">
        <v>0</v>
      </c>
      <c r="DD421">
        <v>0</v>
      </c>
      <c r="DE421">
        <v>1</v>
      </c>
      <c r="DF421">
        <v>0</v>
      </c>
      <c r="DG421">
        <v>0</v>
      </c>
      <c r="DH421">
        <v>2</v>
      </c>
      <c r="DI421">
        <v>0</v>
      </c>
      <c r="DJ421">
        <v>0</v>
      </c>
      <c r="DK421">
        <v>0</v>
      </c>
      <c r="DL421">
        <v>0</v>
      </c>
      <c r="DM421">
        <v>0</v>
      </c>
      <c r="DN421">
        <v>1</v>
      </c>
      <c r="DO421">
        <v>0</v>
      </c>
      <c r="DP421">
        <v>0</v>
      </c>
      <c r="DQ421">
        <v>0</v>
      </c>
      <c r="DR421">
        <v>0</v>
      </c>
      <c r="DS421">
        <v>0</v>
      </c>
      <c r="DT421" s="340">
        <v>0</v>
      </c>
      <c r="DU421" s="340">
        <v>1</v>
      </c>
      <c r="DV421" s="340">
        <v>0</v>
      </c>
      <c r="DW421" s="340">
        <v>0</v>
      </c>
      <c r="DX421" s="340">
        <v>2</v>
      </c>
      <c r="DY421" s="340">
        <v>0</v>
      </c>
      <c r="DZ421" s="340">
        <v>0</v>
      </c>
      <c r="EA421" s="340">
        <v>0</v>
      </c>
      <c r="EB421" s="340">
        <v>2</v>
      </c>
      <c r="EC421" s="340">
        <v>1</v>
      </c>
      <c r="ED421" s="340">
        <v>0</v>
      </c>
      <c r="EE421" s="340">
        <v>1</v>
      </c>
      <c r="EF421" s="340">
        <v>0</v>
      </c>
      <c r="EG421" s="340">
        <v>0</v>
      </c>
      <c r="EH421" s="340">
        <v>0</v>
      </c>
      <c r="EI421" s="340">
        <v>0</v>
      </c>
      <c r="EJ421" s="235">
        <v>0</v>
      </c>
      <c r="EK421" s="235">
        <v>1</v>
      </c>
      <c r="EL421" s="235">
        <v>0</v>
      </c>
      <c r="EM421" s="235">
        <v>0</v>
      </c>
      <c r="EN421" s="235">
        <v>0</v>
      </c>
      <c r="EO421" s="235">
        <v>0</v>
      </c>
      <c r="EP421" s="235">
        <v>1</v>
      </c>
      <c r="EQ421" s="235">
        <v>0</v>
      </c>
      <c r="ER421" s="235">
        <v>0</v>
      </c>
      <c r="ES421" s="235">
        <v>0</v>
      </c>
      <c r="ET421" s="235">
        <v>3</v>
      </c>
      <c r="EU421" s="235">
        <v>0</v>
      </c>
      <c r="EV421" s="235">
        <v>0</v>
      </c>
      <c r="EW421" s="235">
        <v>0</v>
      </c>
      <c r="EX421" s="235">
        <v>0</v>
      </c>
      <c r="EY421" s="235">
        <v>0</v>
      </c>
    </row>
    <row r="422" spans="1:155" x14ac:dyDescent="0.2">
      <c r="A422" t="s">
        <v>1959</v>
      </c>
      <c r="E422" s="277"/>
      <c r="F422" s="277"/>
      <c r="G422" s="277"/>
      <c r="H422" s="277"/>
      <c r="I422" s="277"/>
      <c r="J422" s="277"/>
      <c r="K422">
        <v>0</v>
      </c>
      <c r="L422">
        <v>0</v>
      </c>
      <c r="M422">
        <v>0</v>
      </c>
      <c r="N422">
        <v>24</v>
      </c>
      <c r="O422">
        <v>60</v>
      </c>
      <c r="P422">
        <v>0</v>
      </c>
      <c r="Q422">
        <v>37</v>
      </c>
      <c r="R422">
        <v>0</v>
      </c>
      <c r="S422">
        <v>0</v>
      </c>
      <c r="T422">
        <v>1</v>
      </c>
      <c r="U422">
        <v>0</v>
      </c>
      <c r="V422">
        <v>0</v>
      </c>
      <c r="W422">
        <v>0</v>
      </c>
      <c r="X422">
        <v>0</v>
      </c>
      <c r="Y422">
        <v>0</v>
      </c>
      <c r="Z422">
        <v>0</v>
      </c>
      <c r="AA422" t="s">
        <v>2201</v>
      </c>
      <c r="AB422">
        <v>0</v>
      </c>
      <c r="AC422">
        <v>0</v>
      </c>
      <c r="AD422">
        <v>0</v>
      </c>
      <c r="AE422">
        <v>2</v>
      </c>
      <c r="AF422">
        <v>6</v>
      </c>
      <c r="AG422">
        <v>0</v>
      </c>
      <c r="AH422">
        <v>5</v>
      </c>
      <c r="AI422">
        <v>0</v>
      </c>
      <c r="AJ422">
        <v>0</v>
      </c>
      <c r="AK422">
        <v>0</v>
      </c>
      <c r="AL422">
        <v>0</v>
      </c>
      <c r="AM422">
        <v>0</v>
      </c>
      <c r="AN422">
        <v>0</v>
      </c>
      <c r="AO422">
        <v>0</v>
      </c>
      <c r="AP422">
        <v>0</v>
      </c>
      <c r="AQ422">
        <v>0</v>
      </c>
      <c r="AR422">
        <v>0</v>
      </c>
      <c r="AS422">
        <v>0</v>
      </c>
      <c r="AT422">
        <v>0</v>
      </c>
      <c r="AU422">
        <v>0</v>
      </c>
      <c r="AV422">
        <v>9</v>
      </c>
      <c r="AW422">
        <v>0</v>
      </c>
      <c r="AX422">
        <v>4</v>
      </c>
      <c r="AY422">
        <v>0</v>
      </c>
      <c r="AZ422">
        <v>0</v>
      </c>
      <c r="BA422">
        <v>0</v>
      </c>
      <c r="BB422">
        <v>0</v>
      </c>
      <c r="BC422">
        <v>0</v>
      </c>
      <c r="BD422">
        <v>1</v>
      </c>
      <c r="BE422">
        <v>0</v>
      </c>
      <c r="BF422">
        <v>0</v>
      </c>
      <c r="BG422">
        <v>0</v>
      </c>
      <c r="BH422">
        <v>0</v>
      </c>
      <c r="BI422">
        <v>0</v>
      </c>
      <c r="BJ422">
        <v>0</v>
      </c>
      <c r="BK422">
        <v>2</v>
      </c>
      <c r="BL422">
        <v>1</v>
      </c>
      <c r="BM422">
        <v>0</v>
      </c>
      <c r="BN422">
        <v>12</v>
      </c>
      <c r="BO422">
        <v>0</v>
      </c>
      <c r="BP422">
        <v>0</v>
      </c>
      <c r="BQ422">
        <v>0</v>
      </c>
      <c r="BR422">
        <v>0</v>
      </c>
      <c r="BS422">
        <v>0</v>
      </c>
      <c r="BT422">
        <v>0</v>
      </c>
      <c r="BU422">
        <v>0</v>
      </c>
      <c r="BV422">
        <v>0</v>
      </c>
      <c r="BW422">
        <v>0</v>
      </c>
      <c r="BX422">
        <v>0</v>
      </c>
      <c r="BY422">
        <v>0</v>
      </c>
      <c r="BZ422">
        <v>0</v>
      </c>
      <c r="CA422">
        <v>0</v>
      </c>
      <c r="CB422">
        <v>11</v>
      </c>
      <c r="CC422">
        <v>3</v>
      </c>
      <c r="CD422">
        <v>1</v>
      </c>
      <c r="CE422">
        <v>0</v>
      </c>
      <c r="CF422">
        <v>0</v>
      </c>
      <c r="CG422">
        <v>0</v>
      </c>
      <c r="CH422">
        <v>0</v>
      </c>
      <c r="CI422">
        <v>0</v>
      </c>
      <c r="CJ422">
        <v>0</v>
      </c>
      <c r="CK422">
        <v>0</v>
      </c>
      <c r="CL422">
        <v>0</v>
      </c>
      <c r="CM422">
        <v>0</v>
      </c>
      <c r="CN422">
        <v>0</v>
      </c>
      <c r="CO422">
        <v>0</v>
      </c>
      <c r="CP422">
        <v>0</v>
      </c>
      <c r="CQ422">
        <v>1</v>
      </c>
      <c r="CR422">
        <v>5</v>
      </c>
      <c r="CS422">
        <v>0</v>
      </c>
      <c r="CT422">
        <v>3</v>
      </c>
      <c r="CU422">
        <v>0</v>
      </c>
      <c r="CV422">
        <v>0</v>
      </c>
      <c r="CW422">
        <v>0</v>
      </c>
      <c r="CX422">
        <v>0</v>
      </c>
      <c r="CY422">
        <v>0</v>
      </c>
      <c r="CZ422">
        <v>0</v>
      </c>
      <c r="DA422">
        <v>0</v>
      </c>
      <c r="DB422">
        <v>0</v>
      </c>
      <c r="DC422">
        <v>0</v>
      </c>
      <c r="DD422">
        <v>0</v>
      </c>
      <c r="DE422">
        <v>0</v>
      </c>
      <c r="DF422">
        <v>0</v>
      </c>
      <c r="DG422">
        <v>0</v>
      </c>
      <c r="DH422">
        <v>8</v>
      </c>
      <c r="DI422">
        <v>0</v>
      </c>
      <c r="DJ422">
        <v>1</v>
      </c>
      <c r="DK422">
        <v>0</v>
      </c>
      <c r="DL422">
        <v>0</v>
      </c>
      <c r="DM422">
        <v>0</v>
      </c>
      <c r="DN422">
        <v>0</v>
      </c>
      <c r="DO422">
        <v>0</v>
      </c>
      <c r="DP422">
        <v>0</v>
      </c>
      <c r="DQ422">
        <v>0</v>
      </c>
      <c r="DR422">
        <v>0</v>
      </c>
      <c r="DS422">
        <v>0</v>
      </c>
      <c r="DT422" s="340">
        <v>0</v>
      </c>
      <c r="DU422" s="340">
        <v>0</v>
      </c>
      <c r="DV422" s="340">
        <v>0</v>
      </c>
      <c r="DW422" s="340">
        <v>3</v>
      </c>
      <c r="DX422" s="340">
        <v>8</v>
      </c>
      <c r="DY422" s="340">
        <v>0</v>
      </c>
      <c r="DZ422" s="340">
        <v>1</v>
      </c>
      <c r="EA422" s="340">
        <v>0</v>
      </c>
      <c r="EB422" s="340">
        <v>0</v>
      </c>
      <c r="EC422" s="340">
        <v>0</v>
      </c>
      <c r="ED422" s="340">
        <v>0</v>
      </c>
      <c r="EE422" s="340">
        <v>0</v>
      </c>
      <c r="EF422" s="340">
        <v>0</v>
      </c>
      <c r="EG422" s="340">
        <v>0</v>
      </c>
      <c r="EH422" s="340">
        <v>0</v>
      </c>
      <c r="EI422" s="340">
        <v>0</v>
      </c>
      <c r="EJ422" s="235">
        <v>0</v>
      </c>
      <c r="EK422" s="235">
        <v>0</v>
      </c>
      <c r="EL422" s="235">
        <v>0</v>
      </c>
      <c r="EM422" s="235">
        <v>1</v>
      </c>
      <c r="EN422" s="235">
        <v>9</v>
      </c>
      <c r="EO422" s="235">
        <v>1</v>
      </c>
      <c r="EP422" s="235">
        <v>4</v>
      </c>
      <c r="EQ422" s="235">
        <v>0</v>
      </c>
      <c r="ER422" s="235">
        <v>0</v>
      </c>
      <c r="ES422" s="235">
        <v>0</v>
      </c>
      <c r="ET422" s="235">
        <v>0</v>
      </c>
      <c r="EU422" s="235">
        <v>0</v>
      </c>
      <c r="EV422" s="235">
        <v>0</v>
      </c>
      <c r="EW422" s="235">
        <v>0</v>
      </c>
      <c r="EX422" s="235">
        <v>0</v>
      </c>
      <c r="EY422" s="235">
        <v>0</v>
      </c>
    </row>
    <row r="423" spans="1:155" x14ac:dyDescent="0.2">
      <c r="A423" t="s">
        <v>2031</v>
      </c>
      <c r="E423" s="277"/>
      <c r="F423" s="277"/>
      <c r="G423" s="277"/>
      <c r="H423" s="277"/>
      <c r="I423" s="277"/>
      <c r="J423" s="277"/>
      <c r="K423">
        <v>0</v>
      </c>
      <c r="L423">
        <v>24</v>
      </c>
      <c r="M423">
        <v>0</v>
      </c>
      <c r="N423">
        <v>5</v>
      </c>
      <c r="O423">
        <v>62</v>
      </c>
      <c r="P423">
        <v>0</v>
      </c>
      <c r="Q423">
        <v>1</v>
      </c>
      <c r="R423">
        <v>0</v>
      </c>
      <c r="S423">
        <v>0</v>
      </c>
      <c r="T423">
        <v>0</v>
      </c>
      <c r="U423">
        <v>0</v>
      </c>
      <c r="V423">
        <v>0</v>
      </c>
      <c r="W423">
        <v>0</v>
      </c>
      <c r="X423">
        <v>0</v>
      </c>
      <c r="Y423">
        <v>0</v>
      </c>
      <c r="Z423">
        <v>0</v>
      </c>
      <c r="AA423" t="s">
        <v>2201</v>
      </c>
      <c r="AB423">
        <v>0</v>
      </c>
      <c r="AC423">
        <v>1</v>
      </c>
      <c r="AD423">
        <v>0</v>
      </c>
      <c r="AE423">
        <v>1</v>
      </c>
      <c r="AF423">
        <v>14</v>
      </c>
      <c r="AG423">
        <v>0</v>
      </c>
      <c r="AH423">
        <v>0</v>
      </c>
      <c r="AI423">
        <v>0</v>
      </c>
      <c r="AJ423">
        <v>0</v>
      </c>
      <c r="AK423">
        <v>0</v>
      </c>
      <c r="AL423">
        <v>0</v>
      </c>
      <c r="AM423">
        <v>0</v>
      </c>
      <c r="AN423">
        <v>0</v>
      </c>
      <c r="AO423">
        <v>0</v>
      </c>
      <c r="AP423">
        <v>0</v>
      </c>
      <c r="AQ423">
        <v>0</v>
      </c>
      <c r="AR423">
        <v>0</v>
      </c>
      <c r="AS423">
        <v>24</v>
      </c>
      <c r="AT423">
        <v>0</v>
      </c>
      <c r="AU423">
        <v>0</v>
      </c>
      <c r="AV423">
        <v>1</v>
      </c>
      <c r="AW423">
        <v>1</v>
      </c>
      <c r="AX423">
        <v>0</v>
      </c>
      <c r="AY423">
        <v>0</v>
      </c>
      <c r="AZ423">
        <v>0</v>
      </c>
      <c r="BA423">
        <v>0</v>
      </c>
      <c r="BB423">
        <v>0</v>
      </c>
      <c r="BC423">
        <v>0</v>
      </c>
      <c r="BD423">
        <v>1</v>
      </c>
      <c r="BE423">
        <v>0</v>
      </c>
      <c r="BF423">
        <v>0</v>
      </c>
      <c r="BG423">
        <v>0</v>
      </c>
      <c r="BH423">
        <v>0</v>
      </c>
      <c r="BI423">
        <v>3</v>
      </c>
      <c r="BJ423">
        <v>0</v>
      </c>
      <c r="BK423">
        <v>0</v>
      </c>
      <c r="BL423">
        <v>6</v>
      </c>
      <c r="BM423">
        <v>0</v>
      </c>
      <c r="BN423">
        <v>0</v>
      </c>
      <c r="BO423">
        <v>0</v>
      </c>
      <c r="BP423">
        <v>0</v>
      </c>
      <c r="BQ423">
        <v>0</v>
      </c>
      <c r="BR423">
        <v>0</v>
      </c>
      <c r="BS423">
        <v>0</v>
      </c>
      <c r="BT423">
        <v>0</v>
      </c>
      <c r="BU423">
        <v>0</v>
      </c>
      <c r="BV423">
        <v>0</v>
      </c>
      <c r="BW423">
        <v>0</v>
      </c>
      <c r="BX423">
        <v>0</v>
      </c>
      <c r="BY423">
        <v>10</v>
      </c>
      <c r="BZ423">
        <v>0</v>
      </c>
      <c r="CA423">
        <v>0</v>
      </c>
      <c r="CB423">
        <v>1</v>
      </c>
      <c r="CC423">
        <v>0</v>
      </c>
      <c r="CD423">
        <v>0</v>
      </c>
      <c r="CE423">
        <v>0</v>
      </c>
      <c r="CF423">
        <v>0</v>
      </c>
      <c r="CG423">
        <v>0</v>
      </c>
      <c r="CH423">
        <v>0</v>
      </c>
      <c r="CI423">
        <v>0</v>
      </c>
      <c r="CJ423">
        <v>0</v>
      </c>
      <c r="CK423">
        <v>0</v>
      </c>
      <c r="CL423">
        <v>0</v>
      </c>
      <c r="CM423">
        <v>0</v>
      </c>
      <c r="CN423">
        <v>0</v>
      </c>
      <c r="CO423">
        <v>3</v>
      </c>
      <c r="CP423">
        <v>0</v>
      </c>
      <c r="CQ423">
        <v>1</v>
      </c>
      <c r="CR423">
        <v>5</v>
      </c>
      <c r="CS423">
        <v>0</v>
      </c>
      <c r="CT423">
        <v>0</v>
      </c>
      <c r="CU423">
        <v>0</v>
      </c>
      <c r="CV423">
        <v>0</v>
      </c>
      <c r="CW423">
        <v>0</v>
      </c>
      <c r="CX423">
        <v>0</v>
      </c>
      <c r="CY423">
        <v>0</v>
      </c>
      <c r="CZ423">
        <v>0</v>
      </c>
      <c r="DA423">
        <v>0</v>
      </c>
      <c r="DB423">
        <v>0</v>
      </c>
      <c r="DC423">
        <v>0</v>
      </c>
      <c r="DD423">
        <v>0</v>
      </c>
      <c r="DE423">
        <v>9</v>
      </c>
      <c r="DF423">
        <v>1</v>
      </c>
      <c r="DG423">
        <v>0</v>
      </c>
      <c r="DH423">
        <v>0</v>
      </c>
      <c r="DI423">
        <v>0</v>
      </c>
      <c r="DJ423">
        <v>0</v>
      </c>
      <c r="DK423">
        <v>0</v>
      </c>
      <c r="DL423">
        <v>0</v>
      </c>
      <c r="DM423">
        <v>0</v>
      </c>
      <c r="DN423">
        <v>0</v>
      </c>
      <c r="DO423">
        <v>0</v>
      </c>
      <c r="DP423">
        <v>0</v>
      </c>
      <c r="DQ423">
        <v>0</v>
      </c>
      <c r="DR423">
        <v>0</v>
      </c>
      <c r="DS423">
        <v>0</v>
      </c>
      <c r="DT423" s="340">
        <v>0</v>
      </c>
      <c r="DU423" s="340">
        <v>3</v>
      </c>
      <c r="DV423" s="340">
        <v>0</v>
      </c>
      <c r="DW423" s="340">
        <v>0</v>
      </c>
      <c r="DX423" s="340">
        <v>8</v>
      </c>
      <c r="DY423" s="340">
        <v>0</v>
      </c>
      <c r="DZ423" s="340">
        <v>0</v>
      </c>
      <c r="EA423" s="340">
        <v>0</v>
      </c>
      <c r="EB423" s="340">
        <v>0</v>
      </c>
      <c r="EC423" s="340">
        <v>0</v>
      </c>
      <c r="ED423" s="340">
        <v>0</v>
      </c>
      <c r="EE423" s="340">
        <v>0</v>
      </c>
      <c r="EF423" s="340">
        <v>0</v>
      </c>
      <c r="EG423" s="340">
        <v>0</v>
      </c>
      <c r="EH423" s="340">
        <v>0</v>
      </c>
      <c r="EI423" s="340">
        <v>0</v>
      </c>
      <c r="EJ423" s="235">
        <v>0</v>
      </c>
      <c r="EK423" s="235">
        <v>10</v>
      </c>
      <c r="EL423" s="235">
        <v>0</v>
      </c>
      <c r="EM423" s="235">
        <v>0</v>
      </c>
      <c r="EN423" s="235">
        <v>0</v>
      </c>
      <c r="EO423" s="235">
        <v>0</v>
      </c>
      <c r="EP423" s="235">
        <v>0</v>
      </c>
      <c r="EQ423" s="235">
        <v>0</v>
      </c>
      <c r="ER423" s="235">
        <v>0</v>
      </c>
      <c r="ES423" s="235">
        <v>0</v>
      </c>
      <c r="ET423" s="235">
        <v>0</v>
      </c>
      <c r="EU423" s="235">
        <v>0</v>
      </c>
      <c r="EV423" s="235">
        <v>0</v>
      </c>
      <c r="EW423" s="235">
        <v>0</v>
      </c>
      <c r="EX423" s="235">
        <v>0</v>
      </c>
      <c r="EY423" s="235">
        <v>0</v>
      </c>
    </row>
    <row r="424" spans="1:155" x14ac:dyDescent="0.2">
      <c r="A424" t="s">
        <v>2431</v>
      </c>
      <c r="E424" s="277"/>
      <c r="F424" s="277"/>
      <c r="G424" s="277"/>
      <c r="H424" s="277"/>
      <c r="I424" s="277"/>
      <c r="J424" s="277"/>
      <c r="DT424" s="340" t="e">
        <v>#N/A</v>
      </c>
      <c r="DU424" s="340" t="e">
        <v>#N/A</v>
      </c>
      <c r="DV424" s="340" t="e">
        <v>#N/A</v>
      </c>
      <c r="DW424" s="340" t="e">
        <v>#N/A</v>
      </c>
      <c r="DX424" s="340" t="e">
        <v>#N/A</v>
      </c>
      <c r="DY424" s="340" t="e">
        <v>#N/A</v>
      </c>
      <c r="DZ424" s="340" t="e">
        <v>#N/A</v>
      </c>
      <c r="EA424" s="340" t="e">
        <v>#N/A</v>
      </c>
      <c r="EB424" s="340" t="e">
        <v>#N/A</v>
      </c>
      <c r="EC424" s="340" t="e">
        <v>#N/A</v>
      </c>
      <c r="ED424" s="340" t="e">
        <v>#N/A</v>
      </c>
      <c r="EE424" s="340" t="e">
        <v>#N/A</v>
      </c>
      <c r="EF424" s="340" t="e">
        <v>#N/A</v>
      </c>
      <c r="EG424" s="340" t="e">
        <v>#N/A</v>
      </c>
      <c r="EH424" s="340" t="e">
        <v>#N/A</v>
      </c>
      <c r="EI424" s="340" t="e">
        <v>#N/A</v>
      </c>
      <c r="EJ424" s="235" t="e">
        <v>#N/A</v>
      </c>
      <c r="EK424" s="235" t="e">
        <v>#N/A</v>
      </c>
      <c r="EL424" s="235" t="e">
        <v>#N/A</v>
      </c>
      <c r="EM424" s="235" t="e">
        <v>#N/A</v>
      </c>
      <c r="EN424" s="235" t="e">
        <v>#N/A</v>
      </c>
      <c r="EO424" s="235" t="e">
        <v>#N/A</v>
      </c>
      <c r="EP424" s="235" t="e">
        <v>#N/A</v>
      </c>
      <c r="EQ424" s="235" t="e">
        <v>#N/A</v>
      </c>
      <c r="ER424" s="235" t="e">
        <v>#N/A</v>
      </c>
      <c r="ES424" s="235" t="e">
        <v>#N/A</v>
      </c>
      <c r="ET424" s="235" t="e">
        <v>#N/A</v>
      </c>
      <c r="EU424" s="235" t="e">
        <v>#N/A</v>
      </c>
      <c r="EV424" s="235" t="e">
        <v>#N/A</v>
      </c>
      <c r="EW424" s="235" t="e">
        <v>#N/A</v>
      </c>
      <c r="EX424" s="235" t="e">
        <v>#N/A</v>
      </c>
      <c r="EY424" s="235" t="e">
        <v>#N/A</v>
      </c>
    </row>
    <row r="425" spans="1:155" x14ac:dyDescent="0.2">
      <c r="A425" t="s">
        <v>2163</v>
      </c>
      <c r="E425" s="277"/>
      <c r="F425" s="277"/>
      <c r="G425" s="277"/>
      <c r="H425" s="277"/>
      <c r="I425" s="277"/>
      <c r="J425" s="277"/>
      <c r="K425">
        <v>0</v>
      </c>
      <c r="L425">
        <v>3</v>
      </c>
      <c r="M425">
        <v>0</v>
      </c>
      <c r="N425">
        <v>10</v>
      </c>
      <c r="O425">
        <v>119</v>
      </c>
      <c r="P425">
        <v>0</v>
      </c>
      <c r="Q425">
        <v>0</v>
      </c>
      <c r="R425">
        <v>0</v>
      </c>
      <c r="S425">
        <v>0</v>
      </c>
      <c r="T425">
        <v>1</v>
      </c>
      <c r="U425">
        <v>0</v>
      </c>
      <c r="V425">
        <v>0</v>
      </c>
      <c r="W425">
        <v>0</v>
      </c>
      <c r="X425">
        <v>0</v>
      </c>
      <c r="Y425">
        <v>0</v>
      </c>
      <c r="Z425">
        <v>0</v>
      </c>
      <c r="AA425" t="s">
        <v>2201</v>
      </c>
      <c r="AB425">
        <v>0</v>
      </c>
      <c r="AC425">
        <v>3</v>
      </c>
      <c r="AD425">
        <v>0</v>
      </c>
      <c r="AE425">
        <v>7</v>
      </c>
      <c r="AF425">
        <v>55</v>
      </c>
      <c r="AG425">
        <v>0</v>
      </c>
      <c r="AH425">
        <v>0</v>
      </c>
      <c r="AI425">
        <v>0</v>
      </c>
      <c r="AJ425">
        <v>0</v>
      </c>
      <c r="AK425">
        <v>1</v>
      </c>
      <c r="AL425">
        <v>0</v>
      </c>
      <c r="AM425">
        <v>0</v>
      </c>
      <c r="AN425">
        <v>0</v>
      </c>
      <c r="AO425">
        <v>0</v>
      </c>
      <c r="AP425">
        <v>0</v>
      </c>
      <c r="AQ425">
        <v>0</v>
      </c>
      <c r="AR425">
        <v>0</v>
      </c>
      <c r="AS425">
        <v>5</v>
      </c>
      <c r="AT425">
        <v>0</v>
      </c>
      <c r="AU425">
        <v>3</v>
      </c>
      <c r="AV425">
        <v>58</v>
      </c>
      <c r="AW425">
        <v>0</v>
      </c>
      <c r="AX425">
        <v>2</v>
      </c>
      <c r="AY425">
        <v>0</v>
      </c>
      <c r="AZ425">
        <v>0</v>
      </c>
      <c r="BA425">
        <v>0</v>
      </c>
      <c r="BB425">
        <v>0</v>
      </c>
      <c r="BC425">
        <v>0</v>
      </c>
      <c r="BD425">
        <v>0</v>
      </c>
      <c r="BE425">
        <v>0</v>
      </c>
      <c r="BF425">
        <v>0</v>
      </c>
      <c r="BG425">
        <v>0</v>
      </c>
      <c r="BH425">
        <v>0</v>
      </c>
      <c r="BI425">
        <v>0</v>
      </c>
      <c r="BJ425">
        <v>0</v>
      </c>
      <c r="BK425">
        <v>1</v>
      </c>
      <c r="BL425">
        <v>6</v>
      </c>
      <c r="BM425">
        <v>0</v>
      </c>
      <c r="BN425">
        <v>0</v>
      </c>
      <c r="BO425">
        <v>0</v>
      </c>
      <c r="BP425">
        <v>0</v>
      </c>
      <c r="BQ425">
        <v>0</v>
      </c>
      <c r="BR425">
        <v>0</v>
      </c>
      <c r="BS425">
        <v>0</v>
      </c>
      <c r="BT425">
        <v>0</v>
      </c>
      <c r="BU425">
        <v>0</v>
      </c>
      <c r="BV425">
        <v>0</v>
      </c>
      <c r="BW425">
        <v>0</v>
      </c>
      <c r="BX425">
        <v>0</v>
      </c>
      <c r="BY425">
        <v>8</v>
      </c>
      <c r="BZ425">
        <v>0</v>
      </c>
      <c r="CA425">
        <v>0</v>
      </c>
      <c r="CB425">
        <v>5</v>
      </c>
      <c r="CC425">
        <v>0</v>
      </c>
      <c r="CD425">
        <v>0</v>
      </c>
      <c r="CE425">
        <v>0</v>
      </c>
      <c r="CF425">
        <v>0</v>
      </c>
      <c r="CG425">
        <v>0</v>
      </c>
      <c r="CH425">
        <v>0</v>
      </c>
      <c r="CI425">
        <v>0</v>
      </c>
      <c r="CJ425">
        <v>0</v>
      </c>
      <c r="CK425">
        <v>0</v>
      </c>
      <c r="CL425">
        <v>0</v>
      </c>
      <c r="CM425">
        <v>0</v>
      </c>
      <c r="CN425">
        <v>0</v>
      </c>
      <c r="CO425">
        <v>2</v>
      </c>
      <c r="CP425">
        <v>0</v>
      </c>
      <c r="CQ425">
        <v>2</v>
      </c>
      <c r="CR425">
        <v>13</v>
      </c>
      <c r="CS425">
        <v>0</v>
      </c>
      <c r="CT425">
        <v>0</v>
      </c>
      <c r="CU425">
        <v>0</v>
      </c>
      <c r="CV425">
        <v>0</v>
      </c>
      <c r="CW425">
        <v>0</v>
      </c>
      <c r="CX425">
        <v>0</v>
      </c>
      <c r="CY425">
        <v>0</v>
      </c>
      <c r="CZ425">
        <v>0</v>
      </c>
      <c r="DA425">
        <v>0</v>
      </c>
      <c r="DB425">
        <v>0</v>
      </c>
      <c r="DC425">
        <v>0</v>
      </c>
      <c r="DD425">
        <v>0</v>
      </c>
      <c r="DE425">
        <v>9</v>
      </c>
      <c r="DF425">
        <v>0</v>
      </c>
      <c r="DG425">
        <v>0</v>
      </c>
      <c r="DH425">
        <v>0</v>
      </c>
      <c r="DI425">
        <v>0</v>
      </c>
      <c r="DJ425">
        <v>0</v>
      </c>
      <c r="DK425">
        <v>0</v>
      </c>
      <c r="DL425">
        <v>0</v>
      </c>
      <c r="DM425">
        <v>0</v>
      </c>
      <c r="DN425">
        <v>0</v>
      </c>
      <c r="DO425">
        <v>0</v>
      </c>
      <c r="DP425">
        <v>0</v>
      </c>
      <c r="DQ425">
        <v>0</v>
      </c>
      <c r="DR425">
        <v>0</v>
      </c>
      <c r="DS425">
        <v>0</v>
      </c>
      <c r="DT425" s="340" t="e">
        <v>#N/A</v>
      </c>
      <c r="DU425" s="340" t="e">
        <v>#N/A</v>
      </c>
      <c r="DV425" s="340" t="e">
        <v>#N/A</v>
      </c>
      <c r="DW425" s="340" t="e">
        <v>#N/A</v>
      </c>
      <c r="DX425" s="340" t="e">
        <v>#N/A</v>
      </c>
      <c r="DY425" s="340" t="e">
        <v>#N/A</v>
      </c>
      <c r="DZ425" s="340" t="e">
        <v>#N/A</v>
      </c>
      <c r="EA425" s="340" t="e">
        <v>#N/A</v>
      </c>
      <c r="EB425" s="340" t="e">
        <v>#N/A</v>
      </c>
      <c r="EC425" s="340" t="e">
        <v>#N/A</v>
      </c>
      <c r="ED425" s="340" t="e">
        <v>#N/A</v>
      </c>
      <c r="EE425" s="340" t="e">
        <v>#N/A</v>
      </c>
      <c r="EF425" s="340" t="e">
        <v>#N/A</v>
      </c>
      <c r="EG425" s="340" t="e">
        <v>#N/A</v>
      </c>
      <c r="EH425" s="340" t="e">
        <v>#N/A</v>
      </c>
      <c r="EI425" s="340" t="e">
        <v>#N/A</v>
      </c>
      <c r="EJ425" s="235" t="e">
        <v>#N/A</v>
      </c>
      <c r="EK425" s="235" t="e">
        <v>#N/A</v>
      </c>
      <c r="EL425" s="235" t="e">
        <v>#N/A</v>
      </c>
      <c r="EM425" s="235" t="e">
        <v>#N/A</v>
      </c>
      <c r="EN425" s="235" t="e">
        <v>#N/A</v>
      </c>
      <c r="EO425" s="235" t="e">
        <v>#N/A</v>
      </c>
      <c r="EP425" s="235" t="e">
        <v>#N/A</v>
      </c>
      <c r="EQ425" s="235" t="e">
        <v>#N/A</v>
      </c>
      <c r="ER425" s="235" t="e">
        <v>#N/A</v>
      </c>
      <c r="ES425" s="235" t="e">
        <v>#N/A</v>
      </c>
      <c r="ET425" s="235" t="e">
        <v>#N/A</v>
      </c>
      <c r="EU425" s="235" t="e">
        <v>#N/A</v>
      </c>
      <c r="EV425" s="235" t="e">
        <v>#N/A</v>
      </c>
      <c r="EW425" s="235" t="e">
        <v>#N/A</v>
      </c>
      <c r="EX425" s="235" t="e">
        <v>#N/A</v>
      </c>
      <c r="EY425" s="235" t="e">
        <v>#N/A</v>
      </c>
    </row>
    <row r="426" spans="1:155" x14ac:dyDescent="0.2">
      <c r="A426" t="s">
        <v>1960</v>
      </c>
      <c r="E426" s="277"/>
      <c r="F426" s="277"/>
      <c r="G426" s="277"/>
      <c r="H426" s="277"/>
      <c r="I426" s="277"/>
      <c r="J426" s="277"/>
      <c r="K426">
        <v>0</v>
      </c>
      <c r="L426">
        <v>101</v>
      </c>
      <c r="M426">
        <v>0</v>
      </c>
      <c r="N426">
        <v>0</v>
      </c>
      <c r="O426">
        <v>0</v>
      </c>
      <c r="P426">
        <v>0</v>
      </c>
      <c r="Q426">
        <v>0</v>
      </c>
      <c r="R426">
        <v>0</v>
      </c>
      <c r="S426">
        <v>0</v>
      </c>
      <c r="T426">
        <v>0</v>
      </c>
      <c r="U426">
        <v>0</v>
      </c>
      <c r="V426">
        <v>0</v>
      </c>
      <c r="W426">
        <v>0</v>
      </c>
      <c r="X426">
        <v>0</v>
      </c>
      <c r="Y426">
        <v>0</v>
      </c>
      <c r="Z426">
        <v>0</v>
      </c>
      <c r="AA426" t="s">
        <v>2201</v>
      </c>
      <c r="AB426">
        <v>0</v>
      </c>
      <c r="AC426">
        <v>52</v>
      </c>
      <c r="AD426">
        <v>0</v>
      </c>
      <c r="AE426">
        <v>0</v>
      </c>
      <c r="AF426">
        <v>0</v>
      </c>
      <c r="AG426">
        <v>0</v>
      </c>
      <c r="AH426">
        <v>0</v>
      </c>
      <c r="AI426">
        <v>0</v>
      </c>
      <c r="AJ426">
        <v>0</v>
      </c>
      <c r="AK426">
        <v>0</v>
      </c>
      <c r="AL426">
        <v>0</v>
      </c>
      <c r="AM426">
        <v>0</v>
      </c>
      <c r="AN426">
        <v>0</v>
      </c>
      <c r="AO426">
        <v>0</v>
      </c>
      <c r="AP426">
        <v>0</v>
      </c>
      <c r="AQ426">
        <v>0</v>
      </c>
      <c r="AR426">
        <v>0</v>
      </c>
      <c r="AS426">
        <v>39</v>
      </c>
      <c r="AT426">
        <v>0</v>
      </c>
      <c r="AU426">
        <v>0</v>
      </c>
      <c r="AV426">
        <v>0</v>
      </c>
      <c r="AW426">
        <v>0</v>
      </c>
      <c r="AX426">
        <v>0</v>
      </c>
      <c r="AY426">
        <v>0</v>
      </c>
      <c r="AZ426">
        <v>0</v>
      </c>
      <c r="BA426">
        <v>0</v>
      </c>
      <c r="BB426">
        <v>0</v>
      </c>
      <c r="BC426">
        <v>0</v>
      </c>
      <c r="BD426">
        <v>0</v>
      </c>
      <c r="BE426">
        <v>0</v>
      </c>
      <c r="BF426">
        <v>0</v>
      </c>
      <c r="BG426">
        <v>0</v>
      </c>
      <c r="BH426">
        <v>0</v>
      </c>
      <c r="BI426">
        <v>13</v>
      </c>
      <c r="BJ426">
        <v>0</v>
      </c>
      <c r="BK426">
        <v>0</v>
      </c>
      <c r="BL426">
        <v>0</v>
      </c>
      <c r="BM426">
        <v>0</v>
      </c>
      <c r="BN426">
        <v>0</v>
      </c>
      <c r="BO426">
        <v>0</v>
      </c>
      <c r="BP426">
        <v>0</v>
      </c>
      <c r="BQ426">
        <v>0</v>
      </c>
      <c r="BR426">
        <v>0</v>
      </c>
      <c r="BS426">
        <v>0</v>
      </c>
      <c r="BT426">
        <v>0</v>
      </c>
      <c r="BU426">
        <v>0</v>
      </c>
      <c r="BV426">
        <v>0</v>
      </c>
      <c r="BW426">
        <v>0</v>
      </c>
      <c r="BX426">
        <v>0</v>
      </c>
      <c r="BY426">
        <v>5</v>
      </c>
      <c r="BZ426">
        <v>0</v>
      </c>
      <c r="CA426">
        <v>0</v>
      </c>
      <c r="CB426">
        <v>0</v>
      </c>
      <c r="CC426">
        <v>0</v>
      </c>
      <c r="CD426">
        <v>0</v>
      </c>
      <c r="CE426">
        <v>0</v>
      </c>
      <c r="CF426">
        <v>0</v>
      </c>
      <c r="CG426">
        <v>0</v>
      </c>
      <c r="CH426">
        <v>0</v>
      </c>
      <c r="CI426">
        <v>0</v>
      </c>
      <c r="CJ426">
        <v>0</v>
      </c>
      <c r="CK426">
        <v>0</v>
      </c>
      <c r="CL426">
        <v>0</v>
      </c>
      <c r="CM426">
        <v>0</v>
      </c>
      <c r="CN426">
        <v>0</v>
      </c>
      <c r="CO426">
        <v>15</v>
      </c>
      <c r="CP426">
        <v>0</v>
      </c>
      <c r="CQ426">
        <v>0</v>
      </c>
      <c r="CR426">
        <v>0</v>
      </c>
      <c r="CS426">
        <v>0</v>
      </c>
      <c r="CT426">
        <v>0</v>
      </c>
      <c r="CU426">
        <v>0</v>
      </c>
      <c r="CV426">
        <v>0</v>
      </c>
      <c r="CW426">
        <v>0</v>
      </c>
      <c r="CX426">
        <v>0</v>
      </c>
      <c r="CY426">
        <v>0</v>
      </c>
      <c r="CZ426">
        <v>0</v>
      </c>
      <c r="DA426">
        <v>0</v>
      </c>
      <c r="DB426">
        <v>0</v>
      </c>
      <c r="DC426">
        <v>0</v>
      </c>
      <c r="DD426">
        <v>0</v>
      </c>
      <c r="DE426">
        <v>10</v>
      </c>
      <c r="DF426">
        <v>0</v>
      </c>
      <c r="DG426">
        <v>0</v>
      </c>
      <c r="DH426">
        <v>0</v>
      </c>
      <c r="DI426">
        <v>0</v>
      </c>
      <c r="DJ426">
        <v>0</v>
      </c>
      <c r="DK426">
        <v>0</v>
      </c>
      <c r="DL426">
        <v>0</v>
      </c>
      <c r="DM426">
        <v>0</v>
      </c>
      <c r="DN426">
        <v>0</v>
      </c>
      <c r="DO426">
        <v>0</v>
      </c>
      <c r="DP426">
        <v>0</v>
      </c>
      <c r="DQ426">
        <v>0</v>
      </c>
      <c r="DR426">
        <v>0</v>
      </c>
      <c r="DS426">
        <v>0</v>
      </c>
      <c r="DT426" s="340">
        <v>0</v>
      </c>
      <c r="DU426" s="340">
        <v>22</v>
      </c>
      <c r="DV426" s="340">
        <v>0</v>
      </c>
      <c r="DW426" s="340">
        <v>0</v>
      </c>
      <c r="DX426" s="340">
        <v>0</v>
      </c>
      <c r="DY426" s="340">
        <v>0</v>
      </c>
      <c r="DZ426" s="340">
        <v>0</v>
      </c>
      <c r="EA426" s="340">
        <v>0</v>
      </c>
      <c r="EB426" s="340">
        <v>0</v>
      </c>
      <c r="EC426" s="340">
        <v>0</v>
      </c>
      <c r="ED426" s="340">
        <v>0</v>
      </c>
      <c r="EE426" s="340">
        <v>0</v>
      </c>
      <c r="EF426" s="340">
        <v>0</v>
      </c>
      <c r="EG426" s="340">
        <v>0</v>
      </c>
      <c r="EH426" s="340">
        <v>0</v>
      </c>
      <c r="EI426" s="340">
        <v>0</v>
      </c>
      <c r="EJ426" s="235">
        <v>0</v>
      </c>
      <c r="EK426" s="235">
        <v>21</v>
      </c>
      <c r="EL426" s="235">
        <v>0</v>
      </c>
      <c r="EM426" s="235">
        <v>0</v>
      </c>
      <c r="EN426" s="235">
        <v>0</v>
      </c>
      <c r="EO426" s="235">
        <v>0</v>
      </c>
      <c r="EP426" s="235">
        <v>0</v>
      </c>
      <c r="EQ426" s="235">
        <v>0</v>
      </c>
      <c r="ER426" s="235">
        <v>0</v>
      </c>
      <c r="ES426" s="235">
        <v>0</v>
      </c>
      <c r="ET426" s="235">
        <v>0</v>
      </c>
      <c r="EU426" s="235">
        <v>0</v>
      </c>
      <c r="EV426" s="235">
        <v>0</v>
      </c>
      <c r="EW426" s="235">
        <v>0</v>
      </c>
      <c r="EX426" s="235">
        <v>0</v>
      </c>
      <c r="EY426" s="235">
        <v>0</v>
      </c>
    </row>
    <row r="427" spans="1:155" x14ac:dyDescent="0.2">
      <c r="A427" t="s">
        <v>2097</v>
      </c>
      <c r="E427" s="277"/>
      <c r="F427" s="277"/>
      <c r="G427" s="277"/>
      <c r="H427" s="277"/>
      <c r="I427" s="277"/>
      <c r="J427" s="277"/>
      <c r="K427">
        <v>0</v>
      </c>
      <c r="L427">
        <v>3</v>
      </c>
      <c r="M427">
        <v>1</v>
      </c>
      <c r="N427">
        <v>0</v>
      </c>
      <c r="O427">
        <v>58</v>
      </c>
      <c r="P427">
        <v>0</v>
      </c>
      <c r="Q427">
        <v>0</v>
      </c>
      <c r="R427">
        <v>0</v>
      </c>
      <c r="S427">
        <v>0</v>
      </c>
      <c r="T427">
        <v>0</v>
      </c>
      <c r="U427">
        <v>0</v>
      </c>
      <c r="V427">
        <v>0</v>
      </c>
      <c r="W427">
        <v>0</v>
      </c>
      <c r="X427">
        <v>0</v>
      </c>
      <c r="Y427">
        <v>0</v>
      </c>
      <c r="Z427">
        <v>0</v>
      </c>
      <c r="AA427" t="s">
        <v>2201</v>
      </c>
      <c r="AB427">
        <v>0</v>
      </c>
      <c r="AC427">
        <v>0</v>
      </c>
      <c r="AD427">
        <v>0</v>
      </c>
      <c r="AE427">
        <v>0</v>
      </c>
      <c r="AF427">
        <v>22</v>
      </c>
      <c r="AG427">
        <v>0</v>
      </c>
      <c r="AH427">
        <v>0</v>
      </c>
      <c r="AI427">
        <v>0</v>
      </c>
      <c r="AJ427">
        <v>0</v>
      </c>
      <c r="AK427">
        <v>0</v>
      </c>
      <c r="AL427">
        <v>0</v>
      </c>
      <c r="AM427">
        <v>0</v>
      </c>
      <c r="AN427">
        <v>0</v>
      </c>
      <c r="AO427">
        <v>0</v>
      </c>
      <c r="AP427">
        <v>0</v>
      </c>
      <c r="AQ427">
        <v>0</v>
      </c>
      <c r="AR427">
        <v>0</v>
      </c>
      <c r="AS427">
        <v>5</v>
      </c>
      <c r="AT427">
        <v>0</v>
      </c>
      <c r="AU427">
        <v>0</v>
      </c>
      <c r="AV427">
        <v>4</v>
      </c>
      <c r="AW427">
        <v>0</v>
      </c>
      <c r="AX427">
        <v>0</v>
      </c>
      <c r="AY427">
        <v>0</v>
      </c>
      <c r="AZ427">
        <v>0</v>
      </c>
      <c r="BA427">
        <v>0</v>
      </c>
      <c r="BB427">
        <v>0</v>
      </c>
      <c r="BC427">
        <v>0</v>
      </c>
      <c r="BD427">
        <v>0</v>
      </c>
      <c r="BE427">
        <v>0</v>
      </c>
      <c r="BF427">
        <v>0</v>
      </c>
      <c r="BG427">
        <v>0</v>
      </c>
      <c r="BH427">
        <v>0</v>
      </c>
      <c r="BI427">
        <v>0</v>
      </c>
      <c r="BJ427">
        <v>0</v>
      </c>
      <c r="BK427">
        <v>0</v>
      </c>
      <c r="BL427">
        <v>10</v>
      </c>
      <c r="BM427">
        <v>0</v>
      </c>
      <c r="BN427">
        <v>0</v>
      </c>
      <c r="BO427">
        <v>0</v>
      </c>
      <c r="BP427">
        <v>0</v>
      </c>
      <c r="BQ427">
        <v>0</v>
      </c>
      <c r="BR427">
        <v>0</v>
      </c>
      <c r="BS427">
        <v>0</v>
      </c>
      <c r="BT427">
        <v>0</v>
      </c>
      <c r="BU427">
        <v>0</v>
      </c>
      <c r="BV427">
        <v>0</v>
      </c>
      <c r="BW427">
        <v>0</v>
      </c>
      <c r="BX427">
        <v>0</v>
      </c>
      <c r="BY427">
        <v>6</v>
      </c>
      <c r="BZ427">
        <v>0</v>
      </c>
      <c r="CA427">
        <v>0</v>
      </c>
      <c r="CB427">
        <v>1</v>
      </c>
      <c r="CC427">
        <v>0</v>
      </c>
      <c r="CD427">
        <v>0</v>
      </c>
      <c r="CE427">
        <v>0</v>
      </c>
      <c r="CF427">
        <v>0</v>
      </c>
      <c r="CG427">
        <v>0</v>
      </c>
      <c r="CH427">
        <v>0</v>
      </c>
      <c r="CI427">
        <v>0</v>
      </c>
      <c r="CJ427">
        <v>0</v>
      </c>
      <c r="CK427">
        <v>0</v>
      </c>
      <c r="CL427">
        <v>0</v>
      </c>
      <c r="CM427">
        <v>0</v>
      </c>
      <c r="CN427">
        <v>0</v>
      </c>
      <c r="CO427">
        <v>0</v>
      </c>
      <c r="CP427">
        <v>0</v>
      </c>
      <c r="CQ427">
        <v>0</v>
      </c>
      <c r="CR427">
        <v>18</v>
      </c>
      <c r="CS427">
        <v>0</v>
      </c>
      <c r="CT427">
        <v>0</v>
      </c>
      <c r="CU427">
        <v>0</v>
      </c>
      <c r="CV427">
        <v>0</v>
      </c>
      <c r="CW427">
        <v>0</v>
      </c>
      <c r="CX427">
        <v>0</v>
      </c>
      <c r="CY427">
        <v>0</v>
      </c>
      <c r="CZ427">
        <v>0</v>
      </c>
      <c r="DA427">
        <v>0</v>
      </c>
      <c r="DB427">
        <v>0</v>
      </c>
      <c r="DC427">
        <v>0</v>
      </c>
      <c r="DD427">
        <v>0</v>
      </c>
      <c r="DE427">
        <v>12</v>
      </c>
      <c r="DF427">
        <v>0</v>
      </c>
      <c r="DG427">
        <v>0</v>
      </c>
      <c r="DH427">
        <v>4</v>
      </c>
      <c r="DI427">
        <v>0</v>
      </c>
      <c r="DJ427">
        <v>0</v>
      </c>
      <c r="DK427">
        <v>0</v>
      </c>
      <c r="DL427">
        <v>0</v>
      </c>
      <c r="DM427">
        <v>0</v>
      </c>
      <c r="DN427">
        <v>0</v>
      </c>
      <c r="DO427">
        <v>0</v>
      </c>
      <c r="DP427">
        <v>0</v>
      </c>
      <c r="DQ427">
        <v>0</v>
      </c>
      <c r="DR427">
        <v>0</v>
      </c>
      <c r="DS427">
        <v>0</v>
      </c>
      <c r="DT427" s="340">
        <v>0</v>
      </c>
      <c r="DU427" s="340">
        <v>2</v>
      </c>
      <c r="DV427" s="340">
        <v>0</v>
      </c>
      <c r="DW427" s="340">
        <v>0</v>
      </c>
      <c r="DX427" s="340">
        <v>10</v>
      </c>
      <c r="DY427" s="340">
        <v>0</v>
      </c>
      <c r="DZ427" s="340">
        <v>0</v>
      </c>
      <c r="EA427" s="340">
        <v>0</v>
      </c>
      <c r="EB427" s="340">
        <v>0</v>
      </c>
      <c r="EC427" s="340">
        <v>0</v>
      </c>
      <c r="ED427" s="340">
        <v>0</v>
      </c>
      <c r="EE427" s="340">
        <v>0</v>
      </c>
      <c r="EF427" s="340">
        <v>0</v>
      </c>
      <c r="EG427" s="340">
        <v>0</v>
      </c>
      <c r="EH427" s="340">
        <v>0</v>
      </c>
      <c r="EI427" s="340">
        <v>0</v>
      </c>
      <c r="EJ427" s="235">
        <v>0</v>
      </c>
      <c r="EK427" s="235">
        <v>24</v>
      </c>
      <c r="EL427" s="235">
        <v>0</v>
      </c>
      <c r="EM427" s="235">
        <v>0</v>
      </c>
      <c r="EN427" s="235">
        <v>1</v>
      </c>
      <c r="EO427" s="235">
        <v>0</v>
      </c>
      <c r="EP427" s="235">
        <v>0</v>
      </c>
      <c r="EQ427" s="235">
        <v>0</v>
      </c>
      <c r="ER427" s="235">
        <v>0</v>
      </c>
      <c r="ES427" s="235">
        <v>0</v>
      </c>
      <c r="ET427" s="235">
        <v>0</v>
      </c>
      <c r="EU427" s="235">
        <v>0</v>
      </c>
      <c r="EV427" s="235">
        <v>0</v>
      </c>
      <c r="EW427" s="235">
        <v>0</v>
      </c>
      <c r="EX427" s="235">
        <v>0</v>
      </c>
      <c r="EY427" s="235">
        <v>0</v>
      </c>
    </row>
    <row r="428" spans="1:155" x14ac:dyDescent="0.2">
      <c r="A428" t="s">
        <v>2432</v>
      </c>
      <c r="E428" s="277"/>
      <c r="F428" s="277"/>
      <c r="G428" s="277"/>
      <c r="H428" s="277"/>
      <c r="I428" s="277"/>
      <c r="J428" s="277"/>
      <c r="DT428" s="340" t="e">
        <v>#N/A</v>
      </c>
      <c r="DU428" s="340" t="e">
        <v>#N/A</v>
      </c>
      <c r="DV428" s="340" t="e">
        <v>#N/A</v>
      </c>
      <c r="DW428" s="340" t="e">
        <v>#N/A</v>
      </c>
      <c r="DX428" s="340" t="e">
        <v>#N/A</v>
      </c>
      <c r="DY428" s="340" t="e">
        <v>#N/A</v>
      </c>
      <c r="DZ428" s="340" t="e">
        <v>#N/A</v>
      </c>
      <c r="EA428" s="340" t="e">
        <v>#N/A</v>
      </c>
      <c r="EB428" s="340" t="e">
        <v>#N/A</v>
      </c>
      <c r="EC428" s="340" t="e">
        <v>#N/A</v>
      </c>
      <c r="ED428" s="340" t="e">
        <v>#N/A</v>
      </c>
      <c r="EE428" s="340" t="e">
        <v>#N/A</v>
      </c>
      <c r="EF428" s="340" t="e">
        <v>#N/A</v>
      </c>
      <c r="EG428" s="340" t="e">
        <v>#N/A</v>
      </c>
      <c r="EH428" s="340" t="e">
        <v>#N/A</v>
      </c>
      <c r="EI428" s="340" t="e">
        <v>#N/A</v>
      </c>
      <c r="EJ428" s="235" t="e">
        <v>#N/A</v>
      </c>
      <c r="EK428" s="235" t="e">
        <v>#N/A</v>
      </c>
      <c r="EL428" s="235" t="e">
        <v>#N/A</v>
      </c>
      <c r="EM428" s="235" t="e">
        <v>#N/A</v>
      </c>
      <c r="EN428" s="235" t="e">
        <v>#N/A</v>
      </c>
      <c r="EO428" s="235" t="e">
        <v>#N/A</v>
      </c>
      <c r="EP428" s="235" t="e">
        <v>#N/A</v>
      </c>
      <c r="EQ428" s="235" t="e">
        <v>#N/A</v>
      </c>
      <c r="ER428" s="235" t="e">
        <v>#N/A</v>
      </c>
      <c r="ES428" s="235" t="e">
        <v>#N/A</v>
      </c>
      <c r="ET428" s="235" t="e">
        <v>#N/A</v>
      </c>
      <c r="EU428" s="235" t="e">
        <v>#N/A</v>
      </c>
      <c r="EV428" s="235" t="e">
        <v>#N/A</v>
      </c>
      <c r="EW428" s="235" t="e">
        <v>#N/A</v>
      </c>
      <c r="EX428" s="235" t="e">
        <v>#N/A</v>
      </c>
      <c r="EY428" s="235" t="e">
        <v>#N/A</v>
      </c>
    </row>
    <row r="429" spans="1:155" x14ac:dyDescent="0.2">
      <c r="A429" t="s">
        <v>1928</v>
      </c>
      <c r="E429" s="277"/>
      <c r="F429" s="277"/>
      <c r="G429" s="277"/>
      <c r="H429" s="277"/>
      <c r="I429" s="277"/>
      <c r="J429" s="277"/>
      <c r="K429">
        <v>0</v>
      </c>
      <c r="L429">
        <v>0</v>
      </c>
      <c r="M429">
        <v>0</v>
      </c>
      <c r="N429">
        <v>10</v>
      </c>
      <c r="O429">
        <v>97</v>
      </c>
      <c r="P429">
        <v>0</v>
      </c>
      <c r="Q429">
        <v>3</v>
      </c>
      <c r="R429">
        <v>0</v>
      </c>
      <c r="S429">
        <v>18</v>
      </c>
      <c r="T429">
        <v>12</v>
      </c>
      <c r="U429">
        <v>4</v>
      </c>
      <c r="V429">
        <v>7</v>
      </c>
      <c r="W429">
        <v>0</v>
      </c>
      <c r="X429">
        <v>0</v>
      </c>
      <c r="Y429">
        <v>0</v>
      </c>
      <c r="Z429">
        <v>0</v>
      </c>
      <c r="AA429" t="s">
        <v>2201</v>
      </c>
      <c r="AB429">
        <v>0</v>
      </c>
      <c r="AC429">
        <v>0</v>
      </c>
      <c r="AD429">
        <v>0</v>
      </c>
      <c r="AE429">
        <v>1</v>
      </c>
      <c r="AF429">
        <v>73</v>
      </c>
      <c r="AG429">
        <v>0</v>
      </c>
      <c r="AH429">
        <v>0</v>
      </c>
      <c r="AI429">
        <v>0</v>
      </c>
      <c r="AJ429">
        <v>2</v>
      </c>
      <c r="AK429">
        <v>0</v>
      </c>
      <c r="AL429">
        <v>0</v>
      </c>
      <c r="AM429">
        <v>2</v>
      </c>
      <c r="AN429">
        <v>0</v>
      </c>
      <c r="AO429">
        <v>0</v>
      </c>
      <c r="AP429">
        <v>0</v>
      </c>
      <c r="AQ429">
        <v>0</v>
      </c>
      <c r="AR429">
        <v>0</v>
      </c>
      <c r="AS429">
        <v>41</v>
      </c>
      <c r="AT429">
        <v>0</v>
      </c>
      <c r="AU429">
        <v>2</v>
      </c>
      <c r="AV429">
        <v>61</v>
      </c>
      <c r="AW429">
        <v>0</v>
      </c>
      <c r="AX429">
        <v>0</v>
      </c>
      <c r="AY429">
        <v>0</v>
      </c>
      <c r="AZ429">
        <v>2</v>
      </c>
      <c r="BA429">
        <v>1</v>
      </c>
      <c r="BB429">
        <v>1</v>
      </c>
      <c r="BC429">
        <v>2</v>
      </c>
      <c r="BD429">
        <v>0</v>
      </c>
      <c r="BE429">
        <v>0</v>
      </c>
      <c r="BF429">
        <v>0</v>
      </c>
      <c r="BG429">
        <v>0</v>
      </c>
      <c r="BH429">
        <v>0</v>
      </c>
      <c r="BI429">
        <v>16</v>
      </c>
      <c r="BJ429">
        <v>0</v>
      </c>
      <c r="BK429">
        <v>4</v>
      </c>
      <c r="BL429">
        <v>53</v>
      </c>
      <c r="BM429">
        <v>0</v>
      </c>
      <c r="BN429">
        <v>0</v>
      </c>
      <c r="BO429">
        <v>0</v>
      </c>
      <c r="BP429">
        <v>1</v>
      </c>
      <c r="BQ429">
        <v>1</v>
      </c>
      <c r="BR429">
        <v>1</v>
      </c>
      <c r="BS429">
        <v>0</v>
      </c>
      <c r="BT429">
        <v>0</v>
      </c>
      <c r="BU429">
        <v>0</v>
      </c>
      <c r="BV429">
        <v>0</v>
      </c>
      <c r="BW429">
        <v>0</v>
      </c>
      <c r="BX429">
        <v>0</v>
      </c>
      <c r="BY429">
        <v>3</v>
      </c>
      <c r="BZ429">
        <v>0</v>
      </c>
      <c r="CA429">
        <v>3</v>
      </c>
      <c r="CB429">
        <v>28</v>
      </c>
      <c r="CC429">
        <v>0</v>
      </c>
      <c r="CD429">
        <v>0</v>
      </c>
      <c r="CE429">
        <v>0</v>
      </c>
      <c r="CF429">
        <v>0</v>
      </c>
      <c r="CG429">
        <v>0</v>
      </c>
      <c r="CH429">
        <v>0</v>
      </c>
      <c r="CI429">
        <v>0</v>
      </c>
      <c r="CJ429">
        <v>0</v>
      </c>
      <c r="CK429">
        <v>0</v>
      </c>
      <c r="CL429">
        <v>0</v>
      </c>
      <c r="CM429">
        <v>0</v>
      </c>
      <c r="CN429">
        <v>0</v>
      </c>
      <c r="CO429">
        <v>28</v>
      </c>
      <c r="CP429">
        <v>0</v>
      </c>
      <c r="CQ429">
        <v>5</v>
      </c>
      <c r="CR429">
        <v>56</v>
      </c>
      <c r="CS429">
        <v>0</v>
      </c>
      <c r="CT429">
        <v>3</v>
      </c>
      <c r="CU429">
        <v>0</v>
      </c>
      <c r="CV429">
        <v>3</v>
      </c>
      <c r="CW429">
        <v>1</v>
      </c>
      <c r="CX429">
        <v>0</v>
      </c>
      <c r="CY429">
        <v>3</v>
      </c>
      <c r="CZ429">
        <v>0</v>
      </c>
      <c r="DA429">
        <v>0</v>
      </c>
      <c r="DB429">
        <v>0</v>
      </c>
      <c r="DC429">
        <v>0</v>
      </c>
      <c r="DD429">
        <v>0</v>
      </c>
      <c r="DE429">
        <v>0</v>
      </c>
      <c r="DF429">
        <v>0</v>
      </c>
      <c r="DG429">
        <v>4</v>
      </c>
      <c r="DH429">
        <v>23</v>
      </c>
      <c r="DI429">
        <v>0</v>
      </c>
      <c r="DJ429">
        <v>1</v>
      </c>
      <c r="DK429">
        <v>0</v>
      </c>
      <c r="DL429">
        <v>1</v>
      </c>
      <c r="DM429">
        <v>1</v>
      </c>
      <c r="DN429">
        <v>3</v>
      </c>
      <c r="DO429">
        <v>1</v>
      </c>
      <c r="DP429">
        <v>0</v>
      </c>
      <c r="DQ429">
        <v>0</v>
      </c>
      <c r="DR429">
        <v>0</v>
      </c>
      <c r="DS429">
        <v>0</v>
      </c>
      <c r="DT429" s="340">
        <v>0</v>
      </c>
      <c r="DU429" s="340">
        <v>0</v>
      </c>
      <c r="DV429" s="340">
        <v>0</v>
      </c>
      <c r="DW429" s="340">
        <v>6</v>
      </c>
      <c r="DX429" s="340">
        <v>23</v>
      </c>
      <c r="DY429" s="340">
        <v>0</v>
      </c>
      <c r="DZ429" s="340">
        <v>1</v>
      </c>
      <c r="EA429" s="340">
        <v>0</v>
      </c>
      <c r="EB429" s="340">
        <v>1</v>
      </c>
      <c r="EC429" s="340">
        <v>0</v>
      </c>
      <c r="ED429" s="340">
        <v>0</v>
      </c>
      <c r="EE429" s="340">
        <v>2</v>
      </c>
      <c r="EF429" s="340">
        <v>0</v>
      </c>
      <c r="EG429" s="340">
        <v>0</v>
      </c>
      <c r="EH429" s="340">
        <v>0</v>
      </c>
      <c r="EI429" s="340">
        <v>0</v>
      </c>
      <c r="EJ429" s="235">
        <v>0</v>
      </c>
      <c r="EK429" s="235">
        <v>29</v>
      </c>
      <c r="EL429" s="235">
        <v>0</v>
      </c>
      <c r="EM429" s="235">
        <v>10</v>
      </c>
      <c r="EN429" s="235">
        <v>28</v>
      </c>
      <c r="EO429" s="235">
        <v>0</v>
      </c>
      <c r="EP429" s="235">
        <v>0</v>
      </c>
      <c r="EQ429" s="235">
        <v>0</v>
      </c>
      <c r="ER429" s="235">
        <v>0</v>
      </c>
      <c r="ES429" s="235">
        <v>1</v>
      </c>
      <c r="ET429" s="235">
        <v>4</v>
      </c>
      <c r="EU429" s="235">
        <v>2</v>
      </c>
      <c r="EV429" s="235">
        <v>0</v>
      </c>
      <c r="EW429" s="235">
        <v>0</v>
      </c>
      <c r="EX429" s="235">
        <v>0</v>
      </c>
      <c r="EY429" s="235">
        <v>1</v>
      </c>
    </row>
    <row r="430" spans="1:155" x14ac:dyDescent="0.2">
      <c r="A430" t="s">
        <v>1675</v>
      </c>
      <c r="E430" s="277"/>
      <c r="F430" s="277"/>
      <c r="G430" s="277"/>
      <c r="H430" s="277"/>
      <c r="I430" s="277"/>
      <c r="J430" s="277"/>
      <c r="K430">
        <v>0</v>
      </c>
      <c r="L430">
        <v>3</v>
      </c>
      <c r="M430">
        <v>0</v>
      </c>
      <c r="N430">
        <v>32</v>
      </c>
      <c r="O430">
        <v>59</v>
      </c>
      <c r="P430">
        <v>0</v>
      </c>
      <c r="Q430">
        <v>9</v>
      </c>
      <c r="R430">
        <v>16</v>
      </c>
      <c r="S430">
        <v>128</v>
      </c>
      <c r="T430">
        <v>343</v>
      </c>
      <c r="U430">
        <v>84</v>
      </c>
      <c r="V430">
        <v>62</v>
      </c>
      <c r="W430">
        <v>0</v>
      </c>
      <c r="X430">
        <v>0</v>
      </c>
      <c r="Y430">
        <v>0</v>
      </c>
      <c r="Z430">
        <v>1</v>
      </c>
      <c r="AA430" t="s">
        <v>2201</v>
      </c>
      <c r="AB430">
        <v>0</v>
      </c>
      <c r="AC430">
        <v>0</v>
      </c>
      <c r="AD430">
        <v>0</v>
      </c>
      <c r="AE430">
        <v>4</v>
      </c>
      <c r="AF430">
        <v>0</v>
      </c>
      <c r="AG430">
        <v>0</v>
      </c>
      <c r="AH430">
        <v>3</v>
      </c>
      <c r="AI430">
        <v>13</v>
      </c>
      <c r="AJ430">
        <v>32</v>
      </c>
      <c r="AK430">
        <v>2</v>
      </c>
      <c r="AL430">
        <v>0</v>
      </c>
      <c r="AM430">
        <v>30</v>
      </c>
      <c r="AN430">
        <v>0</v>
      </c>
      <c r="AO430">
        <v>0</v>
      </c>
      <c r="AP430">
        <v>0</v>
      </c>
      <c r="AQ430">
        <v>1</v>
      </c>
      <c r="AR430">
        <v>0</v>
      </c>
      <c r="AS430">
        <v>0</v>
      </c>
      <c r="AT430">
        <v>0</v>
      </c>
      <c r="AU430">
        <v>1</v>
      </c>
      <c r="AV430">
        <v>14</v>
      </c>
      <c r="AW430">
        <v>0</v>
      </c>
      <c r="AX430">
        <v>1</v>
      </c>
      <c r="AY430">
        <v>0</v>
      </c>
      <c r="AZ430">
        <v>0</v>
      </c>
      <c r="BA430">
        <v>0</v>
      </c>
      <c r="BB430">
        <v>110</v>
      </c>
      <c r="BC430">
        <v>0</v>
      </c>
      <c r="BD430">
        <v>0</v>
      </c>
      <c r="BE430">
        <v>0</v>
      </c>
      <c r="BF430">
        <v>0</v>
      </c>
      <c r="BG430">
        <v>0</v>
      </c>
      <c r="BH430">
        <v>0</v>
      </c>
      <c r="BI430">
        <v>0</v>
      </c>
      <c r="BJ430">
        <v>0</v>
      </c>
      <c r="BK430">
        <v>1</v>
      </c>
      <c r="BL430">
        <v>3</v>
      </c>
      <c r="BM430">
        <v>0</v>
      </c>
      <c r="BN430">
        <v>1</v>
      </c>
      <c r="BO430">
        <v>1</v>
      </c>
      <c r="BP430">
        <v>19</v>
      </c>
      <c r="BQ430">
        <v>2</v>
      </c>
      <c r="BR430">
        <v>0</v>
      </c>
      <c r="BS430">
        <v>11</v>
      </c>
      <c r="BT430">
        <v>0</v>
      </c>
      <c r="BU430">
        <v>0</v>
      </c>
      <c r="BV430">
        <v>0</v>
      </c>
      <c r="BW430">
        <v>0</v>
      </c>
      <c r="BX430">
        <v>0</v>
      </c>
      <c r="BY430">
        <v>2</v>
      </c>
      <c r="BZ430">
        <v>0</v>
      </c>
      <c r="CA430">
        <v>0</v>
      </c>
      <c r="CB430">
        <v>6</v>
      </c>
      <c r="CC430">
        <v>0</v>
      </c>
      <c r="CD430">
        <v>0</v>
      </c>
      <c r="CE430">
        <v>0</v>
      </c>
      <c r="CF430">
        <v>0</v>
      </c>
      <c r="CG430">
        <v>2</v>
      </c>
      <c r="CH430">
        <v>77</v>
      </c>
      <c r="CI430">
        <v>0</v>
      </c>
      <c r="CJ430">
        <v>0</v>
      </c>
      <c r="CK430">
        <v>0</v>
      </c>
      <c r="CL430">
        <v>0</v>
      </c>
      <c r="CM430">
        <v>0</v>
      </c>
      <c r="CN430">
        <v>0</v>
      </c>
      <c r="CO430">
        <v>0</v>
      </c>
      <c r="CP430">
        <v>0</v>
      </c>
      <c r="CQ430">
        <v>5</v>
      </c>
      <c r="CR430">
        <v>3</v>
      </c>
      <c r="CS430">
        <v>0</v>
      </c>
      <c r="CT430">
        <v>0</v>
      </c>
      <c r="CU430">
        <v>2</v>
      </c>
      <c r="CV430">
        <v>20</v>
      </c>
      <c r="CW430">
        <v>5</v>
      </c>
      <c r="CX430">
        <v>0</v>
      </c>
      <c r="CY430">
        <v>9</v>
      </c>
      <c r="CZ430">
        <v>0</v>
      </c>
      <c r="DA430">
        <v>0</v>
      </c>
      <c r="DB430">
        <v>0</v>
      </c>
      <c r="DC430">
        <v>0</v>
      </c>
      <c r="DD430">
        <v>0</v>
      </c>
      <c r="DE430">
        <v>2</v>
      </c>
      <c r="DF430">
        <v>0</v>
      </c>
      <c r="DG430">
        <v>0</v>
      </c>
      <c r="DH430">
        <v>15</v>
      </c>
      <c r="DI430">
        <v>0</v>
      </c>
      <c r="DJ430">
        <v>0</v>
      </c>
      <c r="DK430">
        <v>0</v>
      </c>
      <c r="DL430">
        <v>0</v>
      </c>
      <c r="DM430">
        <v>0</v>
      </c>
      <c r="DN430">
        <v>52</v>
      </c>
      <c r="DO430">
        <v>0</v>
      </c>
      <c r="DP430">
        <v>0</v>
      </c>
      <c r="DQ430">
        <v>0</v>
      </c>
      <c r="DR430">
        <v>0</v>
      </c>
      <c r="DS430">
        <v>0</v>
      </c>
      <c r="DT430" s="340">
        <v>0</v>
      </c>
      <c r="DU430" s="340">
        <v>1</v>
      </c>
      <c r="DV430" s="340">
        <v>0</v>
      </c>
      <c r="DW430" s="340">
        <v>9</v>
      </c>
      <c r="DX430" s="340">
        <v>4</v>
      </c>
      <c r="DY430" s="340">
        <v>0</v>
      </c>
      <c r="DZ430" s="340">
        <v>1</v>
      </c>
      <c r="EA430" s="340">
        <v>0</v>
      </c>
      <c r="EB430" s="340">
        <v>21</v>
      </c>
      <c r="EC430" s="340">
        <v>17</v>
      </c>
      <c r="ED430" s="340">
        <v>1</v>
      </c>
      <c r="EE430" s="340">
        <v>6</v>
      </c>
      <c r="EF430" s="340">
        <v>0</v>
      </c>
      <c r="EG430" s="340">
        <v>0</v>
      </c>
      <c r="EH430" s="340">
        <v>0</v>
      </c>
      <c r="EI430" s="340">
        <v>0</v>
      </c>
      <c r="EJ430" s="235">
        <v>0</v>
      </c>
      <c r="EK430" s="235">
        <v>2</v>
      </c>
      <c r="EL430" s="235">
        <v>0</v>
      </c>
      <c r="EM430" s="235">
        <v>0</v>
      </c>
      <c r="EN430" s="235">
        <v>4</v>
      </c>
      <c r="EO430" s="235">
        <v>0</v>
      </c>
      <c r="EP430" s="235">
        <v>0</v>
      </c>
      <c r="EQ430" s="235">
        <v>0</v>
      </c>
      <c r="ER430" s="235">
        <v>0</v>
      </c>
      <c r="ES430" s="235">
        <v>0</v>
      </c>
      <c r="ET430" s="235">
        <v>46</v>
      </c>
      <c r="EU430" s="235">
        <v>0</v>
      </c>
      <c r="EV430" s="235">
        <v>0</v>
      </c>
      <c r="EW430" s="235">
        <v>0</v>
      </c>
      <c r="EX430" s="235">
        <v>0</v>
      </c>
      <c r="EY430" s="235">
        <v>0</v>
      </c>
    </row>
    <row r="431" spans="1:155" x14ac:dyDescent="0.2">
      <c r="A431" t="s">
        <v>1866</v>
      </c>
      <c r="E431" s="277"/>
      <c r="F431" s="277"/>
      <c r="G431" s="277"/>
      <c r="H431" s="277"/>
      <c r="I431" s="277"/>
      <c r="J431" s="277"/>
      <c r="K431">
        <v>0</v>
      </c>
      <c r="L431">
        <v>6</v>
      </c>
      <c r="M431">
        <v>0</v>
      </c>
      <c r="N431">
        <v>4</v>
      </c>
      <c r="O431">
        <v>18</v>
      </c>
      <c r="P431">
        <v>0</v>
      </c>
      <c r="Q431">
        <v>0</v>
      </c>
      <c r="R431">
        <v>0</v>
      </c>
      <c r="S431">
        <v>3</v>
      </c>
      <c r="T431">
        <v>16</v>
      </c>
      <c r="U431">
        <v>4</v>
      </c>
      <c r="V431">
        <v>10</v>
      </c>
      <c r="W431">
        <v>0</v>
      </c>
      <c r="X431">
        <v>0</v>
      </c>
      <c r="Y431">
        <v>0</v>
      </c>
      <c r="Z431">
        <v>0</v>
      </c>
      <c r="AA431" t="s">
        <v>2201</v>
      </c>
      <c r="AB431">
        <v>0</v>
      </c>
      <c r="AC431">
        <v>0</v>
      </c>
      <c r="AD431">
        <v>0</v>
      </c>
      <c r="AE431">
        <v>0</v>
      </c>
      <c r="AF431">
        <v>1</v>
      </c>
      <c r="AG431">
        <v>0</v>
      </c>
      <c r="AH431">
        <v>0</v>
      </c>
      <c r="AI431">
        <v>0</v>
      </c>
      <c r="AJ431">
        <v>1</v>
      </c>
      <c r="AK431">
        <v>0</v>
      </c>
      <c r="AL431">
        <v>0</v>
      </c>
      <c r="AM431">
        <v>3</v>
      </c>
      <c r="AN431">
        <v>0</v>
      </c>
      <c r="AO431">
        <v>0</v>
      </c>
      <c r="AP431">
        <v>0</v>
      </c>
      <c r="AQ431">
        <v>0</v>
      </c>
      <c r="AR431">
        <v>0</v>
      </c>
      <c r="AS431">
        <v>1</v>
      </c>
      <c r="AT431">
        <v>0</v>
      </c>
      <c r="AU431">
        <v>0</v>
      </c>
      <c r="AV431">
        <v>1</v>
      </c>
      <c r="AW431">
        <v>0</v>
      </c>
      <c r="AX431">
        <v>1</v>
      </c>
      <c r="AY431">
        <v>0</v>
      </c>
      <c r="AZ431">
        <v>0</v>
      </c>
      <c r="BA431">
        <v>0</v>
      </c>
      <c r="BB431">
        <v>2</v>
      </c>
      <c r="BC431">
        <v>0</v>
      </c>
      <c r="BD431">
        <v>0</v>
      </c>
      <c r="BE431">
        <v>0</v>
      </c>
      <c r="BF431">
        <v>0</v>
      </c>
      <c r="BG431">
        <v>0</v>
      </c>
      <c r="BH431">
        <v>0</v>
      </c>
      <c r="BI431">
        <v>0</v>
      </c>
      <c r="BJ431">
        <v>0</v>
      </c>
      <c r="BK431">
        <v>2</v>
      </c>
      <c r="BL431">
        <v>1</v>
      </c>
      <c r="BM431">
        <v>0</v>
      </c>
      <c r="BN431">
        <v>0</v>
      </c>
      <c r="BO431">
        <v>0</v>
      </c>
      <c r="BP431">
        <v>0</v>
      </c>
      <c r="BQ431">
        <v>2</v>
      </c>
      <c r="BR431">
        <v>0</v>
      </c>
      <c r="BS431">
        <v>3</v>
      </c>
      <c r="BT431">
        <v>0</v>
      </c>
      <c r="BU431">
        <v>0</v>
      </c>
      <c r="BV431">
        <v>0</v>
      </c>
      <c r="BW431">
        <v>0</v>
      </c>
      <c r="BX431">
        <v>0</v>
      </c>
      <c r="BY431">
        <v>0</v>
      </c>
      <c r="BZ431">
        <v>0</v>
      </c>
      <c r="CA431">
        <v>0</v>
      </c>
      <c r="CB431">
        <v>2</v>
      </c>
      <c r="CC431">
        <v>0</v>
      </c>
      <c r="CD431">
        <v>3</v>
      </c>
      <c r="CE431">
        <v>0</v>
      </c>
      <c r="CF431">
        <v>0</v>
      </c>
      <c r="CG431">
        <v>1</v>
      </c>
      <c r="CH431">
        <v>0</v>
      </c>
      <c r="CI431">
        <v>0</v>
      </c>
      <c r="CJ431">
        <v>0</v>
      </c>
      <c r="CK431">
        <v>0</v>
      </c>
      <c r="CL431">
        <v>0</v>
      </c>
      <c r="CM431">
        <v>0</v>
      </c>
      <c r="CN431">
        <v>0</v>
      </c>
      <c r="CO431">
        <v>1</v>
      </c>
      <c r="CP431">
        <v>0</v>
      </c>
      <c r="CQ431">
        <v>0</v>
      </c>
      <c r="CR431">
        <v>0</v>
      </c>
      <c r="CS431">
        <v>0</v>
      </c>
      <c r="CT431">
        <v>0</v>
      </c>
      <c r="CU431">
        <v>0</v>
      </c>
      <c r="CV431">
        <v>1</v>
      </c>
      <c r="CW431">
        <v>1</v>
      </c>
      <c r="CX431">
        <v>0</v>
      </c>
      <c r="CY431">
        <v>1</v>
      </c>
      <c r="CZ431">
        <v>0</v>
      </c>
      <c r="DA431">
        <v>0</v>
      </c>
      <c r="DB431">
        <v>0</v>
      </c>
      <c r="DC431">
        <v>0</v>
      </c>
      <c r="DD431">
        <v>0</v>
      </c>
      <c r="DE431">
        <v>0</v>
      </c>
      <c r="DF431">
        <v>0</v>
      </c>
      <c r="DG431">
        <v>0</v>
      </c>
      <c r="DH431">
        <v>1</v>
      </c>
      <c r="DI431">
        <v>0</v>
      </c>
      <c r="DJ431">
        <v>0</v>
      </c>
      <c r="DK431">
        <v>0</v>
      </c>
      <c r="DL431">
        <v>0</v>
      </c>
      <c r="DM431">
        <v>1</v>
      </c>
      <c r="DN431">
        <v>1</v>
      </c>
      <c r="DO431">
        <v>0</v>
      </c>
      <c r="DP431">
        <v>0</v>
      </c>
      <c r="DQ431">
        <v>0</v>
      </c>
      <c r="DR431">
        <v>0</v>
      </c>
      <c r="DS431">
        <v>0</v>
      </c>
      <c r="DT431" s="340">
        <v>0</v>
      </c>
      <c r="DU431" s="340">
        <v>0</v>
      </c>
      <c r="DV431" s="340">
        <v>0</v>
      </c>
      <c r="DW431" s="340">
        <v>1</v>
      </c>
      <c r="DX431" s="340">
        <v>2</v>
      </c>
      <c r="DY431" s="340">
        <v>0</v>
      </c>
      <c r="DZ431" s="340">
        <v>0</v>
      </c>
      <c r="EA431" s="340">
        <v>0</v>
      </c>
      <c r="EB431" s="340">
        <v>0</v>
      </c>
      <c r="EC431" s="340">
        <v>1</v>
      </c>
      <c r="ED431" s="340">
        <v>0</v>
      </c>
      <c r="EE431" s="340">
        <v>2</v>
      </c>
      <c r="EF431" s="340">
        <v>0</v>
      </c>
      <c r="EG431" s="340">
        <v>0</v>
      </c>
      <c r="EH431" s="340">
        <v>0</v>
      </c>
      <c r="EI431" s="340">
        <v>0</v>
      </c>
      <c r="EJ431" s="235">
        <v>0</v>
      </c>
      <c r="EK431" s="235">
        <v>2</v>
      </c>
      <c r="EL431" s="235">
        <v>0</v>
      </c>
      <c r="EM431" s="235">
        <v>0</v>
      </c>
      <c r="EN431" s="235">
        <v>0</v>
      </c>
      <c r="EO431" s="235">
        <v>0</v>
      </c>
      <c r="EP431" s="235">
        <v>1</v>
      </c>
      <c r="EQ431" s="235">
        <v>0</v>
      </c>
      <c r="ER431" s="235">
        <v>0</v>
      </c>
      <c r="ES431" s="235">
        <v>0</v>
      </c>
      <c r="ET431" s="235">
        <v>2</v>
      </c>
      <c r="EU431" s="235">
        <v>0</v>
      </c>
      <c r="EV431" s="235">
        <v>0</v>
      </c>
      <c r="EW431" s="235">
        <v>0</v>
      </c>
      <c r="EX431" s="235">
        <v>0</v>
      </c>
      <c r="EY431" s="235">
        <v>0</v>
      </c>
    </row>
    <row r="432" spans="1:155" x14ac:dyDescent="0.2">
      <c r="A432" t="s">
        <v>1791</v>
      </c>
      <c r="E432" s="277"/>
      <c r="F432" s="277"/>
      <c r="G432" s="277"/>
      <c r="H432" s="277"/>
      <c r="I432" s="277"/>
      <c r="J432" s="277"/>
      <c r="K432">
        <v>0</v>
      </c>
      <c r="L432">
        <v>0</v>
      </c>
      <c r="M432">
        <v>0</v>
      </c>
      <c r="N432">
        <v>0</v>
      </c>
      <c r="O432">
        <v>0</v>
      </c>
      <c r="P432">
        <v>0</v>
      </c>
      <c r="Q432">
        <v>0</v>
      </c>
      <c r="R432">
        <v>0</v>
      </c>
      <c r="S432">
        <v>15</v>
      </c>
      <c r="T432">
        <v>136</v>
      </c>
      <c r="U432">
        <v>46</v>
      </c>
      <c r="V432">
        <v>1</v>
      </c>
      <c r="W432">
        <v>0</v>
      </c>
      <c r="X432">
        <v>0</v>
      </c>
      <c r="Y432">
        <v>0</v>
      </c>
      <c r="Z432">
        <v>0</v>
      </c>
      <c r="AA432" t="s">
        <v>2201</v>
      </c>
      <c r="AB432">
        <v>0</v>
      </c>
      <c r="AC432">
        <v>0</v>
      </c>
      <c r="AD432">
        <v>0</v>
      </c>
      <c r="AE432">
        <v>0</v>
      </c>
      <c r="AF432">
        <v>0</v>
      </c>
      <c r="AG432">
        <v>0</v>
      </c>
      <c r="AH432">
        <v>0</v>
      </c>
      <c r="AI432">
        <v>0</v>
      </c>
      <c r="AJ432">
        <v>9</v>
      </c>
      <c r="AK432">
        <v>3</v>
      </c>
      <c r="AL432">
        <v>0</v>
      </c>
      <c r="AM432">
        <v>1</v>
      </c>
      <c r="AN432">
        <v>0</v>
      </c>
      <c r="AO432">
        <v>0</v>
      </c>
      <c r="AP432">
        <v>0</v>
      </c>
      <c r="AQ432">
        <v>0</v>
      </c>
      <c r="AR432">
        <v>0</v>
      </c>
      <c r="AS432">
        <v>0</v>
      </c>
      <c r="AT432">
        <v>0</v>
      </c>
      <c r="AU432">
        <v>0</v>
      </c>
      <c r="AV432">
        <v>0</v>
      </c>
      <c r="AW432">
        <v>0</v>
      </c>
      <c r="AX432">
        <v>0</v>
      </c>
      <c r="AY432">
        <v>0</v>
      </c>
      <c r="AZ432">
        <v>0</v>
      </c>
      <c r="BA432">
        <v>0</v>
      </c>
      <c r="BB432">
        <v>17</v>
      </c>
      <c r="BC432">
        <v>0</v>
      </c>
      <c r="BD432">
        <v>0</v>
      </c>
      <c r="BE432">
        <v>0</v>
      </c>
      <c r="BF432">
        <v>0</v>
      </c>
      <c r="BG432">
        <v>0</v>
      </c>
      <c r="BH432">
        <v>0</v>
      </c>
      <c r="BI432">
        <v>0</v>
      </c>
      <c r="BJ432">
        <v>0</v>
      </c>
      <c r="BK432">
        <v>0</v>
      </c>
      <c r="BL432">
        <v>0</v>
      </c>
      <c r="BM432">
        <v>0</v>
      </c>
      <c r="BN432">
        <v>0</v>
      </c>
      <c r="BO432">
        <v>0</v>
      </c>
      <c r="BP432">
        <v>3</v>
      </c>
      <c r="BQ432">
        <v>9</v>
      </c>
      <c r="BR432">
        <v>0</v>
      </c>
      <c r="BS432">
        <v>0</v>
      </c>
      <c r="BT432">
        <v>0</v>
      </c>
      <c r="BU432">
        <v>0</v>
      </c>
      <c r="BV432">
        <v>0</v>
      </c>
      <c r="BW432">
        <v>0</v>
      </c>
      <c r="BX432">
        <v>0</v>
      </c>
      <c r="BY432">
        <v>0</v>
      </c>
      <c r="BZ432">
        <v>0</v>
      </c>
      <c r="CA432">
        <v>0</v>
      </c>
      <c r="CB432">
        <v>0</v>
      </c>
      <c r="CC432">
        <v>0</v>
      </c>
      <c r="CD432">
        <v>0</v>
      </c>
      <c r="CE432">
        <v>0</v>
      </c>
      <c r="CF432">
        <v>0</v>
      </c>
      <c r="CG432">
        <v>0</v>
      </c>
      <c r="CH432">
        <v>14</v>
      </c>
      <c r="CI432">
        <v>0</v>
      </c>
      <c r="CJ432">
        <v>0</v>
      </c>
      <c r="CK432">
        <v>0</v>
      </c>
      <c r="CL432">
        <v>0</v>
      </c>
      <c r="CM432">
        <v>0</v>
      </c>
      <c r="CN432">
        <v>0</v>
      </c>
      <c r="CO432">
        <v>0</v>
      </c>
      <c r="CP432">
        <v>0</v>
      </c>
      <c r="CQ432">
        <v>0</v>
      </c>
      <c r="CR432">
        <v>0</v>
      </c>
      <c r="CS432">
        <v>0</v>
      </c>
      <c r="CT432">
        <v>0</v>
      </c>
      <c r="CU432">
        <v>0</v>
      </c>
      <c r="CV432">
        <v>1</v>
      </c>
      <c r="CW432">
        <v>27</v>
      </c>
      <c r="CX432">
        <v>1</v>
      </c>
      <c r="CY432">
        <v>0</v>
      </c>
      <c r="CZ432">
        <v>0</v>
      </c>
      <c r="DA432">
        <v>0</v>
      </c>
      <c r="DB432">
        <v>0</v>
      </c>
      <c r="DC432">
        <v>0</v>
      </c>
      <c r="DD432">
        <v>0</v>
      </c>
      <c r="DE432">
        <v>0</v>
      </c>
      <c r="DF432">
        <v>0</v>
      </c>
      <c r="DG432">
        <v>0</v>
      </c>
      <c r="DH432">
        <v>0</v>
      </c>
      <c r="DI432">
        <v>0</v>
      </c>
      <c r="DJ432">
        <v>0</v>
      </c>
      <c r="DK432">
        <v>0</v>
      </c>
      <c r="DL432">
        <v>0</v>
      </c>
      <c r="DM432">
        <v>1</v>
      </c>
      <c r="DN432">
        <v>27</v>
      </c>
      <c r="DO432">
        <v>0</v>
      </c>
      <c r="DP432">
        <v>0</v>
      </c>
      <c r="DQ432">
        <v>0</v>
      </c>
      <c r="DR432">
        <v>0</v>
      </c>
      <c r="DS432">
        <v>0</v>
      </c>
      <c r="DT432" s="340">
        <v>0</v>
      </c>
      <c r="DU432" s="340">
        <v>0</v>
      </c>
      <c r="DV432" s="340">
        <v>0</v>
      </c>
      <c r="DW432" s="340">
        <v>0</v>
      </c>
      <c r="DX432" s="340">
        <v>0</v>
      </c>
      <c r="DY432" s="340">
        <v>0</v>
      </c>
      <c r="DZ432" s="340">
        <v>0</v>
      </c>
      <c r="EA432" s="340">
        <v>0</v>
      </c>
      <c r="EB432" s="340">
        <v>0</v>
      </c>
      <c r="EC432" s="340">
        <v>18</v>
      </c>
      <c r="ED432" s="340">
        <v>1</v>
      </c>
      <c r="EE432" s="340">
        <v>0</v>
      </c>
      <c r="EF432" s="340">
        <v>0</v>
      </c>
      <c r="EG432" s="340">
        <v>0</v>
      </c>
      <c r="EH432" s="340">
        <v>0</v>
      </c>
      <c r="EI432" s="340">
        <v>0</v>
      </c>
      <c r="EJ432" s="235">
        <v>0</v>
      </c>
      <c r="EK432" s="235">
        <v>0</v>
      </c>
      <c r="EL432" s="235">
        <v>0</v>
      </c>
      <c r="EM432" s="235">
        <v>0</v>
      </c>
      <c r="EN432" s="235">
        <v>0</v>
      </c>
      <c r="EO432" s="235">
        <v>0</v>
      </c>
      <c r="EP432" s="235">
        <v>0</v>
      </c>
      <c r="EQ432" s="235">
        <v>0</v>
      </c>
      <c r="ER432" s="235">
        <v>0</v>
      </c>
      <c r="ES432" s="235">
        <v>0</v>
      </c>
      <c r="ET432" s="235">
        <v>18</v>
      </c>
      <c r="EU432" s="235">
        <v>0</v>
      </c>
      <c r="EV432" s="235">
        <v>0</v>
      </c>
      <c r="EW432" s="235">
        <v>0</v>
      </c>
      <c r="EX432" s="235">
        <v>0</v>
      </c>
      <c r="EY432" s="235">
        <v>0</v>
      </c>
    </row>
    <row r="433" spans="1:155" x14ac:dyDescent="0.2">
      <c r="A433" t="s">
        <v>2242</v>
      </c>
      <c r="E433" s="277"/>
      <c r="F433" s="277"/>
      <c r="G433" s="277"/>
      <c r="H433" s="277"/>
      <c r="I433" s="277"/>
      <c r="J433" s="277"/>
      <c r="K433">
        <v>0</v>
      </c>
      <c r="L433">
        <v>7</v>
      </c>
      <c r="M433">
        <v>0</v>
      </c>
      <c r="N433">
        <v>0</v>
      </c>
      <c r="O433">
        <v>2</v>
      </c>
      <c r="P433">
        <v>0</v>
      </c>
      <c r="Q433">
        <v>0</v>
      </c>
      <c r="R433">
        <v>0</v>
      </c>
      <c r="S433">
        <v>7</v>
      </c>
      <c r="T433">
        <v>12</v>
      </c>
      <c r="U433">
        <v>9</v>
      </c>
      <c r="V433">
        <v>5</v>
      </c>
      <c r="W433">
        <v>0</v>
      </c>
      <c r="X433">
        <v>0</v>
      </c>
      <c r="Y433">
        <v>0</v>
      </c>
      <c r="Z433">
        <v>2</v>
      </c>
      <c r="AA433" t="s">
        <v>2201</v>
      </c>
      <c r="AB433">
        <v>0</v>
      </c>
      <c r="AC433">
        <v>0</v>
      </c>
      <c r="AD433">
        <v>0</v>
      </c>
      <c r="AE433">
        <v>0</v>
      </c>
      <c r="AF433">
        <v>0</v>
      </c>
      <c r="AG433">
        <v>0</v>
      </c>
      <c r="AH433">
        <v>0</v>
      </c>
      <c r="AI433">
        <v>0</v>
      </c>
      <c r="AJ433">
        <v>2</v>
      </c>
      <c r="AK433">
        <v>0</v>
      </c>
      <c r="AL433">
        <v>0</v>
      </c>
      <c r="AM433">
        <v>1</v>
      </c>
      <c r="AN433">
        <v>0</v>
      </c>
      <c r="AO433">
        <v>0</v>
      </c>
      <c r="AP433">
        <v>0</v>
      </c>
      <c r="AQ433">
        <v>0</v>
      </c>
      <c r="AR433">
        <v>0</v>
      </c>
      <c r="AS433">
        <v>1</v>
      </c>
      <c r="AT433">
        <v>0</v>
      </c>
      <c r="AU433">
        <v>0</v>
      </c>
      <c r="AV433">
        <v>0</v>
      </c>
      <c r="AW433">
        <v>0</v>
      </c>
      <c r="AX433">
        <v>0</v>
      </c>
      <c r="AY433">
        <v>0</v>
      </c>
      <c r="AZ433">
        <v>0</v>
      </c>
      <c r="BA433">
        <v>0</v>
      </c>
      <c r="BB433">
        <v>1</v>
      </c>
      <c r="BC433">
        <v>0</v>
      </c>
      <c r="BD433">
        <v>0</v>
      </c>
      <c r="BE433">
        <v>0</v>
      </c>
      <c r="BF433">
        <v>0</v>
      </c>
      <c r="BG433">
        <v>0</v>
      </c>
      <c r="BH433">
        <v>0</v>
      </c>
      <c r="BI433">
        <v>0</v>
      </c>
      <c r="BJ433">
        <v>0</v>
      </c>
      <c r="BK433">
        <v>0</v>
      </c>
      <c r="BL433">
        <v>0</v>
      </c>
      <c r="BM433">
        <v>0</v>
      </c>
      <c r="BN433">
        <v>0</v>
      </c>
      <c r="BO433">
        <v>0</v>
      </c>
      <c r="BP433">
        <v>1</v>
      </c>
      <c r="BQ433">
        <v>1</v>
      </c>
      <c r="BR433">
        <v>0</v>
      </c>
      <c r="BS433">
        <v>0</v>
      </c>
      <c r="BT433">
        <v>0</v>
      </c>
      <c r="BU433">
        <v>0</v>
      </c>
      <c r="BV433">
        <v>0</v>
      </c>
      <c r="BW433">
        <v>0</v>
      </c>
      <c r="BX433">
        <v>0</v>
      </c>
      <c r="BY433">
        <v>2</v>
      </c>
      <c r="BZ433">
        <v>0</v>
      </c>
      <c r="CA433">
        <v>0</v>
      </c>
      <c r="CB433">
        <v>0</v>
      </c>
      <c r="CC433">
        <v>0</v>
      </c>
      <c r="CD433">
        <v>0</v>
      </c>
      <c r="CE433">
        <v>0</v>
      </c>
      <c r="CF433">
        <v>0</v>
      </c>
      <c r="CG433">
        <v>0</v>
      </c>
      <c r="CH433">
        <v>2</v>
      </c>
      <c r="CI433">
        <v>0</v>
      </c>
      <c r="CJ433">
        <v>0</v>
      </c>
      <c r="CK433">
        <v>0</v>
      </c>
      <c r="CL433">
        <v>0</v>
      </c>
      <c r="CM433">
        <v>0</v>
      </c>
      <c r="CN433">
        <v>0</v>
      </c>
      <c r="CO433">
        <v>0</v>
      </c>
      <c r="CP433">
        <v>0</v>
      </c>
      <c r="CQ433">
        <v>0</v>
      </c>
      <c r="CR433">
        <v>0</v>
      </c>
      <c r="CS433">
        <v>0</v>
      </c>
      <c r="CT433">
        <v>0</v>
      </c>
      <c r="CU433">
        <v>0</v>
      </c>
      <c r="CV433">
        <v>2</v>
      </c>
      <c r="CW433">
        <v>2</v>
      </c>
      <c r="CX433">
        <v>1</v>
      </c>
      <c r="CY433">
        <v>2</v>
      </c>
      <c r="CZ433">
        <v>0</v>
      </c>
      <c r="DA433">
        <v>0</v>
      </c>
      <c r="DB433">
        <v>0</v>
      </c>
      <c r="DC433">
        <v>0</v>
      </c>
      <c r="DD433">
        <v>0</v>
      </c>
      <c r="DE433">
        <v>0</v>
      </c>
      <c r="DF433">
        <v>0</v>
      </c>
      <c r="DG433">
        <v>0</v>
      </c>
      <c r="DH433">
        <v>0</v>
      </c>
      <c r="DI433">
        <v>0</v>
      </c>
      <c r="DJ433">
        <v>1</v>
      </c>
      <c r="DK433">
        <v>0</v>
      </c>
      <c r="DL433">
        <v>0</v>
      </c>
      <c r="DM433">
        <v>4</v>
      </c>
      <c r="DN433">
        <v>0</v>
      </c>
      <c r="DO433">
        <v>0</v>
      </c>
      <c r="DP433">
        <v>0</v>
      </c>
      <c r="DQ433">
        <v>0</v>
      </c>
      <c r="DR433">
        <v>0</v>
      </c>
      <c r="DS433">
        <v>0</v>
      </c>
      <c r="DT433" s="340">
        <v>0</v>
      </c>
      <c r="DU433" s="340">
        <v>0</v>
      </c>
      <c r="DV433" s="340">
        <v>0</v>
      </c>
      <c r="DW433" s="340">
        <v>0</v>
      </c>
      <c r="DX433" s="340">
        <v>0</v>
      </c>
      <c r="DY433" s="340">
        <v>0</v>
      </c>
      <c r="DZ433" s="340">
        <v>0</v>
      </c>
      <c r="EA433" s="340">
        <v>0</v>
      </c>
      <c r="EB433" s="340">
        <v>0</v>
      </c>
      <c r="EC433" s="340">
        <v>0</v>
      </c>
      <c r="ED433" s="340">
        <v>0</v>
      </c>
      <c r="EE433" s="340">
        <v>0</v>
      </c>
      <c r="EF433" s="340">
        <v>0</v>
      </c>
      <c r="EG433" s="340">
        <v>0</v>
      </c>
      <c r="EH433" s="340">
        <v>0</v>
      </c>
      <c r="EI433" s="340">
        <v>0</v>
      </c>
      <c r="EJ433" s="235">
        <v>0</v>
      </c>
      <c r="EK433" s="235">
        <v>0</v>
      </c>
      <c r="EL433" s="235">
        <v>0</v>
      </c>
      <c r="EM433" s="235">
        <v>0</v>
      </c>
      <c r="EN433" s="235">
        <v>0</v>
      </c>
      <c r="EO433" s="235">
        <v>0</v>
      </c>
      <c r="EP433" s="235">
        <v>0</v>
      </c>
      <c r="EQ433" s="235">
        <v>0</v>
      </c>
      <c r="ER433" s="235">
        <v>0</v>
      </c>
      <c r="ES433" s="235">
        <v>0</v>
      </c>
      <c r="ET433" s="235">
        <v>1</v>
      </c>
      <c r="EU433" s="235">
        <v>0</v>
      </c>
      <c r="EV433" s="235">
        <v>0</v>
      </c>
      <c r="EW433" s="235">
        <v>0</v>
      </c>
      <c r="EX433" s="235">
        <v>0</v>
      </c>
      <c r="EY433" s="235">
        <v>0</v>
      </c>
    </row>
    <row r="434" spans="1:155" x14ac:dyDescent="0.2">
      <c r="A434" t="s">
        <v>1746</v>
      </c>
      <c r="E434" s="277"/>
      <c r="F434" s="277"/>
      <c r="G434" s="277"/>
      <c r="H434" s="277"/>
      <c r="I434" s="277"/>
      <c r="J434" s="277"/>
      <c r="K434">
        <v>0</v>
      </c>
      <c r="L434">
        <v>0</v>
      </c>
      <c r="M434">
        <v>0</v>
      </c>
      <c r="N434">
        <v>0</v>
      </c>
      <c r="O434">
        <v>4</v>
      </c>
      <c r="P434">
        <v>0</v>
      </c>
      <c r="Q434">
        <v>8</v>
      </c>
      <c r="R434">
        <v>0</v>
      </c>
      <c r="S434">
        <v>4</v>
      </c>
      <c r="T434">
        <v>5</v>
      </c>
      <c r="U434">
        <v>1</v>
      </c>
      <c r="V434">
        <v>13</v>
      </c>
      <c r="W434">
        <v>0</v>
      </c>
      <c r="X434">
        <v>0</v>
      </c>
      <c r="Y434">
        <v>0</v>
      </c>
      <c r="Z434">
        <v>0</v>
      </c>
      <c r="AA434" t="s">
        <v>2201</v>
      </c>
      <c r="AB434">
        <v>0</v>
      </c>
      <c r="AC434">
        <v>0</v>
      </c>
      <c r="AD434">
        <v>0</v>
      </c>
      <c r="AE434">
        <v>0</v>
      </c>
      <c r="AF434">
        <v>1</v>
      </c>
      <c r="AG434">
        <v>0</v>
      </c>
      <c r="AH434">
        <v>1</v>
      </c>
      <c r="AI434">
        <v>0</v>
      </c>
      <c r="AJ434">
        <v>0</v>
      </c>
      <c r="AK434">
        <v>0</v>
      </c>
      <c r="AL434">
        <v>0</v>
      </c>
      <c r="AM434">
        <v>0</v>
      </c>
      <c r="AN434">
        <v>0</v>
      </c>
      <c r="AO434">
        <v>0</v>
      </c>
      <c r="AP434">
        <v>0</v>
      </c>
      <c r="AQ434">
        <v>0</v>
      </c>
      <c r="AR434">
        <v>0</v>
      </c>
      <c r="AS434">
        <v>0</v>
      </c>
      <c r="AT434">
        <v>0</v>
      </c>
      <c r="AU434">
        <v>0</v>
      </c>
      <c r="AV434">
        <v>0</v>
      </c>
      <c r="AW434">
        <v>0</v>
      </c>
      <c r="AX434">
        <v>0</v>
      </c>
      <c r="AY434">
        <v>0</v>
      </c>
      <c r="AZ434">
        <v>0</v>
      </c>
      <c r="BA434">
        <v>0</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BX434">
        <v>0</v>
      </c>
      <c r="BY434">
        <v>0</v>
      </c>
      <c r="BZ434">
        <v>0</v>
      </c>
      <c r="CA434">
        <v>0</v>
      </c>
      <c r="CB434">
        <v>0</v>
      </c>
      <c r="CC434">
        <v>0</v>
      </c>
      <c r="CD434">
        <v>0</v>
      </c>
      <c r="CE434">
        <v>0</v>
      </c>
      <c r="CF434">
        <v>0</v>
      </c>
      <c r="CG434">
        <v>0</v>
      </c>
      <c r="CH434">
        <v>0</v>
      </c>
      <c r="CI434">
        <v>0</v>
      </c>
      <c r="CJ434">
        <v>0</v>
      </c>
      <c r="CK434">
        <v>0</v>
      </c>
      <c r="CL434">
        <v>0</v>
      </c>
      <c r="CM434">
        <v>0</v>
      </c>
      <c r="DT434" s="340">
        <v>0</v>
      </c>
      <c r="DU434" s="340">
        <v>0</v>
      </c>
      <c r="DV434" s="340">
        <v>0</v>
      </c>
      <c r="DW434" s="340">
        <v>0</v>
      </c>
      <c r="DX434" s="340">
        <v>0</v>
      </c>
      <c r="DY434" s="340">
        <v>0</v>
      </c>
      <c r="DZ434" s="340">
        <v>0</v>
      </c>
      <c r="EA434" s="340">
        <v>0</v>
      </c>
      <c r="EB434" s="340">
        <v>0</v>
      </c>
      <c r="EC434" s="340">
        <v>0</v>
      </c>
      <c r="ED434" s="340">
        <v>0</v>
      </c>
      <c r="EE434" s="340">
        <v>4</v>
      </c>
      <c r="EF434" s="340">
        <v>0</v>
      </c>
      <c r="EG434" s="340">
        <v>0</v>
      </c>
      <c r="EH434" s="340">
        <v>0</v>
      </c>
      <c r="EI434" s="340">
        <v>0</v>
      </c>
      <c r="EJ434" s="235">
        <v>0</v>
      </c>
      <c r="EK434" s="235">
        <v>0</v>
      </c>
      <c r="EL434" s="235">
        <v>0</v>
      </c>
      <c r="EM434" s="235">
        <v>0</v>
      </c>
      <c r="EN434" s="235">
        <v>0</v>
      </c>
      <c r="EO434" s="235">
        <v>0</v>
      </c>
      <c r="EP434" s="235">
        <v>0</v>
      </c>
      <c r="EQ434" s="235">
        <v>0</v>
      </c>
      <c r="ER434" s="235">
        <v>0</v>
      </c>
      <c r="ES434" s="235">
        <v>0</v>
      </c>
      <c r="ET434" s="235">
        <v>3</v>
      </c>
      <c r="EU434" s="235">
        <v>0</v>
      </c>
      <c r="EV434" s="235">
        <v>0</v>
      </c>
      <c r="EW434" s="235">
        <v>0</v>
      </c>
      <c r="EX434" s="235">
        <v>0</v>
      </c>
      <c r="EY434" s="235">
        <v>0</v>
      </c>
    </row>
    <row r="435" spans="1:155" x14ac:dyDescent="0.2">
      <c r="A435" t="s">
        <v>2356</v>
      </c>
      <c r="E435" s="277"/>
      <c r="F435" s="277"/>
      <c r="G435" s="277"/>
      <c r="H435" s="277"/>
      <c r="I435" s="277"/>
      <c r="J435" s="277"/>
      <c r="K435">
        <v>0</v>
      </c>
      <c r="L435">
        <v>28</v>
      </c>
      <c r="M435">
        <v>0</v>
      </c>
      <c r="N435">
        <v>0</v>
      </c>
      <c r="O435">
        <v>5</v>
      </c>
      <c r="P435">
        <v>0</v>
      </c>
      <c r="Q435">
        <v>0</v>
      </c>
      <c r="R435">
        <v>0</v>
      </c>
      <c r="S435">
        <v>0</v>
      </c>
      <c r="T435">
        <v>0</v>
      </c>
      <c r="U435">
        <v>0</v>
      </c>
      <c r="V435">
        <v>0</v>
      </c>
      <c r="W435">
        <v>0</v>
      </c>
      <c r="X435">
        <v>0</v>
      </c>
      <c r="Y435">
        <v>0</v>
      </c>
      <c r="Z435">
        <v>0</v>
      </c>
      <c r="AA435" t="s">
        <v>2201</v>
      </c>
      <c r="DT435" s="340" t="e">
        <v>#N/A</v>
      </c>
      <c r="DU435" s="340" t="e">
        <v>#N/A</v>
      </c>
      <c r="DV435" s="340" t="e">
        <v>#N/A</v>
      </c>
      <c r="DW435" s="340" t="e">
        <v>#N/A</v>
      </c>
      <c r="DX435" s="340" t="e">
        <v>#N/A</v>
      </c>
      <c r="DY435" s="340" t="e">
        <v>#N/A</v>
      </c>
      <c r="DZ435" s="340" t="e">
        <v>#N/A</v>
      </c>
      <c r="EA435" s="340" t="e">
        <v>#N/A</v>
      </c>
      <c r="EB435" s="340" t="e">
        <v>#N/A</v>
      </c>
      <c r="EC435" s="340" t="e">
        <v>#N/A</v>
      </c>
      <c r="ED435" s="340" t="e">
        <v>#N/A</v>
      </c>
      <c r="EE435" s="340" t="e">
        <v>#N/A</v>
      </c>
      <c r="EF435" s="340" t="e">
        <v>#N/A</v>
      </c>
      <c r="EG435" s="340" t="e">
        <v>#N/A</v>
      </c>
      <c r="EH435" s="340" t="e">
        <v>#N/A</v>
      </c>
      <c r="EI435" s="340" t="e">
        <v>#N/A</v>
      </c>
      <c r="EJ435" s="235" t="e">
        <v>#N/A</v>
      </c>
      <c r="EK435" s="235" t="e">
        <v>#N/A</v>
      </c>
      <c r="EL435" s="235" t="e">
        <v>#N/A</v>
      </c>
      <c r="EM435" s="235" t="e">
        <v>#N/A</v>
      </c>
      <c r="EN435" s="235" t="e">
        <v>#N/A</v>
      </c>
      <c r="EO435" s="235" t="e">
        <v>#N/A</v>
      </c>
      <c r="EP435" s="235" t="e">
        <v>#N/A</v>
      </c>
      <c r="EQ435" s="235" t="e">
        <v>#N/A</v>
      </c>
      <c r="ER435" s="235" t="e">
        <v>#N/A</v>
      </c>
      <c r="ES435" s="235" t="e">
        <v>#N/A</v>
      </c>
      <c r="ET435" s="235" t="e">
        <v>#N/A</v>
      </c>
      <c r="EU435" s="235" t="e">
        <v>#N/A</v>
      </c>
      <c r="EV435" s="235" t="e">
        <v>#N/A</v>
      </c>
      <c r="EW435" s="235" t="e">
        <v>#N/A</v>
      </c>
      <c r="EX435" s="235" t="e">
        <v>#N/A</v>
      </c>
      <c r="EY435" s="235" t="e">
        <v>#N/A</v>
      </c>
    </row>
    <row r="436" spans="1:155" x14ac:dyDescent="0.2">
      <c r="A436" t="s">
        <v>2083</v>
      </c>
      <c r="E436" s="277"/>
      <c r="F436" s="277"/>
      <c r="G436" s="277"/>
      <c r="H436" s="277"/>
      <c r="I436" s="277"/>
      <c r="J436" s="277"/>
      <c r="K436">
        <v>0</v>
      </c>
      <c r="L436">
        <v>66</v>
      </c>
      <c r="M436">
        <v>0</v>
      </c>
      <c r="N436">
        <v>2</v>
      </c>
      <c r="O436">
        <v>178</v>
      </c>
      <c r="P436">
        <v>1</v>
      </c>
      <c r="Q436">
        <v>4</v>
      </c>
      <c r="R436">
        <v>0</v>
      </c>
      <c r="S436">
        <v>0</v>
      </c>
      <c r="T436">
        <v>3</v>
      </c>
      <c r="U436">
        <v>0</v>
      </c>
      <c r="V436">
        <v>1</v>
      </c>
      <c r="W436">
        <v>1</v>
      </c>
      <c r="X436">
        <v>0</v>
      </c>
      <c r="Y436">
        <v>1</v>
      </c>
      <c r="Z436">
        <v>0</v>
      </c>
      <c r="AA436" t="s">
        <v>2201</v>
      </c>
      <c r="AB436">
        <v>0</v>
      </c>
      <c r="AC436">
        <v>14</v>
      </c>
      <c r="AD436">
        <v>0</v>
      </c>
      <c r="AE436">
        <v>1</v>
      </c>
      <c r="AF436">
        <v>5</v>
      </c>
      <c r="AG436">
        <v>0</v>
      </c>
      <c r="AH436">
        <v>0</v>
      </c>
      <c r="AI436">
        <v>0</v>
      </c>
      <c r="AJ436">
        <v>0</v>
      </c>
      <c r="AK436">
        <v>0</v>
      </c>
      <c r="AL436">
        <v>0</v>
      </c>
      <c r="AM436">
        <v>0</v>
      </c>
      <c r="AN436">
        <v>0</v>
      </c>
      <c r="AO436">
        <v>0</v>
      </c>
      <c r="AP436">
        <v>1</v>
      </c>
      <c r="AQ436">
        <v>0</v>
      </c>
      <c r="AR436">
        <v>0</v>
      </c>
      <c r="AS436">
        <v>10</v>
      </c>
      <c r="AT436">
        <v>0</v>
      </c>
      <c r="AU436">
        <v>0</v>
      </c>
      <c r="AV436">
        <v>1</v>
      </c>
      <c r="AW436">
        <v>0</v>
      </c>
      <c r="AX436">
        <v>0</v>
      </c>
      <c r="AY436">
        <v>0</v>
      </c>
      <c r="AZ436">
        <v>0</v>
      </c>
      <c r="BA436">
        <v>0</v>
      </c>
      <c r="BB436">
        <v>1</v>
      </c>
      <c r="BC436">
        <v>0</v>
      </c>
      <c r="BD436">
        <v>0</v>
      </c>
      <c r="BE436">
        <v>0</v>
      </c>
      <c r="BF436">
        <v>1</v>
      </c>
      <c r="BG436">
        <v>0</v>
      </c>
      <c r="BH436">
        <v>0</v>
      </c>
      <c r="BI436">
        <v>8</v>
      </c>
      <c r="BJ436">
        <v>0</v>
      </c>
      <c r="BK436">
        <v>0</v>
      </c>
      <c r="BL436">
        <v>7</v>
      </c>
      <c r="BM436">
        <v>0</v>
      </c>
      <c r="BN436">
        <v>0</v>
      </c>
      <c r="BO436">
        <v>0</v>
      </c>
      <c r="BP436">
        <v>0</v>
      </c>
      <c r="BQ436">
        <v>0</v>
      </c>
      <c r="BR436">
        <v>0</v>
      </c>
      <c r="BS436">
        <v>0</v>
      </c>
      <c r="BT436">
        <v>0</v>
      </c>
      <c r="BU436">
        <v>0</v>
      </c>
      <c r="BV436">
        <v>0</v>
      </c>
      <c r="BW436">
        <v>0</v>
      </c>
      <c r="BX436">
        <v>0</v>
      </c>
      <c r="BY436">
        <v>21</v>
      </c>
      <c r="BZ436">
        <v>0</v>
      </c>
      <c r="CA436">
        <v>0</v>
      </c>
      <c r="CB436">
        <v>1</v>
      </c>
      <c r="CC436">
        <v>0</v>
      </c>
      <c r="CD436">
        <v>0</v>
      </c>
      <c r="CE436">
        <v>0</v>
      </c>
      <c r="CF436">
        <v>0</v>
      </c>
      <c r="CG436">
        <v>0</v>
      </c>
      <c r="CH436">
        <v>0</v>
      </c>
      <c r="CI436">
        <v>0</v>
      </c>
      <c r="CJ436">
        <v>0</v>
      </c>
      <c r="CK436">
        <v>0</v>
      </c>
      <c r="CL436">
        <v>0</v>
      </c>
      <c r="CM436">
        <v>0</v>
      </c>
      <c r="CN436">
        <v>0</v>
      </c>
      <c r="CO436">
        <v>10</v>
      </c>
      <c r="CP436">
        <v>0</v>
      </c>
      <c r="CQ436">
        <v>0</v>
      </c>
      <c r="CR436">
        <v>18</v>
      </c>
      <c r="CS436">
        <v>0</v>
      </c>
      <c r="CT436">
        <v>0</v>
      </c>
      <c r="CU436">
        <v>0</v>
      </c>
      <c r="CV436">
        <v>0</v>
      </c>
      <c r="CW436">
        <v>0</v>
      </c>
      <c r="CX436">
        <v>0</v>
      </c>
      <c r="CY436">
        <v>0</v>
      </c>
      <c r="CZ436">
        <v>0</v>
      </c>
      <c r="DA436">
        <v>0</v>
      </c>
      <c r="DB436">
        <v>0</v>
      </c>
      <c r="DC436">
        <v>0</v>
      </c>
      <c r="DD436">
        <v>0</v>
      </c>
      <c r="DE436">
        <v>31</v>
      </c>
      <c r="DF436">
        <v>0</v>
      </c>
      <c r="DG436">
        <v>0</v>
      </c>
      <c r="DH436">
        <v>0</v>
      </c>
      <c r="DI436">
        <v>0</v>
      </c>
      <c r="DJ436">
        <v>0</v>
      </c>
      <c r="DK436">
        <v>0</v>
      </c>
      <c r="DL436">
        <v>0</v>
      </c>
      <c r="DM436">
        <v>0</v>
      </c>
      <c r="DN436">
        <v>2</v>
      </c>
      <c r="DO436">
        <v>0</v>
      </c>
      <c r="DP436">
        <v>0</v>
      </c>
      <c r="DQ436">
        <v>0</v>
      </c>
      <c r="DR436">
        <v>0</v>
      </c>
      <c r="DS436">
        <v>0</v>
      </c>
      <c r="DT436" s="340">
        <v>0</v>
      </c>
      <c r="DU436" s="340">
        <v>6</v>
      </c>
      <c r="DV436" s="340">
        <v>0</v>
      </c>
      <c r="DW436" s="340">
        <v>0</v>
      </c>
      <c r="DX436" s="340">
        <v>20</v>
      </c>
      <c r="DY436" s="340">
        <v>0</v>
      </c>
      <c r="DZ436" s="340">
        <v>0</v>
      </c>
      <c r="EA436" s="340">
        <v>0</v>
      </c>
      <c r="EB436" s="340">
        <v>0</v>
      </c>
      <c r="EC436" s="340">
        <v>0</v>
      </c>
      <c r="ED436" s="340">
        <v>0</v>
      </c>
      <c r="EE436" s="340">
        <v>1</v>
      </c>
      <c r="EF436" s="340">
        <v>0</v>
      </c>
      <c r="EG436" s="340">
        <v>0</v>
      </c>
      <c r="EH436" s="340">
        <v>0</v>
      </c>
      <c r="EI436" s="340">
        <v>0</v>
      </c>
      <c r="EJ436" s="235">
        <v>0</v>
      </c>
      <c r="EK436" s="235">
        <v>20</v>
      </c>
      <c r="EL436" s="235">
        <v>0</v>
      </c>
      <c r="EM436" s="235">
        <v>0</v>
      </c>
      <c r="EN436" s="235">
        <v>1</v>
      </c>
      <c r="EO436" s="235">
        <v>0</v>
      </c>
      <c r="EP436" s="235">
        <v>0</v>
      </c>
      <c r="EQ436" s="235">
        <v>0</v>
      </c>
      <c r="ER436" s="235">
        <v>0</v>
      </c>
      <c r="ES436" s="235">
        <v>0</v>
      </c>
      <c r="ET436" s="235">
        <v>4</v>
      </c>
      <c r="EU436" s="235">
        <v>0</v>
      </c>
      <c r="EV436" s="235">
        <v>1</v>
      </c>
      <c r="EW436" s="235">
        <v>0</v>
      </c>
      <c r="EX436" s="235">
        <v>0</v>
      </c>
      <c r="EY436" s="235">
        <v>0</v>
      </c>
    </row>
    <row r="437" spans="1:155" x14ac:dyDescent="0.2">
      <c r="A437" t="s">
        <v>2433</v>
      </c>
      <c r="E437" s="277"/>
      <c r="F437" s="277"/>
      <c r="G437" s="277"/>
      <c r="H437" s="277"/>
      <c r="I437" s="277"/>
      <c r="J437" s="277"/>
      <c r="DT437" s="340" t="e">
        <v>#N/A</v>
      </c>
      <c r="DU437" s="340" t="e">
        <v>#N/A</v>
      </c>
      <c r="DV437" s="340" t="e">
        <v>#N/A</v>
      </c>
      <c r="DW437" s="340" t="e">
        <v>#N/A</v>
      </c>
      <c r="DX437" s="340" t="e">
        <v>#N/A</v>
      </c>
      <c r="DY437" s="340" t="e">
        <v>#N/A</v>
      </c>
      <c r="DZ437" s="340" t="e">
        <v>#N/A</v>
      </c>
      <c r="EA437" s="340" t="e">
        <v>#N/A</v>
      </c>
      <c r="EB437" s="340" t="e">
        <v>#N/A</v>
      </c>
      <c r="EC437" s="340" t="e">
        <v>#N/A</v>
      </c>
      <c r="ED437" s="340" t="e">
        <v>#N/A</v>
      </c>
      <c r="EE437" s="340" t="e">
        <v>#N/A</v>
      </c>
      <c r="EF437" s="340" t="e">
        <v>#N/A</v>
      </c>
      <c r="EG437" s="340" t="e">
        <v>#N/A</v>
      </c>
      <c r="EH437" s="340" t="e">
        <v>#N/A</v>
      </c>
      <c r="EI437" s="340" t="e">
        <v>#N/A</v>
      </c>
      <c r="EJ437" s="235" t="e">
        <v>#N/A</v>
      </c>
      <c r="EK437" s="235" t="e">
        <v>#N/A</v>
      </c>
      <c r="EL437" s="235" t="e">
        <v>#N/A</v>
      </c>
      <c r="EM437" s="235" t="e">
        <v>#N/A</v>
      </c>
      <c r="EN437" s="235" t="e">
        <v>#N/A</v>
      </c>
      <c r="EO437" s="235" t="e">
        <v>#N/A</v>
      </c>
      <c r="EP437" s="235" t="e">
        <v>#N/A</v>
      </c>
      <c r="EQ437" s="235" t="e">
        <v>#N/A</v>
      </c>
      <c r="ER437" s="235" t="e">
        <v>#N/A</v>
      </c>
      <c r="ES437" s="235" t="e">
        <v>#N/A</v>
      </c>
      <c r="ET437" s="235" t="e">
        <v>#N/A</v>
      </c>
      <c r="EU437" s="235" t="e">
        <v>#N/A</v>
      </c>
      <c r="EV437" s="235" t="e">
        <v>#N/A</v>
      </c>
      <c r="EW437" s="235" t="e">
        <v>#N/A</v>
      </c>
      <c r="EX437" s="235" t="e">
        <v>#N/A</v>
      </c>
      <c r="EY437" s="235" t="e">
        <v>#N/A</v>
      </c>
    </row>
    <row r="438" spans="1:155" x14ac:dyDescent="0.2">
      <c r="A438" t="s">
        <v>2211</v>
      </c>
      <c r="E438" s="277"/>
      <c r="F438" s="277"/>
      <c r="G438" s="277"/>
      <c r="H438" s="277"/>
      <c r="I438" s="277"/>
      <c r="J438" s="277"/>
      <c r="K438">
        <v>0</v>
      </c>
      <c r="L438">
        <v>1</v>
      </c>
      <c r="M438">
        <v>0</v>
      </c>
      <c r="N438">
        <v>4</v>
      </c>
      <c r="O438">
        <v>19</v>
      </c>
      <c r="P438">
        <v>0</v>
      </c>
      <c r="Q438">
        <v>0</v>
      </c>
      <c r="R438">
        <v>0</v>
      </c>
      <c r="S438">
        <v>0</v>
      </c>
      <c r="T438">
        <v>5</v>
      </c>
      <c r="U438">
        <v>0</v>
      </c>
      <c r="V438">
        <v>4</v>
      </c>
      <c r="W438">
        <v>0</v>
      </c>
      <c r="X438">
        <v>0</v>
      </c>
      <c r="Y438">
        <v>0</v>
      </c>
      <c r="Z438">
        <v>0</v>
      </c>
      <c r="AA438" t="s">
        <v>2201</v>
      </c>
      <c r="AB438">
        <v>0</v>
      </c>
      <c r="AC438">
        <v>0</v>
      </c>
      <c r="AD438">
        <v>0</v>
      </c>
      <c r="AE438">
        <v>0</v>
      </c>
      <c r="AF438">
        <v>0</v>
      </c>
      <c r="AG438">
        <v>0</v>
      </c>
      <c r="AH438">
        <v>0</v>
      </c>
      <c r="AI438">
        <v>0</v>
      </c>
      <c r="AJ438">
        <v>0</v>
      </c>
      <c r="AK438">
        <v>0</v>
      </c>
      <c r="AL438">
        <v>0</v>
      </c>
      <c r="AM438">
        <v>0</v>
      </c>
      <c r="AN438">
        <v>0</v>
      </c>
      <c r="AO438">
        <v>0</v>
      </c>
      <c r="AP438">
        <v>0</v>
      </c>
      <c r="AQ438">
        <v>0</v>
      </c>
      <c r="AR438">
        <v>0</v>
      </c>
      <c r="AS438">
        <v>0</v>
      </c>
      <c r="AT438">
        <v>0</v>
      </c>
      <c r="AU438">
        <v>1</v>
      </c>
      <c r="AV438">
        <v>0</v>
      </c>
      <c r="AW438">
        <v>0</v>
      </c>
      <c r="AX438">
        <v>0</v>
      </c>
      <c r="AY438">
        <v>0</v>
      </c>
      <c r="AZ438">
        <v>0</v>
      </c>
      <c r="BA438">
        <v>0</v>
      </c>
      <c r="BB438">
        <v>0</v>
      </c>
      <c r="BC438">
        <v>1</v>
      </c>
      <c r="BD438">
        <v>0</v>
      </c>
      <c r="BE438">
        <v>0</v>
      </c>
      <c r="BF438">
        <v>0</v>
      </c>
      <c r="BG438">
        <v>0</v>
      </c>
      <c r="BH438">
        <v>0</v>
      </c>
      <c r="BI438">
        <v>0</v>
      </c>
      <c r="BJ438">
        <v>0</v>
      </c>
      <c r="BK438">
        <v>1</v>
      </c>
      <c r="BL438">
        <v>0</v>
      </c>
      <c r="BM438">
        <v>0</v>
      </c>
      <c r="BN438">
        <v>0</v>
      </c>
      <c r="BO438">
        <v>0</v>
      </c>
      <c r="BP438">
        <v>0</v>
      </c>
      <c r="BQ438">
        <v>1</v>
      </c>
      <c r="BR438">
        <v>0</v>
      </c>
      <c r="BS438">
        <v>0</v>
      </c>
      <c r="BT438">
        <v>0</v>
      </c>
      <c r="BU438">
        <v>0</v>
      </c>
      <c r="BV438">
        <v>0</v>
      </c>
      <c r="BW438">
        <v>0</v>
      </c>
      <c r="BX438">
        <v>0</v>
      </c>
      <c r="BY438">
        <v>0</v>
      </c>
      <c r="BZ438">
        <v>0</v>
      </c>
      <c r="CA438">
        <v>0</v>
      </c>
      <c r="CB438">
        <v>1</v>
      </c>
      <c r="CC438">
        <v>0</v>
      </c>
      <c r="CD438">
        <v>0</v>
      </c>
      <c r="CE438">
        <v>0</v>
      </c>
      <c r="CF438">
        <v>0</v>
      </c>
      <c r="CG438">
        <v>1</v>
      </c>
      <c r="CH438">
        <v>0</v>
      </c>
      <c r="CI438">
        <v>0</v>
      </c>
      <c r="CJ438">
        <v>0</v>
      </c>
      <c r="CK438">
        <v>0</v>
      </c>
      <c r="CL438">
        <v>0</v>
      </c>
      <c r="CM438">
        <v>0</v>
      </c>
      <c r="CN438">
        <v>0</v>
      </c>
      <c r="CO438">
        <v>0</v>
      </c>
      <c r="CP438">
        <v>0</v>
      </c>
      <c r="CQ438">
        <v>1</v>
      </c>
      <c r="CR438">
        <v>0</v>
      </c>
      <c r="CS438">
        <v>0</v>
      </c>
      <c r="CT438">
        <v>0</v>
      </c>
      <c r="CU438">
        <v>0</v>
      </c>
      <c r="CV438">
        <v>0</v>
      </c>
      <c r="CW438">
        <v>0</v>
      </c>
      <c r="CX438">
        <v>0</v>
      </c>
      <c r="CY438">
        <v>0</v>
      </c>
      <c r="CZ438">
        <v>0</v>
      </c>
      <c r="DA438">
        <v>0</v>
      </c>
      <c r="DB438">
        <v>0</v>
      </c>
      <c r="DC438">
        <v>0</v>
      </c>
      <c r="DD438">
        <v>0</v>
      </c>
      <c r="DE438">
        <v>0</v>
      </c>
      <c r="DF438">
        <v>0</v>
      </c>
      <c r="DG438">
        <v>0</v>
      </c>
      <c r="DH438">
        <v>0</v>
      </c>
      <c r="DI438">
        <v>0</v>
      </c>
      <c r="DJ438">
        <v>0</v>
      </c>
      <c r="DK438">
        <v>0</v>
      </c>
      <c r="DL438">
        <v>0</v>
      </c>
      <c r="DM438">
        <v>0</v>
      </c>
      <c r="DN438">
        <v>0</v>
      </c>
      <c r="DO438">
        <v>0</v>
      </c>
      <c r="DP438">
        <v>0</v>
      </c>
      <c r="DQ438">
        <v>0</v>
      </c>
      <c r="DR438">
        <v>0</v>
      </c>
      <c r="DS438">
        <v>0</v>
      </c>
      <c r="DT438" s="340">
        <v>0</v>
      </c>
      <c r="DU438" s="340">
        <v>0</v>
      </c>
      <c r="DV438" s="340">
        <v>0</v>
      </c>
      <c r="DW438" s="340">
        <v>0</v>
      </c>
      <c r="DX438" s="340">
        <v>0</v>
      </c>
      <c r="DY438" s="340">
        <v>0</v>
      </c>
      <c r="DZ438" s="340">
        <v>0</v>
      </c>
      <c r="EA438" s="340">
        <v>0</v>
      </c>
      <c r="EB438" s="340">
        <v>0</v>
      </c>
      <c r="EC438" s="340">
        <v>0</v>
      </c>
      <c r="ED438" s="340">
        <v>0</v>
      </c>
      <c r="EE438" s="340">
        <v>0</v>
      </c>
      <c r="EF438" s="340">
        <v>0</v>
      </c>
      <c r="EG438" s="340">
        <v>0</v>
      </c>
      <c r="EH438" s="340">
        <v>0</v>
      </c>
      <c r="EI438" s="340">
        <v>0</v>
      </c>
      <c r="EJ438" s="235">
        <v>0</v>
      </c>
      <c r="EK438" s="235">
        <v>0</v>
      </c>
      <c r="EL438" s="235">
        <v>0</v>
      </c>
      <c r="EM438" s="235">
        <v>0</v>
      </c>
      <c r="EN438" s="235">
        <v>0</v>
      </c>
      <c r="EO438" s="235">
        <v>0</v>
      </c>
      <c r="EP438" s="235">
        <v>0</v>
      </c>
      <c r="EQ438" s="235">
        <v>0</v>
      </c>
      <c r="ER438" s="235">
        <v>0</v>
      </c>
      <c r="ES438" s="235">
        <v>0</v>
      </c>
      <c r="ET438" s="235">
        <v>0</v>
      </c>
      <c r="EU438" s="235">
        <v>0</v>
      </c>
      <c r="EV438" s="235">
        <v>0</v>
      </c>
      <c r="EW438" s="235">
        <v>0</v>
      </c>
      <c r="EX438" s="235">
        <v>0</v>
      </c>
      <c r="EY438" s="235">
        <v>0</v>
      </c>
    </row>
    <row r="439" spans="1:155" x14ac:dyDescent="0.2">
      <c r="A439" t="s">
        <v>1800</v>
      </c>
      <c r="E439" s="277"/>
      <c r="F439" s="277"/>
      <c r="G439" s="277"/>
      <c r="H439" s="277"/>
      <c r="I439" s="277"/>
      <c r="J439" s="277"/>
      <c r="K439">
        <v>0</v>
      </c>
      <c r="L439">
        <v>1</v>
      </c>
      <c r="M439">
        <v>0</v>
      </c>
      <c r="N439">
        <v>0</v>
      </c>
      <c r="O439">
        <v>32</v>
      </c>
      <c r="P439">
        <v>2</v>
      </c>
      <c r="Q439">
        <v>0</v>
      </c>
      <c r="R439">
        <v>0</v>
      </c>
      <c r="S439">
        <v>0</v>
      </c>
      <c r="T439">
        <v>6</v>
      </c>
      <c r="U439">
        <v>5</v>
      </c>
      <c r="V439">
        <v>2</v>
      </c>
      <c r="W439">
        <v>0</v>
      </c>
      <c r="X439">
        <v>0</v>
      </c>
      <c r="Y439">
        <v>0</v>
      </c>
      <c r="Z439">
        <v>0</v>
      </c>
      <c r="AA439" t="s">
        <v>2201</v>
      </c>
      <c r="AB439">
        <v>0</v>
      </c>
      <c r="AC439">
        <v>0</v>
      </c>
      <c r="AD439">
        <v>0</v>
      </c>
      <c r="AE439">
        <v>0</v>
      </c>
      <c r="AF439">
        <v>5</v>
      </c>
      <c r="AG439">
        <v>0</v>
      </c>
      <c r="AH439">
        <v>0</v>
      </c>
      <c r="AI439">
        <v>0</v>
      </c>
      <c r="AJ439">
        <v>0</v>
      </c>
      <c r="AK439">
        <v>0</v>
      </c>
      <c r="AL439">
        <v>0</v>
      </c>
      <c r="AM439">
        <v>0</v>
      </c>
      <c r="AN439">
        <v>0</v>
      </c>
      <c r="AO439">
        <v>0</v>
      </c>
      <c r="AP439">
        <v>0</v>
      </c>
      <c r="AQ439">
        <v>0</v>
      </c>
      <c r="AR439">
        <v>0</v>
      </c>
      <c r="AS439">
        <v>0</v>
      </c>
      <c r="AT439">
        <v>0</v>
      </c>
      <c r="AU439">
        <v>0</v>
      </c>
      <c r="AV439">
        <v>2</v>
      </c>
      <c r="AW439">
        <v>0</v>
      </c>
      <c r="AX439">
        <v>0</v>
      </c>
      <c r="AY439">
        <v>0</v>
      </c>
      <c r="AZ439">
        <v>0</v>
      </c>
      <c r="BA439">
        <v>1</v>
      </c>
      <c r="BB439">
        <v>0</v>
      </c>
      <c r="BC439">
        <v>0</v>
      </c>
      <c r="BD439">
        <v>0</v>
      </c>
      <c r="BE439">
        <v>0</v>
      </c>
      <c r="BF439">
        <v>0</v>
      </c>
      <c r="BG439">
        <v>0</v>
      </c>
      <c r="BH439">
        <v>0</v>
      </c>
      <c r="BI439">
        <v>0</v>
      </c>
      <c r="BJ439">
        <v>0</v>
      </c>
      <c r="BK439">
        <v>0</v>
      </c>
      <c r="BL439">
        <v>1</v>
      </c>
      <c r="BM439">
        <v>0</v>
      </c>
      <c r="BN439">
        <v>0</v>
      </c>
      <c r="BO439">
        <v>0</v>
      </c>
      <c r="BP439">
        <v>0</v>
      </c>
      <c r="BQ439">
        <v>0</v>
      </c>
      <c r="BR439">
        <v>0</v>
      </c>
      <c r="BS439">
        <v>0</v>
      </c>
      <c r="BT439">
        <v>0</v>
      </c>
      <c r="BU439">
        <v>0</v>
      </c>
      <c r="BV439">
        <v>0</v>
      </c>
      <c r="BW439">
        <v>0</v>
      </c>
      <c r="BX439">
        <v>0</v>
      </c>
      <c r="BY439">
        <v>1</v>
      </c>
      <c r="BZ439">
        <v>0</v>
      </c>
      <c r="CA439">
        <v>1</v>
      </c>
      <c r="CB439">
        <v>0</v>
      </c>
      <c r="CC439">
        <v>0</v>
      </c>
      <c r="CD439">
        <v>0</v>
      </c>
      <c r="CE439">
        <v>0</v>
      </c>
      <c r="CF439">
        <v>0</v>
      </c>
      <c r="CG439">
        <v>4</v>
      </c>
      <c r="CH439">
        <v>1</v>
      </c>
      <c r="CI439">
        <v>0</v>
      </c>
      <c r="CJ439">
        <v>0</v>
      </c>
      <c r="CK439">
        <v>0</v>
      </c>
      <c r="CL439">
        <v>0</v>
      </c>
      <c r="CM439">
        <v>0</v>
      </c>
      <c r="CN439">
        <v>0</v>
      </c>
      <c r="CO439">
        <v>0</v>
      </c>
      <c r="CP439">
        <v>0</v>
      </c>
      <c r="CQ439">
        <v>0</v>
      </c>
      <c r="CR439">
        <v>9</v>
      </c>
      <c r="CS439">
        <v>0</v>
      </c>
      <c r="CT439">
        <v>0</v>
      </c>
      <c r="CU439">
        <v>0</v>
      </c>
      <c r="CV439">
        <v>0</v>
      </c>
      <c r="CW439">
        <v>1</v>
      </c>
      <c r="CX439">
        <v>0</v>
      </c>
      <c r="CY439">
        <v>1</v>
      </c>
      <c r="CZ439">
        <v>0</v>
      </c>
      <c r="DA439">
        <v>0</v>
      </c>
      <c r="DB439">
        <v>0</v>
      </c>
      <c r="DC439">
        <v>0</v>
      </c>
      <c r="DD439">
        <v>0</v>
      </c>
      <c r="DE439">
        <v>0</v>
      </c>
      <c r="DF439">
        <v>0</v>
      </c>
      <c r="DG439">
        <v>0</v>
      </c>
      <c r="DH439">
        <v>9</v>
      </c>
      <c r="DI439">
        <v>0</v>
      </c>
      <c r="DJ439">
        <v>0</v>
      </c>
      <c r="DK439">
        <v>0</v>
      </c>
      <c r="DL439">
        <v>0</v>
      </c>
      <c r="DM439">
        <v>0</v>
      </c>
      <c r="DN439">
        <v>0</v>
      </c>
      <c r="DO439">
        <v>0</v>
      </c>
      <c r="DP439">
        <v>0</v>
      </c>
      <c r="DQ439">
        <v>0</v>
      </c>
      <c r="DR439">
        <v>0</v>
      </c>
      <c r="DS439">
        <v>0</v>
      </c>
      <c r="DT439" s="340">
        <v>0</v>
      </c>
      <c r="DU439" s="340">
        <v>1</v>
      </c>
      <c r="DV439" s="340">
        <v>0</v>
      </c>
      <c r="DW439" s="340">
        <v>0</v>
      </c>
      <c r="DX439" s="340">
        <v>2</v>
      </c>
      <c r="DY439" s="340">
        <v>0</v>
      </c>
      <c r="DZ439" s="340">
        <v>0</v>
      </c>
      <c r="EA439" s="340">
        <v>0</v>
      </c>
      <c r="EB439" s="340">
        <v>0</v>
      </c>
      <c r="EC439" s="340">
        <v>1</v>
      </c>
      <c r="ED439" s="340">
        <v>1</v>
      </c>
      <c r="EE439" s="340">
        <v>0</v>
      </c>
      <c r="EF439" s="340">
        <v>0</v>
      </c>
      <c r="EG439" s="340">
        <v>0</v>
      </c>
      <c r="EH439" s="340">
        <v>0</v>
      </c>
      <c r="EI439" s="340">
        <v>0</v>
      </c>
      <c r="EJ439" s="235">
        <v>0</v>
      </c>
      <c r="EK439" s="235">
        <v>1</v>
      </c>
      <c r="EL439" s="235">
        <v>0</v>
      </c>
      <c r="EM439" s="235">
        <v>0</v>
      </c>
      <c r="EN439" s="235">
        <v>2</v>
      </c>
      <c r="EO439" s="235">
        <v>0</v>
      </c>
      <c r="EP439" s="235">
        <v>0</v>
      </c>
      <c r="EQ439" s="235">
        <v>0</v>
      </c>
      <c r="ER439" s="235">
        <v>0</v>
      </c>
      <c r="ES439" s="235">
        <v>0</v>
      </c>
      <c r="ET439" s="235">
        <v>2</v>
      </c>
      <c r="EU439" s="235">
        <v>0</v>
      </c>
      <c r="EV439" s="235">
        <v>0</v>
      </c>
      <c r="EW439" s="235">
        <v>0</v>
      </c>
      <c r="EX439" s="235">
        <v>0</v>
      </c>
      <c r="EY439" s="235">
        <v>0</v>
      </c>
    </row>
    <row r="440" spans="1:155" x14ac:dyDescent="0.2">
      <c r="A440" t="s">
        <v>2160</v>
      </c>
      <c r="E440" s="277"/>
      <c r="F440" s="277"/>
      <c r="G440" s="277"/>
      <c r="H440" s="277"/>
      <c r="I440" s="277"/>
      <c r="J440" s="277"/>
      <c r="K440">
        <v>0</v>
      </c>
      <c r="L440">
        <v>2</v>
      </c>
      <c r="M440">
        <v>0</v>
      </c>
      <c r="N440">
        <v>9</v>
      </c>
      <c r="O440">
        <v>43</v>
      </c>
      <c r="P440">
        <v>0</v>
      </c>
      <c r="Q440">
        <v>7</v>
      </c>
      <c r="R440">
        <v>0</v>
      </c>
      <c r="S440">
        <v>2</v>
      </c>
      <c r="T440">
        <v>7</v>
      </c>
      <c r="U440">
        <v>3</v>
      </c>
      <c r="V440">
        <v>2</v>
      </c>
      <c r="W440">
        <v>0</v>
      </c>
      <c r="X440">
        <v>0</v>
      </c>
      <c r="Y440">
        <v>0</v>
      </c>
      <c r="Z440">
        <v>0</v>
      </c>
      <c r="AA440" t="s">
        <v>2201</v>
      </c>
      <c r="AB440">
        <v>0</v>
      </c>
      <c r="AC440">
        <v>0</v>
      </c>
      <c r="AD440">
        <v>0</v>
      </c>
      <c r="AE440">
        <v>0</v>
      </c>
      <c r="AF440">
        <v>3</v>
      </c>
      <c r="AG440">
        <v>0</v>
      </c>
      <c r="AH440">
        <v>2</v>
      </c>
      <c r="AI440">
        <v>0</v>
      </c>
      <c r="AJ440">
        <v>2</v>
      </c>
      <c r="AK440">
        <v>0</v>
      </c>
      <c r="AL440">
        <v>0</v>
      </c>
      <c r="AM440">
        <v>2</v>
      </c>
      <c r="AN440">
        <v>0</v>
      </c>
      <c r="AO440">
        <v>0</v>
      </c>
      <c r="AP440">
        <v>0</v>
      </c>
      <c r="AQ440">
        <v>0</v>
      </c>
      <c r="AR440">
        <v>0</v>
      </c>
      <c r="AS440">
        <v>0</v>
      </c>
      <c r="AT440">
        <v>0</v>
      </c>
      <c r="AU440">
        <v>0</v>
      </c>
      <c r="AV440">
        <v>5</v>
      </c>
      <c r="AW440">
        <v>0</v>
      </c>
      <c r="AX440">
        <v>0</v>
      </c>
      <c r="AY440">
        <v>0</v>
      </c>
      <c r="BA440">
        <v>0</v>
      </c>
      <c r="BB440">
        <v>5</v>
      </c>
      <c r="BC440">
        <v>0</v>
      </c>
      <c r="BD440">
        <v>0</v>
      </c>
      <c r="BE440">
        <v>0</v>
      </c>
      <c r="BF440">
        <v>0</v>
      </c>
      <c r="BG440">
        <v>0</v>
      </c>
      <c r="BH440">
        <v>0</v>
      </c>
      <c r="BI440">
        <v>0</v>
      </c>
      <c r="BJ440">
        <v>0</v>
      </c>
      <c r="BK440">
        <v>0</v>
      </c>
      <c r="BL440">
        <v>5</v>
      </c>
      <c r="BM440">
        <v>0</v>
      </c>
      <c r="BN440">
        <v>0</v>
      </c>
      <c r="BO440">
        <v>0</v>
      </c>
      <c r="BP440">
        <v>0</v>
      </c>
      <c r="BQ440">
        <v>0</v>
      </c>
      <c r="BR440">
        <v>0</v>
      </c>
      <c r="BS440">
        <v>0</v>
      </c>
      <c r="BT440">
        <v>0</v>
      </c>
      <c r="BU440">
        <v>0</v>
      </c>
      <c r="BV440">
        <v>0</v>
      </c>
      <c r="BW440">
        <v>0</v>
      </c>
      <c r="BX440">
        <v>0</v>
      </c>
      <c r="BY440">
        <v>0</v>
      </c>
      <c r="BZ440">
        <v>0</v>
      </c>
      <c r="CA440">
        <v>0</v>
      </c>
      <c r="CB440">
        <v>0</v>
      </c>
      <c r="CC440">
        <v>0</v>
      </c>
      <c r="CD440">
        <v>0</v>
      </c>
      <c r="CE440">
        <v>0</v>
      </c>
      <c r="CF440">
        <v>0</v>
      </c>
      <c r="CG440">
        <v>0</v>
      </c>
      <c r="CH440">
        <v>1</v>
      </c>
      <c r="CI440">
        <v>0</v>
      </c>
      <c r="CJ440">
        <v>0</v>
      </c>
      <c r="CK440">
        <v>0</v>
      </c>
      <c r="CL440">
        <v>0</v>
      </c>
      <c r="CM440">
        <v>0</v>
      </c>
      <c r="CN440">
        <v>0</v>
      </c>
      <c r="CO440">
        <v>0</v>
      </c>
      <c r="CP440">
        <v>0</v>
      </c>
      <c r="CQ440">
        <v>1</v>
      </c>
      <c r="CR440">
        <v>6</v>
      </c>
      <c r="CS440">
        <v>0</v>
      </c>
      <c r="CT440">
        <v>0</v>
      </c>
      <c r="CU440">
        <v>0</v>
      </c>
      <c r="CV440">
        <v>0</v>
      </c>
      <c r="CW440">
        <v>0</v>
      </c>
      <c r="CX440">
        <v>0</v>
      </c>
      <c r="CY440">
        <v>0</v>
      </c>
      <c r="CZ440">
        <v>0</v>
      </c>
      <c r="DA440">
        <v>0</v>
      </c>
      <c r="DB440">
        <v>0</v>
      </c>
      <c r="DC440">
        <v>0</v>
      </c>
      <c r="DD440">
        <v>0</v>
      </c>
      <c r="DE440">
        <v>0</v>
      </c>
      <c r="DF440">
        <v>0</v>
      </c>
      <c r="DG440">
        <v>0</v>
      </c>
      <c r="DH440">
        <v>4</v>
      </c>
      <c r="DI440">
        <v>2</v>
      </c>
      <c r="DJ440">
        <v>1</v>
      </c>
      <c r="DK440">
        <v>0</v>
      </c>
      <c r="DL440">
        <v>0</v>
      </c>
      <c r="DM440">
        <v>0</v>
      </c>
      <c r="DN440">
        <v>0</v>
      </c>
      <c r="DO440">
        <v>0</v>
      </c>
      <c r="DP440">
        <v>0</v>
      </c>
      <c r="DQ440">
        <v>0</v>
      </c>
      <c r="DR440">
        <v>0</v>
      </c>
      <c r="DS440">
        <v>0</v>
      </c>
      <c r="DT440" s="340">
        <v>0</v>
      </c>
      <c r="DU440" s="340">
        <v>0</v>
      </c>
      <c r="DV440" s="340">
        <v>0</v>
      </c>
      <c r="DW440" s="340">
        <v>1</v>
      </c>
      <c r="DX440" s="340">
        <v>2</v>
      </c>
      <c r="DY440" s="340">
        <v>0</v>
      </c>
      <c r="DZ440" s="340">
        <v>2</v>
      </c>
      <c r="EA440" s="340">
        <v>0</v>
      </c>
      <c r="EB440" s="340">
        <v>0</v>
      </c>
      <c r="EC440" s="340">
        <v>2</v>
      </c>
      <c r="ED440" s="340">
        <v>0</v>
      </c>
      <c r="EE440" s="340">
        <v>0</v>
      </c>
      <c r="EF440" s="340">
        <v>0</v>
      </c>
      <c r="EG440" s="340">
        <v>0</v>
      </c>
      <c r="EH440" s="340">
        <v>0</v>
      </c>
      <c r="EI440" s="340">
        <v>0</v>
      </c>
      <c r="EJ440" s="235">
        <v>0</v>
      </c>
      <c r="EK440" s="235">
        <v>0</v>
      </c>
      <c r="EL440" s="235">
        <v>0</v>
      </c>
      <c r="EM440" s="235">
        <v>0</v>
      </c>
      <c r="EN440" s="235">
        <v>5</v>
      </c>
      <c r="EO440" s="235">
        <v>2</v>
      </c>
      <c r="EP440" s="235">
        <v>2</v>
      </c>
      <c r="EQ440" s="235">
        <v>0</v>
      </c>
      <c r="ER440" s="235">
        <v>0</v>
      </c>
      <c r="ES440" s="235">
        <v>1</v>
      </c>
      <c r="ET440" s="235">
        <v>5</v>
      </c>
      <c r="EU440" s="235">
        <v>0</v>
      </c>
      <c r="EV440" s="235">
        <v>0</v>
      </c>
      <c r="EW440" s="235">
        <v>0</v>
      </c>
      <c r="EX440" s="235">
        <v>0</v>
      </c>
      <c r="EY440" s="235">
        <v>0</v>
      </c>
    </row>
    <row r="441" spans="1:155" x14ac:dyDescent="0.2">
      <c r="A441" t="s">
        <v>1952</v>
      </c>
      <c r="E441" s="277"/>
      <c r="F441" s="277"/>
      <c r="G441" s="277"/>
      <c r="H441" s="277"/>
      <c r="I441" s="277"/>
      <c r="J441" s="277"/>
      <c r="K441">
        <v>0</v>
      </c>
      <c r="L441">
        <v>0</v>
      </c>
      <c r="M441">
        <v>0</v>
      </c>
      <c r="N441">
        <v>28</v>
      </c>
      <c r="O441">
        <v>25</v>
      </c>
      <c r="P441">
        <v>0</v>
      </c>
      <c r="Q441">
        <v>1</v>
      </c>
      <c r="R441">
        <v>4</v>
      </c>
      <c r="S441">
        <v>10</v>
      </c>
      <c r="T441">
        <v>13</v>
      </c>
      <c r="U441">
        <v>7</v>
      </c>
      <c r="V441">
        <v>13</v>
      </c>
      <c r="W441">
        <v>0</v>
      </c>
      <c r="X441">
        <v>0</v>
      </c>
      <c r="Y441">
        <v>0</v>
      </c>
      <c r="Z441">
        <v>2</v>
      </c>
      <c r="AA441" t="s">
        <v>2201</v>
      </c>
      <c r="AB441">
        <v>0</v>
      </c>
      <c r="AC441">
        <v>0</v>
      </c>
      <c r="AD441">
        <v>0</v>
      </c>
      <c r="AE441">
        <v>2</v>
      </c>
      <c r="AF441">
        <v>0</v>
      </c>
      <c r="AG441">
        <v>0</v>
      </c>
      <c r="AH441">
        <v>1</v>
      </c>
      <c r="AI441">
        <v>1</v>
      </c>
      <c r="AJ441">
        <v>0</v>
      </c>
      <c r="AK441">
        <v>0</v>
      </c>
      <c r="AL441">
        <v>0</v>
      </c>
      <c r="AM441">
        <v>5</v>
      </c>
      <c r="AN441">
        <v>0</v>
      </c>
      <c r="AO441">
        <v>0</v>
      </c>
      <c r="AP441">
        <v>0</v>
      </c>
      <c r="AQ441">
        <v>1</v>
      </c>
      <c r="AR441">
        <v>0</v>
      </c>
      <c r="AS441">
        <v>0</v>
      </c>
      <c r="AT441">
        <v>0</v>
      </c>
      <c r="AU441">
        <v>0</v>
      </c>
      <c r="AV441">
        <v>0</v>
      </c>
      <c r="AW441">
        <v>0</v>
      </c>
      <c r="AX441">
        <v>1</v>
      </c>
      <c r="AY441">
        <v>0</v>
      </c>
      <c r="AZ441">
        <v>0</v>
      </c>
      <c r="BA441">
        <v>0</v>
      </c>
      <c r="BB441">
        <v>3</v>
      </c>
      <c r="BC441">
        <v>0</v>
      </c>
      <c r="BD441">
        <v>0</v>
      </c>
      <c r="BE441">
        <v>0</v>
      </c>
      <c r="BF441">
        <v>0</v>
      </c>
      <c r="BG441">
        <v>0</v>
      </c>
      <c r="BH441">
        <v>0</v>
      </c>
      <c r="BI441">
        <v>0</v>
      </c>
      <c r="BJ441">
        <v>0</v>
      </c>
      <c r="BK441">
        <v>1</v>
      </c>
      <c r="BL441">
        <v>1</v>
      </c>
      <c r="BM441">
        <v>0</v>
      </c>
      <c r="BN441">
        <v>0</v>
      </c>
      <c r="BO441">
        <v>0</v>
      </c>
      <c r="BP441">
        <v>0</v>
      </c>
      <c r="BQ441">
        <v>0</v>
      </c>
      <c r="BR441">
        <v>0</v>
      </c>
      <c r="BS441">
        <v>1</v>
      </c>
      <c r="BT441">
        <v>0</v>
      </c>
      <c r="BU441">
        <v>0</v>
      </c>
      <c r="BV441">
        <v>0</v>
      </c>
      <c r="BW441">
        <v>1</v>
      </c>
      <c r="BX441">
        <v>0</v>
      </c>
      <c r="BY441">
        <v>0</v>
      </c>
      <c r="BZ441">
        <v>0</v>
      </c>
      <c r="CA441">
        <v>1</v>
      </c>
      <c r="CB441">
        <v>3</v>
      </c>
      <c r="CC441">
        <v>0</v>
      </c>
      <c r="CD441">
        <v>0</v>
      </c>
      <c r="CE441">
        <v>0</v>
      </c>
      <c r="CF441">
        <v>0</v>
      </c>
      <c r="CG441">
        <v>0</v>
      </c>
      <c r="CH441">
        <v>2</v>
      </c>
      <c r="CI441">
        <v>0</v>
      </c>
      <c r="CJ441">
        <v>0</v>
      </c>
      <c r="CK441">
        <v>0</v>
      </c>
      <c r="CL441">
        <v>0</v>
      </c>
      <c r="CM441">
        <v>0</v>
      </c>
      <c r="CN441">
        <v>0</v>
      </c>
      <c r="CO441">
        <v>0</v>
      </c>
      <c r="CP441">
        <v>0</v>
      </c>
      <c r="CQ441">
        <v>4</v>
      </c>
      <c r="CR441">
        <v>2</v>
      </c>
      <c r="CS441">
        <v>0</v>
      </c>
      <c r="CT441">
        <v>0</v>
      </c>
      <c r="CU441">
        <v>0</v>
      </c>
      <c r="CV441">
        <v>0</v>
      </c>
      <c r="CW441">
        <v>0</v>
      </c>
      <c r="CX441">
        <v>0</v>
      </c>
      <c r="CY441">
        <v>1</v>
      </c>
      <c r="CZ441">
        <v>0</v>
      </c>
      <c r="DA441">
        <v>0</v>
      </c>
      <c r="DB441">
        <v>0</v>
      </c>
      <c r="DC441">
        <v>0</v>
      </c>
      <c r="DD441">
        <v>0</v>
      </c>
      <c r="DE441">
        <v>0</v>
      </c>
      <c r="DF441">
        <v>0</v>
      </c>
      <c r="DG441">
        <v>0</v>
      </c>
      <c r="DH441">
        <v>5</v>
      </c>
      <c r="DI441">
        <v>0</v>
      </c>
      <c r="DJ441">
        <v>1</v>
      </c>
      <c r="DK441">
        <v>0</v>
      </c>
      <c r="DL441">
        <v>0</v>
      </c>
      <c r="DM441">
        <v>0</v>
      </c>
      <c r="DN441">
        <v>1</v>
      </c>
      <c r="DO441">
        <v>0</v>
      </c>
      <c r="DP441">
        <v>0</v>
      </c>
      <c r="DQ441">
        <v>0</v>
      </c>
      <c r="DR441">
        <v>0</v>
      </c>
      <c r="DS441">
        <v>0</v>
      </c>
      <c r="DT441" s="340">
        <v>0</v>
      </c>
      <c r="DU441" s="340">
        <v>0</v>
      </c>
      <c r="DV441" s="340">
        <v>0</v>
      </c>
      <c r="DW441" s="340">
        <v>3</v>
      </c>
      <c r="DX441" s="340">
        <v>4</v>
      </c>
      <c r="DY441" s="340">
        <v>0</v>
      </c>
      <c r="DZ441" s="340">
        <v>0</v>
      </c>
      <c r="EA441" s="340">
        <v>0</v>
      </c>
      <c r="EB441" s="340">
        <v>0</v>
      </c>
      <c r="EC441" s="340">
        <v>0</v>
      </c>
      <c r="ED441" s="340">
        <v>0</v>
      </c>
      <c r="EE441" s="340">
        <v>2</v>
      </c>
      <c r="EF441" s="340">
        <v>0</v>
      </c>
      <c r="EG441" s="340">
        <v>0</v>
      </c>
      <c r="EH441" s="340">
        <v>0</v>
      </c>
      <c r="EI441" s="340">
        <v>0</v>
      </c>
      <c r="EJ441" s="235">
        <v>0</v>
      </c>
      <c r="EK441" s="235">
        <v>1</v>
      </c>
      <c r="EL441" s="235">
        <v>0</v>
      </c>
      <c r="EM441" s="235">
        <v>0</v>
      </c>
      <c r="EN441" s="235">
        <v>1</v>
      </c>
      <c r="EO441" s="235">
        <v>0</v>
      </c>
      <c r="EP441" s="235">
        <v>2</v>
      </c>
      <c r="EQ441" s="235">
        <v>0</v>
      </c>
      <c r="ER441" s="235">
        <v>0</v>
      </c>
      <c r="ES441" s="235">
        <v>0</v>
      </c>
      <c r="ET441" s="235">
        <v>2</v>
      </c>
      <c r="EU441" s="235">
        <v>0</v>
      </c>
      <c r="EV441" s="235">
        <v>0</v>
      </c>
      <c r="EW441" s="235">
        <v>0</v>
      </c>
      <c r="EX441" s="235">
        <v>0</v>
      </c>
      <c r="EY441" s="235">
        <v>0</v>
      </c>
    </row>
    <row r="442" spans="1:155" x14ac:dyDescent="0.2">
      <c r="A442" t="s">
        <v>2246</v>
      </c>
      <c r="E442" s="277"/>
      <c r="F442" s="277"/>
      <c r="G442" s="277"/>
      <c r="H442" s="277"/>
      <c r="I442" s="277"/>
      <c r="J442" s="277"/>
      <c r="K442">
        <v>0</v>
      </c>
      <c r="L442">
        <v>13</v>
      </c>
      <c r="M442">
        <v>0</v>
      </c>
      <c r="N442">
        <v>17</v>
      </c>
      <c r="O442">
        <v>30</v>
      </c>
      <c r="P442">
        <v>0</v>
      </c>
      <c r="Q442">
        <v>11</v>
      </c>
      <c r="R442">
        <v>1</v>
      </c>
      <c r="S442">
        <v>13</v>
      </c>
      <c r="T442">
        <v>64</v>
      </c>
      <c r="U442">
        <v>3</v>
      </c>
      <c r="V442">
        <v>26</v>
      </c>
      <c r="W442">
        <v>0</v>
      </c>
      <c r="X442">
        <v>0</v>
      </c>
      <c r="Y442">
        <v>0</v>
      </c>
      <c r="Z442">
        <v>0</v>
      </c>
      <c r="AA442" t="s">
        <v>2201</v>
      </c>
      <c r="AB442">
        <v>0</v>
      </c>
      <c r="AC442">
        <v>0</v>
      </c>
      <c r="AD442">
        <v>0</v>
      </c>
      <c r="AE442">
        <v>1</v>
      </c>
      <c r="AF442">
        <v>4</v>
      </c>
      <c r="AG442">
        <v>0</v>
      </c>
      <c r="AH442">
        <v>2</v>
      </c>
      <c r="AI442">
        <v>0</v>
      </c>
      <c r="AJ442">
        <v>2</v>
      </c>
      <c r="AK442">
        <v>1</v>
      </c>
      <c r="AL442">
        <v>0</v>
      </c>
      <c r="AM442">
        <v>5</v>
      </c>
      <c r="AN442">
        <v>0</v>
      </c>
      <c r="AO442">
        <v>0</v>
      </c>
      <c r="AP442">
        <v>0</v>
      </c>
      <c r="AQ442">
        <v>0</v>
      </c>
      <c r="AR442">
        <v>0</v>
      </c>
      <c r="AS442">
        <v>1</v>
      </c>
      <c r="AT442">
        <v>0</v>
      </c>
      <c r="AU442">
        <v>1</v>
      </c>
      <c r="AV442">
        <v>0</v>
      </c>
      <c r="AW442">
        <v>0</v>
      </c>
      <c r="AX442">
        <v>2</v>
      </c>
      <c r="AY442">
        <v>0</v>
      </c>
      <c r="AZ442">
        <v>0</v>
      </c>
      <c r="BA442">
        <v>0</v>
      </c>
      <c r="BB442">
        <v>3</v>
      </c>
      <c r="BC442">
        <v>0</v>
      </c>
      <c r="BD442">
        <v>1</v>
      </c>
      <c r="BE442">
        <v>0</v>
      </c>
      <c r="BF442">
        <v>0</v>
      </c>
      <c r="BG442">
        <v>0</v>
      </c>
      <c r="BH442">
        <v>0</v>
      </c>
      <c r="BI442">
        <v>0</v>
      </c>
      <c r="BJ442">
        <v>0</v>
      </c>
      <c r="BK442">
        <v>0</v>
      </c>
      <c r="BL442">
        <v>0</v>
      </c>
      <c r="BM442">
        <v>0</v>
      </c>
      <c r="BN442">
        <v>0</v>
      </c>
      <c r="BO442">
        <v>0</v>
      </c>
      <c r="BP442">
        <v>0</v>
      </c>
      <c r="BQ442">
        <v>0</v>
      </c>
      <c r="BR442">
        <v>0</v>
      </c>
      <c r="BS442">
        <v>4</v>
      </c>
      <c r="BT442">
        <v>0</v>
      </c>
      <c r="BU442">
        <v>0</v>
      </c>
      <c r="BV442">
        <v>0</v>
      </c>
      <c r="BW442">
        <v>0</v>
      </c>
      <c r="BX442">
        <v>0</v>
      </c>
      <c r="BY442">
        <v>0</v>
      </c>
      <c r="BZ442">
        <v>0</v>
      </c>
      <c r="CA442">
        <v>0</v>
      </c>
      <c r="CB442">
        <v>0</v>
      </c>
      <c r="CC442">
        <v>0</v>
      </c>
      <c r="CD442">
        <v>0</v>
      </c>
      <c r="CE442">
        <v>0</v>
      </c>
      <c r="CF442">
        <v>0</v>
      </c>
      <c r="CG442">
        <v>0</v>
      </c>
      <c r="CH442">
        <v>0</v>
      </c>
      <c r="CI442">
        <v>0</v>
      </c>
      <c r="CJ442">
        <v>0</v>
      </c>
      <c r="CK442">
        <v>0</v>
      </c>
      <c r="CL442">
        <v>0</v>
      </c>
      <c r="CM442">
        <v>0</v>
      </c>
      <c r="CN442">
        <v>0</v>
      </c>
      <c r="CO442">
        <v>2</v>
      </c>
      <c r="CP442">
        <v>0</v>
      </c>
      <c r="CQ442">
        <v>6</v>
      </c>
      <c r="CR442">
        <v>2</v>
      </c>
      <c r="CS442">
        <v>0</v>
      </c>
      <c r="CT442">
        <v>0</v>
      </c>
      <c r="CU442">
        <v>0</v>
      </c>
      <c r="CV442">
        <v>1</v>
      </c>
      <c r="CW442">
        <v>1</v>
      </c>
      <c r="CX442">
        <v>0</v>
      </c>
      <c r="CY442">
        <v>1</v>
      </c>
      <c r="CZ442">
        <v>0</v>
      </c>
      <c r="DA442">
        <v>0</v>
      </c>
      <c r="DB442">
        <v>0</v>
      </c>
      <c r="DC442">
        <v>0</v>
      </c>
      <c r="DD442">
        <v>0</v>
      </c>
      <c r="DE442">
        <v>0</v>
      </c>
      <c r="DF442">
        <v>0</v>
      </c>
      <c r="DG442">
        <v>0</v>
      </c>
      <c r="DH442">
        <v>5</v>
      </c>
      <c r="DI442">
        <v>0</v>
      </c>
      <c r="DJ442">
        <v>2</v>
      </c>
      <c r="DK442">
        <v>0</v>
      </c>
      <c r="DL442">
        <v>0</v>
      </c>
      <c r="DM442">
        <v>0</v>
      </c>
      <c r="DN442">
        <v>2</v>
      </c>
      <c r="DO442">
        <v>0</v>
      </c>
      <c r="DP442">
        <v>0</v>
      </c>
      <c r="DQ442">
        <v>0</v>
      </c>
      <c r="DR442">
        <v>0</v>
      </c>
      <c r="DS442">
        <v>0</v>
      </c>
      <c r="DT442" s="340">
        <v>0</v>
      </c>
      <c r="DU442" s="340">
        <v>0</v>
      </c>
      <c r="DV442" s="340">
        <v>0</v>
      </c>
      <c r="DW442" s="340">
        <v>3</v>
      </c>
      <c r="DX442" s="340">
        <v>0</v>
      </c>
      <c r="DY442" s="340">
        <v>0</v>
      </c>
      <c r="DZ442" s="340">
        <v>3</v>
      </c>
      <c r="EA442" s="340">
        <v>0</v>
      </c>
      <c r="EB442" s="340">
        <v>4</v>
      </c>
      <c r="EC442" s="340">
        <v>1</v>
      </c>
      <c r="ED442" s="340">
        <v>0</v>
      </c>
      <c r="EE442" s="340">
        <v>6</v>
      </c>
      <c r="EF442" s="340">
        <v>0</v>
      </c>
      <c r="EG442" s="340">
        <v>0</v>
      </c>
      <c r="EH442" s="340">
        <v>0</v>
      </c>
      <c r="EI442" s="340">
        <v>0</v>
      </c>
      <c r="EJ442" s="235">
        <v>0</v>
      </c>
      <c r="EK442" s="235">
        <v>3</v>
      </c>
      <c r="EL442" s="235">
        <v>0</v>
      </c>
      <c r="EM442" s="235">
        <v>0</v>
      </c>
      <c r="EN442" s="235">
        <v>15</v>
      </c>
      <c r="EO442" s="235">
        <v>0</v>
      </c>
      <c r="EP442" s="235">
        <v>4</v>
      </c>
      <c r="EQ442" s="235">
        <v>0</v>
      </c>
      <c r="ER442" s="235">
        <v>0</v>
      </c>
      <c r="ES442" s="235">
        <v>0</v>
      </c>
      <c r="ET442" s="235">
        <v>5</v>
      </c>
      <c r="EU442" s="235">
        <v>0</v>
      </c>
      <c r="EV442" s="235">
        <v>0</v>
      </c>
      <c r="EW442" s="235">
        <v>0</v>
      </c>
      <c r="EX442" s="235">
        <v>0</v>
      </c>
      <c r="EY442" s="235">
        <v>0</v>
      </c>
    </row>
    <row r="443" spans="1:155" x14ac:dyDescent="0.2">
      <c r="A443" t="s">
        <v>1908</v>
      </c>
      <c r="E443" s="277"/>
      <c r="F443" s="277"/>
      <c r="G443" s="277"/>
      <c r="H443" s="277"/>
      <c r="I443" s="277"/>
      <c r="J443" s="277"/>
      <c r="K443">
        <v>0</v>
      </c>
      <c r="L443">
        <v>4</v>
      </c>
      <c r="M443">
        <v>0</v>
      </c>
      <c r="N443">
        <v>1</v>
      </c>
      <c r="O443">
        <v>81</v>
      </c>
      <c r="P443">
        <v>2</v>
      </c>
      <c r="Q443">
        <v>1</v>
      </c>
      <c r="R443">
        <v>0</v>
      </c>
      <c r="S443">
        <v>2</v>
      </c>
      <c r="T443">
        <v>0</v>
      </c>
      <c r="U443">
        <v>0</v>
      </c>
      <c r="V443">
        <v>1</v>
      </c>
      <c r="W443">
        <v>0</v>
      </c>
      <c r="X443">
        <v>0</v>
      </c>
      <c r="Y443">
        <v>0</v>
      </c>
      <c r="Z443">
        <v>0</v>
      </c>
      <c r="AA443" t="s">
        <v>2201</v>
      </c>
      <c r="AB443">
        <v>0</v>
      </c>
      <c r="AC443">
        <v>0</v>
      </c>
      <c r="AD443">
        <v>0</v>
      </c>
      <c r="AE443">
        <v>0</v>
      </c>
      <c r="AF443">
        <v>5</v>
      </c>
      <c r="AG443">
        <v>0</v>
      </c>
      <c r="AH443">
        <v>0</v>
      </c>
      <c r="AI443">
        <v>0</v>
      </c>
      <c r="AJ443">
        <v>0</v>
      </c>
      <c r="AK443">
        <v>0</v>
      </c>
      <c r="AL443">
        <v>0</v>
      </c>
      <c r="AM443">
        <v>0</v>
      </c>
      <c r="AN443">
        <v>0</v>
      </c>
      <c r="AO443">
        <v>0</v>
      </c>
      <c r="AP443">
        <v>0</v>
      </c>
      <c r="AQ443">
        <v>0</v>
      </c>
      <c r="AR443">
        <v>0</v>
      </c>
      <c r="AS443">
        <v>0</v>
      </c>
      <c r="AT443">
        <v>0</v>
      </c>
      <c r="AU443">
        <v>0</v>
      </c>
      <c r="AV443">
        <v>0</v>
      </c>
      <c r="AW443">
        <v>0</v>
      </c>
      <c r="AX443">
        <v>0</v>
      </c>
      <c r="AY443">
        <v>0</v>
      </c>
      <c r="AZ443">
        <v>0</v>
      </c>
      <c r="BA443">
        <v>0</v>
      </c>
      <c r="BB443">
        <v>0</v>
      </c>
      <c r="BC443">
        <v>0</v>
      </c>
      <c r="BD443">
        <v>1</v>
      </c>
      <c r="BE443">
        <v>0</v>
      </c>
      <c r="BF443">
        <v>1</v>
      </c>
      <c r="BG443">
        <v>0</v>
      </c>
      <c r="BH443">
        <v>0</v>
      </c>
      <c r="BI443">
        <v>0</v>
      </c>
      <c r="BJ443">
        <v>0</v>
      </c>
      <c r="BK443">
        <v>0</v>
      </c>
      <c r="BL443">
        <v>15</v>
      </c>
      <c r="BM443">
        <v>0</v>
      </c>
      <c r="BN443">
        <v>1</v>
      </c>
      <c r="BO443">
        <v>0</v>
      </c>
      <c r="BP443">
        <v>1</v>
      </c>
      <c r="BQ443">
        <v>0</v>
      </c>
      <c r="BR443">
        <v>0</v>
      </c>
      <c r="BS443">
        <v>1</v>
      </c>
      <c r="BT443">
        <v>0</v>
      </c>
      <c r="BU443">
        <v>0</v>
      </c>
      <c r="BV443">
        <v>0</v>
      </c>
      <c r="BW443">
        <v>0</v>
      </c>
      <c r="BX443">
        <v>0</v>
      </c>
      <c r="BY443">
        <v>1</v>
      </c>
      <c r="BZ443">
        <v>0</v>
      </c>
      <c r="CA443">
        <v>0</v>
      </c>
      <c r="CB443">
        <v>0</v>
      </c>
      <c r="CC443">
        <v>0</v>
      </c>
      <c r="CD443">
        <v>1</v>
      </c>
      <c r="CE443">
        <v>0</v>
      </c>
      <c r="CF443">
        <v>0</v>
      </c>
      <c r="CG443">
        <v>0</v>
      </c>
      <c r="CH443">
        <v>2</v>
      </c>
      <c r="CI443">
        <v>0</v>
      </c>
      <c r="CJ443">
        <v>0</v>
      </c>
      <c r="CK443">
        <v>0</v>
      </c>
      <c r="CL443">
        <v>0</v>
      </c>
      <c r="CM443">
        <v>0</v>
      </c>
      <c r="CN443">
        <v>0</v>
      </c>
      <c r="CO443">
        <v>0</v>
      </c>
      <c r="CP443">
        <v>0</v>
      </c>
      <c r="CQ443">
        <v>1</v>
      </c>
      <c r="CR443">
        <v>16</v>
      </c>
      <c r="CS443">
        <v>0</v>
      </c>
      <c r="CT443">
        <v>0</v>
      </c>
      <c r="CU443">
        <v>0</v>
      </c>
      <c r="CV443">
        <v>0</v>
      </c>
      <c r="CW443">
        <v>0</v>
      </c>
      <c r="CX443">
        <v>0</v>
      </c>
      <c r="CY443">
        <v>0</v>
      </c>
      <c r="CZ443">
        <v>0</v>
      </c>
      <c r="DA443">
        <v>0</v>
      </c>
      <c r="DB443">
        <v>0</v>
      </c>
      <c r="DC443">
        <v>0</v>
      </c>
      <c r="DD443">
        <v>0</v>
      </c>
      <c r="DE443">
        <v>3</v>
      </c>
      <c r="DF443">
        <v>0</v>
      </c>
      <c r="DG443">
        <v>0</v>
      </c>
      <c r="DH443">
        <v>1</v>
      </c>
      <c r="DI443">
        <v>0</v>
      </c>
      <c r="DJ443">
        <v>0</v>
      </c>
      <c r="DK443">
        <v>0</v>
      </c>
      <c r="DL443">
        <v>0</v>
      </c>
      <c r="DM443">
        <v>0</v>
      </c>
      <c r="DN443">
        <v>0</v>
      </c>
      <c r="DO443">
        <v>0</v>
      </c>
      <c r="DP443">
        <v>0</v>
      </c>
      <c r="DQ443">
        <v>0</v>
      </c>
      <c r="DR443">
        <v>0</v>
      </c>
      <c r="DS443">
        <v>0</v>
      </c>
      <c r="DT443" s="340">
        <v>0</v>
      </c>
      <c r="DU443" s="340">
        <v>0</v>
      </c>
      <c r="DV443" s="340">
        <v>0</v>
      </c>
      <c r="DW443" s="340">
        <v>0</v>
      </c>
      <c r="DX443" s="340">
        <v>12</v>
      </c>
      <c r="DY443" s="340">
        <v>0</v>
      </c>
      <c r="DZ443" s="340">
        <v>0</v>
      </c>
      <c r="EA443" s="340">
        <v>0</v>
      </c>
      <c r="EB443" s="340">
        <v>0</v>
      </c>
      <c r="EC443" s="340">
        <v>0</v>
      </c>
      <c r="ED443" s="340">
        <v>0</v>
      </c>
      <c r="EE443" s="340">
        <v>0</v>
      </c>
      <c r="EF443" s="340">
        <v>0</v>
      </c>
      <c r="EG443" s="340">
        <v>0</v>
      </c>
      <c r="EH443" s="340">
        <v>0</v>
      </c>
      <c r="EI443" s="340">
        <v>0</v>
      </c>
      <c r="EJ443" s="235">
        <v>0</v>
      </c>
      <c r="EK443" s="235">
        <v>10</v>
      </c>
      <c r="EL443" s="235">
        <v>0</v>
      </c>
      <c r="EM443" s="235">
        <v>0</v>
      </c>
      <c r="EN443" s="235">
        <v>1</v>
      </c>
      <c r="EO443" s="235">
        <v>0</v>
      </c>
      <c r="EP443" s="235">
        <v>0</v>
      </c>
      <c r="EQ443" s="235">
        <v>0</v>
      </c>
      <c r="ER443" s="235">
        <v>0</v>
      </c>
      <c r="ES443" s="235">
        <v>0</v>
      </c>
      <c r="ET443" s="235">
        <v>0</v>
      </c>
      <c r="EU443" s="235">
        <v>0</v>
      </c>
      <c r="EV443" s="235">
        <v>1</v>
      </c>
      <c r="EW443" s="235">
        <v>0</v>
      </c>
      <c r="EX443" s="235">
        <v>0</v>
      </c>
      <c r="EY443" s="235">
        <v>0</v>
      </c>
    </row>
    <row r="444" spans="1:155" x14ac:dyDescent="0.2">
      <c r="A444" t="s">
        <v>1790</v>
      </c>
      <c r="E444" s="277"/>
      <c r="F444" s="277"/>
      <c r="G444" s="277"/>
      <c r="H444" s="277"/>
      <c r="I444" s="277"/>
      <c r="J444" s="277"/>
      <c r="K444">
        <v>0</v>
      </c>
      <c r="L444">
        <v>0</v>
      </c>
      <c r="M444">
        <v>0</v>
      </c>
      <c r="N444">
        <v>0</v>
      </c>
      <c r="O444">
        <v>0</v>
      </c>
      <c r="P444">
        <v>0</v>
      </c>
      <c r="Q444">
        <v>0</v>
      </c>
      <c r="R444">
        <v>0</v>
      </c>
      <c r="S444">
        <v>9</v>
      </c>
      <c r="T444">
        <v>14</v>
      </c>
      <c r="U444">
        <v>5</v>
      </c>
      <c r="V444">
        <v>13</v>
      </c>
      <c r="W444">
        <v>0</v>
      </c>
      <c r="X444">
        <v>0</v>
      </c>
      <c r="Y444">
        <v>0</v>
      </c>
      <c r="Z444">
        <v>10</v>
      </c>
      <c r="AA444" t="s">
        <v>2201</v>
      </c>
      <c r="AB444">
        <v>0</v>
      </c>
      <c r="AC444">
        <v>0</v>
      </c>
      <c r="AD444">
        <v>0</v>
      </c>
      <c r="AE444">
        <v>0</v>
      </c>
      <c r="AF444">
        <v>0</v>
      </c>
      <c r="AG444">
        <v>0</v>
      </c>
      <c r="AH444">
        <v>0</v>
      </c>
      <c r="AI444">
        <v>0</v>
      </c>
      <c r="AJ444">
        <v>2</v>
      </c>
      <c r="AK444">
        <v>0</v>
      </c>
      <c r="AL444">
        <v>0</v>
      </c>
      <c r="AM444">
        <v>2</v>
      </c>
      <c r="AN444">
        <v>0</v>
      </c>
      <c r="AO444">
        <v>0</v>
      </c>
      <c r="AP444">
        <v>0</v>
      </c>
      <c r="AQ444">
        <v>2</v>
      </c>
      <c r="AR444">
        <v>0</v>
      </c>
      <c r="AS444">
        <v>0</v>
      </c>
      <c r="AT444">
        <v>0</v>
      </c>
      <c r="AU444">
        <v>0</v>
      </c>
      <c r="AV444">
        <v>0</v>
      </c>
      <c r="AW444">
        <v>0</v>
      </c>
      <c r="AX444">
        <v>0</v>
      </c>
      <c r="AY444">
        <v>0</v>
      </c>
      <c r="AZ444">
        <v>0</v>
      </c>
      <c r="BA444">
        <v>0</v>
      </c>
      <c r="BB444">
        <v>3</v>
      </c>
      <c r="BC444">
        <v>0</v>
      </c>
      <c r="BD444">
        <v>0</v>
      </c>
      <c r="BE444">
        <v>0</v>
      </c>
      <c r="BF444">
        <v>0</v>
      </c>
      <c r="BG444">
        <v>0</v>
      </c>
      <c r="BH444">
        <v>0</v>
      </c>
      <c r="BI444">
        <v>0</v>
      </c>
      <c r="BJ444">
        <v>0</v>
      </c>
      <c r="BK444">
        <v>0</v>
      </c>
      <c r="BL444">
        <v>0</v>
      </c>
      <c r="BM444">
        <v>0</v>
      </c>
      <c r="BN444">
        <v>0</v>
      </c>
      <c r="BO444">
        <v>0</v>
      </c>
      <c r="BP444">
        <v>1</v>
      </c>
      <c r="BQ444">
        <v>0</v>
      </c>
      <c r="BR444">
        <v>0</v>
      </c>
      <c r="BS444">
        <v>3</v>
      </c>
      <c r="BT444">
        <v>0</v>
      </c>
      <c r="BU444">
        <v>0</v>
      </c>
      <c r="BV444">
        <v>0</v>
      </c>
      <c r="BW444">
        <v>2</v>
      </c>
      <c r="BX444">
        <v>0</v>
      </c>
      <c r="BY444">
        <v>0</v>
      </c>
      <c r="BZ444">
        <v>0</v>
      </c>
      <c r="CA444">
        <v>0</v>
      </c>
      <c r="CB444">
        <v>0</v>
      </c>
      <c r="CC444">
        <v>0</v>
      </c>
      <c r="CD444">
        <v>0</v>
      </c>
      <c r="CE444">
        <v>0</v>
      </c>
      <c r="CF444">
        <v>0</v>
      </c>
      <c r="CG444">
        <v>0</v>
      </c>
      <c r="CH444">
        <v>3</v>
      </c>
      <c r="CI444">
        <v>0</v>
      </c>
      <c r="CJ444">
        <v>0</v>
      </c>
      <c r="CK444">
        <v>0</v>
      </c>
      <c r="CL444">
        <v>0</v>
      </c>
      <c r="CM444">
        <v>0</v>
      </c>
      <c r="CN444">
        <v>0</v>
      </c>
      <c r="CO444">
        <v>0</v>
      </c>
      <c r="CP444">
        <v>0</v>
      </c>
      <c r="CQ444">
        <v>0</v>
      </c>
      <c r="CR444">
        <v>0</v>
      </c>
      <c r="CS444">
        <v>0</v>
      </c>
      <c r="CT444">
        <v>0</v>
      </c>
      <c r="CU444">
        <v>0</v>
      </c>
      <c r="CV444">
        <v>2</v>
      </c>
      <c r="CW444">
        <v>0</v>
      </c>
      <c r="CX444">
        <v>0</v>
      </c>
      <c r="CY444">
        <v>2</v>
      </c>
      <c r="CZ444">
        <v>0</v>
      </c>
      <c r="DA444">
        <v>0</v>
      </c>
      <c r="DB444">
        <v>0</v>
      </c>
      <c r="DC444">
        <v>1</v>
      </c>
      <c r="DD444">
        <v>0</v>
      </c>
      <c r="DE444">
        <v>0</v>
      </c>
      <c r="DF444">
        <v>0</v>
      </c>
      <c r="DG444">
        <v>0</v>
      </c>
      <c r="DH444">
        <v>0</v>
      </c>
      <c r="DI444">
        <v>0</v>
      </c>
      <c r="DJ444">
        <v>0</v>
      </c>
      <c r="DK444">
        <v>0</v>
      </c>
      <c r="DL444">
        <v>0</v>
      </c>
      <c r="DM444">
        <v>0</v>
      </c>
      <c r="DN444">
        <v>4</v>
      </c>
      <c r="DO444">
        <v>0</v>
      </c>
      <c r="DP444">
        <v>0</v>
      </c>
      <c r="DQ444">
        <v>0</v>
      </c>
      <c r="DR444">
        <v>0</v>
      </c>
      <c r="DS444">
        <v>0</v>
      </c>
      <c r="DT444" s="340">
        <v>0</v>
      </c>
      <c r="DU444" s="340">
        <v>0</v>
      </c>
      <c r="DV444" s="340">
        <v>0</v>
      </c>
      <c r="DW444" s="340">
        <v>0</v>
      </c>
      <c r="DX444" s="340">
        <v>0</v>
      </c>
      <c r="DY444" s="340">
        <v>0</v>
      </c>
      <c r="DZ444" s="340">
        <v>0</v>
      </c>
      <c r="EA444" s="340">
        <v>0</v>
      </c>
      <c r="EB444" s="340">
        <v>2</v>
      </c>
      <c r="EC444" s="340">
        <v>2</v>
      </c>
      <c r="ED444" s="340">
        <v>0</v>
      </c>
      <c r="EE444" s="340">
        <v>1</v>
      </c>
      <c r="EF444" s="340">
        <v>0</v>
      </c>
      <c r="EG444" s="340">
        <v>0</v>
      </c>
      <c r="EH444" s="340">
        <v>0</v>
      </c>
      <c r="EI444" s="340">
        <v>1</v>
      </c>
      <c r="EJ444" s="235">
        <v>0</v>
      </c>
      <c r="EK444" s="235">
        <v>0</v>
      </c>
      <c r="EL444" s="235">
        <v>0</v>
      </c>
      <c r="EM444" s="235">
        <v>0</v>
      </c>
      <c r="EN444" s="235">
        <v>0</v>
      </c>
      <c r="EO444" s="235">
        <v>0</v>
      </c>
      <c r="EP444" s="235">
        <v>0</v>
      </c>
      <c r="EQ444" s="235">
        <v>0</v>
      </c>
      <c r="ER444" s="235">
        <v>0</v>
      </c>
      <c r="ES444" s="235">
        <v>1</v>
      </c>
      <c r="ET444" s="235">
        <v>5</v>
      </c>
      <c r="EU444" s="235">
        <v>0</v>
      </c>
      <c r="EV444" s="235">
        <v>0</v>
      </c>
      <c r="EW444" s="235">
        <v>0</v>
      </c>
      <c r="EX444" s="235">
        <v>0</v>
      </c>
      <c r="EY444" s="235">
        <v>0</v>
      </c>
    </row>
    <row r="445" spans="1:155" x14ac:dyDescent="0.2">
      <c r="A445" t="s">
        <v>1910</v>
      </c>
      <c r="E445" s="277"/>
      <c r="F445" s="277"/>
      <c r="G445" s="277"/>
      <c r="H445" s="277"/>
      <c r="I445" s="277"/>
      <c r="J445" s="277"/>
      <c r="K445">
        <v>0</v>
      </c>
      <c r="L445">
        <v>41</v>
      </c>
      <c r="M445">
        <v>0</v>
      </c>
      <c r="N445">
        <v>63</v>
      </c>
      <c r="O445">
        <v>99</v>
      </c>
      <c r="P445">
        <v>0</v>
      </c>
      <c r="Q445">
        <v>29</v>
      </c>
      <c r="R445">
        <v>0</v>
      </c>
      <c r="S445">
        <v>1</v>
      </c>
      <c r="T445">
        <v>4</v>
      </c>
      <c r="U445">
        <v>0</v>
      </c>
      <c r="V445">
        <v>8</v>
      </c>
      <c r="W445">
        <v>0</v>
      </c>
      <c r="X445">
        <v>0</v>
      </c>
      <c r="Y445">
        <v>0</v>
      </c>
      <c r="Z445">
        <v>1</v>
      </c>
      <c r="AA445" t="s">
        <v>2201</v>
      </c>
      <c r="AB445">
        <v>0</v>
      </c>
      <c r="AC445">
        <v>24</v>
      </c>
      <c r="AD445">
        <v>0</v>
      </c>
      <c r="AE445">
        <v>39</v>
      </c>
      <c r="AF445">
        <v>69</v>
      </c>
      <c r="AG445">
        <v>0</v>
      </c>
      <c r="AH445">
        <v>6</v>
      </c>
      <c r="AI445">
        <v>0</v>
      </c>
      <c r="AJ445">
        <v>0</v>
      </c>
      <c r="AK445">
        <v>0</v>
      </c>
      <c r="AL445">
        <v>0</v>
      </c>
      <c r="AM445">
        <v>2</v>
      </c>
      <c r="AN445">
        <v>0</v>
      </c>
      <c r="AO445">
        <v>0</v>
      </c>
      <c r="AP445">
        <v>0</v>
      </c>
      <c r="AQ445">
        <v>0</v>
      </c>
      <c r="AR445">
        <v>0</v>
      </c>
      <c r="AS445">
        <v>41</v>
      </c>
      <c r="AT445">
        <v>0</v>
      </c>
      <c r="AU445">
        <v>39</v>
      </c>
      <c r="AV445">
        <v>16</v>
      </c>
      <c r="AW445">
        <v>0</v>
      </c>
      <c r="AX445">
        <v>23</v>
      </c>
      <c r="AY445">
        <v>0</v>
      </c>
      <c r="AZ445">
        <v>0</v>
      </c>
      <c r="BA445">
        <v>0</v>
      </c>
      <c r="BB445">
        <v>0</v>
      </c>
      <c r="BC445">
        <v>0</v>
      </c>
      <c r="BD445">
        <v>0</v>
      </c>
      <c r="BE445">
        <v>0</v>
      </c>
      <c r="BF445">
        <v>0</v>
      </c>
      <c r="BG445">
        <v>0</v>
      </c>
      <c r="BH445">
        <v>0</v>
      </c>
      <c r="BI445">
        <v>26</v>
      </c>
      <c r="BJ445">
        <v>0</v>
      </c>
      <c r="BK445">
        <v>15</v>
      </c>
      <c r="BL445">
        <v>22</v>
      </c>
      <c r="BM445">
        <v>0</v>
      </c>
      <c r="BN445">
        <v>21</v>
      </c>
      <c r="BO445">
        <v>0</v>
      </c>
      <c r="BP445">
        <v>0</v>
      </c>
      <c r="BQ445">
        <v>0</v>
      </c>
      <c r="BR445">
        <v>0</v>
      </c>
      <c r="BS445">
        <v>1</v>
      </c>
      <c r="BT445">
        <v>0</v>
      </c>
      <c r="BU445">
        <v>0</v>
      </c>
      <c r="BV445">
        <v>0</v>
      </c>
      <c r="BW445">
        <v>0</v>
      </c>
      <c r="BX445">
        <v>0</v>
      </c>
      <c r="BY445">
        <v>40</v>
      </c>
      <c r="BZ445">
        <v>0</v>
      </c>
      <c r="CA445">
        <v>6</v>
      </c>
      <c r="CB445">
        <v>8</v>
      </c>
      <c r="CC445">
        <v>0</v>
      </c>
      <c r="CD445">
        <v>6</v>
      </c>
      <c r="CE445">
        <v>0</v>
      </c>
      <c r="CF445">
        <v>0</v>
      </c>
      <c r="CG445">
        <v>0</v>
      </c>
      <c r="CH445">
        <v>0</v>
      </c>
      <c r="CI445">
        <v>0</v>
      </c>
      <c r="CJ445">
        <v>0</v>
      </c>
      <c r="CK445">
        <v>0</v>
      </c>
      <c r="CL445">
        <v>0</v>
      </c>
      <c r="CM445">
        <v>0</v>
      </c>
      <c r="CN445">
        <v>0</v>
      </c>
      <c r="CO445">
        <v>30</v>
      </c>
      <c r="CP445">
        <v>0</v>
      </c>
      <c r="CQ445">
        <v>46</v>
      </c>
      <c r="CR445">
        <v>26</v>
      </c>
      <c r="CS445">
        <v>0</v>
      </c>
      <c r="CT445">
        <v>20</v>
      </c>
      <c r="CU445">
        <v>0</v>
      </c>
      <c r="CV445">
        <v>0</v>
      </c>
      <c r="CW445">
        <v>0</v>
      </c>
      <c r="CX445">
        <v>0</v>
      </c>
      <c r="CY445">
        <v>0</v>
      </c>
      <c r="CZ445">
        <v>0</v>
      </c>
      <c r="DA445">
        <v>0</v>
      </c>
      <c r="DB445">
        <v>0</v>
      </c>
      <c r="DC445">
        <v>0</v>
      </c>
      <c r="DD445">
        <v>0</v>
      </c>
      <c r="DE445">
        <v>60</v>
      </c>
      <c r="DF445">
        <v>0</v>
      </c>
      <c r="DG445">
        <v>77</v>
      </c>
      <c r="DH445">
        <v>23</v>
      </c>
      <c r="DI445">
        <v>0</v>
      </c>
      <c r="DJ445">
        <v>15</v>
      </c>
      <c r="DK445">
        <v>0</v>
      </c>
      <c r="DL445">
        <v>0</v>
      </c>
      <c r="DM445">
        <v>0</v>
      </c>
      <c r="DN445">
        <v>0</v>
      </c>
      <c r="DO445">
        <v>0</v>
      </c>
      <c r="DP445">
        <v>7</v>
      </c>
      <c r="DQ445">
        <v>0</v>
      </c>
      <c r="DR445">
        <v>0</v>
      </c>
      <c r="DS445">
        <v>0</v>
      </c>
      <c r="DT445" s="340">
        <v>0</v>
      </c>
      <c r="DU445" s="340">
        <v>58</v>
      </c>
      <c r="DV445" s="340">
        <v>0</v>
      </c>
      <c r="DW445" s="340">
        <v>64</v>
      </c>
      <c r="DX445" s="340">
        <v>19</v>
      </c>
      <c r="DY445" s="340">
        <v>0</v>
      </c>
      <c r="DZ445" s="340">
        <v>23</v>
      </c>
      <c r="EA445" s="340">
        <v>0</v>
      </c>
      <c r="EB445" s="340">
        <v>0</v>
      </c>
      <c r="EC445" s="340">
        <v>1</v>
      </c>
      <c r="ED445" s="340">
        <v>0</v>
      </c>
      <c r="EE445" s="340">
        <v>0</v>
      </c>
      <c r="EF445" s="340">
        <v>2</v>
      </c>
      <c r="EG445" s="340">
        <v>0</v>
      </c>
      <c r="EH445" s="340">
        <v>0</v>
      </c>
      <c r="EI445" s="340">
        <v>0</v>
      </c>
      <c r="EJ445" s="235">
        <v>0</v>
      </c>
      <c r="EK445" s="235">
        <v>95</v>
      </c>
      <c r="EL445" s="235">
        <v>0</v>
      </c>
      <c r="EM445" s="235">
        <v>48</v>
      </c>
      <c r="EN445" s="235">
        <v>27</v>
      </c>
      <c r="EO445" s="235">
        <v>0</v>
      </c>
      <c r="EP445" s="235">
        <v>36</v>
      </c>
      <c r="EQ445" s="235">
        <v>0</v>
      </c>
      <c r="ER445" s="235">
        <v>0</v>
      </c>
      <c r="ES445" s="235">
        <v>0</v>
      </c>
      <c r="ET445" s="235">
        <v>2</v>
      </c>
      <c r="EU445" s="235">
        <v>0</v>
      </c>
      <c r="EV445" s="235">
        <v>0</v>
      </c>
      <c r="EW445" s="235">
        <v>0</v>
      </c>
      <c r="EX445" s="235">
        <v>0</v>
      </c>
      <c r="EY445" s="235">
        <v>0</v>
      </c>
    </row>
    <row r="446" spans="1:155" x14ac:dyDescent="0.2">
      <c r="A446" t="s">
        <v>2082</v>
      </c>
      <c r="E446" s="277"/>
      <c r="F446" s="277"/>
      <c r="G446" s="277"/>
      <c r="H446" s="277"/>
      <c r="I446" s="277"/>
      <c r="J446" s="277"/>
      <c r="K446">
        <v>0</v>
      </c>
      <c r="L446">
        <v>0</v>
      </c>
      <c r="M446">
        <v>0</v>
      </c>
      <c r="N446">
        <v>5</v>
      </c>
      <c r="O446">
        <v>31</v>
      </c>
      <c r="P446">
        <v>0</v>
      </c>
      <c r="Q446">
        <v>2</v>
      </c>
      <c r="R446">
        <v>0</v>
      </c>
      <c r="S446">
        <v>1</v>
      </c>
      <c r="T446">
        <v>2</v>
      </c>
      <c r="U446">
        <v>0</v>
      </c>
      <c r="V446">
        <v>1</v>
      </c>
      <c r="W446">
        <v>1</v>
      </c>
      <c r="X446">
        <v>0</v>
      </c>
      <c r="Y446">
        <v>0</v>
      </c>
      <c r="Z446">
        <v>0</v>
      </c>
      <c r="AA446" t="s">
        <v>2201</v>
      </c>
      <c r="AB446">
        <v>0</v>
      </c>
      <c r="AC446">
        <v>0</v>
      </c>
      <c r="AD446">
        <v>0</v>
      </c>
      <c r="AE446">
        <v>1</v>
      </c>
      <c r="AF446">
        <v>2</v>
      </c>
      <c r="AG446">
        <v>0</v>
      </c>
      <c r="AH446">
        <v>0</v>
      </c>
      <c r="AI446">
        <v>0</v>
      </c>
      <c r="AJ446">
        <v>0</v>
      </c>
      <c r="AK446">
        <v>0</v>
      </c>
      <c r="AL446">
        <v>0</v>
      </c>
      <c r="AM446">
        <v>0</v>
      </c>
      <c r="AN446">
        <v>1</v>
      </c>
      <c r="AO446">
        <v>0</v>
      </c>
      <c r="AP446">
        <v>0</v>
      </c>
      <c r="AQ446">
        <v>0</v>
      </c>
      <c r="AR446">
        <v>0</v>
      </c>
      <c r="AS446">
        <v>0</v>
      </c>
      <c r="AT446">
        <v>0</v>
      </c>
      <c r="AU446">
        <v>0</v>
      </c>
      <c r="AV446">
        <v>0</v>
      </c>
      <c r="AW446">
        <v>0</v>
      </c>
      <c r="AX446">
        <v>0</v>
      </c>
      <c r="AY446">
        <v>0</v>
      </c>
      <c r="AZ446">
        <v>0</v>
      </c>
      <c r="BA446">
        <v>0</v>
      </c>
      <c r="BB446">
        <v>0</v>
      </c>
      <c r="BC446">
        <v>0</v>
      </c>
      <c r="BD446">
        <v>0</v>
      </c>
      <c r="BE446">
        <v>0</v>
      </c>
      <c r="BF446">
        <v>0</v>
      </c>
      <c r="BG446">
        <v>0</v>
      </c>
      <c r="BH446">
        <v>0</v>
      </c>
      <c r="BI446">
        <v>0</v>
      </c>
      <c r="BJ446">
        <v>0</v>
      </c>
      <c r="BK446">
        <v>1</v>
      </c>
      <c r="BL446">
        <v>5</v>
      </c>
      <c r="BM446">
        <v>0</v>
      </c>
      <c r="BN446">
        <v>0</v>
      </c>
      <c r="BO446">
        <v>0</v>
      </c>
      <c r="BP446">
        <v>1</v>
      </c>
      <c r="BQ446">
        <v>0</v>
      </c>
      <c r="BR446">
        <v>0</v>
      </c>
      <c r="BS446">
        <v>0</v>
      </c>
      <c r="BT446">
        <v>0</v>
      </c>
      <c r="BU446">
        <v>0</v>
      </c>
      <c r="BV446">
        <v>0</v>
      </c>
      <c r="BW446">
        <v>0</v>
      </c>
      <c r="BX446">
        <v>0</v>
      </c>
      <c r="BY446">
        <v>0</v>
      </c>
      <c r="BZ446">
        <v>0</v>
      </c>
      <c r="CA446">
        <v>0</v>
      </c>
      <c r="CB446">
        <v>17</v>
      </c>
      <c r="CC446">
        <v>0</v>
      </c>
      <c r="CD446">
        <v>1</v>
      </c>
      <c r="CE446">
        <v>0</v>
      </c>
      <c r="CF446">
        <v>0</v>
      </c>
      <c r="CG446">
        <v>0</v>
      </c>
      <c r="CH446">
        <v>0</v>
      </c>
      <c r="CI446">
        <v>0</v>
      </c>
      <c r="CJ446">
        <v>0</v>
      </c>
      <c r="CK446">
        <v>0</v>
      </c>
      <c r="CL446">
        <v>0</v>
      </c>
      <c r="CM446">
        <v>0</v>
      </c>
      <c r="CN446">
        <v>0</v>
      </c>
      <c r="CO446">
        <v>0</v>
      </c>
      <c r="CP446">
        <v>0</v>
      </c>
      <c r="CQ446">
        <v>1</v>
      </c>
      <c r="CR446">
        <v>6</v>
      </c>
      <c r="CS446">
        <v>0</v>
      </c>
      <c r="CT446">
        <v>2</v>
      </c>
      <c r="CU446">
        <v>0</v>
      </c>
      <c r="CV446">
        <v>0</v>
      </c>
      <c r="CW446">
        <v>0</v>
      </c>
      <c r="CX446">
        <v>0</v>
      </c>
      <c r="CY446">
        <v>0</v>
      </c>
      <c r="CZ446">
        <v>0</v>
      </c>
      <c r="DA446">
        <v>0</v>
      </c>
      <c r="DB446">
        <v>0</v>
      </c>
      <c r="DC446">
        <v>0</v>
      </c>
      <c r="DD446">
        <v>0</v>
      </c>
      <c r="DE446">
        <v>0</v>
      </c>
      <c r="DF446">
        <v>0</v>
      </c>
      <c r="DG446">
        <v>0</v>
      </c>
      <c r="DH446">
        <v>4</v>
      </c>
      <c r="DI446">
        <v>0</v>
      </c>
      <c r="DJ446">
        <v>0</v>
      </c>
      <c r="DK446">
        <v>0</v>
      </c>
      <c r="DL446">
        <v>0</v>
      </c>
      <c r="DM446">
        <v>0</v>
      </c>
      <c r="DN446">
        <v>0</v>
      </c>
      <c r="DO446">
        <v>0</v>
      </c>
      <c r="DP446">
        <v>0</v>
      </c>
      <c r="DQ446">
        <v>0</v>
      </c>
      <c r="DR446">
        <v>0</v>
      </c>
      <c r="DS446">
        <v>0</v>
      </c>
      <c r="DT446" s="340">
        <v>0</v>
      </c>
      <c r="DU446" s="340">
        <v>0</v>
      </c>
      <c r="DV446" s="340">
        <v>0</v>
      </c>
      <c r="DW446" s="340">
        <v>1</v>
      </c>
      <c r="DX446" s="340">
        <v>5</v>
      </c>
      <c r="DY446" s="340">
        <v>0</v>
      </c>
      <c r="DZ446" s="340">
        <v>0</v>
      </c>
      <c r="EA446" s="340">
        <v>0</v>
      </c>
      <c r="EB446" s="340">
        <v>0</v>
      </c>
      <c r="EC446" s="340">
        <v>0</v>
      </c>
      <c r="ED446" s="340">
        <v>0</v>
      </c>
      <c r="EE446" s="340">
        <v>0</v>
      </c>
      <c r="EF446" s="340">
        <v>0</v>
      </c>
      <c r="EG446" s="340">
        <v>0</v>
      </c>
      <c r="EH446" s="340">
        <v>0</v>
      </c>
      <c r="EI446" s="340">
        <v>0</v>
      </c>
      <c r="EJ446" s="235">
        <v>0</v>
      </c>
      <c r="EK446" s="235">
        <v>0</v>
      </c>
      <c r="EL446" s="235">
        <v>0</v>
      </c>
      <c r="EM446" s="235">
        <v>0</v>
      </c>
      <c r="EN446" s="235">
        <v>0</v>
      </c>
      <c r="EO446" s="235">
        <v>0</v>
      </c>
      <c r="EP446" s="235">
        <v>1</v>
      </c>
      <c r="EQ446" s="235">
        <v>0</v>
      </c>
      <c r="ER446" s="235">
        <v>0</v>
      </c>
      <c r="ES446" s="235">
        <v>0</v>
      </c>
      <c r="ET446" s="235">
        <v>0</v>
      </c>
      <c r="EU446" s="235">
        <v>0</v>
      </c>
      <c r="EV446" s="235">
        <v>0</v>
      </c>
      <c r="EW446" s="235">
        <v>0</v>
      </c>
      <c r="EX446" s="235">
        <v>0</v>
      </c>
      <c r="EY446" s="235">
        <v>0</v>
      </c>
    </row>
    <row r="447" spans="1:155" x14ac:dyDescent="0.2">
      <c r="A447" t="s">
        <v>2215</v>
      </c>
      <c r="E447" s="277"/>
      <c r="F447" s="277"/>
      <c r="G447" s="277"/>
      <c r="H447" s="277"/>
      <c r="I447" s="277"/>
      <c r="J447" s="277"/>
      <c r="K447">
        <v>0</v>
      </c>
      <c r="L447">
        <v>278</v>
      </c>
      <c r="M447">
        <v>50</v>
      </c>
      <c r="N447">
        <v>12</v>
      </c>
      <c r="O447">
        <v>100</v>
      </c>
      <c r="P447">
        <v>16</v>
      </c>
      <c r="Q447">
        <v>63</v>
      </c>
      <c r="R447">
        <v>0</v>
      </c>
      <c r="S447">
        <v>3</v>
      </c>
      <c r="T447">
        <v>74</v>
      </c>
      <c r="U447">
        <v>14</v>
      </c>
      <c r="V447">
        <v>0</v>
      </c>
      <c r="W447">
        <v>0</v>
      </c>
      <c r="X447">
        <v>0</v>
      </c>
      <c r="Y447">
        <v>3</v>
      </c>
      <c r="Z447">
        <v>0</v>
      </c>
      <c r="AA447" t="s">
        <v>2201</v>
      </c>
      <c r="AB447">
        <v>0</v>
      </c>
      <c r="AC447">
        <v>156</v>
      </c>
      <c r="AD447">
        <v>40</v>
      </c>
      <c r="AE447">
        <v>7</v>
      </c>
      <c r="AF447">
        <v>55</v>
      </c>
      <c r="AG447">
        <v>9</v>
      </c>
      <c r="AH447">
        <v>50</v>
      </c>
      <c r="AI447">
        <v>0</v>
      </c>
      <c r="AJ447">
        <v>0</v>
      </c>
      <c r="AK447">
        <v>31</v>
      </c>
      <c r="AL447">
        <v>7</v>
      </c>
      <c r="AM447">
        <v>0</v>
      </c>
      <c r="AN447">
        <v>0</v>
      </c>
      <c r="AO447">
        <v>0</v>
      </c>
      <c r="AP447">
        <v>0</v>
      </c>
      <c r="AQ447">
        <v>0</v>
      </c>
      <c r="AR447">
        <v>0</v>
      </c>
      <c r="AS447">
        <v>152</v>
      </c>
      <c r="AT447">
        <v>45</v>
      </c>
      <c r="AU447">
        <v>0</v>
      </c>
      <c r="AV447">
        <v>17</v>
      </c>
      <c r="AW447">
        <v>22</v>
      </c>
      <c r="AX447">
        <v>42</v>
      </c>
      <c r="AY447">
        <v>0</v>
      </c>
      <c r="AZ447">
        <v>0</v>
      </c>
      <c r="BA447">
        <v>0</v>
      </c>
      <c r="BB447">
        <v>10</v>
      </c>
      <c r="BC447">
        <v>0</v>
      </c>
      <c r="BD447">
        <v>2</v>
      </c>
      <c r="BE447">
        <v>0</v>
      </c>
      <c r="BF447">
        <v>1</v>
      </c>
      <c r="BG447">
        <v>0</v>
      </c>
      <c r="BH447">
        <v>0</v>
      </c>
      <c r="BI447">
        <v>105</v>
      </c>
      <c r="BJ447">
        <v>12</v>
      </c>
      <c r="BK447">
        <v>4</v>
      </c>
      <c r="BL447">
        <v>42</v>
      </c>
      <c r="BM447">
        <v>5</v>
      </c>
      <c r="BN447">
        <v>13</v>
      </c>
      <c r="BO447">
        <v>0</v>
      </c>
      <c r="BP447">
        <v>2</v>
      </c>
      <c r="BQ447">
        <v>2</v>
      </c>
      <c r="BR447">
        <v>3</v>
      </c>
      <c r="BS447">
        <v>0</v>
      </c>
      <c r="BT447">
        <v>0</v>
      </c>
      <c r="BU447">
        <v>0</v>
      </c>
      <c r="BV447">
        <v>3</v>
      </c>
      <c r="BW447">
        <v>0</v>
      </c>
      <c r="BX447">
        <v>0</v>
      </c>
      <c r="BY447">
        <v>257</v>
      </c>
      <c r="BZ447">
        <v>2</v>
      </c>
      <c r="CA447">
        <v>0</v>
      </c>
      <c r="CB447">
        <v>50</v>
      </c>
      <c r="CC447">
        <v>5</v>
      </c>
      <c r="CD447">
        <v>10</v>
      </c>
      <c r="CE447">
        <v>0</v>
      </c>
      <c r="CF447">
        <v>0</v>
      </c>
      <c r="CG447">
        <v>5</v>
      </c>
      <c r="CH447">
        <v>0</v>
      </c>
      <c r="CI447">
        <v>0</v>
      </c>
      <c r="CJ447">
        <v>3</v>
      </c>
      <c r="CK447">
        <v>0</v>
      </c>
      <c r="CL447">
        <v>3</v>
      </c>
      <c r="CM447">
        <v>0</v>
      </c>
      <c r="CN447">
        <v>0</v>
      </c>
      <c r="CO447">
        <v>127</v>
      </c>
      <c r="CP447">
        <v>20</v>
      </c>
      <c r="CQ447">
        <v>0</v>
      </c>
      <c r="CR447">
        <v>17</v>
      </c>
      <c r="CS447">
        <v>12</v>
      </c>
      <c r="CT447">
        <v>29</v>
      </c>
      <c r="CU447">
        <v>0</v>
      </c>
      <c r="CV447">
        <v>0</v>
      </c>
      <c r="CW447">
        <v>3</v>
      </c>
      <c r="CX447">
        <v>1</v>
      </c>
      <c r="CY447">
        <v>0</v>
      </c>
      <c r="CZ447">
        <v>3</v>
      </c>
      <c r="DA447">
        <v>0</v>
      </c>
      <c r="DB447">
        <v>0</v>
      </c>
      <c r="DC447">
        <v>0</v>
      </c>
      <c r="DD447">
        <v>0</v>
      </c>
      <c r="DE447">
        <v>97</v>
      </c>
      <c r="DF447">
        <v>11</v>
      </c>
      <c r="DG447">
        <v>7</v>
      </c>
      <c r="DH447">
        <v>21</v>
      </c>
      <c r="DI447">
        <v>3</v>
      </c>
      <c r="DJ447">
        <v>20</v>
      </c>
      <c r="DK447">
        <v>0</v>
      </c>
      <c r="DL447">
        <v>1</v>
      </c>
      <c r="DM447">
        <v>32</v>
      </c>
      <c r="DN447">
        <v>1</v>
      </c>
      <c r="DO447">
        <v>0</v>
      </c>
      <c r="DP447">
        <v>8</v>
      </c>
      <c r="DQ447">
        <v>0</v>
      </c>
      <c r="DR447">
        <v>2</v>
      </c>
      <c r="DS447">
        <v>0</v>
      </c>
      <c r="DT447" s="340">
        <v>0</v>
      </c>
      <c r="DU447" s="340">
        <v>110</v>
      </c>
      <c r="DV447" s="340">
        <v>1</v>
      </c>
      <c r="DW447" s="340">
        <v>2</v>
      </c>
      <c r="DX447" s="340">
        <v>36</v>
      </c>
      <c r="DY447" s="340">
        <v>1</v>
      </c>
      <c r="DZ447" s="340">
        <v>11</v>
      </c>
      <c r="EA447" s="340">
        <v>0</v>
      </c>
      <c r="EB447" s="340">
        <v>1</v>
      </c>
      <c r="EC447" s="340">
        <v>7</v>
      </c>
      <c r="ED447" s="340">
        <v>8</v>
      </c>
      <c r="EE447" s="340">
        <v>0</v>
      </c>
      <c r="EF447" s="340">
        <v>2</v>
      </c>
      <c r="EG447" s="340">
        <v>0</v>
      </c>
      <c r="EH447" s="340">
        <v>1</v>
      </c>
      <c r="EI447" s="340">
        <v>0</v>
      </c>
      <c r="EJ447" s="235">
        <v>0</v>
      </c>
      <c r="EK447" s="235">
        <v>133</v>
      </c>
      <c r="EL447" s="235">
        <v>4</v>
      </c>
      <c r="EM447" s="235">
        <v>23</v>
      </c>
      <c r="EN447" s="235">
        <v>27</v>
      </c>
      <c r="EO447" s="235">
        <v>2</v>
      </c>
      <c r="EP447" s="235">
        <v>20</v>
      </c>
      <c r="EQ447" s="235">
        <v>0</v>
      </c>
      <c r="ER447" s="235">
        <v>1</v>
      </c>
      <c r="ES447" s="235">
        <v>1</v>
      </c>
      <c r="ET447" s="235">
        <v>14</v>
      </c>
      <c r="EU447" s="235">
        <v>0</v>
      </c>
      <c r="EV447" s="235">
        <v>0</v>
      </c>
      <c r="EW447" s="235">
        <v>0</v>
      </c>
      <c r="EX447" s="235">
        <v>3</v>
      </c>
      <c r="EY447" s="235">
        <v>0</v>
      </c>
    </row>
    <row r="448" spans="1:155" x14ac:dyDescent="0.2">
      <c r="A448" t="s">
        <v>2204</v>
      </c>
      <c r="E448" s="277"/>
      <c r="F448" s="277"/>
      <c r="G448" s="277"/>
      <c r="H448" s="277"/>
      <c r="I448" s="277"/>
      <c r="J448" s="277"/>
      <c r="K448">
        <v>0</v>
      </c>
      <c r="L448">
        <v>118</v>
      </c>
      <c r="M448">
        <v>2</v>
      </c>
      <c r="N448">
        <v>35</v>
      </c>
      <c r="O448">
        <v>178</v>
      </c>
      <c r="P448">
        <v>2</v>
      </c>
      <c r="Q448">
        <v>5</v>
      </c>
      <c r="R448">
        <v>0</v>
      </c>
      <c r="S448">
        <v>3</v>
      </c>
      <c r="T448">
        <v>39</v>
      </c>
      <c r="U448">
        <v>2</v>
      </c>
      <c r="V448">
        <v>4</v>
      </c>
      <c r="W448">
        <v>0</v>
      </c>
      <c r="X448">
        <v>0</v>
      </c>
      <c r="Y448">
        <v>0</v>
      </c>
      <c r="Z448">
        <v>0</v>
      </c>
      <c r="AA448" t="s">
        <v>2201</v>
      </c>
      <c r="AB448">
        <v>0</v>
      </c>
      <c r="AC448">
        <v>80</v>
      </c>
      <c r="AD448">
        <v>0</v>
      </c>
      <c r="AE448">
        <v>9</v>
      </c>
      <c r="AF448">
        <v>108</v>
      </c>
      <c r="AG448">
        <v>2</v>
      </c>
      <c r="AH448">
        <v>3</v>
      </c>
      <c r="AI448">
        <v>0</v>
      </c>
      <c r="AJ448">
        <v>0</v>
      </c>
      <c r="AK448">
        <v>2</v>
      </c>
      <c r="AL448">
        <v>0</v>
      </c>
      <c r="AM448">
        <v>0</v>
      </c>
      <c r="AN448">
        <v>0</v>
      </c>
      <c r="AO448">
        <v>0</v>
      </c>
      <c r="AP448">
        <v>0</v>
      </c>
      <c r="AQ448">
        <v>0</v>
      </c>
      <c r="AR448">
        <v>0</v>
      </c>
      <c r="AS448">
        <v>30</v>
      </c>
      <c r="AT448">
        <v>0</v>
      </c>
      <c r="AU448">
        <v>0</v>
      </c>
      <c r="AV448">
        <v>30</v>
      </c>
      <c r="AW448">
        <v>0</v>
      </c>
      <c r="AX448">
        <v>6</v>
      </c>
      <c r="AY448">
        <v>0</v>
      </c>
      <c r="AZ448">
        <v>0</v>
      </c>
      <c r="BA448">
        <v>0</v>
      </c>
      <c r="BB448">
        <v>0</v>
      </c>
      <c r="BC448">
        <v>0</v>
      </c>
      <c r="BD448">
        <v>0</v>
      </c>
      <c r="BE448">
        <v>0</v>
      </c>
      <c r="BF448">
        <v>0</v>
      </c>
      <c r="BG448">
        <v>0</v>
      </c>
      <c r="BH448">
        <v>0</v>
      </c>
      <c r="BI448">
        <v>16</v>
      </c>
      <c r="BJ448">
        <v>0</v>
      </c>
      <c r="BK448">
        <v>2</v>
      </c>
      <c r="BL448">
        <v>28</v>
      </c>
      <c r="BM448">
        <v>0</v>
      </c>
      <c r="BN448">
        <v>4</v>
      </c>
      <c r="BO448">
        <v>0</v>
      </c>
      <c r="BP448">
        <v>0</v>
      </c>
      <c r="BQ448">
        <v>3</v>
      </c>
      <c r="BR448">
        <v>0</v>
      </c>
      <c r="BS448">
        <v>1</v>
      </c>
      <c r="BT448">
        <v>0</v>
      </c>
      <c r="BU448">
        <v>0</v>
      </c>
      <c r="BV448">
        <v>0</v>
      </c>
      <c r="BW448">
        <v>0</v>
      </c>
      <c r="BX448">
        <v>0</v>
      </c>
      <c r="BY448">
        <v>31</v>
      </c>
      <c r="BZ448">
        <v>2</v>
      </c>
      <c r="CA448">
        <v>1</v>
      </c>
      <c r="CB448">
        <v>38</v>
      </c>
      <c r="CC448">
        <v>2</v>
      </c>
      <c r="CD448">
        <v>5</v>
      </c>
      <c r="CE448">
        <v>0</v>
      </c>
      <c r="CF448">
        <v>0</v>
      </c>
      <c r="CG448">
        <v>1</v>
      </c>
      <c r="CH448">
        <v>1</v>
      </c>
      <c r="CI448">
        <v>0</v>
      </c>
      <c r="CJ448">
        <v>0</v>
      </c>
      <c r="CK448">
        <v>0</v>
      </c>
      <c r="CL448">
        <v>0</v>
      </c>
      <c r="CM448">
        <v>0</v>
      </c>
      <c r="CN448">
        <v>0</v>
      </c>
      <c r="CO448">
        <v>10</v>
      </c>
      <c r="CP448">
        <v>0</v>
      </c>
      <c r="CQ448">
        <v>1</v>
      </c>
      <c r="CR448">
        <v>9</v>
      </c>
      <c r="CS448">
        <v>1</v>
      </c>
      <c r="CT448">
        <v>2</v>
      </c>
      <c r="CU448">
        <v>0</v>
      </c>
      <c r="CV448">
        <v>0</v>
      </c>
      <c r="CW448">
        <v>0</v>
      </c>
      <c r="CX448">
        <v>0</v>
      </c>
      <c r="CY448">
        <v>1</v>
      </c>
      <c r="CZ448">
        <v>0</v>
      </c>
      <c r="DA448">
        <v>0</v>
      </c>
      <c r="DB448">
        <v>0</v>
      </c>
      <c r="DC448">
        <v>0</v>
      </c>
      <c r="DD448">
        <v>0</v>
      </c>
      <c r="DE448">
        <v>16</v>
      </c>
      <c r="DF448">
        <v>3</v>
      </c>
      <c r="DG448">
        <v>1</v>
      </c>
      <c r="DH448">
        <v>9</v>
      </c>
      <c r="DI448">
        <v>2</v>
      </c>
      <c r="DJ448">
        <v>1</v>
      </c>
      <c r="DK448">
        <v>0</v>
      </c>
      <c r="DL448">
        <v>0</v>
      </c>
      <c r="DM448">
        <v>3</v>
      </c>
      <c r="DN448">
        <v>1</v>
      </c>
      <c r="DO448">
        <v>0</v>
      </c>
      <c r="DP448">
        <v>2</v>
      </c>
      <c r="DQ448">
        <v>0</v>
      </c>
      <c r="DR448">
        <v>0</v>
      </c>
      <c r="DS448">
        <v>0</v>
      </c>
      <c r="DT448" s="340">
        <v>0</v>
      </c>
      <c r="DU448" s="340">
        <v>0</v>
      </c>
      <c r="DV448" s="340">
        <v>0</v>
      </c>
      <c r="DW448" s="340">
        <v>0</v>
      </c>
      <c r="DX448" s="340">
        <v>0</v>
      </c>
      <c r="DY448" s="340">
        <v>0</v>
      </c>
      <c r="DZ448" s="340">
        <v>0</v>
      </c>
      <c r="EA448" s="340">
        <v>0</v>
      </c>
      <c r="EB448" s="340">
        <v>0</v>
      </c>
      <c r="EC448" s="340">
        <v>0</v>
      </c>
      <c r="ED448" s="340">
        <v>0</v>
      </c>
      <c r="EE448" s="340">
        <v>0</v>
      </c>
      <c r="EF448" s="340">
        <v>0</v>
      </c>
      <c r="EG448" s="340">
        <v>0</v>
      </c>
      <c r="EH448" s="340">
        <v>0</v>
      </c>
      <c r="EI448" s="340">
        <v>0</v>
      </c>
      <c r="EJ448" s="235">
        <v>0</v>
      </c>
      <c r="EK448" s="235">
        <v>10</v>
      </c>
      <c r="EL448" s="235">
        <v>0</v>
      </c>
      <c r="EM448" s="235">
        <v>1</v>
      </c>
      <c r="EN448" s="235">
        <v>9</v>
      </c>
      <c r="EO448" s="235">
        <v>1</v>
      </c>
      <c r="EP448" s="235">
        <v>2</v>
      </c>
      <c r="EQ448" s="235">
        <v>0</v>
      </c>
      <c r="ER448" s="235">
        <v>0</v>
      </c>
      <c r="ES448" s="235">
        <v>0</v>
      </c>
      <c r="ET448" s="235">
        <v>0</v>
      </c>
      <c r="EU448" s="235">
        <v>1</v>
      </c>
      <c r="EV448" s="235">
        <v>0</v>
      </c>
      <c r="EW448" s="235">
        <v>0</v>
      </c>
      <c r="EX448" s="235">
        <v>0</v>
      </c>
      <c r="EY448" s="235">
        <v>0</v>
      </c>
    </row>
    <row r="449" spans="1:155" x14ac:dyDescent="0.2">
      <c r="A449" t="s">
        <v>1818</v>
      </c>
      <c r="E449" s="277"/>
      <c r="F449" s="277"/>
      <c r="G449" s="277"/>
      <c r="H449" s="277"/>
      <c r="I449" s="277"/>
      <c r="J449" s="277"/>
      <c r="K449">
        <v>0</v>
      </c>
      <c r="L449">
        <v>4</v>
      </c>
      <c r="M449">
        <v>0</v>
      </c>
      <c r="N449">
        <v>2</v>
      </c>
      <c r="O449">
        <v>11</v>
      </c>
      <c r="P449">
        <v>0</v>
      </c>
      <c r="Q449">
        <v>0</v>
      </c>
      <c r="R449">
        <v>0</v>
      </c>
      <c r="S449">
        <v>1</v>
      </c>
      <c r="T449">
        <v>6</v>
      </c>
      <c r="U449">
        <v>0</v>
      </c>
      <c r="V449">
        <v>16</v>
      </c>
      <c r="W449">
        <v>8</v>
      </c>
      <c r="X449">
        <v>0</v>
      </c>
      <c r="Y449">
        <v>0</v>
      </c>
      <c r="Z449">
        <v>0</v>
      </c>
      <c r="AA449" t="s">
        <v>2201</v>
      </c>
      <c r="AB449">
        <v>0</v>
      </c>
      <c r="AC449">
        <v>1</v>
      </c>
      <c r="AD449">
        <v>0</v>
      </c>
      <c r="AE449">
        <v>1</v>
      </c>
      <c r="AF449">
        <v>7</v>
      </c>
      <c r="AG449">
        <v>0</v>
      </c>
      <c r="AH449">
        <v>0</v>
      </c>
      <c r="AI449">
        <v>0</v>
      </c>
      <c r="AJ449">
        <v>0</v>
      </c>
      <c r="AK449">
        <v>0</v>
      </c>
      <c r="AL449">
        <v>0</v>
      </c>
      <c r="AM449">
        <v>0</v>
      </c>
      <c r="AN449">
        <v>7</v>
      </c>
      <c r="AO449">
        <v>0</v>
      </c>
      <c r="AP449">
        <v>0</v>
      </c>
      <c r="AQ449">
        <v>0</v>
      </c>
      <c r="AR449">
        <v>0</v>
      </c>
      <c r="AS449">
        <v>5</v>
      </c>
      <c r="AT449">
        <v>0</v>
      </c>
      <c r="AU449">
        <v>0</v>
      </c>
      <c r="AV449">
        <v>10</v>
      </c>
      <c r="AW449">
        <v>0</v>
      </c>
      <c r="AX449">
        <v>0</v>
      </c>
      <c r="AY449">
        <v>0</v>
      </c>
      <c r="AZ449">
        <v>0</v>
      </c>
      <c r="BA449">
        <v>0</v>
      </c>
      <c r="BB449">
        <v>0</v>
      </c>
      <c r="BC449">
        <v>0</v>
      </c>
      <c r="BD449">
        <v>0</v>
      </c>
      <c r="BE449">
        <v>0</v>
      </c>
      <c r="BF449">
        <v>0</v>
      </c>
      <c r="BG449">
        <v>0</v>
      </c>
      <c r="BH449">
        <v>0</v>
      </c>
      <c r="BI449">
        <v>7</v>
      </c>
      <c r="BJ449">
        <v>0</v>
      </c>
      <c r="BK449">
        <v>0</v>
      </c>
      <c r="BL449">
        <v>6</v>
      </c>
      <c r="BM449">
        <v>0</v>
      </c>
      <c r="BN449">
        <v>0</v>
      </c>
      <c r="BO449">
        <v>0</v>
      </c>
      <c r="BP449">
        <v>0</v>
      </c>
      <c r="BQ449">
        <v>0</v>
      </c>
      <c r="BR449">
        <v>0</v>
      </c>
      <c r="BS449">
        <v>0</v>
      </c>
      <c r="BT449">
        <v>1</v>
      </c>
      <c r="BU449">
        <v>0</v>
      </c>
      <c r="BV449">
        <v>0</v>
      </c>
      <c r="BW449">
        <v>0</v>
      </c>
      <c r="BX449">
        <v>0</v>
      </c>
      <c r="BY449">
        <v>5</v>
      </c>
      <c r="BZ449">
        <v>0</v>
      </c>
      <c r="CA449">
        <v>0</v>
      </c>
      <c r="CB449">
        <v>6</v>
      </c>
      <c r="CC449">
        <v>0</v>
      </c>
      <c r="CD449">
        <v>1</v>
      </c>
      <c r="CE449">
        <v>0</v>
      </c>
      <c r="CF449">
        <v>0</v>
      </c>
      <c r="CG449">
        <v>0</v>
      </c>
      <c r="CH449">
        <v>0</v>
      </c>
      <c r="CI449">
        <v>0</v>
      </c>
      <c r="CJ449">
        <v>1</v>
      </c>
      <c r="CK449">
        <v>0</v>
      </c>
      <c r="CL449">
        <v>0</v>
      </c>
      <c r="CM449">
        <v>0</v>
      </c>
      <c r="CN449">
        <v>0</v>
      </c>
      <c r="CO449">
        <v>2</v>
      </c>
      <c r="CP449">
        <v>0</v>
      </c>
      <c r="CQ449">
        <v>0</v>
      </c>
      <c r="CR449">
        <v>1</v>
      </c>
      <c r="CS449">
        <v>0</v>
      </c>
      <c r="CT449">
        <v>0</v>
      </c>
      <c r="CU449">
        <v>0</v>
      </c>
      <c r="CV449">
        <v>0</v>
      </c>
      <c r="CW449">
        <v>0</v>
      </c>
      <c r="CX449">
        <v>0</v>
      </c>
      <c r="CY449">
        <v>0</v>
      </c>
      <c r="CZ449">
        <v>0</v>
      </c>
      <c r="DA449">
        <v>0</v>
      </c>
      <c r="DB449">
        <v>0</v>
      </c>
      <c r="DC449">
        <v>0</v>
      </c>
      <c r="DD449">
        <v>0</v>
      </c>
      <c r="DE449">
        <v>4</v>
      </c>
      <c r="DF449">
        <v>0</v>
      </c>
      <c r="DG449">
        <v>0</v>
      </c>
      <c r="DH449">
        <v>0</v>
      </c>
      <c r="DI449">
        <v>0</v>
      </c>
      <c r="DJ449">
        <v>0</v>
      </c>
      <c r="DK449">
        <v>0</v>
      </c>
      <c r="DL449">
        <v>0</v>
      </c>
      <c r="DM449">
        <v>0</v>
      </c>
      <c r="DN449">
        <v>0</v>
      </c>
      <c r="DO449">
        <v>0</v>
      </c>
      <c r="DP449">
        <v>0</v>
      </c>
      <c r="DQ449">
        <v>0</v>
      </c>
      <c r="DR449">
        <v>0</v>
      </c>
      <c r="DS449">
        <v>0</v>
      </c>
      <c r="DT449" s="340">
        <v>0</v>
      </c>
      <c r="DU449" s="340">
        <v>7</v>
      </c>
      <c r="DV449" s="340">
        <v>0</v>
      </c>
      <c r="DW449" s="340">
        <v>0</v>
      </c>
      <c r="DX449" s="340">
        <v>9</v>
      </c>
      <c r="DY449" s="340">
        <v>0</v>
      </c>
      <c r="DZ449" s="340">
        <v>0</v>
      </c>
      <c r="EA449" s="340">
        <v>0</v>
      </c>
      <c r="EB449" s="340">
        <v>0</v>
      </c>
      <c r="EC449" s="340">
        <v>0</v>
      </c>
      <c r="ED449" s="340">
        <v>0</v>
      </c>
      <c r="EE449" s="340">
        <v>0</v>
      </c>
      <c r="EF449" s="340">
        <v>1</v>
      </c>
      <c r="EG449" s="340">
        <v>0</v>
      </c>
      <c r="EH449" s="340">
        <v>0</v>
      </c>
      <c r="EI449" s="340">
        <v>0</v>
      </c>
      <c r="EJ449" s="235">
        <v>0</v>
      </c>
      <c r="EK449" s="235">
        <v>10</v>
      </c>
      <c r="EL449" s="235">
        <v>0</v>
      </c>
      <c r="EM449" s="235">
        <v>0</v>
      </c>
      <c r="EN449" s="235">
        <v>7</v>
      </c>
      <c r="EO449" s="235">
        <v>0</v>
      </c>
      <c r="EP449" s="235">
        <v>0</v>
      </c>
      <c r="EQ449" s="235">
        <v>0</v>
      </c>
      <c r="ER449" s="235">
        <v>0</v>
      </c>
      <c r="ES449" s="235">
        <v>0</v>
      </c>
      <c r="ET449" s="235">
        <v>0</v>
      </c>
      <c r="EU449" s="235">
        <v>0</v>
      </c>
      <c r="EV449" s="235">
        <v>1</v>
      </c>
      <c r="EW449" s="235">
        <v>0</v>
      </c>
      <c r="EX449" s="235">
        <v>0</v>
      </c>
      <c r="EY449" s="235">
        <v>0</v>
      </c>
    </row>
    <row r="450" spans="1:155" x14ac:dyDescent="0.2">
      <c r="A450" t="s">
        <v>2094</v>
      </c>
      <c r="E450" s="277"/>
      <c r="F450" s="277"/>
      <c r="G450" s="277"/>
      <c r="H450" s="277"/>
      <c r="I450" s="277"/>
      <c r="J450" s="277"/>
      <c r="K450">
        <v>0</v>
      </c>
      <c r="L450">
        <v>27</v>
      </c>
      <c r="M450">
        <v>0</v>
      </c>
      <c r="N450">
        <v>0</v>
      </c>
      <c r="O450">
        <v>95</v>
      </c>
      <c r="P450">
        <v>131</v>
      </c>
      <c r="Q450">
        <v>0</v>
      </c>
      <c r="R450">
        <v>0</v>
      </c>
      <c r="S450">
        <v>1</v>
      </c>
      <c r="T450">
        <v>19</v>
      </c>
      <c r="U450">
        <v>11</v>
      </c>
      <c r="V450">
        <v>6</v>
      </c>
      <c r="W450">
        <v>0</v>
      </c>
      <c r="X450">
        <v>0</v>
      </c>
      <c r="Y450">
        <v>0</v>
      </c>
      <c r="Z450">
        <v>0</v>
      </c>
      <c r="AA450" t="s">
        <v>2201</v>
      </c>
      <c r="AB450">
        <v>0</v>
      </c>
      <c r="AC450">
        <v>1</v>
      </c>
      <c r="AD450">
        <v>0</v>
      </c>
      <c r="AE450">
        <v>0</v>
      </c>
      <c r="AF450">
        <v>0</v>
      </c>
      <c r="AG450">
        <v>0</v>
      </c>
      <c r="AH450">
        <v>0</v>
      </c>
      <c r="AI450">
        <v>0</v>
      </c>
      <c r="AJ450">
        <v>0</v>
      </c>
      <c r="AK450">
        <v>0</v>
      </c>
      <c r="AL450">
        <v>2</v>
      </c>
      <c r="AM450">
        <v>0</v>
      </c>
      <c r="AN450">
        <v>0</v>
      </c>
      <c r="AO450">
        <v>0</v>
      </c>
      <c r="AP450">
        <v>0</v>
      </c>
      <c r="AQ450">
        <v>0</v>
      </c>
      <c r="AR450">
        <v>0</v>
      </c>
      <c r="AS450">
        <v>2</v>
      </c>
      <c r="AT450">
        <v>0</v>
      </c>
      <c r="AU450">
        <v>0</v>
      </c>
      <c r="AV450">
        <v>0</v>
      </c>
      <c r="AW450">
        <v>1</v>
      </c>
      <c r="AX450">
        <v>0</v>
      </c>
      <c r="AY450">
        <v>0</v>
      </c>
      <c r="AZ450">
        <v>0</v>
      </c>
      <c r="BA450">
        <v>0</v>
      </c>
      <c r="BB450">
        <v>0</v>
      </c>
      <c r="BC450">
        <v>0</v>
      </c>
      <c r="BD450">
        <v>0</v>
      </c>
      <c r="BE450">
        <v>0</v>
      </c>
      <c r="BF450">
        <v>0</v>
      </c>
      <c r="BG450">
        <v>0</v>
      </c>
      <c r="BH450">
        <v>0</v>
      </c>
      <c r="BI450">
        <v>2</v>
      </c>
      <c r="BJ450">
        <v>0</v>
      </c>
      <c r="BK450">
        <v>0</v>
      </c>
      <c r="BL450">
        <v>2</v>
      </c>
      <c r="BM450">
        <v>3</v>
      </c>
      <c r="BN450">
        <v>0</v>
      </c>
      <c r="BO450">
        <v>0</v>
      </c>
      <c r="BP450">
        <v>0</v>
      </c>
      <c r="BQ450">
        <v>0</v>
      </c>
      <c r="BR450">
        <v>0</v>
      </c>
      <c r="BS450">
        <v>0</v>
      </c>
      <c r="BT450">
        <v>0</v>
      </c>
      <c r="BU450">
        <v>0</v>
      </c>
      <c r="BV450">
        <v>0</v>
      </c>
      <c r="BW450">
        <v>0</v>
      </c>
      <c r="BX450">
        <v>0</v>
      </c>
      <c r="BY450">
        <v>0</v>
      </c>
      <c r="BZ450">
        <v>0</v>
      </c>
      <c r="CA450">
        <v>0</v>
      </c>
      <c r="CB450">
        <v>0</v>
      </c>
      <c r="CC450">
        <v>0</v>
      </c>
      <c r="CD450">
        <v>0</v>
      </c>
      <c r="CE450">
        <v>0</v>
      </c>
      <c r="CF450">
        <v>0</v>
      </c>
      <c r="CG450">
        <v>0</v>
      </c>
      <c r="CH450">
        <v>4</v>
      </c>
      <c r="CI450">
        <v>0</v>
      </c>
      <c r="CJ450">
        <v>0</v>
      </c>
      <c r="CK450">
        <v>0</v>
      </c>
      <c r="CL450">
        <v>0</v>
      </c>
      <c r="CM450">
        <v>0</v>
      </c>
      <c r="CN450">
        <v>0</v>
      </c>
      <c r="CO450">
        <v>0</v>
      </c>
      <c r="CP450">
        <v>0</v>
      </c>
      <c r="CQ450">
        <v>0</v>
      </c>
      <c r="CR450">
        <v>0</v>
      </c>
      <c r="CS450">
        <v>1</v>
      </c>
      <c r="CT450">
        <v>0</v>
      </c>
      <c r="CU450">
        <v>0</v>
      </c>
      <c r="CV450">
        <v>0</v>
      </c>
      <c r="CW450">
        <v>0</v>
      </c>
      <c r="CX450">
        <v>2</v>
      </c>
      <c r="CY450">
        <v>0</v>
      </c>
      <c r="CZ450">
        <v>0</v>
      </c>
      <c r="DA450">
        <v>0</v>
      </c>
      <c r="DB450">
        <v>0</v>
      </c>
      <c r="DC450">
        <v>0</v>
      </c>
      <c r="DD450">
        <v>0</v>
      </c>
      <c r="DE450">
        <v>2</v>
      </c>
      <c r="DF450">
        <v>0</v>
      </c>
      <c r="DG450">
        <v>0</v>
      </c>
      <c r="DH450">
        <v>2</v>
      </c>
      <c r="DI450">
        <v>0</v>
      </c>
      <c r="DJ450">
        <v>0</v>
      </c>
      <c r="DK450">
        <v>0</v>
      </c>
      <c r="DL450">
        <v>0</v>
      </c>
      <c r="DM450">
        <v>0</v>
      </c>
      <c r="DN450">
        <v>0</v>
      </c>
      <c r="DO450">
        <v>0</v>
      </c>
      <c r="DP450">
        <v>0</v>
      </c>
      <c r="DQ450">
        <v>0</v>
      </c>
      <c r="DR450">
        <v>0</v>
      </c>
      <c r="DS450">
        <v>0</v>
      </c>
      <c r="DT450" s="340">
        <v>0</v>
      </c>
      <c r="DU450" s="340">
        <v>2</v>
      </c>
      <c r="DV450" s="340">
        <v>0</v>
      </c>
      <c r="DW450" s="340">
        <v>0</v>
      </c>
      <c r="DX450" s="340">
        <v>2</v>
      </c>
      <c r="DY450" s="340">
        <v>0</v>
      </c>
      <c r="DZ450" s="340">
        <v>0</v>
      </c>
      <c r="EA450" s="340">
        <v>0</v>
      </c>
      <c r="EB450" s="340">
        <v>0</v>
      </c>
      <c r="EC450" s="340">
        <v>0</v>
      </c>
      <c r="ED450" s="340">
        <v>0</v>
      </c>
      <c r="EE450" s="340">
        <v>0</v>
      </c>
      <c r="EF450" s="340">
        <v>0</v>
      </c>
      <c r="EG450" s="340">
        <v>0</v>
      </c>
      <c r="EH450" s="340">
        <v>0</v>
      </c>
      <c r="EI450" s="340">
        <v>0</v>
      </c>
      <c r="EJ450" s="235">
        <v>0</v>
      </c>
      <c r="EK450" s="235">
        <v>0</v>
      </c>
      <c r="EL450" s="235">
        <v>0</v>
      </c>
      <c r="EM450" s="235">
        <v>0</v>
      </c>
      <c r="EN450" s="235">
        <v>3</v>
      </c>
      <c r="EO450" s="235">
        <v>0</v>
      </c>
      <c r="EP450" s="235">
        <v>0</v>
      </c>
      <c r="EQ450" s="235">
        <v>0</v>
      </c>
      <c r="ER450" s="235">
        <v>0</v>
      </c>
      <c r="ES450" s="235">
        <v>0</v>
      </c>
      <c r="ET450" s="235">
        <v>0</v>
      </c>
      <c r="EU450" s="235">
        <v>0</v>
      </c>
      <c r="EV450" s="235">
        <v>0</v>
      </c>
      <c r="EW450" s="235">
        <v>0</v>
      </c>
      <c r="EX450" s="235">
        <v>0</v>
      </c>
      <c r="EY450" s="235">
        <v>0</v>
      </c>
    </row>
    <row r="451" spans="1:155" x14ac:dyDescent="0.2">
      <c r="A451" t="s">
        <v>1924</v>
      </c>
      <c r="E451" s="277"/>
      <c r="F451" s="277"/>
      <c r="G451" s="277"/>
      <c r="H451" s="277"/>
      <c r="I451" s="277"/>
      <c r="J451" s="277"/>
      <c r="K451">
        <v>0</v>
      </c>
      <c r="L451">
        <v>4</v>
      </c>
      <c r="M451">
        <v>27</v>
      </c>
      <c r="N451">
        <v>0</v>
      </c>
      <c r="O451">
        <v>8</v>
      </c>
      <c r="P451">
        <v>0</v>
      </c>
      <c r="Q451">
        <v>0</v>
      </c>
      <c r="R451">
        <v>1</v>
      </c>
      <c r="S451">
        <v>2</v>
      </c>
      <c r="T451">
        <v>1</v>
      </c>
      <c r="U451">
        <v>12</v>
      </c>
      <c r="V451">
        <v>11</v>
      </c>
      <c r="W451">
        <v>1</v>
      </c>
      <c r="X451">
        <v>0</v>
      </c>
      <c r="Y451">
        <v>0</v>
      </c>
      <c r="Z451">
        <v>4</v>
      </c>
      <c r="AA451" t="s">
        <v>2201</v>
      </c>
      <c r="AB451">
        <v>0</v>
      </c>
      <c r="AC451">
        <v>1</v>
      </c>
      <c r="AD451">
        <v>13</v>
      </c>
      <c r="AE451">
        <v>0</v>
      </c>
      <c r="AF451">
        <v>3</v>
      </c>
      <c r="AG451">
        <v>0</v>
      </c>
      <c r="AH451">
        <v>0</v>
      </c>
      <c r="AI451">
        <v>1</v>
      </c>
      <c r="AJ451">
        <v>0</v>
      </c>
      <c r="AK451">
        <v>0</v>
      </c>
      <c r="AL451">
        <v>9</v>
      </c>
      <c r="AM451">
        <v>2</v>
      </c>
      <c r="AN451">
        <v>0</v>
      </c>
      <c r="AO451">
        <v>0</v>
      </c>
      <c r="AP451">
        <v>0</v>
      </c>
      <c r="AQ451">
        <v>1</v>
      </c>
      <c r="AR451">
        <v>0</v>
      </c>
      <c r="AS451">
        <v>0</v>
      </c>
      <c r="AT451">
        <v>11</v>
      </c>
      <c r="AU451">
        <v>1</v>
      </c>
      <c r="AV451">
        <v>1</v>
      </c>
      <c r="AW451">
        <v>0</v>
      </c>
      <c r="AX451">
        <v>0</v>
      </c>
      <c r="AY451">
        <v>0</v>
      </c>
      <c r="AZ451">
        <v>0</v>
      </c>
      <c r="BA451">
        <v>0</v>
      </c>
      <c r="BB451">
        <v>12</v>
      </c>
      <c r="BC451">
        <v>1</v>
      </c>
      <c r="BD451">
        <v>0</v>
      </c>
      <c r="BE451">
        <v>0</v>
      </c>
      <c r="BF451">
        <v>0</v>
      </c>
      <c r="BG451">
        <v>0</v>
      </c>
      <c r="BH451">
        <v>0</v>
      </c>
      <c r="BI451">
        <v>0</v>
      </c>
      <c r="BJ451">
        <v>5</v>
      </c>
      <c r="BK451">
        <v>0</v>
      </c>
      <c r="BL451">
        <v>4</v>
      </c>
      <c r="BM451">
        <v>0</v>
      </c>
      <c r="BN451">
        <v>0</v>
      </c>
      <c r="BO451">
        <v>0</v>
      </c>
      <c r="BP451">
        <v>0</v>
      </c>
      <c r="BQ451">
        <v>0</v>
      </c>
      <c r="BR451">
        <v>2</v>
      </c>
      <c r="BS451">
        <v>2</v>
      </c>
      <c r="BT451">
        <v>0</v>
      </c>
      <c r="BU451">
        <v>0</v>
      </c>
      <c r="BV451">
        <v>0</v>
      </c>
      <c r="BW451">
        <v>1</v>
      </c>
      <c r="BX451">
        <v>0</v>
      </c>
      <c r="BY451">
        <v>1</v>
      </c>
      <c r="BZ451">
        <v>11</v>
      </c>
      <c r="CA451">
        <v>0</v>
      </c>
      <c r="CB451">
        <v>3</v>
      </c>
      <c r="CC451">
        <v>0</v>
      </c>
      <c r="CD451">
        <v>0</v>
      </c>
      <c r="CE451">
        <v>0</v>
      </c>
      <c r="CF451">
        <v>0</v>
      </c>
      <c r="CG451">
        <v>0</v>
      </c>
      <c r="CH451">
        <v>1</v>
      </c>
      <c r="CI451">
        <v>1</v>
      </c>
      <c r="CJ451">
        <v>0</v>
      </c>
      <c r="CK451">
        <v>0</v>
      </c>
      <c r="CL451">
        <v>0</v>
      </c>
      <c r="CM451">
        <v>0</v>
      </c>
      <c r="CN451">
        <v>0</v>
      </c>
      <c r="CO451">
        <v>3</v>
      </c>
      <c r="CP451">
        <v>19</v>
      </c>
      <c r="CQ451">
        <v>0</v>
      </c>
      <c r="CR451">
        <v>1</v>
      </c>
      <c r="CS451">
        <v>0</v>
      </c>
      <c r="CT451">
        <v>0</v>
      </c>
      <c r="CU451">
        <v>0</v>
      </c>
      <c r="CV451">
        <v>0</v>
      </c>
      <c r="CW451">
        <v>0</v>
      </c>
      <c r="CX451">
        <v>2</v>
      </c>
      <c r="CY451">
        <v>3</v>
      </c>
      <c r="CZ451">
        <v>1</v>
      </c>
      <c r="DA451">
        <v>0</v>
      </c>
      <c r="DB451">
        <v>0</v>
      </c>
      <c r="DC451">
        <v>1</v>
      </c>
      <c r="DD451">
        <v>0</v>
      </c>
      <c r="DE451">
        <v>1</v>
      </c>
      <c r="DF451">
        <v>9</v>
      </c>
      <c r="DG451">
        <v>0</v>
      </c>
      <c r="DH451">
        <v>2</v>
      </c>
      <c r="DI451">
        <v>0</v>
      </c>
      <c r="DJ451">
        <v>0</v>
      </c>
      <c r="DK451">
        <v>0</v>
      </c>
      <c r="DL451">
        <v>0</v>
      </c>
      <c r="DM451">
        <v>0</v>
      </c>
      <c r="DN451">
        <v>4</v>
      </c>
      <c r="DO451">
        <v>2</v>
      </c>
      <c r="DP451">
        <v>0</v>
      </c>
      <c r="DQ451">
        <v>0</v>
      </c>
      <c r="DR451">
        <v>0</v>
      </c>
      <c r="DS451">
        <v>0</v>
      </c>
      <c r="DT451" s="340">
        <v>0</v>
      </c>
      <c r="DU451" s="340">
        <v>0</v>
      </c>
      <c r="DV451" s="340">
        <v>8</v>
      </c>
      <c r="DW451" s="340">
        <v>1</v>
      </c>
      <c r="DX451" s="340">
        <v>1</v>
      </c>
      <c r="DY451" s="340">
        <v>0</v>
      </c>
      <c r="DZ451" s="340">
        <v>0</v>
      </c>
      <c r="EA451" s="340">
        <v>0</v>
      </c>
      <c r="EB451" s="340">
        <v>0</v>
      </c>
      <c r="EC451" s="340">
        <v>0</v>
      </c>
      <c r="ED451" s="340">
        <v>3</v>
      </c>
      <c r="EE451" s="340">
        <v>2</v>
      </c>
      <c r="EF451" s="340">
        <v>0</v>
      </c>
      <c r="EG451" s="340">
        <v>0</v>
      </c>
      <c r="EH451" s="340">
        <v>0</v>
      </c>
      <c r="EI451" s="340">
        <v>1</v>
      </c>
      <c r="EJ451" s="235">
        <v>0</v>
      </c>
      <c r="EK451" s="235">
        <v>1</v>
      </c>
      <c r="EL451" s="235">
        <v>7</v>
      </c>
      <c r="EM451" s="235">
        <v>0</v>
      </c>
      <c r="EN451" s="235">
        <v>0</v>
      </c>
      <c r="EO451" s="235">
        <v>0</v>
      </c>
      <c r="EP451" s="235">
        <v>0</v>
      </c>
      <c r="EQ451" s="235">
        <v>0</v>
      </c>
      <c r="ER451" s="235">
        <v>0</v>
      </c>
      <c r="ES451" s="235">
        <v>0</v>
      </c>
      <c r="ET451" s="235">
        <v>5</v>
      </c>
      <c r="EU451" s="235">
        <v>0</v>
      </c>
      <c r="EV451" s="235">
        <v>0</v>
      </c>
      <c r="EW451" s="235">
        <v>0</v>
      </c>
      <c r="EX451" s="235">
        <v>0</v>
      </c>
      <c r="EY451" s="235">
        <v>0</v>
      </c>
    </row>
    <row r="452" spans="1:155" x14ac:dyDescent="0.2">
      <c r="A452" t="s">
        <v>2236</v>
      </c>
      <c r="E452" s="277"/>
      <c r="F452" s="277"/>
      <c r="G452" s="277"/>
      <c r="H452" s="277"/>
      <c r="I452" s="277"/>
      <c r="J452" s="277"/>
      <c r="K452">
        <v>0</v>
      </c>
      <c r="L452">
        <v>8</v>
      </c>
      <c r="M452">
        <v>13</v>
      </c>
      <c r="N452">
        <v>0</v>
      </c>
      <c r="O452">
        <v>7</v>
      </c>
      <c r="P452">
        <v>0</v>
      </c>
      <c r="Q452">
        <v>0</v>
      </c>
      <c r="R452">
        <v>0</v>
      </c>
      <c r="S452">
        <v>1</v>
      </c>
      <c r="T452">
        <v>1</v>
      </c>
      <c r="U452">
        <v>7</v>
      </c>
      <c r="V452">
        <v>7</v>
      </c>
      <c r="W452">
        <v>0</v>
      </c>
      <c r="X452">
        <v>0</v>
      </c>
      <c r="Y452">
        <v>0</v>
      </c>
      <c r="Z452">
        <v>0</v>
      </c>
      <c r="AA452" t="s">
        <v>2201</v>
      </c>
      <c r="AB452">
        <v>0</v>
      </c>
      <c r="AC452">
        <v>0</v>
      </c>
      <c r="AD452">
        <v>7</v>
      </c>
      <c r="AE452">
        <v>0</v>
      </c>
      <c r="AF452">
        <v>3</v>
      </c>
      <c r="AG452">
        <v>0</v>
      </c>
      <c r="AH452">
        <v>0</v>
      </c>
      <c r="AI452">
        <v>0</v>
      </c>
      <c r="AJ452">
        <v>0</v>
      </c>
      <c r="AK452">
        <v>0</v>
      </c>
      <c r="AL452">
        <v>1</v>
      </c>
      <c r="AM452">
        <v>2</v>
      </c>
      <c r="AN452">
        <v>0</v>
      </c>
      <c r="AO452">
        <v>0</v>
      </c>
      <c r="AP452">
        <v>0</v>
      </c>
      <c r="AQ452">
        <v>0</v>
      </c>
      <c r="AR452">
        <v>0</v>
      </c>
      <c r="AS452">
        <v>0</v>
      </c>
      <c r="AT452">
        <v>6</v>
      </c>
      <c r="AU452">
        <v>0</v>
      </c>
      <c r="AV452">
        <v>2</v>
      </c>
      <c r="AW452">
        <v>0</v>
      </c>
      <c r="AX452">
        <v>0</v>
      </c>
      <c r="AY452">
        <v>0</v>
      </c>
      <c r="AZ452">
        <v>0</v>
      </c>
      <c r="BA452">
        <v>0</v>
      </c>
      <c r="BB452">
        <v>0</v>
      </c>
      <c r="BC452">
        <v>1</v>
      </c>
      <c r="BD452">
        <v>0</v>
      </c>
      <c r="BE452">
        <v>0</v>
      </c>
      <c r="BF452">
        <v>0</v>
      </c>
      <c r="BG452">
        <v>0</v>
      </c>
      <c r="BH452">
        <v>0</v>
      </c>
      <c r="BI452">
        <v>0</v>
      </c>
      <c r="BJ452">
        <v>0</v>
      </c>
      <c r="BK452">
        <v>0</v>
      </c>
      <c r="BL452">
        <v>2</v>
      </c>
      <c r="BM452">
        <v>0</v>
      </c>
      <c r="BN452">
        <v>0</v>
      </c>
      <c r="BO452">
        <v>0</v>
      </c>
      <c r="BP452">
        <v>1</v>
      </c>
      <c r="BQ452">
        <v>0</v>
      </c>
      <c r="BR452">
        <v>3</v>
      </c>
      <c r="BS452">
        <v>0</v>
      </c>
      <c r="BT452">
        <v>0</v>
      </c>
      <c r="BU452">
        <v>0</v>
      </c>
      <c r="BV452">
        <v>0</v>
      </c>
      <c r="BW452">
        <v>0</v>
      </c>
      <c r="BX452">
        <v>0</v>
      </c>
      <c r="BY452">
        <v>0</v>
      </c>
      <c r="BZ452">
        <v>0</v>
      </c>
      <c r="CA452">
        <v>0</v>
      </c>
      <c r="CB452">
        <v>2</v>
      </c>
      <c r="CC452">
        <v>0</v>
      </c>
      <c r="CD452">
        <v>1</v>
      </c>
      <c r="CE452">
        <v>0</v>
      </c>
      <c r="CF452">
        <v>1</v>
      </c>
      <c r="CG452">
        <v>0</v>
      </c>
      <c r="CH452">
        <v>3</v>
      </c>
      <c r="CI452">
        <v>0</v>
      </c>
      <c r="CJ452">
        <v>0</v>
      </c>
      <c r="CK452">
        <v>0</v>
      </c>
      <c r="CL452">
        <v>0</v>
      </c>
      <c r="CM452">
        <v>0</v>
      </c>
      <c r="CN452">
        <v>0</v>
      </c>
      <c r="CO452">
        <v>4</v>
      </c>
      <c r="CP452">
        <v>3</v>
      </c>
      <c r="CQ452">
        <v>0</v>
      </c>
      <c r="CR452">
        <v>3</v>
      </c>
      <c r="CS452">
        <v>0</v>
      </c>
      <c r="CT452">
        <v>1</v>
      </c>
      <c r="CU452">
        <v>0</v>
      </c>
      <c r="CV452">
        <v>0</v>
      </c>
      <c r="CW452">
        <v>0</v>
      </c>
      <c r="CX452">
        <v>3</v>
      </c>
      <c r="CY452">
        <v>2</v>
      </c>
      <c r="CZ452">
        <v>0</v>
      </c>
      <c r="DA452">
        <v>0</v>
      </c>
      <c r="DB452">
        <v>0</v>
      </c>
      <c r="DC452">
        <v>0</v>
      </c>
      <c r="DD452">
        <v>0</v>
      </c>
      <c r="DE452">
        <v>1</v>
      </c>
      <c r="DF452">
        <v>5</v>
      </c>
      <c r="DG452">
        <v>0</v>
      </c>
      <c r="DH452">
        <v>0</v>
      </c>
      <c r="DI452">
        <v>0</v>
      </c>
      <c r="DJ452">
        <v>0</v>
      </c>
      <c r="DK452">
        <v>0</v>
      </c>
      <c r="DL452">
        <v>0</v>
      </c>
      <c r="DM452">
        <v>0</v>
      </c>
      <c r="DN452">
        <v>5</v>
      </c>
      <c r="DO452">
        <v>1</v>
      </c>
      <c r="DP452">
        <v>0</v>
      </c>
      <c r="DQ452">
        <v>0</v>
      </c>
      <c r="DR452">
        <v>0</v>
      </c>
      <c r="DS452">
        <v>0</v>
      </c>
      <c r="DT452" s="340">
        <v>0</v>
      </c>
      <c r="DU452" s="340">
        <v>1</v>
      </c>
      <c r="DV452" s="340">
        <v>7</v>
      </c>
      <c r="DW452" s="340">
        <v>0</v>
      </c>
      <c r="DX452" s="340">
        <v>2</v>
      </c>
      <c r="DY452" s="340">
        <v>0</v>
      </c>
      <c r="DZ452" s="340">
        <v>0</v>
      </c>
      <c r="EA452" s="340">
        <v>0</v>
      </c>
      <c r="EB452" s="340">
        <v>0</v>
      </c>
      <c r="EC452" s="340">
        <v>0</v>
      </c>
      <c r="ED452" s="340">
        <v>3</v>
      </c>
      <c r="EE452" s="340">
        <v>0</v>
      </c>
      <c r="EF452" s="340">
        <v>0</v>
      </c>
      <c r="EG452" s="340">
        <v>0</v>
      </c>
      <c r="EH452" s="340">
        <v>0</v>
      </c>
      <c r="EI452" s="340">
        <v>0</v>
      </c>
      <c r="EJ452" s="235">
        <v>0</v>
      </c>
      <c r="EK452" s="235">
        <v>0</v>
      </c>
      <c r="EL452" s="235">
        <v>3</v>
      </c>
      <c r="EM452" s="235">
        <v>0</v>
      </c>
      <c r="EN452" s="235">
        <v>4</v>
      </c>
      <c r="EO452" s="235">
        <v>0</v>
      </c>
      <c r="EP452" s="235">
        <v>0</v>
      </c>
      <c r="EQ452" s="235">
        <v>0</v>
      </c>
      <c r="ER452" s="235">
        <v>0</v>
      </c>
      <c r="ES452" s="235">
        <v>0</v>
      </c>
      <c r="ET452" s="235">
        <v>3</v>
      </c>
      <c r="EU452" s="235">
        <v>0</v>
      </c>
      <c r="EV452" s="235">
        <v>0</v>
      </c>
      <c r="EW452" s="235">
        <v>0</v>
      </c>
      <c r="EX452" s="235">
        <v>0</v>
      </c>
      <c r="EY452" s="235">
        <v>0</v>
      </c>
    </row>
    <row r="453" spans="1:155" x14ac:dyDescent="0.2">
      <c r="A453" t="s">
        <v>2147</v>
      </c>
      <c r="E453" s="277"/>
      <c r="F453" s="277"/>
      <c r="G453" s="277"/>
      <c r="H453" s="277"/>
      <c r="I453" s="277"/>
      <c r="J453" s="277"/>
      <c r="K453">
        <v>0</v>
      </c>
      <c r="L453">
        <v>1</v>
      </c>
      <c r="M453">
        <v>0</v>
      </c>
      <c r="N453">
        <v>15</v>
      </c>
      <c r="O453">
        <v>1</v>
      </c>
      <c r="P453">
        <v>0</v>
      </c>
      <c r="Q453">
        <v>12</v>
      </c>
      <c r="R453">
        <v>0</v>
      </c>
      <c r="S453">
        <v>6</v>
      </c>
      <c r="T453">
        <v>16</v>
      </c>
      <c r="U453">
        <v>0</v>
      </c>
      <c r="V453">
        <v>7</v>
      </c>
      <c r="W453">
        <v>0</v>
      </c>
      <c r="X453">
        <v>0</v>
      </c>
      <c r="Y453">
        <v>0</v>
      </c>
      <c r="Z453">
        <v>1</v>
      </c>
      <c r="AA453" t="s">
        <v>2201</v>
      </c>
      <c r="AB453">
        <v>0</v>
      </c>
      <c r="AC453">
        <v>0</v>
      </c>
      <c r="AD453">
        <v>0</v>
      </c>
      <c r="AE453">
        <v>0</v>
      </c>
      <c r="AF453">
        <v>0</v>
      </c>
      <c r="AG453">
        <v>0</v>
      </c>
      <c r="AH453">
        <v>0</v>
      </c>
      <c r="AI453">
        <v>0</v>
      </c>
      <c r="AJ453">
        <v>0</v>
      </c>
      <c r="AK453">
        <v>0</v>
      </c>
      <c r="AL453">
        <v>0</v>
      </c>
      <c r="AM453">
        <v>1</v>
      </c>
      <c r="AN453">
        <v>0</v>
      </c>
      <c r="AO453">
        <v>0</v>
      </c>
      <c r="AP453">
        <v>0</v>
      </c>
      <c r="AQ453">
        <v>0</v>
      </c>
      <c r="AR453">
        <v>0</v>
      </c>
      <c r="AS453">
        <v>0</v>
      </c>
      <c r="AT453">
        <v>0</v>
      </c>
      <c r="AU453">
        <v>0</v>
      </c>
      <c r="AV453">
        <v>0</v>
      </c>
      <c r="AW453">
        <v>0</v>
      </c>
      <c r="AX453">
        <v>0</v>
      </c>
      <c r="AY453">
        <v>0</v>
      </c>
      <c r="AZ453">
        <v>0</v>
      </c>
      <c r="BA453">
        <v>0</v>
      </c>
      <c r="BB453">
        <v>1</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BX453">
        <v>0</v>
      </c>
      <c r="BY453">
        <v>0</v>
      </c>
      <c r="BZ453">
        <v>0</v>
      </c>
      <c r="CA453">
        <v>0</v>
      </c>
      <c r="CB453">
        <v>0</v>
      </c>
      <c r="CC453">
        <v>0</v>
      </c>
      <c r="CD453">
        <v>0</v>
      </c>
      <c r="CE453">
        <v>0</v>
      </c>
      <c r="CF453">
        <v>0</v>
      </c>
      <c r="CG453">
        <v>0</v>
      </c>
      <c r="CH453">
        <v>0</v>
      </c>
      <c r="CI453">
        <v>0</v>
      </c>
      <c r="CJ453">
        <v>0</v>
      </c>
      <c r="CK453">
        <v>0</v>
      </c>
      <c r="CL453">
        <v>0</v>
      </c>
      <c r="CM453">
        <v>0</v>
      </c>
      <c r="CN453">
        <v>0</v>
      </c>
      <c r="CO453">
        <v>0</v>
      </c>
      <c r="CP453">
        <v>0</v>
      </c>
      <c r="CQ453">
        <v>1</v>
      </c>
      <c r="CR453">
        <v>0</v>
      </c>
      <c r="CS453">
        <v>0</v>
      </c>
      <c r="CT453">
        <v>2</v>
      </c>
      <c r="CU453">
        <v>0</v>
      </c>
      <c r="CV453">
        <v>0</v>
      </c>
      <c r="CW453">
        <v>0</v>
      </c>
      <c r="CX453">
        <v>0</v>
      </c>
      <c r="CY453">
        <v>0</v>
      </c>
      <c r="CZ453">
        <v>0</v>
      </c>
      <c r="DA453">
        <v>0</v>
      </c>
      <c r="DB453">
        <v>0</v>
      </c>
      <c r="DC453">
        <v>0</v>
      </c>
      <c r="DD453">
        <v>0</v>
      </c>
      <c r="DE453">
        <v>0</v>
      </c>
      <c r="DF453">
        <v>0</v>
      </c>
      <c r="DG453">
        <v>0</v>
      </c>
      <c r="DH453">
        <v>0</v>
      </c>
      <c r="DI453">
        <v>0</v>
      </c>
      <c r="DJ453">
        <v>1</v>
      </c>
      <c r="DK453">
        <v>0</v>
      </c>
      <c r="DL453">
        <v>0</v>
      </c>
      <c r="DM453">
        <v>0</v>
      </c>
      <c r="DN453">
        <v>0</v>
      </c>
      <c r="DO453">
        <v>0</v>
      </c>
      <c r="DP453">
        <v>0</v>
      </c>
      <c r="DQ453">
        <v>0</v>
      </c>
      <c r="DR453">
        <v>0</v>
      </c>
      <c r="DS453">
        <v>0</v>
      </c>
      <c r="DT453" s="340">
        <v>0</v>
      </c>
      <c r="DU453" s="340">
        <v>0</v>
      </c>
      <c r="DV453" s="340">
        <v>0</v>
      </c>
      <c r="DW453" s="340">
        <v>1</v>
      </c>
      <c r="DX453" s="340">
        <v>0</v>
      </c>
      <c r="DY453" s="340">
        <v>0</v>
      </c>
      <c r="DZ453" s="340">
        <v>2</v>
      </c>
      <c r="EA453" s="340">
        <v>0</v>
      </c>
      <c r="EB453" s="340">
        <v>1</v>
      </c>
      <c r="EC453" s="340">
        <v>0</v>
      </c>
      <c r="ED453" s="340">
        <v>0</v>
      </c>
      <c r="EE453" s="340">
        <v>1</v>
      </c>
      <c r="EF453" s="340">
        <v>0</v>
      </c>
      <c r="EG453" s="340">
        <v>0</v>
      </c>
      <c r="EH453" s="340">
        <v>0</v>
      </c>
      <c r="EI453" s="340">
        <v>0</v>
      </c>
      <c r="EJ453" s="235">
        <v>0</v>
      </c>
      <c r="EK453" s="235">
        <v>0</v>
      </c>
      <c r="EL453" s="235">
        <v>0</v>
      </c>
      <c r="EM453" s="235">
        <v>0</v>
      </c>
      <c r="EN453" s="235">
        <v>0</v>
      </c>
      <c r="EO453" s="235">
        <v>0</v>
      </c>
      <c r="EP453" s="235">
        <v>2</v>
      </c>
      <c r="EQ453" s="235">
        <v>0</v>
      </c>
      <c r="ER453" s="235">
        <v>0</v>
      </c>
      <c r="ES453" s="235">
        <v>0</v>
      </c>
      <c r="ET453" s="235">
        <v>1</v>
      </c>
      <c r="EU453" s="235">
        <v>0</v>
      </c>
      <c r="EV453" s="235">
        <v>0</v>
      </c>
      <c r="EW453" s="235">
        <v>0</v>
      </c>
      <c r="EX453" s="235">
        <v>0</v>
      </c>
      <c r="EY453" s="235">
        <v>0</v>
      </c>
    </row>
    <row r="454" spans="1:155" x14ac:dyDescent="0.2">
      <c r="A454" t="s">
        <v>2228</v>
      </c>
      <c r="E454" s="277"/>
      <c r="F454" s="277"/>
      <c r="G454" s="277"/>
      <c r="H454" s="277"/>
      <c r="I454" s="277"/>
      <c r="J454" s="277"/>
      <c r="K454">
        <v>0</v>
      </c>
      <c r="L454">
        <v>2</v>
      </c>
      <c r="M454">
        <v>0</v>
      </c>
      <c r="N454">
        <v>52</v>
      </c>
      <c r="O454">
        <v>18</v>
      </c>
      <c r="P454">
        <v>0</v>
      </c>
      <c r="Q454">
        <v>53</v>
      </c>
      <c r="R454">
        <v>2</v>
      </c>
      <c r="S454">
        <v>4</v>
      </c>
      <c r="T454">
        <v>23</v>
      </c>
      <c r="U454">
        <v>6</v>
      </c>
      <c r="V454">
        <v>19</v>
      </c>
      <c r="W454">
        <v>0</v>
      </c>
      <c r="X454">
        <v>0</v>
      </c>
      <c r="Y454">
        <v>0</v>
      </c>
      <c r="Z454">
        <v>3</v>
      </c>
      <c r="AA454" t="s">
        <v>2201</v>
      </c>
      <c r="AB454">
        <v>0</v>
      </c>
      <c r="AC454">
        <v>0</v>
      </c>
      <c r="AD454">
        <v>0</v>
      </c>
      <c r="AE454">
        <v>2</v>
      </c>
      <c r="AF454">
        <v>0</v>
      </c>
      <c r="AG454">
        <v>0</v>
      </c>
      <c r="AH454">
        <v>0</v>
      </c>
      <c r="AI454">
        <v>0</v>
      </c>
      <c r="AJ454">
        <v>0</v>
      </c>
      <c r="AK454">
        <v>0</v>
      </c>
      <c r="AL454">
        <v>0</v>
      </c>
      <c r="AM454">
        <v>2</v>
      </c>
      <c r="AN454">
        <v>0</v>
      </c>
      <c r="AO454">
        <v>0</v>
      </c>
      <c r="AP454">
        <v>0</v>
      </c>
      <c r="AQ454">
        <v>0</v>
      </c>
      <c r="AR454">
        <v>0</v>
      </c>
      <c r="AS454">
        <v>0</v>
      </c>
      <c r="AT454">
        <v>0</v>
      </c>
      <c r="AU454">
        <v>1</v>
      </c>
      <c r="AV454">
        <v>0</v>
      </c>
      <c r="AW454">
        <v>0</v>
      </c>
      <c r="AX454">
        <v>0</v>
      </c>
      <c r="AY454">
        <v>0</v>
      </c>
      <c r="AZ454">
        <v>0</v>
      </c>
      <c r="BA454">
        <v>1</v>
      </c>
      <c r="BB454">
        <v>1</v>
      </c>
      <c r="BC454">
        <v>0</v>
      </c>
      <c r="BD454">
        <v>0</v>
      </c>
      <c r="BE454">
        <v>0</v>
      </c>
      <c r="BF454">
        <v>0</v>
      </c>
      <c r="BG454">
        <v>0</v>
      </c>
      <c r="BH454">
        <v>0</v>
      </c>
      <c r="BI454">
        <v>0</v>
      </c>
      <c r="BJ454">
        <v>0</v>
      </c>
      <c r="BK454">
        <v>1</v>
      </c>
      <c r="BL454">
        <v>0</v>
      </c>
      <c r="BM454">
        <v>0</v>
      </c>
      <c r="BN454">
        <v>5</v>
      </c>
      <c r="BO454">
        <v>0</v>
      </c>
      <c r="BP454">
        <v>0</v>
      </c>
      <c r="BQ454">
        <v>0</v>
      </c>
      <c r="BR454">
        <v>0</v>
      </c>
      <c r="BS454">
        <v>2</v>
      </c>
      <c r="BT454">
        <v>0</v>
      </c>
      <c r="BU454">
        <v>0</v>
      </c>
      <c r="BV454">
        <v>0</v>
      </c>
      <c r="BW454">
        <v>0</v>
      </c>
      <c r="BX454">
        <v>0</v>
      </c>
      <c r="BY454">
        <v>0</v>
      </c>
      <c r="BZ454">
        <v>0</v>
      </c>
      <c r="CA454">
        <v>0</v>
      </c>
      <c r="CB454">
        <v>1</v>
      </c>
      <c r="CC454">
        <v>0</v>
      </c>
      <c r="CD454">
        <v>5</v>
      </c>
      <c r="CE454">
        <v>0</v>
      </c>
      <c r="CF454">
        <v>0</v>
      </c>
      <c r="CG454">
        <v>0</v>
      </c>
      <c r="CH454">
        <v>1</v>
      </c>
      <c r="CI454">
        <v>0</v>
      </c>
      <c r="CJ454">
        <v>0</v>
      </c>
      <c r="CK454">
        <v>0</v>
      </c>
      <c r="CL454">
        <v>0</v>
      </c>
      <c r="CM454">
        <v>0</v>
      </c>
      <c r="CN454">
        <v>0</v>
      </c>
      <c r="CO454">
        <v>0</v>
      </c>
      <c r="CP454">
        <v>0</v>
      </c>
      <c r="CQ454">
        <v>1</v>
      </c>
      <c r="CR454">
        <v>1</v>
      </c>
      <c r="CS454">
        <v>0</v>
      </c>
      <c r="CT454">
        <v>4</v>
      </c>
      <c r="CU454">
        <v>0</v>
      </c>
      <c r="CV454">
        <v>0</v>
      </c>
      <c r="CW454">
        <v>0</v>
      </c>
      <c r="CX454">
        <v>0</v>
      </c>
      <c r="CY454">
        <v>2</v>
      </c>
      <c r="CZ454">
        <v>0</v>
      </c>
      <c r="DA454">
        <v>0</v>
      </c>
      <c r="DB454">
        <v>0</v>
      </c>
      <c r="DC454">
        <v>1</v>
      </c>
      <c r="DD454">
        <v>0</v>
      </c>
      <c r="DE454">
        <v>1</v>
      </c>
      <c r="DF454">
        <v>0</v>
      </c>
      <c r="DG454">
        <v>0</v>
      </c>
      <c r="DH454">
        <v>0</v>
      </c>
      <c r="DI454">
        <v>0</v>
      </c>
      <c r="DJ454">
        <v>4</v>
      </c>
      <c r="DK454">
        <v>0</v>
      </c>
      <c r="DL454">
        <v>0</v>
      </c>
      <c r="DM454">
        <v>0</v>
      </c>
      <c r="DN454">
        <v>3</v>
      </c>
      <c r="DO454">
        <v>0</v>
      </c>
      <c r="DP454">
        <v>0</v>
      </c>
      <c r="DQ454">
        <v>0</v>
      </c>
      <c r="DR454">
        <v>0</v>
      </c>
      <c r="DS454">
        <v>0</v>
      </c>
      <c r="DT454" s="340">
        <v>0</v>
      </c>
      <c r="DU454" s="340">
        <v>0</v>
      </c>
      <c r="DV454" s="340">
        <v>0</v>
      </c>
      <c r="DW454" s="340">
        <v>1</v>
      </c>
      <c r="DX454" s="340">
        <v>1</v>
      </c>
      <c r="DY454" s="340">
        <v>0</v>
      </c>
      <c r="DZ454" s="340">
        <v>4</v>
      </c>
      <c r="EA454" s="340">
        <v>0</v>
      </c>
      <c r="EB454" s="340">
        <v>0</v>
      </c>
      <c r="EC454" s="340">
        <v>0</v>
      </c>
      <c r="ED454" s="340">
        <v>0</v>
      </c>
      <c r="EE454" s="340">
        <v>4</v>
      </c>
      <c r="EF454" s="340">
        <v>0</v>
      </c>
      <c r="EG454" s="340">
        <v>0</v>
      </c>
      <c r="EH454" s="340">
        <v>0</v>
      </c>
      <c r="EI454" s="340">
        <v>0</v>
      </c>
      <c r="EJ454" s="235">
        <v>0</v>
      </c>
      <c r="EK454" s="235">
        <v>0</v>
      </c>
      <c r="EL454" s="235">
        <v>0</v>
      </c>
      <c r="EM454" s="235">
        <v>0</v>
      </c>
      <c r="EN454" s="235">
        <v>1</v>
      </c>
      <c r="EO454" s="235">
        <v>0</v>
      </c>
      <c r="EP454" s="235">
        <v>6</v>
      </c>
      <c r="EQ454" s="235">
        <v>0</v>
      </c>
      <c r="ER454" s="235">
        <v>0</v>
      </c>
      <c r="ES454" s="235">
        <v>0</v>
      </c>
      <c r="ET454" s="235">
        <v>3</v>
      </c>
      <c r="EU454" s="235">
        <v>0</v>
      </c>
      <c r="EV454" s="235">
        <v>0</v>
      </c>
      <c r="EW454" s="235">
        <v>0</v>
      </c>
      <c r="EX454" s="235">
        <v>0</v>
      </c>
      <c r="EY454" s="235">
        <v>0</v>
      </c>
    </row>
    <row r="455" spans="1:155" x14ac:dyDescent="0.2">
      <c r="A455" t="s">
        <v>2434</v>
      </c>
      <c r="E455" s="277"/>
      <c r="F455" s="277"/>
      <c r="G455" s="277"/>
      <c r="H455" s="277"/>
      <c r="I455" s="277"/>
      <c r="J455" s="277"/>
      <c r="DT455" s="340" t="e">
        <v>#N/A</v>
      </c>
      <c r="DU455" s="340" t="e">
        <v>#N/A</v>
      </c>
      <c r="DV455" s="340" t="e">
        <v>#N/A</v>
      </c>
      <c r="DW455" s="340" t="e">
        <v>#N/A</v>
      </c>
      <c r="DX455" s="340" t="e">
        <v>#N/A</v>
      </c>
      <c r="DY455" s="340" t="e">
        <v>#N/A</v>
      </c>
      <c r="DZ455" s="340" t="e">
        <v>#N/A</v>
      </c>
      <c r="EA455" s="340" t="e">
        <v>#N/A</v>
      </c>
      <c r="EB455" s="340" t="e">
        <v>#N/A</v>
      </c>
      <c r="EC455" s="340" t="e">
        <v>#N/A</v>
      </c>
      <c r="ED455" s="340" t="e">
        <v>#N/A</v>
      </c>
      <c r="EE455" s="340" t="e">
        <v>#N/A</v>
      </c>
      <c r="EF455" s="340" t="e">
        <v>#N/A</v>
      </c>
      <c r="EG455" s="340" t="e">
        <v>#N/A</v>
      </c>
      <c r="EH455" s="340" t="e">
        <v>#N/A</v>
      </c>
      <c r="EI455" s="340" t="e">
        <v>#N/A</v>
      </c>
      <c r="EJ455" s="235" t="e">
        <v>#N/A</v>
      </c>
      <c r="EK455" s="235" t="e">
        <v>#N/A</v>
      </c>
      <c r="EL455" s="235" t="e">
        <v>#N/A</v>
      </c>
      <c r="EM455" s="235" t="e">
        <v>#N/A</v>
      </c>
      <c r="EN455" s="235" t="e">
        <v>#N/A</v>
      </c>
      <c r="EO455" s="235" t="e">
        <v>#N/A</v>
      </c>
      <c r="EP455" s="235" t="e">
        <v>#N/A</v>
      </c>
      <c r="EQ455" s="235" t="e">
        <v>#N/A</v>
      </c>
      <c r="ER455" s="235" t="e">
        <v>#N/A</v>
      </c>
      <c r="ES455" s="235" t="e">
        <v>#N/A</v>
      </c>
      <c r="ET455" s="235" t="e">
        <v>#N/A</v>
      </c>
      <c r="EU455" s="235" t="e">
        <v>#N/A</v>
      </c>
      <c r="EV455" s="235" t="e">
        <v>#N/A</v>
      </c>
      <c r="EW455" s="235" t="e">
        <v>#N/A</v>
      </c>
      <c r="EX455" s="235" t="e">
        <v>#N/A</v>
      </c>
      <c r="EY455" s="235" t="e">
        <v>#N/A</v>
      </c>
    </row>
    <row r="456" spans="1:155" x14ac:dyDescent="0.2">
      <c r="A456" t="s">
        <v>1897</v>
      </c>
      <c r="E456" s="277"/>
      <c r="F456" s="277"/>
      <c r="G456" s="277"/>
      <c r="H456" s="277"/>
      <c r="I456" s="277"/>
      <c r="J456" s="277"/>
      <c r="K456">
        <v>0</v>
      </c>
      <c r="L456">
        <v>3</v>
      </c>
      <c r="M456">
        <v>0</v>
      </c>
      <c r="N456">
        <v>15</v>
      </c>
      <c r="O456">
        <v>28</v>
      </c>
      <c r="P456">
        <v>0</v>
      </c>
      <c r="Q456">
        <v>0</v>
      </c>
      <c r="R456">
        <v>0</v>
      </c>
      <c r="S456">
        <v>0</v>
      </c>
      <c r="T456">
        <v>1</v>
      </c>
      <c r="U456">
        <v>0</v>
      </c>
      <c r="V456">
        <v>0</v>
      </c>
      <c r="W456">
        <v>1</v>
      </c>
      <c r="X456">
        <v>0</v>
      </c>
      <c r="Y456">
        <v>0</v>
      </c>
      <c r="Z456">
        <v>0</v>
      </c>
      <c r="AA456" t="s">
        <v>2201</v>
      </c>
      <c r="AB456">
        <v>0</v>
      </c>
      <c r="AC456">
        <v>0</v>
      </c>
      <c r="AD456">
        <v>0</v>
      </c>
      <c r="AE456">
        <v>1</v>
      </c>
      <c r="AF456">
        <v>0</v>
      </c>
      <c r="AG456">
        <v>0</v>
      </c>
      <c r="AH456">
        <v>0</v>
      </c>
      <c r="AI456">
        <v>0</v>
      </c>
      <c r="AJ456">
        <v>0</v>
      </c>
      <c r="AK456">
        <v>0</v>
      </c>
      <c r="AL456">
        <v>0</v>
      </c>
      <c r="AM456">
        <v>0</v>
      </c>
      <c r="AN456">
        <v>1</v>
      </c>
      <c r="AO456">
        <v>0</v>
      </c>
      <c r="AP456">
        <v>0</v>
      </c>
      <c r="AQ456">
        <v>0</v>
      </c>
      <c r="AR456">
        <v>0</v>
      </c>
      <c r="AS456">
        <v>0</v>
      </c>
      <c r="AT456">
        <v>0</v>
      </c>
      <c r="AU456">
        <v>0</v>
      </c>
      <c r="AV456">
        <v>1</v>
      </c>
      <c r="AW456">
        <v>0</v>
      </c>
      <c r="AX456">
        <v>1</v>
      </c>
      <c r="AY456">
        <v>0</v>
      </c>
      <c r="AZ456">
        <v>0</v>
      </c>
      <c r="BA456">
        <v>0</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0</v>
      </c>
      <c r="BX456">
        <v>0</v>
      </c>
      <c r="BY456">
        <v>0</v>
      </c>
      <c r="BZ456">
        <v>0</v>
      </c>
      <c r="CA456">
        <v>0</v>
      </c>
      <c r="CB456">
        <v>0</v>
      </c>
      <c r="CC456">
        <v>0</v>
      </c>
      <c r="CD456">
        <v>0</v>
      </c>
      <c r="CE456">
        <v>0</v>
      </c>
      <c r="CF456">
        <v>0</v>
      </c>
      <c r="CG456">
        <v>0</v>
      </c>
      <c r="CH456">
        <v>0</v>
      </c>
      <c r="CI456">
        <v>0</v>
      </c>
      <c r="CJ456">
        <v>0</v>
      </c>
      <c r="CK456">
        <v>0</v>
      </c>
      <c r="CL456">
        <v>0</v>
      </c>
      <c r="CM456">
        <v>0</v>
      </c>
      <c r="CN456">
        <v>0</v>
      </c>
      <c r="CO456">
        <v>0</v>
      </c>
      <c r="CP456">
        <v>0</v>
      </c>
      <c r="CQ456">
        <v>3</v>
      </c>
      <c r="CR456">
        <v>1</v>
      </c>
      <c r="CS456">
        <v>0</v>
      </c>
      <c r="CT456">
        <v>0</v>
      </c>
      <c r="CU456">
        <v>0</v>
      </c>
      <c r="CV456">
        <v>0</v>
      </c>
      <c r="CW456">
        <v>1</v>
      </c>
      <c r="CX456">
        <v>0</v>
      </c>
      <c r="CY456">
        <v>0</v>
      </c>
      <c r="CZ456">
        <v>0</v>
      </c>
      <c r="DA456">
        <v>0</v>
      </c>
      <c r="DB456">
        <v>0</v>
      </c>
      <c r="DC456">
        <v>0</v>
      </c>
      <c r="DD456">
        <v>0</v>
      </c>
      <c r="DE456">
        <v>0</v>
      </c>
      <c r="DF456">
        <v>0</v>
      </c>
      <c r="DG456">
        <v>0</v>
      </c>
      <c r="DH456">
        <v>2</v>
      </c>
      <c r="DI456">
        <v>0</v>
      </c>
      <c r="DJ456">
        <v>0</v>
      </c>
      <c r="DK456">
        <v>0</v>
      </c>
      <c r="DL456">
        <v>0</v>
      </c>
      <c r="DM456">
        <v>0</v>
      </c>
      <c r="DN456">
        <v>1</v>
      </c>
      <c r="DO456">
        <v>0</v>
      </c>
      <c r="DP456">
        <v>0</v>
      </c>
      <c r="DQ456">
        <v>0</v>
      </c>
      <c r="DR456">
        <v>0</v>
      </c>
      <c r="DS456">
        <v>0</v>
      </c>
      <c r="DT456" s="340">
        <v>0</v>
      </c>
      <c r="DU456" s="340">
        <v>1</v>
      </c>
      <c r="DV456" s="340">
        <v>0</v>
      </c>
      <c r="DW456" s="340">
        <v>0</v>
      </c>
      <c r="DX456" s="340">
        <v>1</v>
      </c>
      <c r="DY456" s="340">
        <v>0</v>
      </c>
      <c r="DZ456" s="340">
        <v>0</v>
      </c>
      <c r="EA456" s="340">
        <v>0</v>
      </c>
      <c r="EB456" s="340">
        <v>0</v>
      </c>
      <c r="EC456" s="340">
        <v>0</v>
      </c>
      <c r="ED456" s="340">
        <v>0</v>
      </c>
      <c r="EE456" s="340">
        <v>0</v>
      </c>
      <c r="EF456" s="340">
        <v>0</v>
      </c>
      <c r="EG456" s="340">
        <v>0</v>
      </c>
      <c r="EH456" s="340">
        <v>0</v>
      </c>
      <c r="EI456" s="340">
        <v>0</v>
      </c>
      <c r="EJ456" s="235">
        <v>0</v>
      </c>
      <c r="EK456" s="235">
        <v>0</v>
      </c>
      <c r="EL456" s="235">
        <v>0</v>
      </c>
      <c r="EM456" s="235">
        <v>0</v>
      </c>
      <c r="EN456" s="235">
        <v>0</v>
      </c>
      <c r="EO456" s="235">
        <v>0</v>
      </c>
      <c r="EP456" s="235">
        <v>0</v>
      </c>
      <c r="EQ456" s="235">
        <v>0</v>
      </c>
      <c r="ER456" s="235">
        <v>0</v>
      </c>
      <c r="ES456" s="235">
        <v>0</v>
      </c>
      <c r="ET456" s="235">
        <v>0</v>
      </c>
      <c r="EU456" s="235">
        <v>0</v>
      </c>
      <c r="EV456" s="235">
        <v>0</v>
      </c>
      <c r="EW456" s="235">
        <v>0</v>
      </c>
      <c r="EX456" s="235">
        <v>0</v>
      </c>
      <c r="EY456" s="235">
        <v>0</v>
      </c>
    </row>
    <row r="457" spans="1:155" x14ac:dyDescent="0.2">
      <c r="A457" t="s">
        <v>1891</v>
      </c>
      <c r="E457" s="277"/>
      <c r="F457" s="277"/>
      <c r="G457" s="277"/>
      <c r="H457" s="277"/>
      <c r="I457" s="277"/>
      <c r="J457" s="277"/>
      <c r="K457">
        <v>0</v>
      </c>
      <c r="L457">
        <v>0</v>
      </c>
      <c r="M457">
        <v>0</v>
      </c>
      <c r="N457">
        <v>10</v>
      </c>
      <c r="O457">
        <v>41</v>
      </c>
      <c r="P457">
        <v>0</v>
      </c>
      <c r="Q457">
        <v>0</v>
      </c>
      <c r="R457">
        <v>0</v>
      </c>
      <c r="S457">
        <v>0</v>
      </c>
      <c r="T457">
        <v>0</v>
      </c>
      <c r="U457">
        <v>0</v>
      </c>
      <c r="V457">
        <v>0</v>
      </c>
      <c r="W457">
        <v>0</v>
      </c>
      <c r="X457">
        <v>0</v>
      </c>
      <c r="Y457">
        <v>0</v>
      </c>
      <c r="Z457">
        <v>0</v>
      </c>
      <c r="AA457" t="s">
        <v>2201</v>
      </c>
      <c r="AB457">
        <v>0</v>
      </c>
      <c r="AC457">
        <v>0</v>
      </c>
      <c r="AD457">
        <v>0</v>
      </c>
      <c r="AE457">
        <v>0</v>
      </c>
      <c r="AF457">
        <v>2</v>
      </c>
      <c r="AG457">
        <v>0</v>
      </c>
      <c r="AH457">
        <v>0</v>
      </c>
      <c r="AI457">
        <v>0</v>
      </c>
      <c r="AJ457">
        <v>0</v>
      </c>
      <c r="AK457">
        <v>0</v>
      </c>
      <c r="AL457">
        <v>0</v>
      </c>
      <c r="AM457">
        <v>0</v>
      </c>
      <c r="AN457">
        <v>0</v>
      </c>
      <c r="AO457">
        <v>0</v>
      </c>
      <c r="AP457">
        <v>0</v>
      </c>
      <c r="AQ457">
        <v>0</v>
      </c>
      <c r="AR457">
        <v>0</v>
      </c>
      <c r="AS457">
        <v>0</v>
      </c>
      <c r="AT457">
        <v>0</v>
      </c>
      <c r="AU457">
        <v>0</v>
      </c>
      <c r="AV457">
        <v>3</v>
      </c>
      <c r="AW457">
        <v>0</v>
      </c>
      <c r="AX457">
        <v>0</v>
      </c>
      <c r="AY457">
        <v>0</v>
      </c>
      <c r="AZ457">
        <v>0</v>
      </c>
      <c r="BA457">
        <v>0</v>
      </c>
      <c r="BB457">
        <v>0</v>
      </c>
      <c r="BC457">
        <v>0</v>
      </c>
      <c r="BD457">
        <v>0</v>
      </c>
      <c r="BE457">
        <v>0</v>
      </c>
      <c r="BF457">
        <v>0</v>
      </c>
      <c r="BG457">
        <v>0</v>
      </c>
      <c r="BL457">
        <v>1</v>
      </c>
      <c r="CB457">
        <v>1</v>
      </c>
      <c r="CN457">
        <v>0</v>
      </c>
      <c r="CO457">
        <v>0</v>
      </c>
      <c r="CP457">
        <v>0</v>
      </c>
      <c r="CQ457">
        <v>4</v>
      </c>
      <c r="CR457">
        <v>4</v>
      </c>
      <c r="CS457">
        <v>0</v>
      </c>
      <c r="CT457">
        <v>0</v>
      </c>
      <c r="CU457">
        <v>0</v>
      </c>
      <c r="CV457">
        <v>0</v>
      </c>
      <c r="CW457">
        <v>0</v>
      </c>
      <c r="CX457">
        <v>0</v>
      </c>
      <c r="CY457">
        <v>0</v>
      </c>
      <c r="CZ457">
        <v>0</v>
      </c>
      <c r="DA457">
        <v>0</v>
      </c>
      <c r="DB457">
        <v>0</v>
      </c>
      <c r="DC457">
        <v>0</v>
      </c>
      <c r="DD457">
        <v>0</v>
      </c>
      <c r="DE457">
        <v>4</v>
      </c>
      <c r="DF457">
        <v>0</v>
      </c>
      <c r="DG457">
        <v>0</v>
      </c>
      <c r="DH457">
        <v>0</v>
      </c>
      <c r="DI457">
        <v>0</v>
      </c>
      <c r="DJ457">
        <v>4</v>
      </c>
      <c r="DK457">
        <v>0</v>
      </c>
      <c r="DL457">
        <v>0</v>
      </c>
      <c r="DM457">
        <v>0</v>
      </c>
      <c r="DN457">
        <v>0</v>
      </c>
      <c r="DO457">
        <v>0</v>
      </c>
      <c r="DP457">
        <v>0</v>
      </c>
      <c r="DQ457">
        <v>0</v>
      </c>
      <c r="DR457">
        <v>0</v>
      </c>
      <c r="DS457">
        <v>0</v>
      </c>
      <c r="DT457" s="340">
        <v>0</v>
      </c>
      <c r="DU457" s="340">
        <v>0</v>
      </c>
      <c r="DV457" s="340">
        <v>0</v>
      </c>
      <c r="DW457" s="340">
        <v>1</v>
      </c>
      <c r="DX457" s="340">
        <v>1</v>
      </c>
      <c r="DY457" s="340">
        <v>0</v>
      </c>
      <c r="DZ457" s="340">
        <v>0</v>
      </c>
      <c r="EA457" s="340">
        <v>0</v>
      </c>
      <c r="EB457" s="340">
        <v>0</v>
      </c>
      <c r="EC457" s="340">
        <v>0</v>
      </c>
      <c r="ED457" s="340">
        <v>0</v>
      </c>
      <c r="EE457" s="340">
        <v>0</v>
      </c>
      <c r="EF457" s="340">
        <v>0</v>
      </c>
      <c r="EG457" s="340">
        <v>0</v>
      </c>
      <c r="EH457" s="340">
        <v>0</v>
      </c>
      <c r="EI457" s="340">
        <v>0</v>
      </c>
      <c r="EJ457" s="235">
        <v>0</v>
      </c>
      <c r="EK457" s="235">
        <v>2</v>
      </c>
      <c r="EL457" s="235">
        <v>0</v>
      </c>
      <c r="EM457" s="235">
        <v>0</v>
      </c>
      <c r="EN457" s="235">
        <v>0</v>
      </c>
      <c r="EO457" s="235">
        <v>0</v>
      </c>
      <c r="EP457" s="235">
        <v>1</v>
      </c>
      <c r="EQ457" s="235">
        <v>0</v>
      </c>
      <c r="ER457" s="235">
        <v>0</v>
      </c>
      <c r="ES457" s="235">
        <v>0</v>
      </c>
      <c r="ET457" s="235">
        <v>0</v>
      </c>
      <c r="EU457" s="235">
        <v>0</v>
      </c>
      <c r="EV457" s="235">
        <v>0</v>
      </c>
      <c r="EW457" s="235">
        <v>0</v>
      </c>
      <c r="EX457" s="235">
        <v>0</v>
      </c>
      <c r="EY457" s="235">
        <v>0</v>
      </c>
    </row>
    <row r="458" spans="1:155" x14ac:dyDescent="0.2">
      <c r="A458" t="s">
        <v>1823</v>
      </c>
      <c r="E458" s="277"/>
      <c r="F458" s="277"/>
      <c r="G458" s="277"/>
      <c r="H458" s="277"/>
      <c r="I458" s="277"/>
      <c r="J458" s="277"/>
      <c r="K458">
        <v>0</v>
      </c>
      <c r="L458">
        <v>2</v>
      </c>
      <c r="M458">
        <v>0</v>
      </c>
      <c r="N458">
        <v>5</v>
      </c>
      <c r="O458">
        <v>1</v>
      </c>
      <c r="P458">
        <v>0</v>
      </c>
      <c r="Q458">
        <v>3</v>
      </c>
      <c r="R458">
        <v>0</v>
      </c>
      <c r="S458">
        <v>8</v>
      </c>
      <c r="T458">
        <v>9</v>
      </c>
      <c r="U458">
        <v>4</v>
      </c>
      <c r="V458">
        <v>26</v>
      </c>
      <c r="W458">
        <v>2</v>
      </c>
      <c r="X458">
        <v>0</v>
      </c>
      <c r="Y458">
        <v>0</v>
      </c>
      <c r="Z458">
        <v>1</v>
      </c>
      <c r="AA458" t="s">
        <v>2201</v>
      </c>
      <c r="AB458">
        <v>0</v>
      </c>
      <c r="AC458">
        <v>0</v>
      </c>
      <c r="AD458">
        <v>0</v>
      </c>
      <c r="AE458">
        <v>0</v>
      </c>
      <c r="AF458">
        <v>0</v>
      </c>
      <c r="AG458">
        <v>0</v>
      </c>
      <c r="AH458">
        <v>2</v>
      </c>
      <c r="AI458">
        <v>0</v>
      </c>
      <c r="AJ458">
        <v>3</v>
      </c>
      <c r="AK458">
        <v>0</v>
      </c>
      <c r="AL458">
        <v>0</v>
      </c>
      <c r="AM458">
        <v>15</v>
      </c>
      <c r="AN458">
        <v>0</v>
      </c>
      <c r="AO458">
        <v>0</v>
      </c>
      <c r="AP458">
        <v>0</v>
      </c>
      <c r="AQ458">
        <v>1</v>
      </c>
      <c r="AR458">
        <v>0</v>
      </c>
      <c r="AS458">
        <v>1</v>
      </c>
      <c r="AT458">
        <v>0</v>
      </c>
      <c r="AU458">
        <v>2</v>
      </c>
      <c r="AV458">
        <v>4</v>
      </c>
      <c r="AW458">
        <v>0</v>
      </c>
      <c r="AX458">
        <v>1</v>
      </c>
      <c r="AY458">
        <v>0</v>
      </c>
      <c r="AZ458">
        <v>0</v>
      </c>
      <c r="BA458">
        <v>0</v>
      </c>
      <c r="BB458">
        <v>0</v>
      </c>
      <c r="BC458">
        <v>0</v>
      </c>
      <c r="BD458">
        <v>0</v>
      </c>
      <c r="BE458">
        <v>0</v>
      </c>
      <c r="BF458">
        <v>0</v>
      </c>
      <c r="BG458">
        <v>0</v>
      </c>
      <c r="BH458">
        <v>0</v>
      </c>
      <c r="BI458">
        <v>0</v>
      </c>
      <c r="BJ458">
        <v>0</v>
      </c>
      <c r="BK458">
        <v>1</v>
      </c>
      <c r="BL458">
        <v>1</v>
      </c>
      <c r="BM458">
        <v>0</v>
      </c>
      <c r="BN458">
        <v>0</v>
      </c>
      <c r="BO458">
        <v>0</v>
      </c>
      <c r="BP458">
        <v>1</v>
      </c>
      <c r="BQ458">
        <v>0</v>
      </c>
      <c r="BR458">
        <v>0</v>
      </c>
      <c r="BS458">
        <v>0</v>
      </c>
      <c r="BT458">
        <v>0</v>
      </c>
      <c r="BU458">
        <v>0</v>
      </c>
      <c r="BV458">
        <v>0</v>
      </c>
      <c r="BW458">
        <v>0</v>
      </c>
      <c r="BX458">
        <v>0</v>
      </c>
      <c r="BY458">
        <v>0</v>
      </c>
      <c r="BZ458">
        <v>0</v>
      </c>
      <c r="CA458">
        <v>0</v>
      </c>
      <c r="CB458">
        <v>0</v>
      </c>
      <c r="CC458">
        <v>0</v>
      </c>
      <c r="CD458">
        <v>0</v>
      </c>
      <c r="CE458">
        <v>0</v>
      </c>
      <c r="CF458">
        <v>0</v>
      </c>
      <c r="CG458">
        <v>1</v>
      </c>
      <c r="CH458">
        <v>0</v>
      </c>
      <c r="CI458">
        <v>1</v>
      </c>
      <c r="CJ458">
        <v>0</v>
      </c>
      <c r="CK458">
        <v>0</v>
      </c>
      <c r="CL458">
        <v>0</v>
      </c>
      <c r="CM458">
        <v>0</v>
      </c>
      <c r="CN458">
        <v>0</v>
      </c>
      <c r="CO458">
        <v>0</v>
      </c>
      <c r="CP458">
        <v>0</v>
      </c>
      <c r="CQ458">
        <v>0</v>
      </c>
      <c r="CR458">
        <v>0</v>
      </c>
      <c r="CS458">
        <v>0</v>
      </c>
      <c r="CT458">
        <v>0</v>
      </c>
      <c r="CU458">
        <v>0</v>
      </c>
      <c r="CV458">
        <v>0</v>
      </c>
      <c r="CW458">
        <v>0</v>
      </c>
      <c r="CX458">
        <v>0</v>
      </c>
      <c r="CY458">
        <v>0</v>
      </c>
      <c r="CZ458">
        <v>0</v>
      </c>
      <c r="DA458">
        <v>0</v>
      </c>
      <c r="DB458">
        <v>0</v>
      </c>
      <c r="DC458">
        <v>0</v>
      </c>
      <c r="DD458">
        <v>0</v>
      </c>
      <c r="DE458">
        <v>1</v>
      </c>
      <c r="DF458">
        <v>0</v>
      </c>
      <c r="DG458">
        <v>0</v>
      </c>
      <c r="DH458">
        <v>0</v>
      </c>
      <c r="DI458">
        <v>0</v>
      </c>
      <c r="DJ458">
        <v>1</v>
      </c>
      <c r="DK458">
        <v>0</v>
      </c>
      <c r="DL458">
        <v>1</v>
      </c>
      <c r="DM458">
        <v>0</v>
      </c>
      <c r="DN458">
        <v>0</v>
      </c>
      <c r="DO458">
        <v>1</v>
      </c>
      <c r="DP458">
        <v>0</v>
      </c>
      <c r="DQ458">
        <v>0</v>
      </c>
      <c r="DR458">
        <v>0</v>
      </c>
      <c r="DS458">
        <v>0</v>
      </c>
      <c r="DT458" s="340">
        <v>0</v>
      </c>
      <c r="DU458" s="340">
        <v>0</v>
      </c>
      <c r="DV458" s="340">
        <v>0</v>
      </c>
      <c r="DW458" s="340">
        <v>0</v>
      </c>
      <c r="DX458" s="340">
        <v>0</v>
      </c>
      <c r="DY458" s="340">
        <v>0</v>
      </c>
      <c r="DZ458" s="340">
        <v>1</v>
      </c>
      <c r="EA458" s="340">
        <v>0</v>
      </c>
      <c r="EB458" s="340">
        <v>0</v>
      </c>
      <c r="EC458" s="340">
        <v>0</v>
      </c>
      <c r="ED458" s="340">
        <v>0</v>
      </c>
      <c r="EE458" s="340">
        <v>1</v>
      </c>
      <c r="EF458" s="340">
        <v>0</v>
      </c>
      <c r="EG458" s="340">
        <v>0</v>
      </c>
      <c r="EH458" s="340">
        <v>0</v>
      </c>
      <c r="EI458" s="340">
        <v>0</v>
      </c>
      <c r="EJ458" s="235">
        <v>0</v>
      </c>
      <c r="EK458" s="235">
        <v>1</v>
      </c>
      <c r="EL458" s="235">
        <v>0</v>
      </c>
      <c r="EM458" s="235">
        <v>0</v>
      </c>
      <c r="EN458" s="235">
        <v>1</v>
      </c>
      <c r="EO458" s="235">
        <v>0</v>
      </c>
      <c r="EP458" s="235">
        <v>0</v>
      </c>
      <c r="EQ458" s="235">
        <v>0</v>
      </c>
      <c r="ER458" s="235">
        <v>0</v>
      </c>
      <c r="ES458" s="235">
        <v>1</v>
      </c>
      <c r="ET458" s="235">
        <v>0</v>
      </c>
      <c r="EU458" s="235">
        <v>0</v>
      </c>
      <c r="EV458" s="235">
        <v>0</v>
      </c>
      <c r="EW458" s="235">
        <v>0</v>
      </c>
      <c r="EX458" s="235">
        <v>0</v>
      </c>
      <c r="EY458" s="235">
        <v>0</v>
      </c>
    </row>
    <row r="459" spans="1:155" x14ac:dyDescent="0.2">
      <c r="A459" t="s">
        <v>1903</v>
      </c>
      <c r="E459" s="277"/>
      <c r="F459" s="277"/>
      <c r="G459" s="277"/>
      <c r="H459" s="277"/>
      <c r="I459" s="277"/>
      <c r="J459" s="277"/>
      <c r="K459">
        <v>0</v>
      </c>
      <c r="L459">
        <v>2</v>
      </c>
      <c r="M459">
        <v>0</v>
      </c>
      <c r="N459">
        <v>9</v>
      </c>
      <c r="O459">
        <v>20</v>
      </c>
      <c r="P459">
        <v>0</v>
      </c>
      <c r="Q459">
        <v>10</v>
      </c>
      <c r="R459">
        <v>0</v>
      </c>
      <c r="S459">
        <v>1</v>
      </c>
      <c r="T459">
        <v>0</v>
      </c>
      <c r="U459">
        <v>2</v>
      </c>
      <c r="V459">
        <v>2</v>
      </c>
      <c r="W459">
        <v>0</v>
      </c>
      <c r="X459">
        <v>0</v>
      </c>
      <c r="Y459">
        <v>0</v>
      </c>
      <c r="Z459">
        <v>0</v>
      </c>
      <c r="AA459" t="s">
        <v>2201</v>
      </c>
      <c r="AB459">
        <v>0</v>
      </c>
      <c r="AC459">
        <v>1</v>
      </c>
      <c r="AD459">
        <v>0</v>
      </c>
      <c r="AE459">
        <v>3</v>
      </c>
      <c r="AF459">
        <v>6</v>
      </c>
      <c r="AG459">
        <v>0</v>
      </c>
      <c r="AH459">
        <v>0</v>
      </c>
      <c r="AI459">
        <v>0</v>
      </c>
      <c r="AJ459">
        <v>0</v>
      </c>
      <c r="AK459">
        <v>0</v>
      </c>
      <c r="AL459">
        <v>0</v>
      </c>
      <c r="AM459">
        <v>1</v>
      </c>
      <c r="AN459">
        <v>0</v>
      </c>
      <c r="AO459">
        <v>0</v>
      </c>
      <c r="AP459">
        <v>0</v>
      </c>
      <c r="AQ459">
        <v>0</v>
      </c>
      <c r="AR459">
        <v>0</v>
      </c>
      <c r="AS459">
        <v>0</v>
      </c>
      <c r="AT459">
        <v>0</v>
      </c>
      <c r="AU459">
        <v>0</v>
      </c>
      <c r="AV459">
        <v>15</v>
      </c>
      <c r="AW459">
        <v>0</v>
      </c>
      <c r="AX459">
        <v>0</v>
      </c>
      <c r="AY459">
        <v>0</v>
      </c>
      <c r="AZ459">
        <v>0</v>
      </c>
      <c r="BA459">
        <v>0</v>
      </c>
      <c r="BB459">
        <v>0</v>
      </c>
      <c r="BC459">
        <v>0</v>
      </c>
      <c r="BD459">
        <v>0</v>
      </c>
      <c r="BE459">
        <v>0</v>
      </c>
      <c r="BF459">
        <v>0</v>
      </c>
      <c r="BG459">
        <v>0</v>
      </c>
      <c r="BH459">
        <v>0</v>
      </c>
      <c r="BI459">
        <v>0</v>
      </c>
      <c r="BJ459">
        <v>0</v>
      </c>
      <c r="BK459">
        <v>1</v>
      </c>
      <c r="BL459">
        <v>1</v>
      </c>
      <c r="BM459">
        <v>0</v>
      </c>
      <c r="BN459">
        <v>5</v>
      </c>
      <c r="BO459">
        <v>0</v>
      </c>
      <c r="BP459">
        <v>0</v>
      </c>
      <c r="BQ459">
        <v>0</v>
      </c>
      <c r="BR459">
        <v>0</v>
      </c>
      <c r="BS459">
        <v>0</v>
      </c>
      <c r="BT459">
        <v>0</v>
      </c>
      <c r="BU459">
        <v>0</v>
      </c>
      <c r="BV459">
        <v>0</v>
      </c>
      <c r="BW459">
        <v>0</v>
      </c>
      <c r="BX459">
        <v>0</v>
      </c>
      <c r="BY459">
        <v>0</v>
      </c>
      <c r="BZ459">
        <v>0</v>
      </c>
      <c r="CA459">
        <v>2</v>
      </c>
      <c r="CB459">
        <v>20</v>
      </c>
      <c r="CC459">
        <v>0</v>
      </c>
      <c r="CD459">
        <v>0</v>
      </c>
      <c r="CE459">
        <v>0</v>
      </c>
      <c r="CF459">
        <v>0</v>
      </c>
      <c r="CG459">
        <v>0</v>
      </c>
      <c r="CH459">
        <v>0</v>
      </c>
      <c r="CI459">
        <v>0</v>
      </c>
      <c r="CJ459">
        <v>0</v>
      </c>
      <c r="CK459">
        <v>0</v>
      </c>
      <c r="CL459">
        <v>0</v>
      </c>
      <c r="CM459">
        <v>0</v>
      </c>
      <c r="CN459">
        <v>0</v>
      </c>
      <c r="CO459">
        <v>0</v>
      </c>
      <c r="CP459">
        <v>0</v>
      </c>
      <c r="CQ459">
        <v>2</v>
      </c>
      <c r="CR459">
        <v>2</v>
      </c>
      <c r="CS459">
        <v>0</v>
      </c>
      <c r="CT459">
        <v>3</v>
      </c>
      <c r="CU459">
        <v>0</v>
      </c>
      <c r="CV459">
        <v>0</v>
      </c>
      <c r="CW459">
        <v>0</v>
      </c>
      <c r="CX459">
        <v>0</v>
      </c>
      <c r="CY459">
        <v>0</v>
      </c>
      <c r="CZ459">
        <v>0</v>
      </c>
      <c r="DA459">
        <v>0</v>
      </c>
      <c r="DB459">
        <v>0</v>
      </c>
      <c r="DC459">
        <v>0</v>
      </c>
      <c r="DD459">
        <v>0</v>
      </c>
      <c r="DE459">
        <v>2</v>
      </c>
      <c r="DF459">
        <v>0</v>
      </c>
      <c r="DG459">
        <v>1</v>
      </c>
      <c r="DH459">
        <v>22</v>
      </c>
      <c r="DI459">
        <v>0</v>
      </c>
      <c r="DJ459">
        <v>1</v>
      </c>
      <c r="DK459">
        <v>0</v>
      </c>
      <c r="DL459">
        <v>0</v>
      </c>
      <c r="DM459">
        <v>0</v>
      </c>
      <c r="DN459">
        <v>0</v>
      </c>
      <c r="DO459">
        <v>0</v>
      </c>
      <c r="DP459">
        <v>0</v>
      </c>
      <c r="DQ459">
        <v>0</v>
      </c>
      <c r="DR459">
        <v>0</v>
      </c>
      <c r="DS459">
        <v>0</v>
      </c>
      <c r="DT459" s="340">
        <v>0</v>
      </c>
      <c r="DU459" s="340">
        <v>0</v>
      </c>
      <c r="DV459" s="340">
        <v>0</v>
      </c>
      <c r="DW459" s="340">
        <v>1</v>
      </c>
      <c r="DX459" s="340">
        <v>6</v>
      </c>
      <c r="DY459" s="340">
        <v>0</v>
      </c>
      <c r="DZ459" s="340">
        <v>0</v>
      </c>
      <c r="EA459" s="340">
        <v>0</v>
      </c>
      <c r="EB459" s="340">
        <v>0</v>
      </c>
      <c r="EC459" s="340">
        <v>0</v>
      </c>
      <c r="ED459" s="340">
        <v>0</v>
      </c>
      <c r="EE459" s="340">
        <v>0</v>
      </c>
      <c r="EF459" s="340">
        <v>0</v>
      </c>
      <c r="EG459" s="340">
        <v>0</v>
      </c>
      <c r="EH459" s="340">
        <v>0</v>
      </c>
      <c r="EI459" s="340">
        <v>0</v>
      </c>
      <c r="EJ459" s="235">
        <v>0</v>
      </c>
      <c r="EK459" s="235">
        <v>1</v>
      </c>
      <c r="EL459" s="235">
        <v>0</v>
      </c>
      <c r="EM459" s="235">
        <v>0</v>
      </c>
      <c r="EN459" s="235">
        <v>3</v>
      </c>
      <c r="EO459" s="235">
        <v>0</v>
      </c>
      <c r="EP459" s="235">
        <v>0</v>
      </c>
      <c r="EQ459" s="235">
        <v>0</v>
      </c>
      <c r="ER459" s="235">
        <v>0</v>
      </c>
      <c r="ES459" s="235">
        <v>0</v>
      </c>
      <c r="ET459" s="235">
        <v>0</v>
      </c>
      <c r="EU459" s="235">
        <v>0</v>
      </c>
      <c r="EV459" s="235">
        <v>0</v>
      </c>
      <c r="EW459" s="235">
        <v>0</v>
      </c>
      <c r="EX459" s="235">
        <v>0</v>
      </c>
      <c r="EY459" s="235">
        <v>0</v>
      </c>
    </row>
    <row r="460" spans="1:155" x14ac:dyDescent="0.2">
      <c r="A460" t="s">
        <v>2067</v>
      </c>
      <c r="E460" s="277"/>
      <c r="F460" s="277"/>
      <c r="G460" s="277"/>
      <c r="H460" s="277"/>
      <c r="I460" s="277"/>
      <c r="J460" s="277"/>
      <c r="K460">
        <v>0</v>
      </c>
      <c r="L460">
        <v>4</v>
      </c>
      <c r="M460">
        <v>0</v>
      </c>
      <c r="N460">
        <v>0</v>
      </c>
      <c r="O460">
        <v>15</v>
      </c>
      <c r="P460">
        <v>0</v>
      </c>
      <c r="Q460">
        <v>1</v>
      </c>
      <c r="R460">
        <v>0</v>
      </c>
      <c r="S460">
        <v>50</v>
      </c>
      <c r="T460">
        <v>87</v>
      </c>
      <c r="U460">
        <v>30</v>
      </c>
      <c r="V460">
        <v>11</v>
      </c>
      <c r="W460">
        <v>0</v>
      </c>
      <c r="X460">
        <v>0</v>
      </c>
      <c r="Y460">
        <v>0</v>
      </c>
      <c r="Z460">
        <v>5</v>
      </c>
      <c r="AA460" t="s">
        <v>2201</v>
      </c>
      <c r="AB460">
        <v>0</v>
      </c>
      <c r="AC460">
        <v>0</v>
      </c>
      <c r="AD460">
        <v>0</v>
      </c>
      <c r="AE460">
        <v>0</v>
      </c>
      <c r="AF460">
        <v>3</v>
      </c>
      <c r="AG460">
        <v>0</v>
      </c>
      <c r="AH460">
        <v>1</v>
      </c>
      <c r="AI460">
        <v>0</v>
      </c>
      <c r="AJ460">
        <v>8</v>
      </c>
      <c r="AK460">
        <v>0</v>
      </c>
      <c r="AL460">
        <v>0</v>
      </c>
      <c r="AM460">
        <v>0</v>
      </c>
      <c r="AN460">
        <v>0</v>
      </c>
      <c r="AO460">
        <v>0</v>
      </c>
      <c r="AP460">
        <v>0</v>
      </c>
      <c r="AQ460">
        <v>0</v>
      </c>
      <c r="AR460">
        <v>0</v>
      </c>
      <c r="AS460">
        <v>2</v>
      </c>
      <c r="AT460">
        <v>0</v>
      </c>
      <c r="AU460">
        <v>0</v>
      </c>
      <c r="AV460">
        <v>5</v>
      </c>
      <c r="AW460">
        <v>1</v>
      </c>
      <c r="AX460">
        <v>0</v>
      </c>
      <c r="AY460">
        <v>0</v>
      </c>
      <c r="AZ460">
        <v>0</v>
      </c>
      <c r="BA460">
        <v>2</v>
      </c>
      <c r="BB460">
        <v>6</v>
      </c>
      <c r="BC460">
        <v>0</v>
      </c>
      <c r="BD460">
        <v>1</v>
      </c>
      <c r="BE460">
        <v>0</v>
      </c>
      <c r="BF460">
        <v>0</v>
      </c>
      <c r="BG460">
        <v>0</v>
      </c>
      <c r="BH460">
        <v>0</v>
      </c>
      <c r="BI460">
        <v>0</v>
      </c>
      <c r="BJ460">
        <v>0</v>
      </c>
      <c r="BK460">
        <v>0</v>
      </c>
      <c r="BL460">
        <v>1</v>
      </c>
      <c r="BM460">
        <v>0</v>
      </c>
      <c r="BN460">
        <v>0</v>
      </c>
      <c r="BO460">
        <v>0</v>
      </c>
      <c r="BP460">
        <v>4</v>
      </c>
      <c r="BQ460">
        <v>3</v>
      </c>
      <c r="BR460">
        <v>1</v>
      </c>
      <c r="BS460">
        <v>1</v>
      </c>
      <c r="BT460">
        <v>0</v>
      </c>
      <c r="BU460">
        <v>0</v>
      </c>
      <c r="BV460">
        <v>0</v>
      </c>
      <c r="BW460">
        <v>0</v>
      </c>
      <c r="BX460">
        <v>0</v>
      </c>
      <c r="BY460">
        <v>2</v>
      </c>
      <c r="BZ460">
        <v>0</v>
      </c>
      <c r="CA460">
        <v>0</v>
      </c>
      <c r="CB460">
        <v>0</v>
      </c>
      <c r="CC460">
        <v>0</v>
      </c>
      <c r="CD460">
        <v>0</v>
      </c>
      <c r="CE460">
        <v>0</v>
      </c>
      <c r="CF460">
        <v>1</v>
      </c>
      <c r="CG460">
        <v>0</v>
      </c>
      <c r="CH460">
        <v>6</v>
      </c>
      <c r="CI460">
        <v>0</v>
      </c>
      <c r="CJ460">
        <v>0</v>
      </c>
      <c r="CK460">
        <v>0</v>
      </c>
      <c r="CL460">
        <v>0</v>
      </c>
      <c r="CM460">
        <v>0</v>
      </c>
      <c r="CN460">
        <v>0</v>
      </c>
      <c r="CO460">
        <v>1</v>
      </c>
      <c r="CP460">
        <v>0</v>
      </c>
      <c r="CQ460">
        <v>0</v>
      </c>
      <c r="CR460">
        <v>1</v>
      </c>
      <c r="CS460">
        <v>0</v>
      </c>
      <c r="CT460">
        <v>0</v>
      </c>
      <c r="CU460">
        <v>0</v>
      </c>
      <c r="CV460">
        <v>6</v>
      </c>
      <c r="CW460">
        <v>1</v>
      </c>
      <c r="CX460">
        <v>0</v>
      </c>
      <c r="CY460">
        <v>0</v>
      </c>
      <c r="CZ460">
        <v>0</v>
      </c>
      <c r="DA460">
        <v>0</v>
      </c>
      <c r="DB460">
        <v>0</v>
      </c>
      <c r="DC460">
        <v>0</v>
      </c>
      <c r="DD460">
        <v>0</v>
      </c>
      <c r="DE460">
        <v>3</v>
      </c>
      <c r="DF460">
        <v>0</v>
      </c>
      <c r="DG460">
        <v>0</v>
      </c>
      <c r="DH460">
        <v>0</v>
      </c>
      <c r="DI460">
        <v>0</v>
      </c>
      <c r="DJ460">
        <v>0</v>
      </c>
      <c r="DK460">
        <v>0</v>
      </c>
      <c r="DL460">
        <v>0</v>
      </c>
      <c r="DM460">
        <v>0</v>
      </c>
      <c r="DN460">
        <v>10</v>
      </c>
      <c r="DO460">
        <v>0</v>
      </c>
      <c r="DP460">
        <v>0</v>
      </c>
      <c r="DQ460">
        <v>0</v>
      </c>
      <c r="DR460">
        <v>0</v>
      </c>
      <c r="DS460">
        <v>0</v>
      </c>
      <c r="DT460" s="340">
        <v>0</v>
      </c>
      <c r="DU460" s="340">
        <v>1</v>
      </c>
      <c r="DV460" s="340">
        <v>0</v>
      </c>
      <c r="DW460" s="340">
        <v>0</v>
      </c>
      <c r="DX460" s="340">
        <v>2</v>
      </c>
      <c r="DY460" s="340">
        <v>0</v>
      </c>
      <c r="DZ460" s="340">
        <v>0</v>
      </c>
      <c r="EA460" s="340">
        <v>0</v>
      </c>
      <c r="EB460" s="340">
        <v>10</v>
      </c>
      <c r="EC460" s="340">
        <v>7</v>
      </c>
      <c r="ED460" s="340">
        <v>0</v>
      </c>
      <c r="EE460" s="340">
        <v>0</v>
      </c>
      <c r="EF460" s="340">
        <v>0</v>
      </c>
      <c r="EG460" s="340">
        <v>0</v>
      </c>
      <c r="EH460" s="340">
        <v>0</v>
      </c>
      <c r="EI460" s="340">
        <v>0</v>
      </c>
      <c r="EJ460" s="235">
        <v>0</v>
      </c>
      <c r="EK460" s="235">
        <v>2</v>
      </c>
      <c r="EL460" s="235">
        <v>0</v>
      </c>
      <c r="EM460" s="235">
        <v>0</v>
      </c>
      <c r="EN460" s="235">
        <v>0</v>
      </c>
      <c r="EO460" s="235">
        <v>0</v>
      </c>
      <c r="EP460" s="235">
        <v>0</v>
      </c>
      <c r="EQ460" s="235">
        <v>0</v>
      </c>
      <c r="ER460" s="235">
        <v>0</v>
      </c>
      <c r="ES460" s="235">
        <v>0</v>
      </c>
      <c r="ET460" s="235">
        <v>16</v>
      </c>
      <c r="EU460" s="235">
        <v>0</v>
      </c>
      <c r="EV460" s="235">
        <v>0</v>
      </c>
      <c r="EW460" s="235">
        <v>0</v>
      </c>
      <c r="EX460" s="235">
        <v>0</v>
      </c>
      <c r="EY460" s="235">
        <v>0</v>
      </c>
    </row>
    <row r="461" spans="1:155" x14ac:dyDescent="0.2">
      <c r="A461" t="s">
        <v>1907</v>
      </c>
      <c r="E461" s="277"/>
      <c r="F461" s="277"/>
      <c r="G461" s="277"/>
      <c r="H461" s="277"/>
      <c r="I461" s="277"/>
      <c r="J461" s="277"/>
      <c r="K461">
        <v>0</v>
      </c>
      <c r="L461">
        <v>4</v>
      </c>
      <c r="M461">
        <v>1</v>
      </c>
      <c r="N461">
        <v>1</v>
      </c>
      <c r="O461">
        <v>1</v>
      </c>
      <c r="P461">
        <v>0</v>
      </c>
      <c r="Q461">
        <v>1</v>
      </c>
      <c r="R461">
        <v>0</v>
      </c>
      <c r="S461">
        <v>4</v>
      </c>
      <c r="T461">
        <v>14</v>
      </c>
      <c r="U461">
        <v>8</v>
      </c>
      <c r="V461">
        <v>5</v>
      </c>
      <c r="W461">
        <v>0</v>
      </c>
      <c r="X461">
        <v>0</v>
      </c>
      <c r="Y461">
        <v>0</v>
      </c>
      <c r="Z461">
        <v>0</v>
      </c>
      <c r="AA461" t="s">
        <v>2201</v>
      </c>
      <c r="AB461">
        <v>0</v>
      </c>
      <c r="AC461">
        <v>0</v>
      </c>
      <c r="AD461">
        <v>1</v>
      </c>
      <c r="AE461">
        <v>0</v>
      </c>
      <c r="AF461">
        <v>0</v>
      </c>
      <c r="AG461">
        <v>0</v>
      </c>
      <c r="AH461">
        <v>0</v>
      </c>
      <c r="AI461">
        <v>0</v>
      </c>
      <c r="AJ461">
        <v>0</v>
      </c>
      <c r="AK461">
        <v>1</v>
      </c>
      <c r="AL461">
        <v>0</v>
      </c>
      <c r="AM461">
        <v>1</v>
      </c>
      <c r="AN461">
        <v>0</v>
      </c>
      <c r="AO461">
        <v>0</v>
      </c>
      <c r="AP461">
        <v>0</v>
      </c>
      <c r="AQ461">
        <v>0</v>
      </c>
      <c r="AR461">
        <v>0</v>
      </c>
      <c r="AS461">
        <v>0</v>
      </c>
      <c r="AT461">
        <v>0</v>
      </c>
      <c r="AU461">
        <v>0</v>
      </c>
      <c r="AV461">
        <v>0</v>
      </c>
      <c r="AW461">
        <v>0</v>
      </c>
      <c r="AX461">
        <v>0</v>
      </c>
      <c r="AY461">
        <v>0</v>
      </c>
      <c r="AZ461">
        <v>0</v>
      </c>
      <c r="BA461">
        <v>0</v>
      </c>
      <c r="BB461">
        <v>0</v>
      </c>
      <c r="BC461">
        <v>0</v>
      </c>
      <c r="BD461">
        <v>0</v>
      </c>
      <c r="BE461">
        <v>0</v>
      </c>
      <c r="BF461">
        <v>0</v>
      </c>
      <c r="BG461">
        <v>0</v>
      </c>
      <c r="BH461">
        <v>0</v>
      </c>
      <c r="BI461">
        <v>0</v>
      </c>
      <c r="BJ461">
        <v>0</v>
      </c>
      <c r="BK461">
        <v>0</v>
      </c>
      <c r="BL461">
        <v>0</v>
      </c>
      <c r="BM461">
        <v>0</v>
      </c>
      <c r="BN461">
        <v>0</v>
      </c>
      <c r="BO461">
        <v>0</v>
      </c>
      <c r="BP461">
        <v>1</v>
      </c>
      <c r="BQ461">
        <v>0</v>
      </c>
      <c r="BR461">
        <v>0</v>
      </c>
      <c r="BS461">
        <v>0</v>
      </c>
      <c r="BT461">
        <v>0</v>
      </c>
      <c r="BU461">
        <v>0</v>
      </c>
      <c r="BV461">
        <v>0</v>
      </c>
      <c r="BW461">
        <v>0</v>
      </c>
      <c r="BX461">
        <v>0</v>
      </c>
      <c r="BY461">
        <v>2</v>
      </c>
      <c r="BZ461">
        <v>3</v>
      </c>
      <c r="CA461">
        <v>0</v>
      </c>
      <c r="CB461">
        <v>0</v>
      </c>
      <c r="CC461">
        <v>0</v>
      </c>
      <c r="CD461">
        <v>0</v>
      </c>
      <c r="CE461">
        <v>0</v>
      </c>
      <c r="CF461">
        <v>0</v>
      </c>
      <c r="CG461">
        <v>0</v>
      </c>
      <c r="CH461">
        <v>2</v>
      </c>
      <c r="CI461">
        <v>0</v>
      </c>
      <c r="CJ461">
        <v>0</v>
      </c>
      <c r="CK461">
        <v>0</v>
      </c>
      <c r="CL461">
        <v>0</v>
      </c>
      <c r="CM461">
        <v>0</v>
      </c>
      <c r="CN461">
        <v>0</v>
      </c>
      <c r="CO461">
        <v>2</v>
      </c>
      <c r="CP461">
        <v>0</v>
      </c>
      <c r="CQ461">
        <v>0</v>
      </c>
      <c r="CR461">
        <v>1</v>
      </c>
      <c r="CS461">
        <v>0</v>
      </c>
      <c r="CT461">
        <v>0</v>
      </c>
      <c r="CU461">
        <v>0</v>
      </c>
      <c r="CV461">
        <v>0</v>
      </c>
      <c r="CW461">
        <v>0</v>
      </c>
      <c r="CX461">
        <v>0</v>
      </c>
      <c r="CY461">
        <v>0</v>
      </c>
      <c r="CZ461">
        <v>0</v>
      </c>
      <c r="DA461">
        <v>0</v>
      </c>
      <c r="DB461">
        <v>0</v>
      </c>
      <c r="DC461">
        <v>0</v>
      </c>
      <c r="DD461">
        <v>0</v>
      </c>
      <c r="DE461">
        <v>1</v>
      </c>
      <c r="DF461">
        <v>0</v>
      </c>
      <c r="DG461">
        <v>0</v>
      </c>
      <c r="DH461">
        <v>0</v>
      </c>
      <c r="DI461">
        <v>0</v>
      </c>
      <c r="DJ461">
        <v>0</v>
      </c>
      <c r="DK461">
        <v>0</v>
      </c>
      <c r="DL461">
        <v>0</v>
      </c>
      <c r="DM461">
        <v>1</v>
      </c>
      <c r="DN461">
        <v>1</v>
      </c>
      <c r="DO461">
        <v>0</v>
      </c>
      <c r="DP461">
        <v>0</v>
      </c>
      <c r="DQ461">
        <v>0</v>
      </c>
      <c r="DR461">
        <v>0</v>
      </c>
      <c r="DS461">
        <v>0</v>
      </c>
      <c r="DT461" s="340">
        <v>0</v>
      </c>
      <c r="DU461" s="340">
        <v>0</v>
      </c>
      <c r="DV461" s="340">
        <v>0</v>
      </c>
      <c r="DW461" s="340">
        <v>0</v>
      </c>
      <c r="DX461" s="340">
        <v>0</v>
      </c>
      <c r="DY461" s="340">
        <v>0</v>
      </c>
      <c r="DZ461" s="340">
        <v>0</v>
      </c>
      <c r="EA461" s="340">
        <v>0</v>
      </c>
      <c r="EB461" s="340">
        <v>1</v>
      </c>
      <c r="EC461" s="340">
        <v>0</v>
      </c>
      <c r="ED461" s="340">
        <v>0</v>
      </c>
      <c r="EE461" s="340">
        <v>0</v>
      </c>
      <c r="EF461" s="340">
        <v>0</v>
      </c>
      <c r="EG461" s="340">
        <v>0</v>
      </c>
      <c r="EH461" s="340">
        <v>0</v>
      </c>
      <c r="EI461" s="340">
        <v>0</v>
      </c>
      <c r="EJ461" s="235">
        <v>0</v>
      </c>
      <c r="EK461" s="235">
        <v>0</v>
      </c>
      <c r="EL461" s="235">
        <v>0</v>
      </c>
      <c r="EM461" s="235">
        <v>0</v>
      </c>
      <c r="EN461" s="235">
        <v>0</v>
      </c>
      <c r="EO461" s="235">
        <v>0</v>
      </c>
      <c r="EP461" s="235">
        <v>0</v>
      </c>
      <c r="EQ461" s="235">
        <v>0</v>
      </c>
      <c r="ER461" s="235">
        <v>0</v>
      </c>
      <c r="ES461" s="235">
        <v>0</v>
      </c>
      <c r="ET461" s="235">
        <v>1</v>
      </c>
      <c r="EU461" s="235">
        <v>0</v>
      </c>
      <c r="EV461" s="235">
        <v>0</v>
      </c>
      <c r="EW461" s="235">
        <v>0</v>
      </c>
      <c r="EX461" s="235">
        <v>0</v>
      </c>
      <c r="EY461" s="235">
        <v>0</v>
      </c>
    </row>
    <row r="462" spans="1:155" x14ac:dyDescent="0.2">
      <c r="A462" t="s">
        <v>1802</v>
      </c>
      <c r="E462" s="277"/>
      <c r="F462" s="277"/>
      <c r="G462" s="277"/>
      <c r="H462" s="277"/>
      <c r="I462" s="277"/>
      <c r="J462" s="277"/>
      <c r="K462">
        <v>0</v>
      </c>
      <c r="L462">
        <v>0</v>
      </c>
      <c r="M462">
        <v>0</v>
      </c>
      <c r="N462">
        <v>0</v>
      </c>
      <c r="O462">
        <v>28</v>
      </c>
      <c r="P462">
        <v>0</v>
      </c>
      <c r="Q462">
        <v>1</v>
      </c>
      <c r="R462">
        <v>0</v>
      </c>
      <c r="S462">
        <v>0</v>
      </c>
      <c r="T462">
        <v>1</v>
      </c>
      <c r="U462">
        <v>0</v>
      </c>
      <c r="V462">
        <v>0</v>
      </c>
      <c r="W462">
        <v>0</v>
      </c>
      <c r="X462">
        <v>0</v>
      </c>
      <c r="Y462">
        <v>0</v>
      </c>
      <c r="Z462">
        <v>0</v>
      </c>
      <c r="AA462" t="s">
        <v>2201</v>
      </c>
      <c r="AB462">
        <v>0</v>
      </c>
      <c r="AC462">
        <v>0</v>
      </c>
      <c r="AD462">
        <v>0</v>
      </c>
      <c r="AE462">
        <v>0</v>
      </c>
      <c r="AF462">
        <v>1</v>
      </c>
      <c r="AG462">
        <v>0</v>
      </c>
      <c r="AH462">
        <v>0</v>
      </c>
      <c r="AI462">
        <v>0</v>
      </c>
      <c r="AJ462">
        <v>0</v>
      </c>
      <c r="AK462">
        <v>0</v>
      </c>
      <c r="AL462">
        <v>0</v>
      </c>
      <c r="AM462">
        <v>0</v>
      </c>
      <c r="AN462">
        <v>0</v>
      </c>
      <c r="AO462">
        <v>0</v>
      </c>
      <c r="AP462">
        <v>0</v>
      </c>
      <c r="AQ462">
        <v>0</v>
      </c>
      <c r="AR462">
        <v>0</v>
      </c>
      <c r="AS462">
        <v>3</v>
      </c>
      <c r="AT462">
        <v>0</v>
      </c>
      <c r="AU462">
        <v>0</v>
      </c>
      <c r="AV462">
        <v>6</v>
      </c>
      <c r="AW462">
        <v>0</v>
      </c>
      <c r="AX462">
        <v>0</v>
      </c>
      <c r="AY462">
        <v>0</v>
      </c>
      <c r="AZ462">
        <v>0</v>
      </c>
      <c r="BA462">
        <v>0</v>
      </c>
      <c r="BB462">
        <v>0</v>
      </c>
      <c r="BC462">
        <v>0</v>
      </c>
      <c r="BD462">
        <v>0</v>
      </c>
      <c r="BE462">
        <v>0</v>
      </c>
      <c r="BF462">
        <v>0</v>
      </c>
      <c r="BG462">
        <v>0</v>
      </c>
      <c r="BH462">
        <v>0</v>
      </c>
      <c r="BI462">
        <v>0</v>
      </c>
      <c r="BJ462">
        <v>0</v>
      </c>
      <c r="BK462">
        <v>0</v>
      </c>
      <c r="BL462">
        <v>2</v>
      </c>
      <c r="BM462">
        <v>0</v>
      </c>
      <c r="BN462">
        <v>1</v>
      </c>
      <c r="BO462">
        <v>0</v>
      </c>
      <c r="BP462">
        <v>0</v>
      </c>
      <c r="BQ462">
        <v>0</v>
      </c>
      <c r="BR462">
        <v>0</v>
      </c>
      <c r="BS462">
        <v>0</v>
      </c>
      <c r="BT462">
        <v>0</v>
      </c>
      <c r="BU462">
        <v>0</v>
      </c>
      <c r="BV462">
        <v>0</v>
      </c>
      <c r="BW462">
        <v>0</v>
      </c>
      <c r="BX462">
        <v>0</v>
      </c>
      <c r="BY462">
        <v>3</v>
      </c>
      <c r="BZ462">
        <v>0</v>
      </c>
      <c r="CA462">
        <v>0</v>
      </c>
      <c r="CB462">
        <v>1</v>
      </c>
      <c r="CC462">
        <v>0</v>
      </c>
      <c r="CD462">
        <v>0</v>
      </c>
      <c r="CE462">
        <v>0</v>
      </c>
      <c r="CF462">
        <v>0</v>
      </c>
      <c r="CG462">
        <v>0</v>
      </c>
      <c r="CH462">
        <v>0</v>
      </c>
      <c r="CI462">
        <v>0</v>
      </c>
      <c r="CJ462">
        <v>0</v>
      </c>
      <c r="CK462">
        <v>0</v>
      </c>
      <c r="CL462">
        <v>0</v>
      </c>
      <c r="CM462">
        <v>0</v>
      </c>
      <c r="CN462">
        <v>0</v>
      </c>
      <c r="CO462">
        <v>0</v>
      </c>
      <c r="CP462">
        <v>0</v>
      </c>
      <c r="CQ462">
        <v>0</v>
      </c>
      <c r="CR462">
        <v>4</v>
      </c>
      <c r="CS462">
        <v>0</v>
      </c>
      <c r="CT462">
        <v>0</v>
      </c>
      <c r="CU462">
        <v>0</v>
      </c>
      <c r="CV462">
        <v>0</v>
      </c>
      <c r="CW462">
        <v>0</v>
      </c>
      <c r="CX462">
        <v>0</v>
      </c>
      <c r="CY462">
        <v>0</v>
      </c>
      <c r="CZ462">
        <v>0</v>
      </c>
      <c r="DA462">
        <v>0</v>
      </c>
      <c r="DB462">
        <v>0</v>
      </c>
      <c r="DC462">
        <v>0</v>
      </c>
      <c r="DD462">
        <v>0</v>
      </c>
      <c r="DE462">
        <v>5</v>
      </c>
      <c r="DF462">
        <v>0</v>
      </c>
      <c r="DG462">
        <v>0</v>
      </c>
      <c r="DH462">
        <v>0</v>
      </c>
      <c r="DI462">
        <v>0</v>
      </c>
      <c r="DJ462">
        <v>0</v>
      </c>
      <c r="DK462">
        <v>0</v>
      </c>
      <c r="DL462">
        <v>0</v>
      </c>
      <c r="DM462">
        <v>0</v>
      </c>
      <c r="DN462">
        <v>0</v>
      </c>
      <c r="DO462">
        <v>0</v>
      </c>
      <c r="DP462">
        <v>0</v>
      </c>
      <c r="DQ462">
        <v>0</v>
      </c>
      <c r="DR462">
        <v>0</v>
      </c>
      <c r="DS462">
        <v>0</v>
      </c>
      <c r="DT462" s="340">
        <v>0</v>
      </c>
      <c r="DU462" s="340">
        <v>0</v>
      </c>
      <c r="DV462" s="340">
        <v>0</v>
      </c>
      <c r="DW462" s="340">
        <v>0</v>
      </c>
      <c r="DX462" s="340">
        <v>9</v>
      </c>
      <c r="DY462" s="340">
        <v>0</v>
      </c>
      <c r="DZ462" s="340">
        <v>0</v>
      </c>
      <c r="EA462" s="340">
        <v>0</v>
      </c>
      <c r="EB462" s="340">
        <v>0</v>
      </c>
      <c r="EC462" s="340">
        <v>0</v>
      </c>
      <c r="ED462" s="340">
        <v>0</v>
      </c>
      <c r="EE462" s="340">
        <v>0</v>
      </c>
      <c r="EF462" s="340">
        <v>0</v>
      </c>
      <c r="EG462" s="340">
        <v>0</v>
      </c>
      <c r="EH462" s="340">
        <v>0</v>
      </c>
      <c r="EI462" s="340">
        <v>0</v>
      </c>
      <c r="EJ462" s="235">
        <v>0</v>
      </c>
      <c r="EK462" s="235">
        <v>8</v>
      </c>
      <c r="EL462" s="235">
        <v>0</v>
      </c>
      <c r="EM462" s="235">
        <v>0</v>
      </c>
      <c r="EN462" s="235">
        <v>3</v>
      </c>
      <c r="EO462" s="235">
        <v>0</v>
      </c>
      <c r="EP462" s="235">
        <v>0</v>
      </c>
      <c r="EQ462" s="235">
        <v>0</v>
      </c>
      <c r="ER462" s="235">
        <v>0</v>
      </c>
      <c r="ES462" s="235">
        <v>0</v>
      </c>
      <c r="ET462" s="235">
        <v>2</v>
      </c>
      <c r="EU462" s="235">
        <v>0</v>
      </c>
      <c r="EV462" s="235">
        <v>0</v>
      </c>
      <c r="EW462" s="235">
        <v>0</v>
      </c>
      <c r="EX462" s="235">
        <v>0</v>
      </c>
      <c r="EY462" s="235">
        <v>0</v>
      </c>
    </row>
    <row r="463" spans="1:155" x14ac:dyDescent="0.2">
      <c r="A463" t="s">
        <v>1868</v>
      </c>
      <c r="E463" s="277"/>
      <c r="F463" s="277"/>
      <c r="G463" s="277"/>
      <c r="H463" s="277"/>
      <c r="I463" s="277"/>
      <c r="J463" s="277"/>
      <c r="K463">
        <v>0</v>
      </c>
      <c r="L463">
        <v>7</v>
      </c>
      <c r="M463">
        <v>4</v>
      </c>
      <c r="N463">
        <v>0</v>
      </c>
      <c r="O463">
        <v>115</v>
      </c>
      <c r="P463">
        <v>15</v>
      </c>
      <c r="Q463">
        <v>9</v>
      </c>
      <c r="R463">
        <v>0</v>
      </c>
      <c r="S463">
        <v>0</v>
      </c>
      <c r="T463">
        <v>1</v>
      </c>
      <c r="U463">
        <v>0</v>
      </c>
      <c r="V463">
        <v>0</v>
      </c>
      <c r="W463">
        <v>0</v>
      </c>
      <c r="X463">
        <v>0</v>
      </c>
      <c r="Y463">
        <v>0</v>
      </c>
      <c r="Z463">
        <v>0</v>
      </c>
      <c r="AA463" t="s">
        <v>2201</v>
      </c>
      <c r="AB463">
        <v>0</v>
      </c>
      <c r="AC463">
        <v>1</v>
      </c>
      <c r="AD463">
        <v>2</v>
      </c>
      <c r="AE463">
        <v>0</v>
      </c>
      <c r="AF463">
        <v>33</v>
      </c>
      <c r="AG463">
        <v>0</v>
      </c>
      <c r="AH463">
        <v>4</v>
      </c>
      <c r="AI463">
        <v>0</v>
      </c>
      <c r="AJ463">
        <v>0</v>
      </c>
      <c r="AK463">
        <v>1</v>
      </c>
      <c r="AL463">
        <v>0</v>
      </c>
      <c r="AM463">
        <v>0</v>
      </c>
      <c r="AN463">
        <v>0</v>
      </c>
      <c r="AO463">
        <v>0</v>
      </c>
      <c r="AP463">
        <v>0</v>
      </c>
      <c r="AQ463">
        <v>0</v>
      </c>
      <c r="AR463">
        <v>0</v>
      </c>
      <c r="AS463">
        <v>8</v>
      </c>
      <c r="AT463">
        <v>2</v>
      </c>
      <c r="AU463">
        <v>0</v>
      </c>
      <c r="AV463">
        <v>15</v>
      </c>
      <c r="AW463">
        <v>6</v>
      </c>
      <c r="AX463">
        <v>2</v>
      </c>
      <c r="AY463">
        <v>0</v>
      </c>
      <c r="AZ463">
        <v>0</v>
      </c>
      <c r="BA463">
        <v>0</v>
      </c>
      <c r="BB463">
        <v>0</v>
      </c>
      <c r="BC463">
        <v>0</v>
      </c>
      <c r="BD463">
        <v>0</v>
      </c>
      <c r="BE463">
        <v>0</v>
      </c>
      <c r="BF463">
        <v>1</v>
      </c>
      <c r="BG463">
        <v>0</v>
      </c>
      <c r="BH463">
        <v>0</v>
      </c>
      <c r="BI463">
        <v>0</v>
      </c>
      <c r="BJ463">
        <v>0</v>
      </c>
      <c r="BK463">
        <v>0</v>
      </c>
      <c r="BL463">
        <v>35</v>
      </c>
      <c r="BM463">
        <v>3</v>
      </c>
      <c r="BN463">
        <v>0</v>
      </c>
      <c r="BO463">
        <v>0</v>
      </c>
      <c r="BP463">
        <v>0</v>
      </c>
      <c r="BQ463">
        <v>0</v>
      </c>
      <c r="BR463">
        <v>0</v>
      </c>
      <c r="BS463">
        <v>0</v>
      </c>
      <c r="BT463">
        <v>0</v>
      </c>
      <c r="BU463">
        <v>0</v>
      </c>
      <c r="BV463">
        <v>0</v>
      </c>
      <c r="BW463">
        <v>0</v>
      </c>
      <c r="BX463">
        <v>0</v>
      </c>
      <c r="BY463">
        <v>19</v>
      </c>
      <c r="BZ463">
        <v>0</v>
      </c>
      <c r="CA463">
        <v>0</v>
      </c>
      <c r="CB463">
        <v>21</v>
      </c>
      <c r="CC463">
        <v>0</v>
      </c>
      <c r="CD463">
        <v>1</v>
      </c>
      <c r="CE463">
        <v>0</v>
      </c>
      <c r="CF463">
        <v>0</v>
      </c>
      <c r="CG463">
        <v>0</v>
      </c>
      <c r="CH463">
        <v>0</v>
      </c>
      <c r="CI463">
        <v>0</v>
      </c>
      <c r="CJ463">
        <v>0</v>
      </c>
      <c r="CK463">
        <v>0</v>
      </c>
      <c r="CL463">
        <v>0</v>
      </c>
      <c r="CM463">
        <v>0</v>
      </c>
      <c r="CN463">
        <v>0</v>
      </c>
      <c r="CO463">
        <v>3</v>
      </c>
      <c r="CP463">
        <v>1</v>
      </c>
      <c r="CQ463">
        <v>0</v>
      </c>
      <c r="CR463">
        <v>25</v>
      </c>
      <c r="CS463">
        <v>4</v>
      </c>
      <c r="CT463">
        <v>4</v>
      </c>
      <c r="CU463">
        <v>0</v>
      </c>
      <c r="CV463">
        <v>0</v>
      </c>
      <c r="CW463">
        <v>0</v>
      </c>
      <c r="CX463">
        <v>0</v>
      </c>
      <c r="CY463">
        <v>0</v>
      </c>
      <c r="CZ463">
        <v>0</v>
      </c>
      <c r="DA463">
        <v>0</v>
      </c>
      <c r="DB463">
        <v>0</v>
      </c>
      <c r="DC463">
        <v>0</v>
      </c>
      <c r="DD463">
        <v>0</v>
      </c>
      <c r="DE463">
        <v>19</v>
      </c>
      <c r="DF463">
        <v>1</v>
      </c>
      <c r="DG463">
        <v>0</v>
      </c>
      <c r="DH463">
        <v>14</v>
      </c>
      <c r="DI463">
        <v>0</v>
      </c>
      <c r="DJ463">
        <v>2</v>
      </c>
      <c r="DK463">
        <v>0</v>
      </c>
      <c r="DL463">
        <v>0</v>
      </c>
      <c r="DM463">
        <v>0</v>
      </c>
      <c r="DN463">
        <v>0</v>
      </c>
      <c r="DO463">
        <v>0</v>
      </c>
      <c r="DP463">
        <v>1</v>
      </c>
      <c r="DQ463">
        <v>0</v>
      </c>
      <c r="DR463">
        <v>0</v>
      </c>
      <c r="DS463">
        <v>0</v>
      </c>
      <c r="DT463" s="340">
        <v>0</v>
      </c>
      <c r="DU463" s="340">
        <v>3</v>
      </c>
      <c r="DV463" s="340">
        <v>1</v>
      </c>
      <c r="DW463" s="340">
        <v>0</v>
      </c>
      <c r="DX463" s="340">
        <v>13</v>
      </c>
      <c r="DY463" s="340">
        <v>4</v>
      </c>
      <c r="DZ463" s="340">
        <v>0</v>
      </c>
      <c r="EA463" s="340">
        <v>0</v>
      </c>
      <c r="EB463" s="340">
        <v>0</v>
      </c>
      <c r="EC463" s="340">
        <v>0</v>
      </c>
      <c r="ED463" s="340">
        <v>0</v>
      </c>
      <c r="EE463" s="340">
        <v>0</v>
      </c>
      <c r="EF463" s="340">
        <v>0</v>
      </c>
      <c r="EG463" s="340">
        <v>0</v>
      </c>
      <c r="EH463" s="340">
        <v>0</v>
      </c>
      <c r="EI463" s="340">
        <v>0</v>
      </c>
      <c r="EJ463" s="235">
        <v>0</v>
      </c>
      <c r="EK463" s="235">
        <v>14</v>
      </c>
      <c r="EL463" s="235">
        <v>2</v>
      </c>
      <c r="EM463" s="235">
        <v>0</v>
      </c>
      <c r="EN463" s="235">
        <v>2</v>
      </c>
      <c r="EO463" s="235">
        <v>0</v>
      </c>
      <c r="EP463" s="235">
        <v>0</v>
      </c>
      <c r="EQ463" s="235">
        <v>0</v>
      </c>
      <c r="ER463" s="235">
        <v>0</v>
      </c>
      <c r="ES463" s="235">
        <v>0</v>
      </c>
      <c r="ET463" s="235">
        <v>0</v>
      </c>
      <c r="EU463" s="235">
        <v>0</v>
      </c>
      <c r="EV463" s="235">
        <v>0</v>
      </c>
      <c r="EW463" s="235">
        <v>0</v>
      </c>
      <c r="EX463" s="235">
        <v>0</v>
      </c>
      <c r="EY463" s="235">
        <v>0</v>
      </c>
    </row>
    <row r="464" spans="1:155" x14ac:dyDescent="0.2">
      <c r="A464" t="s">
        <v>2357</v>
      </c>
      <c r="E464" s="277"/>
      <c r="F464" s="277"/>
      <c r="G464" s="277"/>
      <c r="H464" s="277"/>
      <c r="I464" s="277"/>
      <c r="J464" s="277"/>
      <c r="K464">
        <v>13</v>
      </c>
      <c r="L464">
        <v>4</v>
      </c>
      <c r="M464">
        <v>0</v>
      </c>
      <c r="N464">
        <v>27</v>
      </c>
      <c r="O464">
        <v>47</v>
      </c>
      <c r="P464">
        <v>0</v>
      </c>
      <c r="Q464">
        <v>3</v>
      </c>
      <c r="R464">
        <v>0</v>
      </c>
      <c r="S464">
        <v>1</v>
      </c>
      <c r="T464">
        <v>7</v>
      </c>
      <c r="U464">
        <v>0</v>
      </c>
      <c r="V464">
        <v>0</v>
      </c>
      <c r="W464">
        <v>1</v>
      </c>
      <c r="X464">
        <v>0</v>
      </c>
      <c r="Y464">
        <v>5</v>
      </c>
      <c r="Z464">
        <v>0</v>
      </c>
      <c r="AA464" t="s">
        <v>2201</v>
      </c>
      <c r="AB464">
        <v>4</v>
      </c>
      <c r="AC464">
        <v>1</v>
      </c>
      <c r="AD464">
        <v>0</v>
      </c>
      <c r="AE464">
        <v>12</v>
      </c>
      <c r="AF464">
        <v>26</v>
      </c>
      <c r="AG464">
        <v>0</v>
      </c>
      <c r="AH464">
        <v>3</v>
      </c>
      <c r="AI464">
        <v>0</v>
      </c>
      <c r="AJ464">
        <v>0</v>
      </c>
      <c r="AK464">
        <v>3</v>
      </c>
      <c r="AL464">
        <v>0</v>
      </c>
      <c r="AM464">
        <v>0</v>
      </c>
      <c r="AN464">
        <v>0</v>
      </c>
      <c r="AO464">
        <v>0</v>
      </c>
      <c r="AP464">
        <v>0</v>
      </c>
      <c r="AQ464">
        <v>0</v>
      </c>
      <c r="AR464">
        <v>1</v>
      </c>
      <c r="AS464">
        <v>0</v>
      </c>
      <c r="AT464">
        <v>0</v>
      </c>
      <c r="AU464">
        <v>0</v>
      </c>
      <c r="AV464">
        <v>8</v>
      </c>
      <c r="AW464">
        <v>0</v>
      </c>
      <c r="AX464">
        <v>1</v>
      </c>
      <c r="AY464">
        <v>0</v>
      </c>
      <c r="AZ464">
        <v>0</v>
      </c>
      <c r="BA464">
        <v>0</v>
      </c>
      <c r="BB464">
        <v>0</v>
      </c>
      <c r="BC464">
        <v>0</v>
      </c>
      <c r="BD464">
        <v>0</v>
      </c>
      <c r="BE464">
        <v>0</v>
      </c>
      <c r="BF464">
        <v>0</v>
      </c>
      <c r="BG464">
        <v>0</v>
      </c>
      <c r="DT464" s="340" t="e">
        <v>#N/A</v>
      </c>
      <c r="DU464" s="340" t="e">
        <v>#N/A</v>
      </c>
      <c r="DV464" s="340" t="e">
        <v>#N/A</v>
      </c>
      <c r="DW464" s="340" t="e">
        <v>#N/A</v>
      </c>
      <c r="DX464" s="340" t="e">
        <v>#N/A</v>
      </c>
      <c r="DY464" s="340" t="e">
        <v>#N/A</v>
      </c>
      <c r="DZ464" s="340" t="e">
        <v>#N/A</v>
      </c>
      <c r="EA464" s="340" t="e">
        <v>#N/A</v>
      </c>
      <c r="EB464" s="340" t="e">
        <v>#N/A</v>
      </c>
      <c r="EC464" s="340" t="e">
        <v>#N/A</v>
      </c>
      <c r="ED464" s="340" t="e">
        <v>#N/A</v>
      </c>
      <c r="EE464" s="340" t="e">
        <v>#N/A</v>
      </c>
      <c r="EF464" s="340" t="e">
        <v>#N/A</v>
      </c>
      <c r="EG464" s="340" t="e">
        <v>#N/A</v>
      </c>
      <c r="EH464" s="340" t="e">
        <v>#N/A</v>
      </c>
      <c r="EI464" s="340" t="e">
        <v>#N/A</v>
      </c>
      <c r="EJ464" s="235" t="e">
        <v>#N/A</v>
      </c>
      <c r="EK464" s="235" t="e">
        <v>#N/A</v>
      </c>
      <c r="EL464" s="235" t="e">
        <v>#N/A</v>
      </c>
      <c r="EM464" s="235" t="e">
        <v>#N/A</v>
      </c>
      <c r="EN464" s="235" t="e">
        <v>#N/A</v>
      </c>
      <c r="EO464" s="235" t="e">
        <v>#N/A</v>
      </c>
      <c r="EP464" s="235" t="e">
        <v>#N/A</v>
      </c>
      <c r="EQ464" s="235" t="e">
        <v>#N/A</v>
      </c>
      <c r="ER464" s="235" t="e">
        <v>#N/A</v>
      </c>
      <c r="ES464" s="235" t="e">
        <v>#N/A</v>
      </c>
      <c r="ET464" s="235" t="e">
        <v>#N/A</v>
      </c>
      <c r="EU464" s="235" t="e">
        <v>#N/A</v>
      </c>
      <c r="EV464" s="235" t="e">
        <v>#N/A</v>
      </c>
      <c r="EW464" s="235" t="e">
        <v>#N/A</v>
      </c>
      <c r="EX464" s="235" t="e">
        <v>#N/A</v>
      </c>
      <c r="EY464" s="235" t="e">
        <v>#N/A</v>
      </c>
    </row>
    <row r="465" spans="1:155" x14ac:dyDescent="0.2">
      <c r="A465" t="s">
        <v>1930</v>
      </c>
      <c r="E465" s="277"/>
      <c r="F465" s="277"/>
      <c r="G465" s="277"/>
      <c r="H465" s="277"/>
      <c r="I465" s="277"/>
      <c r="J465" s="277"/>
      <c r="K465">
        <v>0</v>
      </c>
      <c r="L465">
        <v>0</v>
      </c>
      <c r="M465">
        <v>0</v>
      </c>
      <c r="N465">
        <v>21</v>
      </c>
      <c r="O465">
        <v>12</v>
      </c>
      <c r="P465">
        <v>0</v>
      </c>
      <c r="Q465">
        <v>14</v>
      </c>
      <c r="R465">
        <v>0</v>
      </c>
      <c r="S465">
        <v>0</v>
      </c>
      <c r="T465">
        <v>0</v>
      </c>
      <c r="U465">
        <v>0</v>
      </c>
      <c r="V465">
        <v>0</v>
      </c>
      <c r="W465">
        <v>0</v>
      </c>
      <c r="X465">
        <v>0</v>
      </c>
      <c r="Y465">
        <v>0</v>
      </c>
      <c r="Z465">
        <v>0</v>
      </c>
      <c r="AA465" t="s">
        <v>2201</v>
      </c>
      <c r="AB465">
        <v>0</v>
      </c>
      <c r="AC465">
        <v>0</v>
      </c>
      <c r="AD465">
        <v>0</v>
      </c>
      <c r="AE465">
        <v>0</v>
      </c>
      <c r="AF465">
        <v>0</v>
      </c>
      <c r="AG465">
        <v>0</v>
      </c>
      <c r="AH465">
        <v>0</v>
      </c>
      <c r="AI465">
        <v>0</v>
      </c>
      <c r="AJ465">
        <v>0</v>
      </c>
      <c r="AK465">
        <v>0</v>
      </c>
      <c r="AL465">
        <v>0</v>
      </c>
      <c r="AM465">
        <v>0</v>
      </c>
      <c r="AN465">
        <v>0</v>
      </c>
      <c r="AO465">
        <v>0</v>
      </c>
      <c r="AP465">
        <v>0</v>
      </c>
      <c r="AQ465">
        <v>0</v>
      </c>
      <c r="AR465">
        <v>0</v>
      </c>
      <c r="AS465">
        <v>0</v>
      </c>
      <c r="AT465">
        <v>0</v>
      </c>
      <c r="AU465">
        <v>0</v>
      </c>
      <c r="AV465">
        <v>0</v>
      </c>
      <c r="AW465">
        <v>0</v>
      </c>
      <c r="AX465">
        <v>0</v>
      </c>
      <c r="AY465">
        <v>0</v>
      </c>
      <c r="AZ465">
        <v>0</v>
      </c>
      <c r="BA465">
        <v>0</v>
      </c>
      <c r="BB465">
        <v>0</v>
      </c>
      <c r="BC465">
        <v>0</v>
      </c>
      <c r="BD465">
        <v>0</v>
      </c>
      <c r="BE465">
        <v>0</v>
      </c>
      <c r="BF465">
        <v>0</v>
      </c>
      <c r="BG465">
        <v>0</v>
      </c>
      <c r="BH465">
        <v>0</v>
      </c>
      <c r="BI465">
        <v>0</v>
      </c>
      <c r="BJ465">
        <v>0</v>
      </c>
      <c r="BK465">
        <v>2</v>
      </c>
      <c r="BL465">
        <v>0</v>
      </c>
      <c r="BM465">
        <v>0</v>
      </c>
      <c r="BN465">
        <v>5</v>
      </c>
      <c r="BO465">
        <v>0</v>
      </c>
      <c r="BP465">
        <v>0</v>
      </c>
      <c r="BQ465">
        <v>0</v>
      </c>
      <c r="BS465">
        <v>0</v>
      </c>
      <c r="BT465">
        <v>0</v>
      </c>
      <c r="BU465">
        <v>0</v>
      </c>
      <c r="BV465">
        <v>0</v>
      </c>
      <c r="BW465">
        <v>0</v>
      </c>
      <c r="BX465">
        <v>0</v>
      </c>
      <c r="BY465">
        <v>0</v>
      </c>
      <c r="BZ465">
        <v>0</v>
      </c>
      <c r="CA465">
        <v>1</v>
      </c>
      <c r="CB465">
        <v>2</v>
      </c>
      <c r="CC465">
        <v>0</v>
      </c>
      <c r="CD465">
        <v>1</v>
      </c>
      <c r="CE465">
        <v>0</v>
      </c>
      <c r="CF465">
        <v>0</v>
      </c>
      <c r="CG465">
        <v>0</v>
      </c>
      <c r="CH465">
        <v>1</v>
      </c>
      <c r="CI465">
        <v>0</v>
      </c>
      <c r="CJ465">
        <v>0</v>
      </c>
      <c r="CK465">
        <v>0</v>
      </c>
      <c r="CL465">
        <v>0</v>
      </c>
      <c r="CM465">
        <v>0</v>
      </c>
      <c r="CN465">
        <v>0</v>
      </c>
      <c r="CO465">
        <v>0</v>
      </c>
      <c r="CP465">
        <v>0</v>
      </c>
      <c r="CQ465">
        <v>1</v>
      </c>
      <c r="CR465">
        <v>1</v>
      </c>
      <c r="CS465">
        <v>0</v>
      </c>
      <c r="CT465">
        <v>5</v>
      </c>
      <c r="CU465">
        <v>0</v>
      </c>
      <c r="CV465">
        <v>0</v>
      </c>
      <c r="CW465">
        <v>0</v>
      </c>
      <c r="CX465">
        <v>0</v>
      </c>
      <c r="CY465">
        <v>0</v>
      </c>
      <c r="CZ465">
        <v>0</v>
      </c>
      <c r="DA465">
        <v>0</v>
      </c>
      <c r="DB465">
        <v>0</v>
      </c>
      <c r="DC465">
        <v>0</v>
      </c>
      <c r="DD465">
        <v>0</v>
      </c>
      <c r="DE465">
        <v>0</v>
      </c>
      <c r="DF465">
        <v>0</v>
      </c>
      <c r="DG465">
        <v>0</v>
      </c>
      <c r="DH465">
        <v>4</v>
      </c>
      <c r="DI465">
        <v>0</v>
      </c>
      <c r="DJ465">
        <v>0</v>
      </c>
      <c r="DK465">
        <v>0</v>
      </c>
      <c r="DL465">
        <v>0</v>
      </c>
      <c r="DM465">
        <v>0</v>
      </c>
      <c r="DN465">
        <v>0</v>
      </c>
      <c r="DO465">
        <v>0</v>
      </c>
      <c r="DP465">
        <v>0</v>
      </c>
      <c r="DQ465">
        <v>0</v>
      </c>
      <c r="DR465">
        <v>0</v>
      </c>
      <c r="DS465">
        <v>0</v>
      </c>
      <c r="DT465" s="340">
        <v>0</v>
      </c>
      <c r="DU465" s="340">
        <v>0</v>
      </c>
      <c r="DV465" s="340">
        <v>0</v>
      </c>
      <c r="DW465" s="340">
        <v>1</v>
      </c>
      <c r="DX465" s="340">
        <v>0</v>
      </c>
      <c r="DY465" s="340">
        <v>0</v>
      </c>
      <c r="DZ465" s="340">
        <v>1</v>
      </c>
      <c r="EA465" s="340">
        <v>0</v>
      </c>
      <c r="EB465" s="340">
        <v>0</v>
      </c>
      <c r="EC465" s="340">
        <v>0</v>
      </c>
      <c r="ED465" s="340">
        <v>1</v>
      </c>
      <c r="EE465" s="340">
        <v>0</v>
      </c>
      <c r="EF465" s="340">
        <v>0</v>
      </c>
      <c r="EG465" s="340">
        <v>0</v>
      </c>
      <c r="EH465" s="340">
        <v>0</v>
      </c>
      <c r="EI465" s="340">
        <v>0</v>
      </c>
      <c r="EJ465" s="235">
        <v>0</v>
      </c>
      <c r="EK465" s="235">
        <v>0</v>
      </c>
      <c r="EL465" s="235">
        <v>0</v>
      </c>
      <c r="EM465" s="235">
        <v>0</v>
      </c>
      <c r="EN465" s="235">
        <v>2</v>
      </c>
      <c r="EO465" s="235">
        <v>0</v>
      </c>
      <c r="EP465" s="235">
        <v>0</v>
      </c>
      <c r="EQ465" s="235">
        <v>0</v>
      </c>
      <c r="ER465" s="235">
        <v>0</v>
      </c>
      <c r="ES465" s="235">
        <v>0</v>
      </c>
      <c r="ET465" s="235">
        <v>0</v>
      </c>
      <c r="EU465" s="235">
        <v>0</v>
      </c>
      <c r="EV465" s="235">
        <v>0</v>
      </c>
      <c r="EW465" s="235">
        <v>0</v>
      </c>
      <c r="EX465" s="235">
        <v>0</v>
      </c>
      <c r="EY465" s="235">
        <v>0</v>
      </c>
    </row>
    <row r="466" spans="1:155" x14ac:dyDescent="0.2">
      <c r="A466" t="s">
        <v>2006</v>
      </c>
      <c r="E466" s="277"/>
      <c r="F466" s="277"/>
      <c r="G466" s="277"/>
      <c r="H466" s="277"/>
      <c r="I466" s="277"/>
      <c r="J466" s="277"/>
      <c r="K466">
        <v>0</v>
      </c>
      <c r="L466">
        <v>4</v>
      </c>
      <c r="M466">
        <v>0</v>
      </c>
      <c r="N466">
        <v>1</v>
      </c>
      <c r="O466">
        <v>0</v>
      </c>
      <c r="P466">
        <v>0</v>
      </c>
      <c r="Q466">
        <v>0</v>
      </c>
      <c r="R466">
        <v>0</v>
      </c>
      <c r="S466">
        <v>2</v>
      </c>
      <c r="T466">
        <v>27</v>
      </c>
      <c r="U466">
        <v>4</v>
      </c>
      <c r="V466">
        <v>0</v>
      </c>
      <c r="W466">
        <v>0</v>
      </c>
      <c r="X466">
        <v>0</v>
      </c>
      <c r="Y466">
        <v>0</v>
      </c>
      <c r="Z466">
        <v>0</v>
      </c>
      <c r="AA466" t="s">
        <v>2201</v>
      </c>
      <c r="AB466">
        <v>0</v>
      </c>
      <c r="AC466">
        <v>0</v>
      </c>
      <c r="AD466">
        <v>0</v>
      </c>
      <c r="AE466">
        <v>0</v>
      </c>
      <c r="AF466">
        <v>0</v>
      </c>
      <c r="AG466">
        <v>0</v>
      </c>
      <c r="AH466">
        <v>0</v>
      </c>
      <c r="AI466">
        <v>0</v>
      </c>
      <c r="AJ466">
        <v>2</v>
      </c>
      <c r="AK466">
        <v>2</v>
      </c>
      <c r="AL466">
        <v>0</v>
      </c>
      <c r="AM466">
        <v>0</v>
      </c>
      <c r="AN466">
        <v>0</v>
      </c>
      <c r="AO466">
        <v>0</v>
      </c>
      <c r="AP466">
        <v>0</v>
      </c>
      <c r="AQ466">
        <v>0</v>
      </c>
      <c r="AR466">
        <v>0</v>
      </c>
      <c r="AS466">
        <v>0</v>
      </c>
      <c r="AT466">
        <v>0</v>
      </c>
      <c r="AU466">
        <v>1</v>
      </c>
      <c r="AV466">
        <v>0</v>
      </c>
      <c r="AW466">
        <v>0</v>
      </c>
      <c r="AX466">
        <v>0</v>
      </c>
      <c r="AY466">
        <v>0</v>
      </c>
      <c r="AZ466">
        <v>0</v>
      </c>
      <c r="BA466">
        <v>1</v>
      </c>
      <c r="BB466">
        <v>0</v>
      </c>
      <c r="BC466">
        <v>0</v>
      </c>
      <c r="BD466">
        <v>0</v>
      </c>
      <c r="BE466">
        <v>0</v>
      </c>
      <c r="BF466">
        <v>0</v>
      </c>
      <c r="BG466">
        <v>0</v>
      </c>
      <c r="BH466">
        <v>0</v>
      </c>
      <c r="BI466">
        <v>0</v>
      </c>
      <c r="BJ466">
        <v>0</v>
      </c>
      <c r="BK466">
        <v>0</v>
      </c>
      <c r="BL466">
        <v>0</v>
      </c>
      <c r="BM466">
        <v>0</v>
      </c>
      <c r="BN466">
        <v>0</v>
      </c>
      <c r="BO466">
        <v>0</v>
      </c>
      <c r="BP466">
        <v>0</v>
      </c>
      <c r="BQ466">
        <v>1</v>
      </c>
      <c r="BR466">
        <v>0</v>
      </c>
      <c r="BS466">
        <v>0</v>
      </c>
      <c r="BT466">
        <v>0</v>
      </c>
      <c r="BU466">
        <v>0</v>
      </c>
      <c r="BV466">
        <v>0</v>
      </c>
      <c r="BW466">
        <v>0</v>
      </c>
      <c r="BX466">
        <v>0</v>
      </c>
      <c r="BY466">
        <v>1</v>
      </c>
      <c r="BZ466">
        <v>0</v>
      </c>
      <c r="CA466">
        <v>0</v>
      </c>
      <c r="CB466">
        <v>0</v>
      </c>
      <c r="CC466">
        <v>0</v>
      </c>
      <c r="CD466">
        <v>0</v>
      </c>
      <c r="CE466">
        <v>0</v>
      </c>
      <c r="CF466">
        <v>0</v>
      </c>
      <c r="CG466">
        <v>0</v>
      </c>
      <c r="CH466">
        <v>2</v>
      </c>
      <c r="CI466">
        <v>0</v>
      </c>
      <c r="CJ466">
        <v>0</v>
      </c>
      <c r="CK466">
        <v>0</v>
      </c>
      <c r="CL466">
        <v>0</v>
      </c>
      <c r="CM466">
        <v>0</v>
      </c>
      <c r="DT466" s="340">
        <v>0</v>
      </c>
      <c r="DU466" s="340">
        <v>0</v>
      </c>
      <c r="DV466" s="340">
        <v>0</v>
      </c>
      <c r="DW466" s="340">
        <v>0</v>
      </c>
      <c r="DX466" s="340">
        <v>0</v>
      </c>
      <c r="DY466" s="340">
        <v>0</v>
      </c>
      <c r="DZ466" s="340">
        <v>0</v>
      </c>
      <c r="EA466" s="340">
        <v>0</v>
      </c>
      <c r="EB466" s="340">
        <v>0</v>
      </c>
      <c r="EC466" s="340">
        <v>18</v>
      </c>
      <c r="ED466" s="340">
        <v>0</v>
      </c>
      <c r="EE466" s="340">
        <v>0</v>
      </c>
      <c r="EF466" s="340">
        <v>0</v>
      </c>
      <c r="EG466" s="340">
        <v>0</v>
      </c>
      <c r="EH466" s="340">
        <v>0</v>
      </c>
      <c r="EI466" s="340">
        <v>0</v>
      </c>
      <c r="EJ466" s="235">
        <v>0</v>
      </c>
      <c r="EK466" s="235">
        <v>0</v>
      </c>
      <c r="EL466" s="235">
        <v>0</v>
      </c>
      <c r="EM466" s="235">
        <v>0</v>
      </c>
      <c r="EN466" s="235">
        <v>0</v>
      </c>
      <c r="EO466" s="235">
        <v>0</v>
      </c>
      <c r="EP466" s="235">
        <v>0</v>
      </c>
      <c r="EQ466" s="235">
        <v>0</v>
      </c>
      <c r="ER466" s="235">
        <v>0</v>
      </c>
      <c r="ES466" s="235">
        <v>0</v>
      </c>
      <c r="ET466" s="235">
        <v>13</v>
      </c>
      <c r="EU466" s="235">
        <v>0</v>
      </c>
      <c r="EV466" s="235">
        <v>0</v>
      </c>
      <c r="EW466" s="235">
        <v>0</v>
      </c>
      <c r="EX466" s="235">
        <v>0</v>
      </c>
      <c r="EY466" s="235">
        <v>0</v>
      </c>
    </row>
    <row r="467" spans="1:155" x14ac:dyDescent="0.2">
      <c r="A467" t="s">
        <v>1789</v>
      </c>
      <c r="E467" s="277"/>
      <c r="F467" s="277"/>
      <c r="G467" s="277"/>
      <c r="H467" s="277"/>
      <c r="I467" s="277"/>
      <c r="J467" s="277"/>
      <c r="K467">
        <v>0</v>
      </c>
      <c r="L467">
        <v>4</v>
      </c>
      <c r="M467">
        <v>0</v>
      </c>
      <c r="N467">
        <v>4</v>
      </c>
      <c r="O467">
        <v>4</v>
      </c>
      <c r="P467">
        <v>0</v>
      </c>
      <c r="Q467">
        <v>0</v>
      </c>
      <c r="R467">
        <v>0</v>
      </c>
      <c r="S467">
        <v>3</v>
      </c>
      <c r="T467">
        <v>21</v>
      </c>
      <c r="U467">
        <v>1</v>
      </c>
      <c r="V467">
        <v>0</v>
      </c>
      <c r="W467">
        <v>0</v>
      </c>
      <c r="X467">
        <v>0</v>
      </c>
      <c r="Y467">
        <v>0</v>
      </c>
      <c r="Z467">
        <v>0</v>
      </c>
      <c r="AA467" t="s">
        <v>2201</v>
      </c>
      <c r="AB467">
        <v>0</v>
      </c>
      <c r="AC467">
        <v>0</v>
      </c>
      <c r="AD467">
        <v>0</v>
      </c>
      <c r="AE467">
        <v>1</v>
      </c>
      <c r="AF467">
        <v>3</v>
      </c>
      <c r="AG467">
        <v>0</v>
      </c>
      <c r="AH467">
        <v>0</v>
      </c>
      <c r="AI467">
        <v>0</v>
      </c>
      <c r="AJ467">
        <v>2</v>
      </c>
      <c r="AK467">
        <v>1</v>
      </c>
      <c r="AL467">
        <v>0</v>
      </c>
      <c r="AM467">
        <v>0</v>
      </c>
      <c r="AN467">
        <v>0</v>
      </c>
      <c r="AO467">
        <v>0</v>
      </c>
      <c r="AP467">
        <v>0</v>
      </c>
      <c r="AQ467">
        <v>0</v>
      </c>
      <c r="AR467">
        <v>0</v>
      </c>
      <c r="AS467">
        <v>0</v>
      </c>
      <c r="AT467">
        <v>0</v>
      </c>
      <c r="AU467">
        <v>0</v>
      </c>
      <c r="AV467">
        <v>0</v>
      </c>
      <c r="AW467">
        <v>0</v>
      </c>
      <c r="AX467">
        <v>0</v>
      </c>
      <c r="AY467">
        <v>0</v>
      </c>
      <c r="AZ467">
        <v>0</v>
      </c>
      <c r="BA467">
        <v>0</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BX467">
        <v>0</v>
      </c>
      <c r="BY467">
        <v>0</v>
      </c>
      <c r="BZ467">
        <v>0</v>
      </c>
      <c r="CA467">
        <v>0</v>
      </c>
      <c r="CB467">
        <v>0</v>
      </c>
      <c r="CC467">
        <v>0</v>
      </c>
      <c r="CD467">
        <v>0</v>
      </c>
      <c r="CE467">
        <v>0</v>
      </c>
      <c r="CF467">
        <v>0</v>
      </c>
      <c r="CG467">
        <v>0</v>
      </c>
      <c r="CH467">
        <v>0</v>
      </c>
      <c r="CI467">
        <v>0</v>
      </c>
      <c r="CJ467">
        <v>0</v>
      </c>
      <c r="CK467">
        <v>0</v>
      </c>
      <c r="CL467">
        <v>0</v>
      </c>
      <c r="CM467">
        <v>0</v>
      </c>
      <c r="CN467">
        <v>0</v>
      </c>
      <c r="CO467">
        <v>0</v>
      </c>
      <c r="CP467">
        <v>0</v>
      </c>
      <c r="CQ467">
        <v>1</v>
      </c>
      <c r="CR467">
        <v>0</v>
      </c>
      <c r="CS467">
        <v>0</v>
      </c>
      <c r="CT467">
        <v>0</v>
      </c>
      <c r="CU467">
        <v>0</v>
      </c>
      <c r="CV467">
        <v>1</v>
      </c>
      <c r="CW467">
        <v>0</v>
      </c>
      <c r="CX467">
        <v>0</v>
      </c>
      <c r="CY467">
        <v>0</v>
      </c>
      <c r="CZ467">
        <v>0</v>
      </c>
      <c r="DA467">
        <v>0</v>
      </c>
      <c r="DB467">
        <v>0</v>
      </c>
      <c r="DC467">
        <v>0</v>
      </c>
      <c r="DD467">
        <v>0</v>
      </c>
      <c r="DE467">
        <v>0</v>
      </c>
      <c r="DF467">
        <v>0</v>
      </c>
      <c r="DG467">
        <v>0</v>
      </c>
      <c r="DH467">
        <v>0</v>
      </c>
      <c r="DI467">
        <v>0</v>
      </c>
      <c r="DJ467">
        <v>0</v>
      </c>
      <c r="DK467">
        <v>0</v>
      </c>
      <c r="DL467">
        <v>0</v>
      </c>
      <c r="DM467">
        <v>1</v>
      </c>
      <c r="DN467">
        <v>3</v>
      </c>
      <c r="DO467">
        <v>0</v>
      </c>
      <c r="DP467">
        <v>0</v>
      </c>
      <c r="DQ467">
        <v>0</v>
      </c>
      <c r="DR467">
        <v>0</v>
      </c>
      <c r="DS467">
        <v>0</v>
      </c>
      <c r="DT467" s="340">
        <v>0</v>
      </c>
      <c r="DU467" s="340">
        <v>0</v>
      </c>
      <c r="DV467" s="340">
        <v>0</v>
      </c>
      <c r="DW467" s="340">
        <v>0</v>
      </c>
      <c r="DX467" s="340">
        <v>0</v>
      </c>
      <c r="DY467" s="340">
        <v>0</v>
      </c>
      <c r="DZ467" s="340">
        <v>0</v>
      </c>
      <c r="EA467" s="340">
        <v>0</v>
      </c>
      <c r="EB467" s="340">
        <v>0</v>
      </c>
      <c r="EC467" s="340">
        <v>0</v>
      </c>
      <c r="ED467" s="340">
        <v>0</v>
      </c>
      <c r="EE467" s="340">
        <v>0</v>
      </c>
      <c r="EF467" s="340">
        <v>0</v>
      </c>
      <c r="EG467" s="340">
        <v>0</v>
      </c>
      <c r="EH467" s="340">
        <v>0</v>
      </c>
      <c r="EI467" s="340">
        <v>0</v>
      </c>
      <c r="EJ467" s="235">
        <v>0</v>
      </c>
      <c r="EK467" s="235">
        <v>0</v>
      </c>
      <c r="EL467" s="235">
        <v>0</v>
      </c>
      <c r="EM467" s="235">
        <v>0</v>
      </c>
      <c r="EN467" s="235">
        <v>0</v>
      </c>
      <c r="EO467" s="235">
        <v>0</v>
      </c>
      <c r="EP467" s="235">
        <v>0</v>
      </c>
      <c r="EQ467" s="235">
        <v>0</v>
      </c>
      <c r="ER467" s="235">
        <v>0</v>
      </c>
      <c r="ES467" s="235">
        <v>2</v>
      </c>
      <c r="ET467" s="235">
        <v>0</v>
      </c>
      <c r="EU467" s="235">
        <v>0</v>
      </c>
      <c r="EV467" s="235">
        <v>0</v>
      </c>
      <c r="EW467" s="235">
        <v>0</v>
      </c>
      <c r="EX467" s="235">
        <v>0</v>
      </c>
      <c r="EY467" s="235">
        <v>0</v>
      </c>
    </row>
    <row r="468" spans="1:155" x14ac:dyDescent="0.2">
      <c r="A468" t="s">
        <v>1968</v>
      </c>
      <c r="E468" s="277"/>
      <c r="F468" s="277"/>
      <c r="G468" s="277"/>
      <c r="H468" s="277"/>
      <c r="I468" s="277"/>
      <c r="J468" s="277"/>
      <c r="K468">
        <v>0</v>
      </c>
      <c r="L468">
        <v>80</v>
      </c>
      <c r="M468">
        <v>0</v>
      </c>
      <c r="N468">
        <v>0</v>
      </c>
      <c r="O468">
        <v>70</v>
      </c>
      <c r="P468">
        <v>0</v>
      </c>
      <c r="Q468">
        <v>0</v>
      </c>
      <c r="R468">
        <v>0</v>
      </c>
      <c r="S468">
        <v>0</v>
      </c>
      <c r="T468">
        <v>0</v>
      </c>
      <c r="U468">
        <v>0</v>
      </c>
      <c r="V468">
        <v>0</v>
      </c>
      <c r="W468">
        <v>0</v>
      </c>
      <c r="X468">
        <v>0</v>
      </c>
      <c r="Y468">
        <v>0</v>
      </c>
      <c r="Z468">
        <v>0</v>
      </c>
      <c r="AA468" t="s">
        <v>2201</v>
      </c>
      <c r="AB468">
        <v>0</v>
      </c>
      <c r="AC468">
        <v>4</v>
      </c>
      <c r="AD468">
        <v>0</v>
      </c>
      <c r="AE468">
        <v>0</v>
      </c>
      <c r="AF468">
        <v>20</v>
      </c>
      <c r="AG468">
        <v>0</v>
      </c>
      <c r="AH468">
        <v>0</v>
      </c>
      <c r="AI468">
        <v>0</v>
      </c>
      <c r="AJ468">
        <v>0</v>
      </c>
      <c r="AK468">
        <v>0</v>
      </c>
      <c r="AL468">
        <v>0</v>
      </c>
      <c r="AM468">
        <v>0</v>
      </c>
      <c r="AN468">
        <v>0</v>
      </c>
      <c r="AO468">
        <v>0</v>
      </c>
      <c r="AP468">
        <v>0</v>
      </c>
      <c r="AQ468">
        <v>0</v>
      </c>
      <c r="AR468">
        <v>0</v>
      </c>
      <c r="AS468">
        <v>27</v>
      </c>
      <c r="AT468">
        <v>0</v>
      </c>
      <c r="AU468">
        <v>0</v>
      </c>
      <c r="AV468">
        <v>1</v>
      </c>
      <c r="AW468">
        <v>0</v>
      </c>
      <c r="AX468">
        <v>0</v>
      </c>
      <c r="AY468">
        <v>0</v>
      </c>
      <c r="AZ468">
        <v>0</v>
      </c>
      <c r="BA468">
        <v>0</v>
      </c>
      <c r="BB468">
        <v>0</v>
      </c>
      <c r="BC468">
        <v>0</v>
      </c>
      <c r="BD468">
        <v>0</v>
      </c>
      <c r="BE468">
        <v>0</v>
      </c>
      <c r="BF468">
        <v>0</v>
      </c>
      <c r="BG468">
        <v>0</v>
      </c>
      <c r="BH468">
        <v>0</v>
      </c>
      <c r="BI468">
        <v>7</v>
      </c>
      <c r="BJ468">
        <v>0</v>
      </c>
      <c r="BK468">
        <v>0</v>
      </c>
      <c r="BL468">
        <v>17</v>
      </c>
      <c r="BM468">
        <v>0</v>
      </c>
      <c r="BN468">
        <v>0</v>
      </c>
      <c r="BO468">
        <v>0</v>
      </c>
      <c r="BP468">
        <v>0</v>
      </c>
      <c r="BQ468">
        <v>0</v>
      </c>
      <c r="BR468">
        <v>0</v>
      </c>
      <c r="BS468">
        <v>0</v>
      </c>
      <c r="BT468">
        <v>0</v>
      </c>
      <c r="BU468">
        <v>0</v>
      </c>
      <c r="BV468">
        <v>0</v>
      </c>
      <c r="BW468">
        <v>0</v>
      </c>
      <c r="BX468">
        <v>0</v>
      </c>
      <c r="BY468">
        <v>19</v>
      </c>
      <c r="BZ468">
        <v>0</v>
      </c>
      <c r="CA468">
        <v>0</v>
      </c>
      <c r="CB468">
        <v>2</v>
      </c>
      <c r="CC468">
        <v>0</v>
      </c>
      <c r="CD468">
        <v>0</v>
      </c>
      <c r="CE468">
        <v>0</v>
      </c>
      <c r="CF468">
        <v>0</v>
      </c>
      <c r="CG468">
        <v>0</v>
      </c>
      <c r="CH468">
        <v>0</v>
      </c>
      <c r="CI468">
        <v>0</v>
      </c>
      <c r="CJ468">
        <v>0</v>
      </c>
      <c r="CK468">
        <v>0</v>
      </c>
      <c r="CL468">
        <v>0</v>
      </c>
      <c r="CM468">
        <v>0</v>
      </c>
      <c r="CN468">
        <v>0</v>
      </c>
      <c r="CO468">
        <v>96</v>
      </c>
      <c r="CP468">
        <v>0</v>
      </c>
      <c r="CQ468">
        <v>0</v>
      </c>
      <c r="CR468">
        <v>33</v>
      </c>
      <c r="CS468">
        <v>0</v>
      </c>
      <c r="CT468">
        <v>0</v>
      </c>
      <c r="CU468">
        <v>0</v>
      </c>
      <c r="CV468">
        <v>0</v>
      </c>
      <c r="CW468">
        <v>0</v>
      </c>
      <c r="CX468">
        <v>0</v>
      </c>
      <c r="CY468">
        <v>0</v>
      </c>
      <c r="CZ468">
        <v>0</v>
      </c>
      <c r="DA468">
        <v>0</v>
      </c>
      <c r="DB468">
        <v>0</v>
      </c>
      <c r="DC468">
        <v>0</v>
      </c>
      <c r="DD468">
        <v>0</v>
      </c>
      <c r="DE468">
        <v>9</v>
      </c>
      <c r="DF468">
        <v>0</v>
      </c>
      <c r="DG468">
        <v>0</v>
      </c>
      <c r="DH468">
        <v>0</v>
      </c>
      <c r="DI468">
        <v>0</v>
      </c>
      <c r="DJ468">
        <v>0</v>
      </c>
      <c r="DK468">
        <v>0</v>
      </c>
      <c r="DL468">
        <v>0</v>
      </c>
      <c r="DM468">
        <v>0</v>
      </c>
      <c r="DN468">
        <v>0</v>
      </c>
      <c r="DO468">
        <v>0</v>
      </c>
      <c r="DP468">
        <v>0</v>
      </c>
      <c r="DQ468">
        <v>0</v>
      </c>
      <c r="DR468">
        <v>0</v>
      </c>
      <c r="DS468">
        <v>0</v>
      </c>
      <c r="DT468" s="340">
        <v>0</v>
      </c>
      <c r="DU468" s="340">
        <v>11</v>
      </c>
      <c r="DV468" s="340">
        <v>0</v>
      </c>
      <c r="DW468" s="340">
        <v>0</v>
      </c>
      <c r="DX468" s="340">
        <v>3</v>
      </c>
      <c r="DY468" s="340">
        <v>0</v>
      </c>
      <c r="DZ468" s="340">
        <v>0</v>
      </c>
      <c r="EA468" s="340">
        <v>0</v>
      </c>
      <c r="EB468" s="340">
        <v>0</v>
      </c>
      <c r="EC468" s="340">
        <v>0</v>
      </c>
      <c r="ED468" s="340">
        <v>0</v>
      </c>
      <c r="EE468" s="340">
        <v>0</v>
      </c>
      <c r="EF468" s="340">
        <v>0</v>
      </c>
      <c r="EG468" s="340">
        <v>0</v>
      </c>
      <c r="EH468" s="340">
        <v>0</v>
      </c>
      <c r="EI468" s="340">
        <v>0</v>
      </c>
      <c r="EJ468" s="235">
        <v>0</v>
      </c>
      <c r="EK468" s="235">
        <v>14</v>
      </c>
      <c r="EL468" s="235">
        <v>0</v>
      </c>
      <c r="EM468" s="235">
        <v>0</v>
      </c>
      <c r="EN468" s="235">
        <v>0</v>
      </c>
      <c r="EO468" s="235">
        <v>0</v>
      </c>
      <c r="EP468" s="235">
        <v>0</v>
      </c>
      <c r="EQ468" s="235">
        <v>0</v>
      </c>
      <c r="ER468" s="235">
        <v>0</v>
      </c>
      <c r="ES468" s="235">
        <v>0</v>
      </c>
      <c r="ET468" s="235">
        <v>0</v>
      </c>
      <c r="EU468" s="235">
        <v>0</v>
      </c>
      <c r="EV468" s="235">
        <v>0</v>
      </c>
      <c r="EW468" s="235">
        <v>0</v>
      </c>
      <c r="EX468" s="235">
        <v>0</v>
      </c>
      <c r="EY468" s="235">
        <v>0</v>
      </c>
    </row>
    <row r="469" spans="1:155" x14ac:dyDescent="0.2">
      <c r="A469" t="s">
        <v>1780</v>
      </c>
      <c r="E469" s="277"/>
      <c r="F469" s="277"/>
      <c r="G469" s="277"/>
      <c r="H469" s="277"/>
      <c r="I469" s="277"/>
      <c r="J469" s="277"/>
      <c r="K469">
        <v>0</v>
      </c>
      <c r="L469">
        <v>4</v>
      </c>
      <c r="M469">
        <v>0</v>
      </c>
      <c r="N469">
        <v>0</v>
      </c>
      <c r="O469">
        <v>42</v>
      </c>
      <c r="P469">
        <v>0</v>
      </c>
      <c r="Q469">
        <v>0</v>
      </c>
      <c r="R469">
        <v>0</v>
      </c>
      <c r="S469">
        <v>0</v>
      </c>
      <c r="T469">
        <v>0</v>
      </c>
      <c r="U469">
        <v>0</v>
      </c>
      <c r="V469">
        <v>0</v>
      </c>
      <c r="W469">
        <v>0</v>
      </c>
      <c r="X469">
        <v>0</v>
      </c>
      <c r="Y469">
        <v>0</v>
      </c>
      <c r="Z469">
        <v>0</v>
      </c>
      <c r="AA469" t="s">
        <v>2201</v>
      </c>
      <c r="AB469">
        <v>0</v>
      </c>
      <c r="AC469">
        <v>1</v>
      </c>
      <c r="AD469">
        <v>0</v>
      </c>
      <c r="AE469">
        <v>0</v>
      </c>
      <c r="AF469">
        <v>16</v>
      </c>
      <c r="AG469">
        <v>0</v>
      </c>
      <c r="AH469">
        <v>0</v>
      </c>
      <c r="AI469">
        <v>0</v>
      </c>
      <c r="AJ469">
        <v>0</v>
      </c>
      <c r="AK469">
        <v>0</v>
      </c>
      <c r="AL469">
        <v>0</v>
      </c>
      <c r="AM469">
        <v>0</v>
      </c>
      <c r="AN469">
        <v>0</v>
      </c>
      <c r="AO469">
        <v>0</v>
      </c>
      <c r="AP469">
        <v>0</v>
      </c>
      <c r="AQ469">
        <v>0</v>
      </c>
      <c r="AR469">
        <v>0</v>
      </c>
      <c r="AS469">
        <v>1</v>
      </c>
      <c r="AT469">
        <v>0</v>
      </c>
      <c r="AU469">
        <v>0</v>
      </c>
      <c r="AV469">
        <v>17</v>
      </c>
      <c r="AW469">
        <v>0</v>
      </c>
      <c r="AX469">
        <v>0</v>
      </c>
      <c r="AY469">
        <v>0</v>
      </c>
      <c r="AZ469">
        <v>0</v>
      </c>
      <c r="BA469">
        <v>0</v>
      </c>
      <c r="BB469">
        <v>0</v>
      </c>
      <c r="BC469">
        <v>0</v>
      </c>
      <c r="BD469">
        <v>0</v>
      </c>
      <c r="BE469">
        <v>0</v>
      </c>
      <c r="BF469">
        <v>0</v>
      </c>
      <c r="BG469">
        <v>0</v>
      </c>
      <c r="BH469">
        <v>0</v>
      </c>
      <c r="BI469">
        <v>1</v>
      </c>
      <c r="BJ469">
        <v>0</v>
      </c>
      <c r="BK469">
        <v>0</v>
      </c>
      <c r="BL469">
        <v>9</v>
      </c>
      <c r="BM469">
        <v>0</v>
      </c>
      <c r="BN469">
        <v>0</v>
      </c>
      <c r="BO469">
        <v>0</v>
      </c>
      <c r="BP469">
        <v>0</v>
      </c>
      <c r="BQ469">
        <v>0</v>
      </c>
      <c r="BR469">
        <v>0</v>
      </c>
      <c r="BS469">
        <v>0</v>
      </c>
      <c r="BT469">
        <v>0</v>
      </c>
      <c r="BU469">
        <v>0</v>
      </c>
      <c r="BV469">
        <v>0</v>
      </c>
      <c r="BW469">
        <v>0</v>
      </c>
      <c r="BX469">
        <v>0</v>
      </c>
      <c r="BY469">
        <v>1</v>
      </c>
      <c r="BZ469">
        <v>0</v>
      </c>
      <c r="CA469">
        <v>0</v>
      </c>
      <c r="CB469">
        <v>9</v>
      </c>
      <c r="CC469">
        <v>0</v>
      </c>
      <c r="CD469">
        <v>0</v>
      </c>
      <c r="CE469">
        <v>0</v>
      </c>
      <c r="CF469">
        <v>0</v>
      </c>
      <c r="CG469">
        <v>0</v>
      </c>
      <c r="CH469">
        <v>0</v>
      </c>
      <c r="CI469">
        <v>0</v>
      </c>
      <c r="CJ469">
        <v>0</v>
      </c>
      <c r="CK469">
        <v>0</v>
      </c>
      <c r="CL469">
        <v>0</v>
      </c>
      <c r="CM469">
        <v>0</v>
      </c>
      <c r="CN469">
        <v>0</v>
      </c>
      <c r="CO469">
        <v>0</v>
      </c>
      <c r="CP469">
        <v>0</v>
      </c>
      <c r="CQ469">
        <v>0</v>
      </c>
      <c r="CR469">
        <v>0</v>
      </c>
      <c r="CS469">
        <v>0</v>
      </c>
      <c r="CT469">
        <v>0</v>
      </c>
      <c r="CU469">
        <v>0</v>
      </c>
      <c r="CV469">
        <v>0</v>
      </c>
      <c r="CW469">
        <v>0</v>
      </c>
      <c r="CX469">
        <v>0</v>
      </c>
      <c r="CY469">
        <v>0</v>
      </c>
      <c r="CZ469">
        <v>0</v>
      </c>
      <c r="DA469">
        <v>0</v>
      </c>
      <c r="DB469">
        <v>0</v>
      </c>
      <c r="DC469">
        <v>0</v>
      </c>
      <c r="DD469">
        <v>0</v>
      </c>
      <c r="DE469">
        <v>0</v>
      </c>
      <c r="DF469">
        <v>0</v>
      </c>
      <c r="DG469">
        <v>0</v>
      </c>
      <c r="DH469">
        <v>0</v>
      </c>
      <c r="DI469">
        <v>0</v>
      </c>
      <c r="DJ469">
        <v>0</v>
      </c>
      <c r="DK469">
        <v>0</v>
      </c>
      <c r="DL469">
        <v>0</v>
      </c>
      <c r="DM469">
        <v>0</v>
      </c>
      <c r="DN469">
        <v>0</v>
      </c>
      <c r="DO469">
        <v>0</v>
      </c>
      <c r="DP469">
        <v>0</v>
      </c>
      <c r="DQ469">
        <v>0</v>
      </c>
      <c r="DR469">
        <v>0</v>
      </c>
      <c r="DS469">
        <v>0</v>
      </c>
      <c r="DT469" s="340">
        <v>0</v>
      </c>
      <c r="DU469" s="340">
        <v>0</v>
      </c>
      <c r="DV469" s="340">
        <v>0</v>
      </c>
      <c r="DW469" s="340">
        <v>0</v>
      </c>
      <c r="DX469" s="340">
        <v>8</v>
      </c>
      <c r="DY469" s="340">
        <v>0</v>
      </c>
      <c r="DZ469" s="340">
        <v>0</v>
      </c>
      <c r="EA469" s="340">
        <v>0</v>
      </c>
      <c r="EB469" s="340">
        <v>0</v>
      </c>
      <c r="EC469" s="340">
        <v>0</v>
      </c>
      <c r="ED469" s="340">
        <v>0</v>
      </c>
      <c r="EE469" s="340">
        <v>0</v>
      </c>
      <c r="EF469" s="340">
        <v>0</v>
      </c>
      <c r="EG469" s="340">
        <v>0</v>
      </c>
      <c r="EH469" s="340">
        <v>0</v>
      </c>
      <c r="EI469" s="340">
        <v>0</v>
      </c>
      <c r="EJ469" s="235">
        <v>0</v>
      </c>
      <c r="EK469" s="235">
        <v>0</v>
      </c>
      <c r="EL469" s="235">
        <v>0</v>
      </c>
      <c r="EM469" s="235">
        <v>0</v>
      </c>
      <c r="EN469" s="235">
        <v>8</v>
      </c>
      <c r="EO469" s="235">
        <v>0</v>
      </c>
      <c r="EP469" s="235">
        <v>0</v>
      </c>
      <c r="EQ469" s="235">
        <v>0</v>
      </c>
      <c r="ER469" s="235">
        <v>0</v>
      </c>
      <c r="ES469" s="235">
        <v>0</v>
      </c>
      <c r="ET469" s="235">
        <v>0</v>
      </c>
      <c r="EU469" s="235">
        <v>0</v>
      </c>
      <c r="EV469" s="235">
        <v>0</v>
      </c>
      <c r="EW469" s="235">
        <v>0</v>
      </c>
      <c r="EX469" s="235">
        <v>0</v>
      </c>
      <c r="EY469" s="235">
        <v>0</v>
      </c>
    </row>
    <row r="470" spans="1:155" x14ac:dyDescent="0.2">
      <c r="A470" t="s">
        <v>2358</v>
      </c>
      <c r="E470" s="277"/>
      <c r="F470" s="277"/>
      <c r="G470" s="277"/>
      <c r="H470" s="277"/>
      <c r="I470" s="277"/>
      <c r="J470" s="277"/>
      <c r="K470">
        <v>0</v>
      </c>
      <c r="L470">
        <v>8</v>
      </c>
      <c r="M470">
        <v>1</v>
      </c>
      <c r="N470">
        <v>0</v>
      </c>
      <c r="O470">
        <v>24</v>
      </c>
      <c r="P470">
        <v>0</v>
      </c>
      <c r="Q470">
        <v>0</v>
      </c>
      <c r="R470">
        <v>0</v>
      </c>
      <c r="S470">
        <v>0</v>
      </c>
      <c r="T470">
        <v>0</v>
      </c>
      <c r="U470">
        <v>0</v>
      </c>
      <c r="V470">
        <v>0</v>
      </c>
      <c r="W470">
        <v>1</v>
      </c>
      <c r="X470">
        <v>0</v>
      </c>
      <c r="Y470">
        <v>0</v>
      </c>
      <c r="Z470">
        <v>0</v>
      </c>
      <c r="AA470" t="s">
        <v>2201</v>
      </c>
      <c r="AB470">
        <v>0</v>
      </c>
      <c r="AC470">
        <v>1</v>
      </c>
      <c r="AD470">
        <v>0</v>
      </c>
      <c r="AE470">
        <v>0</v>
      </c>
      <c r="AF470">
        <v>2</v>
      </c>
      <c r="AG470">
        <v>0</v>
      </c>
      <c r="AH470">
        <v>0</v>
      </c>
      <c r="AI470">
        <v>0</v>
      </c>
      <c r="AJ470">
        <v>0</v>
      </c>
      <c r="AK470">
        <v>0</v>
      </c>
      <c r="AL470">
        <v>0</v>
      </c>
      <c r="AM470">
        <v>0</v>
      </c>
      <c r="AN470">
        <v>0</v>
      </c>
      <c r="AO470">
        <v>0</v>
      </c>
      <c r="AP470">
        <v>0</v>
      </c>
      <c r="AQ470">
        <v>0</v>
      </c>
      <c r="AR470">
        <v>0</v>
      </c>
      <c r="AS470">
        <v>0</v>
      </c>
      <c r="AT470">
        <v>0</v>
      </c>
      <c r="AU470">
        <v>0</v>
      </c>
      <c r="AV470">
        <v>0</v>
      </c>
      <c r="AW470">
        <v>0</v>
      </c>
      <c r="AX470">
        <v>0</v>
      </c>
      <c r="AY470">
        <v>0</v>
      </c>
      <c r="AZ470">
        <v>0</v>
      </c>
      <c r="BA470">
        <v>0</v>
      </c>
      <c r="BB470">
        <v>0</v>
      </c>
      <c r="BC470">
        <v>0</v>
      </c>
      <c r="BD470">
        <v>0</v>
      </c>
      <c r="BE470">
        <v>0</v>
      </c>
      <c r="BF470">
        <v>0</v>
      </c>
      <c r="BG470">
        <v>0</v>
      </c>
      <c r="DT470" s="340" t="e">
        <v>#N/A</v>
      </c>
      <c r="DU470" s="340" t="e">
        <v>#N/A</v>
      </c>
      <c r="DV470" s="340" t="e">
        <v>#N/A</v>
      </c>
      <c r="DW470" s="340" t="e">
        <v>#N/A</v>
      </c>
      <c r="DX470" s="340" t="e">
        <v>#N/A</v>
      </c>
      <c r="DY470" s="340" t="e">
        <v>#N/A</v>
      </c>
      <c r="DZ470" s="340" t="e">
        <v>#N/A</v>
      </c>
      <c r="EA470" s="340" t="e">
        <v>#N/A</v>
      </c>
      <c r="EB470" s="340" t="e">
        <v>#N/A</v>
      </c>
      <c r="EC470" s="340" t="e">
        <v>#N/A</v>
      </c>
      <c r="ED470" s="340" t="e">
        <v>#N/A</v>
      </c>
      <c r="EE470" s="340" t="e">
        <v>#N/A</v>
      </c>
      <c r="EF470" s="340" t="e">
        <v>#N/A</v>
      </c>
      <c r="EG470" s="340" t="e">
        <v>#N/A</v>
      </c>
      <c r="EH470" s="340" t="e">
        <v>#N/A</v>
      </c>
      <c r="EI470" s="340" t="e">
        <v>#N/A</v>
      </c>
      <c r="EJ470" s="235" t="e">
        <v>#N/A</v>
      </c>
      <c r="EK470" s="235" t="e">
        <v>#N/A</v>
      </c>
      <c r="EL470" s="235" t="e">
        <v>#N/A</v>
      </c>
      <c r="EM470" s="235" t="e">
        <v>#N/A</v>
      </c>
      <c r="EN470" s="235" t="e">
        <v>#N/A</v>
      </c>
      <c r="EO470" s="235" t="e">
        <v>#N/A</v>
      </c>
      <c r="EP470" s="235" t="e">
        <v>#N/A</v>
      </c>
      <c r="EQ470" s="235" t="e">
        <v>#N/A</v>
      </c>
      <c r="ER470" s="235" t="e">
        <v>#N/A</v>
      </c>
      <c r="ES470" s="235" t="e">
        <v>#N/A</v>
      </c>
      <c r="ET470" s="235" t="e">
        <v>#N/A</v>
      </c>
      <c r="EU470" s="235" t="e">
        <v>#N/A</v>
      </c>
      <c r="EV470" s="235" t="e">
        <v>#N/A</v>
      </c>
      <c r="EW470" s="235" t="e">
        <v>#N/A</v>
      </c>
      <c r="EX470" s="235" t="e">
        <v>#N/A</v>
      </c>
      <c r="EY470" s="235" t="e">
        <v>#N/A</v>
      </c>
    </row>
    <row r="471" spans="1:155" x14ac:dyDescent="0.2">
      <c r="A471" t="s">
        <v>2245</v>
      </c>
      <c r="E471" s="277"/>
      <c r="F471" s="277"/>
      <c r="G471" s="277"/>
      <c r="H471" s="277"/>
      <c r="I471" s="277"/>
      <c r="J471" s="277"/>
      <c r="K471">
        <v>0</v>
      </c>
      <c r="L471">
        <v>53</v>
      </c>
      <c r="M471">
        <v>0</v>
      </c>
      <c r="N471">
        <v>34</v>
      </c>
      <c r="O471">
        <v>151</v>
      </c>
      <c r="P471">
        <v>0</v>
      </c>
      <c r="Q471">
        <v>39</v>
      </c>
      <c r="R471">
        <v>1</v>
      </c>
      <c r="S471">
        <v>19</v>
      </c>
      <c r="T471">
        <v>37</v>
      </c>
      <c r="U471">
        <v>18</v>
      </c>
      <c r="V471">
        <v>22</v>
      </c>
      <c r="W471">
        <v>0</v>
      </c>
      <c r="X471">
        <v>0</v>
      </c>
      <c r="Y471">
        <v>0</v>
      </c>
      <c r="Z471">
        <v>5</v>
      </c>
      <c r="AA471" t="s">
        <v>2201</v>
      </c>
      <c r="AB471">
        <v>0</v>
      </c>
      <c r="AC471">
        <v>16</v>
      </c>
      <c r="AD471">
        <v>0</v>
      </c>
      <c r="AE471">
        <v>11</v>
      </c>
      <c r="AF471">
        <v>34</v>
      </c>
      <c r="AG471">
        <v>0</v>
      </c>
      <c r="AH471">
        <v>26</v>
      </c>
      <c r="AI471">
        <v>0</v>
      </c>
      <c r="AJ471">
        <v>3</v>
      </c>
      <c r="AK471">
        <v>1</v>
      </c>
      <c r="AL471">
        <v>0</v>
      </c>
      <c r="AM471">
        <v>5</v>
      </c>
      <c r="AN471">
        <v>0</v>
      </c>
      <c r="AO471">
        <v>0</v>
      </c>
      <c r="AP471">
        <v>0</v>
      </c>
      <c r="AQ471">
        <v>1</v>
      </c>
      <c r="AR471">
        <v>0</v>
      </c>
      <c r="AS471">
        <v>0</v>
      </c>
      <c r="AT471">
        <v>21</v>
      </c>
      <c r="AU471">
        <v>0</v>
      </c>
      <c r="AV471">
        <v>0</v>
      </c>
      <c r="AW471">
        <v>0</v>
      </c>
      <c r="AX471">
        <v>0</v>
      </c>
      <c r="AY471">
        <v>0</v>
      </c>
      <c r="AZ471">
        <v>0</v>
      </c>
      <c r="BA471">
        <v>0</v>
      </c>
      <c r="BB471">
        <v>0</v>
      </c>
      <c r="BC471">
        <v>0</v>
      </c>
      <c r="BD471">
        <v>49</v>
      </c>
      <c r="BE471">
        <v>0</v>
      </c>
      <c r="BF471">
        <v>0</v>
      </c>
      <c r="BG471">
        <v>0</v>
      </c>
      <c r="BH471">
        <v>0</v>
      </c>
      <c r="BI471">
        <v>12</v>
      </c>
      <c r="BJ471">
        <v>1</v>
      </c>
      <c r="BK471">
        <v>5</v>
      </c>
      <c r="BL471">
        <v>22</v>
      </c>
      <c r="BM471">
        <v>0</v>
      </c>
      <c r="BN471">
        <v>3</v>
      </c>
      <c r="BO471">
        <v>1</v>
      </c>
      <c r="BP471">
        <v>3</v>
      </c>
      <c r="BQ471">
        <v>2</v>
      </c>
      <c r="BR471">
        <v>1</v>
      </c>
      <c r="BS471">
        <v>5</v>
      </c>
      <c r="BT471">
        <v>0</v>
      </c>
      <c r="BU471">
        <v>0</v>
      </c>
      <c r="BV471">
        <v>0</v>
      </c>
      <c r="BW471">
        <v>1</v>
      </c>
      <c r="BX471">
        <v>0</v>
      </c>
      <c r="BY471">
        <v>8</v>
      </c>
      <c r="BZ471">
        <v>3</v>
      </c>
      <c r="CA471">
        <v>2</v>
      </c>
      <c r="CB471">
        <v>16</v>
      </c>
      <c r="CC471">
        <v>0</v>
      </c>
      <c r="CD471">
        <v>8</v>
      </c>
      <c r="CE471">
        <v>0</v>
      </c>
      <c r="CF471">
        <v>1</v>
      </c>
      <c r="CG471">
        <v>1</v>
      </c>
      <c r="CH471">
        <v>5</v>
      </c>
      <c r="CI471">
        <v>1</v>
      </c>
      <c r="CJ471">
        <v>21</v>
      </c>
      <c r="CK471">
        <v>0</v>
      </c>
      <c r="CL471">
        <v>0</v>
      </c>
      <c r="CM471">
        <v>0</v>
      </c>
      <c r="CN471">
        <v>0</v>
      </c>
      <c r="CO471">
        <v>2</v>
      </c>
      <c r="CP471">
        <v>0</v>
      </c>
      <c r="CQ471">
        <v>0</v>
      </c>
      <c r="CR471">
        <v>6</v>
      </c>
      <c r="CS471">
        <v>0</v>
      </c>
      <c r="CT471">
        <v>0</v>
      </c>
      <c r="CU471">
        <v>0</v>
      </c>
      <c r="CV471">
        <v>2</v>
      </c>
      <c r="CW471">
        <v>3</v>
      </c>
      <c r="CX471">
        <v>0</v>
      </c>
      <c r="CY471">
        <v>2</v>
      </c>
      <c r="CZ471">
        <v>21</v>
      </c>
      <c r="DA471">
        <v>0</v>
      </c>
      <c r="DB471">
        <v>0</v>
      </c>
      <c r="DC471">
        <v>1</v>
      </c>
      <c r="DD471">
        <v>0</v>
      </c>
      <c r="DE471">
        <v>1</v>
      </c>
      <c r="DF471">
        <v>1</v>
      </c>
      <c r="DG471">
        <v>0</v>
      </c>
      <c r="DH471">
        <v>0</v>
      </c>
      <c r="DI471">
        <v>0</v>
      </c>
      <c r="DJ471">
        <v>0</v>
      </c>
      <c r="DK471">
        <v>0</v>
      </c>
      <c r="DL471">
        <v>1</v>
      </c>
      <c r="DM471">
        <v>0</v>
      </c>
      <c r="DN471">
        <v>6</v>
      </c>
      <c r="DO471">
        <v>3</v>
      </c>
      <c r="DP471">
        <v>0</v>
      </c>
      <c r="DQ471">
        <v>0</v>
      </c>
      <c r="DR471">
        <v>0</v>
      </c>
      <c r="DS471">
        <v>0</v>
      </c>
      <c r="DT471" s="340">
        <v>0</v>
      </c>
      <c r="DU471" s="340">
        <v>9</v>
      </c>
      <c r="DV471" s="340">
        <v>0</v>
      </c>
      <c r="DW471" s="340">
        <v>1</v>
      </c>
      <c r="DX471" s="340">
        <v>19</v>
      </c>
      <c r="DY471" s="340">
        <v>0</v>
      </c>
      <c r="DZ471" s="340">
        <v>9</v>
      </c>
      <c r="EA471" s="340">
        <v>0</v>
      </c>
      <c r="EB471" s="340">
        <v>4</v>
      </c>
      <c r="EC471" s="340">
        <v>2</v>
      </c>
      <c r="ED471" s="340">
        <v>0</v>
      </c>
      <c r="EE471" s="340">
        <v>0</v>
      </c>
      <c r="EF471" s="340">
        <v>0</v>
      </c>
      <c r="EG471" s="340">
        <v>0</v>
      </c>
      <c r="EH471" s="340">
        <v>0</v>
      </c>
      <c r="EI471" s="340">
        <v>0</v>
      </c>
      <c r="EJ471" s="235">
        <v>0</v>
      </c>
      <c r="EK471" s="235">
        <v>1</v>
      </c>
      <c r="EL471" s="235">
        <v>8</v>
      </c>
      <c r="EM471" s="235">
        <v>0</v>
      </c>
      <c r="EN471" s="235">
        <v>2</v>
      </c>
      <c r="EO471" s="235">
        <v>0</v>
      </c>
      <c r="EP471" s="235">
        <v>0</v>
      </c>
      <c r="EQ471" s="235">
        <v>0</v>
      </c>
      <c r="ER471" s="235">
        <v>0</v>
      </c>
      <c r="ES471" s="235">
        <v>0</v>
      </c>
      <c r="ET471" s="235">
        <v>4</v>
      </c>
      <c r="EU471" s="235">
        <v>0</v>
      </c>
      <c r="EV471" s="235">
        <v>12</v>
      </c>
      <c r="EW471" s="235">
        <v>0</v>
      </c>
      <c r="EX471" s="235">
        <v>0</v>
      </c>
      <c r="EY471" s="235">
        <v>0</v>
      </c>
    </row>
    <row r="472" spans="1:155" x14ac:dyDescent="0.2">
      <c r="A472" t="s">
        <v>1888</v>
      </c>
      <c r="E472" s="277"/>
      <c r="F472" s="277"/>
      <c r="G472" s="277"/>
      <c r="H472" s="277"/>
      <c r="I472" s="277"/>
      <c r="J472" s="277"/>
      <c r="K472">
        <v>0</v>
      </c>
      <c r="L472">
        <v>6</v>
      </c>
      <c r="M472">
        <v>0</v>
      </c>
      <c r="N472">
        <v>14</v>
      </c>
      <c r="O472">
        <v>18</v>
      </c>
      <c r="P472">
        <v>0</v>
      </c>
      <c r="Q472">
        <v>8</v>
      </c>
      <c r="R472">
        <v>0</v>
      </c>
      <c r="S472">
        <v>0</v>
      </c>
      <c r="T472">
        <v>0</v>
      </c>
      <c r="U472">
        <v>1</v>
      </c>
      <c r="V472">
        <v>5</v>
      </c>
      <c r="W472">
        <v>0</v>
      </c>
      <c r="X472">
        <v>0</v>
      </c>
      <c r="Y472">
        <v>0</v>
      </c>
      <c r="Z472">
        <v>0</v>
      </c>
      <c r="AA472" t="s">
        <v>2201</v>
      </c>
      <c r="AB472">
        <v>0</v>
      </c>
      <c r="AC472">
        <v>1</v>
      </c>
      <c r="AD472">
        <v>0</v>
      </c>
      <c r="AE472">
        <v>3</v>
      </c>
      <c r="AF472">
        <v>2</v>
      </c>
      <c r="AG472">
        <v>0</v>
      </c>
      <c r="AH472">
        <v>7</v>
      </c>
      <c r="AI472">
        <v>0</v>
      </c>
      <c r="AJ472">
        <v>0</v>
      </c>
      <c r="AK472">
        <v>0</v>
      </c>
      <c r="AL472">
        <v>0</v>
      </c>
      <c r="AM472">
        <v>4</v>
      </c>
      <c r="AN472">
        <v>0</v>
      </c>
      <c r="AO472">
        <v>0</v>
      </c>
      <c r="AP472">
        <v>0</v>
      </c>
      <c r="AQ472">
        <v>0</v>
      </c>
      <c r="AR472">
        <v>0</v>
      </c>
      <c r="AS472">
        <v>0</v>
      </c>
      <c r="AT472">
        <v>0</v>
      </c>
      <c r="AU472">
        <v>0</v>
      </c>
      <c r="AV472">
        <v>4</v>
      </c>
      <c r="AW472">
        <v>0</v>
      </c>
      <c r="AX472">
        <v>0</v>
      </c>
      <c r="AY472">
        <v>0</v>
      </c>
      <c r="AZ472">
        <v>0</v>
      </c>
      <c r="BA472">
        <v>0</v>
      </c>
      <c r="BB472">
        <v>1</v>
      </c>
      <c r="BC472">
        <v>0</v>
      </c>
      <c r="BD472">
        <v>0</v>
      </c>
      <c r="BE472">
        <v>0</v>
      </c>
      <c r="BF472">
        <v>0</v>
      </c>
      <c r="BG472">
        <v>0</v>
      </c>
      <c r="BH472">
        <v>0</v>
      </c>
      <c r="BI472">
        <v>0</v>
      </c>
      <c r="BJ472">
        <v>0</v>
      </c>
      <c r="BK472">
        <v>0</v>
      </c>
      <c r="BL472">
        <v>1</v>
      </c>
      <c r="BM472">
        <v>0</v>
      </c>
      <c r="BN472">
        <v>0</v>
      </c>
      <c r="BO472">
        <v>0</v>
      </c>
      <c r="BP472">
        <v>0</v>
      </c>
      <c r="BQ472">
        <v>0</v>
      </c>
      <c r="BR472">
        <v>0</v>
      </c>
      <c r="BS472">
        <v>0</v>
      </c>
      <c r="BT472">
        <v>0</v>
      </c>
      <c r="BU472">
        <v>0</v>
      </c>
      <c r="BV472">
        <v>0</v>
      </c>
      <c r="BW472">
        <v>0</v>
      </c>
      <c r="BX472">
        <v>0</v>
      </c>
      <c r="BY472">
        <v>1</v>
      </c>
      <c r="BZ472">
        <v>0</v>
      </c>
      <c r="CA472">
        <v>0</v>
      </c>
      <c r="CB472">
        <v>1</v>
      </c>
      <c r="CC472">
        <v>0</v>
      </c>
      <c r="CD472">
        <v>0</v>
      </c>
      <c r="CE472">
        <v>0</v>
      </c>
      <c r="CF472">
        <v>0</v>
      </c>
      <c r="CG472">
        <v>0</v>
      </c>
      <c r="CH472">
        <v>1</v>
      </c>
      <c r="CI472">
        <v>0</v>
      </c>
      <c r="CJ472">
        <v>0</v>
      </c>
      <c r="CK472">
        <v>0</v>
      </c>
      <c r="CL472">
        <v>0</v>
      </c>
      <c r="CM472">
        <v>0</v>
      </c>
      <c r="CN472">
        <v>0</v>
      </c>
      <c r="CO472">
        <v>1</v>
      </c>
      <c r="CP472">
        <v>0</v>
      </c>
      <c r="CQ472">
        <v>3</v>
      </c>
      <c r="CR472">
        <v>0</v>
      </c>
      <c r="CS472">
        <v>0</v>
      </c>
      <c r="CT472">
        <v>0</v>
      </c>
      <c r="CU472">
        <v>0</v>
      </c>
      <c r="CV472">
        <v>0</v>
      </c>
      <c r="CW472">
        <v>0</v>
      </c>
      <c r="CX472">
        <v>0</v>
      </c>
      <c r="CY472">
        <v>1</v>
      </c>
      <c r="CZ472">
        <v>0</v>
      </c>
      <c r="DA472">
        <v>0</v>
      </c>
      <c r="DB472">
        <v>0</v>
      </c>
      <c r="DC472">
        <v>0</v>
      </c>
      <c r="DD472">
        <v>0</v>
      </c>
      <c r="DE472">
        <v>1</v>
      </c>
      <c r="DF472">
        <v>0</v>
      </c>
      <c r="DG472">
        <v>0</v>
      </c>
      <c r="DH472">
        <v>3</v>
      </c>
      <c r="DI472">
        <v>0</v>
      </c>
      <c r="DJ472">
        <v>0</v>
      </c>
      <c r="DK472">
        <v>0</v>
      </c>
      <c r="DL472">
        <v>0</v>
      </c>
      <c r="DM472">
        <v>0</v>
      </c>
      <c r="DN472">
        <v>0</v>
      </c>
      <c r="DO472">
        <v>0</v>
      </c>
      <c r="DP472">
        <v>0</v>
      </c>
      <c r="DQ472">
        <v>0</v>
      </c>
      <c r="DR472">
        <v>0</v>
      </c>
      <c r="DS472">
        <v>0</v>
      </c>
      <c r="DT472" s="340">
        <v>0</v>
      </c>
      <c r="DU472" s="340">
        <v>0</v>
      </c>
      <c r="DV472" s="340">
        <v>0</v>
      </c>
      <c r="DW472" s="340">
        <v>1</v>
      </c>
      <c r="DX472" s="340">
        <v>1</v>
      </c>
      <c r="DY472" s="340">
        <v>0</v>
      </c>
      <c r="DZ472" s="340">
        <v>0</v>
      </c>
      <c r="EA472" s="340">
        <v>0</v>
      </c>
      <c r="EB472" s="340">
        <v>0</v>
      </c>
      <c r="EC472" s="340">
        <v>0</v>
      </c>
      <c r="ED472" s="340">
        <v>0</v>
      </c>
      <c r="EE472" s="340">
        <v>0</v>
      </c>
      <c r="EF472" s="340">
        <v>0</v>
      </c>
      <c r="EG472" s="340">
        <v>0</v>
      </c>
      <c r="EH472" s="340">
        <v>0</v>
      </c>
      <c r="EI472" s="340">
        <v>0</v>
      </c>
      <c r="EJ472" s="235">
        <v>0</v>
      </c>
      <c r="EK472" s="235">
        <v>1</v>
      </c>
      <c r="EL472" s="235">
        <v>0</v>
      </c>
      <c r="EM472" s="235">
        <v>0</v>
      </c>
      <c r="EN472" s="235">
        <v>0</v>
      </c>
      <c r="EO472" s="235">
        <v>0</v>
      </c>
      <c r="EP472" s="235">
        <v>0</v>
      </c>
      <c r="EQ472" s="235">
        <v>0</v>
      </c>
      <c r="ER472" s="235">
        <v>0</v>
      </c>
      <c r="ES472" s="235">
        <v>0</v>
      </c>
      <c r="ET472" s="235">
        <v>0</v>
      </c>
      <c r="EU472" s="235">
        <v>0</v>
      </c>
      <c r="EV472" s="235">
        <v>0</v>
      </c>
      <c r="EW472" s="235">
        <v>0</v>
      </c>
      <c r="EX472" s="235">
        <v>0</v>
      </c>
      <c r="EY472" s="235">
        <v>0</v>
      </c>
    </row>
    <row r="473" spans="1:155" x14ac:dyDescent="0.2">
      <c r="A473" t="s">
        <v>2066</v>
      </c>
      <c r="E473" s="277"/>
      <c r="F473" s="277"/>
      <c r="G473" s="277"/>
      <c r="H473" s="277"/>
      <c r="I473" s="277"/>
      <c r="J473" s="277"/>
      <c r="K473">
        <v>0</v>
      </c>
      <c r="L473">
        <v>1</v>
      </c>
      <c r="M473">
        <v>0</v>
      </c>
      <c r="N473">
        <v>5</v>
      </c>
      <c r="O473">
        <v>80</v>
      </c>
      <c r="P473">
        <v>0</v>
      </c>
      <c r="Q473">
        <v>1</v>
      </c>
      <c r="R473">
        <v>0</v>
      </c>
      <c r="S473">
        <v>34</v>
      </c>
      <c r="T473">
        <v>338</v>
      </c>
      <c r="U473">
        <v>30</v>
      </c>
      <c r="V473">
        <v>29</v>
      </c>
      <c r="W473">
        <v>0</v>
      </c>
      <c r="X473">
        <v>0</v>
      </c>
      <c r="Y473">
        <v>0</v>
      </c>
      <c r="Z473">
        <v>2</v>
      </c>
      <c r="AA473" t="s">
        <v>2201</v>
      </c>
      <c r="AB473">
        <v>0</v>
      </c>
      <c r="AC473">
        <v>0</v>
      </c>
      <c r="AD473">
        <v>0</v>
      </c>
      <c r="AE473">
        <v>0</v>
      </c>
      <c r="AF473">
        <v>2</v>
      </c>
      <c r="AG473">
        <v>0</v>
      </c>
      <c r="AH473">
        <v>0</v>
      </c>
      <c r="AI473">
        <v>0</v>
      </c>
      <c r="AJ473">
        <v>11</v>
      </c>
      <c r="AK473">
        <v>11</v>
      </c>
      <c r="AL473">
        <v>0</v>
      </c>
      <c r="AM473">
        <v>3</v>
      </c>
      <c r="AN473">
        <v>0</v>
      </c>
      <c r="AO473">
        <v>0</v>
      </c>
      <c r="AP473">
        <v>0</v>
      </c>
      <c r="AQ473">
        <v>1</v>
      </c>
      <c r="AR473">
        <v>0</v>
      </c>
      <c r="AS473">
        <v>0</v>
      </c>
      <c r="AT473">
        <v>0</v>
      </c>
      <c r="AU473">
        <v>0</v>
      </c>
      <c r="AV473">
        <v>6</v>
      </c>
      <c r="AW473">
        <v>0</v>
      </c>
      <c r="AX473">
        <v>0</v>
      </c>
      <c r="AY473">
        <v>0</v>
      </c>
      <c r="AZ473">
        <v>0</v>
      </c>
      <c r="BA473">
        <v>2</v>
      </c>
      <c r="BB473">
        <v>14</v>
      </c>
      <c r="BC473">
        <v>0</v>
      </c>
      <c r="BD473">
        <v>0</v>
      </c>
      <c r="BE473">
        <v>0</v>
      </c>
      <c r="BF473">
        <v>0</v>
      </c>
      <c r="BG473">
        <v>0</v>
      </c>
      <c r="BH473">
        <v>0</v>
      </c>
      <c r="BI473">
        <v>1</v>
      </c>
      <c r="BJ473">
        <v>0</v>
      </c>
      <c r="BK473">
        <v>0</v>
      </c>
      <c r="BL473">
        <v>2</v>
      </c>
      <c r="BM473">
        <v>0</v>
      </c>
      <c r="BN473">
        <v>0</v>
      </c>
      <c r="BO473">
        <v>0</v>
      </c>
      <c r="BP473">
        <v>3</v>
      </c>
      <c r="BQ473">
        <v>5</v>
      </c>
      <c r="BR473">
        <v>0</v>
      </c>
      <c r="BS473">
        <v>6</v>
      </c>
      <c r="BT473">
        <v>0</v>
      </c>
      <c r="BU473">
        <v>0</v>
      </c>
      <c r="BV473">
        <v>0</v>
      </c>
      <c r="BW473">
        <v>0</v>
      </c>
      <c r="BX473">
        <v>0</v>
      </c>
      <c r="BY473">
        <v>0</v>
      </c>
      <c r="BZ473">
        <v>0</v>
      </c>
      <c r="CA473">
        <v>0</v>
      </c>
      <c r="CB473">
        <v>9</v>
      </c>
      <c r="CC473">
        <v>0</v>
      </c>
      <c r="CD473">
        <v>1</v>
      </c>
      <c r="CE473">
        <v>0</v>
      </c>
      <c r="CF473">
        <v>0</v>
      </c>
      <c r="CG473">
        <v>0</v>
      </c>
      <c r="CH473">
        <v>29</v>
      </c>
      <c r="CI473">
        <v>0</v>
      </c>
      <c r="CJ473">
        <v>0</v>
      </c>
      <c r="CK473">
        <v>0</v>
      </c>
      <c r="CL473">
        <v>0</v>
      </c>
      <c r="CM473">
        <v>0</v>
      </c>
      <c r="CN473">
        <v>0</v>
      </c>
      <c r="CO473">
        <v>0</v>
      </c>
      <c r="CP473">
        <v>0</v>
      </c>
      <c r="CQ473">
        <v>0</v>
      </c>
      <c r="CR473">
        <v>4</v>
      </c>
      <c r="CS473">
        <v>0</v>
      </c>
      <c r="CT473">
        <v>0</v>
      </c>
      <c r="CU473">
        <v>0</v>
      </c>
      <c r="CV473">
        <v>6</v>
      </c>
      <c r="CW473">
        <v>3</v>
      </c>
      <c r="CX473">
        <v>0</v>
      </c>
      <c r="CY473">
        <v>6</v>
      </c>
      <c r="CZ473">
        <v>0</v>
      </c>
      <c r="DA473">
        <v>0</v>
      </c>
      <c r="DB473">
        <v>0</v>
      </c>
      <c r="DC473">
        <v>0</v>
      </c>
      <c r="DD473">
        <v>0</v>
      </c>
      <c r="DE473">
        <v>0</v>
      </c>
      <c r="DF473">
        <v>0</v>
      </c>
      <c r="DG473">
        <v>0</v>
      </c>
      <c r="DH473">
        <v>2</v>
      </c>
      <c r="DI473">
        <v>0</v>
      </c>
      <c r="DJ473">
        <v>0</v>
      </c>
      <c r="DK473">
        <v>0</v>
      </c>
      <c r="DL473">
        <v>0</v>
      </c>
      <c r="DM473">
        <v>0</v>
      </c>
      <c r="DN473">
        <v>20</v>
      </c>
      <c r="DO473">
        <v>0</v>
      </c>
      <c r="DP473">
        <v>0</v>
      </c>
      <c r="DQ473">
        <v>0</v>
      </c>
      <c r="DR473">
        <v>0</v>
      </c>
      <c r="DS473">
        <v>0</v>
      </c>
      <c r="DT473" s="340">
        <v>0</v>
      </c>
      <c r="DU473" s="340">
        <v>0</v>
      </c>
      <c r="DV473" s="340">
        <v>0</v>
      </c>
      <c r="DW473" s="340">
        <v>0</v>
      </c>
      <c r="DX473" s="340">
        <v>10</v>
      </c>
      <c r="DY473" s="340">
        <v>0</v>
      </c>
      <c r="DZ473" s="340">
        <v>0</v>
      </c>
      <c r="EA473" s="340">
        <v>0</v>
      </c>
      <c r="EB473" s="340">
        <v>2</v>
      </c>
      <c r="EC473" s="340">
        <v>6</v>
      </c>
      <c r="ED473" s="340">
        <v>0</v>
      </c>
      <c r="EE473" s="340">
        <v>5</v>
      </c>
      <c r="EF473" s="340">
        <v>0</v>
      </c>
      <c r="EG473" s="340">
        <v>0</v>
      </c>
      <c r="EH473" s="340">
        <v>0</v>
      </c>
      <c r="EI473" s="340">
        <v>1</v>
      </c>
      <c r="EJ473" s="235">
        <v>0</v>
      </c>
      <c r="EK473" s="235">
        <v>4</v>
      </c>
      <c r="EL473" s="235">
        <v>0</v>
      </c>
      <c r="EM473" s="235">
        <v>0</v>
      </c>
      <c r="EN473" s="235">
        <v>3</v>
      </c>
      <c r="EO473" s="235">
        <v>0</v>
      </c>
      <c r="EP473" s="235">
        <v>4</v>
      </c>
      <c r="EQ473" s="235">
        <v>0</v>
      </c>
      <c r="ER473" s="235">
        <v>0</v>
      </c>
      <c r="ES473" s="235">
        <v>0</v>
      </c>
      <c r="ET473" s="235">
        <v>31</v>
      </c>
      <c r="EU473" s="235">
        <v>0</v>
      </c>
      <c r="EV473" s="235">
        <v>0</v>
      </c>
      <c r="EW473" s="235">
        <v>0</v>
      </c>
      <c r="EX473" s="235">
        <v>0</v>
      </c>
      <c r="EY473" s="235">
        <v>0</v>
      </c>
    </row>
    <row r="474" spans="1:155" x14ac:dyDescent="0.2">
      <c r="A474" t="s">
        <v>1692</v>
      </c>
      <c r="E474" s="277"/>
      <c r="F474" s="277"/>
      <c r="G474" s="277"/>
      <c r="H474" s="277"/>
      <c r="I474" s="277"/>
      <c r="J474" s="277"/>
      <c r="K474">
        <v>0</v>
      </c>
      <c r="L474">
        <v>84</v>
      </c>
      <c r="M474">
        <v>0</v>
      </c>
      <c r="N474">
        <v>19</v>
      </c>
      <c r="O474">
        <v>174</v>
      </c>
      <c r="P474">
        <v>16</v>
      </c>
      <c r="Q474">
        <v>0</v>
      </c>
      <c r="R474">
        <v>0</v>
      </c>
      <c r="S474">
        <v>1</v>
      </c>
      <c r="T474">
        <v>23</v>
      </c>
      <c r="U474">
        <v>2</v>
      </c>
      <c r="V474">
        <v>0</v>
      </c>
      <c r="W474">
        <v>0</v>
      </c>
      <c r="X474">
        <v>0</v>
      </c>
      <c r="Y474">
        <v>0</v>
      </c>
      <c r="Z474">
        <v>0</v>
      </c>
      <c r="AA474" t="s">
        <v>2201</v>
      </c>
      <c r="AB474">
        <v>0</v>
      </c>
      <c r="AC474">
        <v>16</v>
      </c>
      <c r="AD474">
        <v>0</v>
      </c>
      <c r="AE474">
        <v>3</v>
      </c>
      <c r="AF474">
        <v>37</v>
      </c>
      <c r="AG474">
        <v>0</v>
      </c>
      <c r="AH474">
        <v>0</v>
      </c>
      <c r="AI474">
        <v>0</v>
      </c>
      <c r="AJ474">
        <v>1</v>
      </c>
      <c r="AK474">
        <v>6</v>
      </c>
      <c r="AL474">
        <v>0</v>
      </c>
      <c r="AM474">
        <v>0</v>
      </c>
      <c r="AN474">
        <v>0</v>
      </c>
      <c r="AO474">
        <v>0</v>
      </c>
      <c r="AP474">
        <v>0</v>
      </c>
      <c r="AQ474">
        <v>0</v>
      </c>
      <c r="AR474">
        <v>0</v>
      </c>
      <c r="AS474">
        <v>33</v>
      </c>
      <c r="AT474">
        <v>0</v>
      </c>
      <c r="AU474">
        <v>3</v>
      </c>
      <c r="AV474">
        <v>16</v>
      </c>
      <c r="AW474">
        <v>6</v>
      </c>
      <c r="AX474">
        <v>6</v>
      </c>
      <c r="AY474">
        <v>0</v>
      </c>
      <c r="AZ474">
        <v>0</v>
      </c>
      <c r="BA474">
        <v>0</v>
      </c>
      <c r="BB474">
        <v>3</v>
      </c>
      <c r="BC474">
        <v>0</v>
      </c>
      <c r="BD474">
        <v>0</v>
      </c>
      <c r="BE474">
        <v>0</v>
      </c>
      <c r="BF474">
        <v>0</v>
      </c>
      <c r="BG474">
        <v>0</v>
      </c>
      <c r="BH474">
        <v>0</v>
      </c>
      <c r="BI474">
        <v>15</v>
      </c>
      <c r="BJ474">
        <v>0</v>
      </c>
      <c r="BK474">
        <v>1</v>
      </c>
      <c r="BL474">
        <v>28</v>
      </c>
      <c r="BM474">
        <v>0</v>
      </c>
      <c r="BN474">
        <v>0</v>
      </c>
      <c r="BO474">
        <v>0</v>
      </c>
      <c r="BP474">
        <v>0</v>
      </c>
      <c r="BQ474">
        <v>3</v>
      </c>
      <c r="BR474">
        <v>0</v>
      </c>
      <c r="BS474">
        <v>0</v>
      </c>
      <c r="BT474">
        <v>0</v>
      </c>
      <c r="BU474">
        <v>0</v>
      </c>
      <c r="BV474">
        <v>0</v>
      </c>
      <c r="BW474">
        <v>0</v>
      </c>
      <c r="BX474">
        <v>0</v>
      </c>
      <c r="BY474">
        <v>41</v>
      </c>
      <c r="BZ474">
        <v>0</v>
      </c>
      <c r="CA474">
        <v>0</v>
      </c>
      <c r="CB474">
        <v>29</v>
      </c>
      <c r="CC474">
        <v>6</v>
      </c>
      <c r="CD474">
        <v>10</v>
      </c>
      <c r="CE474">
        <v>0</v>
      </c>
      <c r="CF474">
        <v>0</v>
      </c>
      <c r="CG474">
        <v>1</v>
      </c>
      <c r="CH474">
        <v>5</v>
      </c>
      <c r="CI474">
        <v>0</v>
      </c>
      <c r="CJ474">
        <v>0</v>
      </c>
      <c r="CK474">
        <v>0</v>
      </c>
      <c r="CL474">
        <v>0</v>
      </c>
      <c r="CM474">
        <v>0</v>
      </c>
      <c r="CN474">
        <v>0</v>
      </c>
      <c r="CO474">
        <v>12</v>
      </c>
      <c r="CP474">
        <v>0</v>
      </c>
      <c r="CQ474">
        <v>3</v>
      </c>
      <c r="CR474">
        <v>54</v>
      </c>
      <c r="CS474">
        <v>1</v>
      </c>
      <c r="CT474">
        <v>0</v>
      </c>
      <c r="CU474">
        <v>0</v>
      </c>
      <c r="CV474">
        <v>0</v>
      </c>
      <c r="CW474">
        <v>1</v>
      </c>
      <c r="CX474">
        <v>0</v>
      </c>
      <c r="CY474">
        <v>0</v>
      </c>
      <c r="CZ474">
        <v>0</v>
      </c>
      <c r="DA474">
        <v>0</v>
      </c>
      <c r="DB474">
        <v>0</v>
      </c>
      <c r="DC474">
        <v>0</v>
      </c>
      <c r="DD474">
        <v>0</v>
      </c>
      <c r="DE474">
        <v>53</v>
      </c>
      <c r="DF474">
        <v>0</v>
      </c>
      <c r="DG474">
        <v>1</v>
      </c>
      <c r="DH474">
        <v>14</v>
      </c>
      <c r="DI474">
        <v>0</v>
      </c>
      <c r="DJ474">
        <v>5</v>
      </c>
      <c r="DK474">
        <v>0</v>
      </c>
      <c r="DL474">
        <v>0</v>
      </c>
      <c r="DM474">
        <v>0</v>
      </c>
      <c r="DN474">
        <v>5</v>
      </c>
      <c r="DO474">
        <v>0</v>
      </c>
      <c r="DP474">
        <v>0</v>
      </c>
      <c r="DQ474">
        <v>0</v>
      </c>
      <c r="DR474">
        <v>0</v>
      </c>
      <c r="DS474">
        <v>0</v>
      </c>
      <c r="DT474" s="340">
        <v>0</v>
      </c>
      <c r="DU474" s="340">
        <v>18</v>
      </c>
      <c r="DV474" s="340">
        <v>0</v>
      </c>
      <c r="DW474" s="340">
        <v>1</v>
      </c>
      <c r="DX474" s="340">
        <v>40</v>
      </c>
      <c r="DY474" s="340">
        <v>4</v>
      </c>
      <c r="DZ474" s="340">
        <v>0</v>
      </c>
      <c r="EA474" s="340">
        <v>0</v>
      </c>
      <c r="EB474" s="340">
        <v>0</v>
      </c>
      <c r="EC474" s="340">
        <v>1</v>
      </c>
      <c r="ED474" s="340">
        <v>0</v>
      </c>
      <c r="EE474" s="340">
        <v>0</v>
      </c>
      <c r="EF474" s="340">
        <v>0</v>
      </c>
      <c r="EG474" s="340">
        <v>0</v>
      </c>
      <c r="EH474" s="340">
        <v>0</v>
      </c>
      <c r="EI474" s="340">
        <v>0</v>
      </c>
      <c r="EJ474" s="235">
        <v>0</v>
      </c>
      <c r="EK474" s="235">
        <v>70</v>
      </c>
      <c r="EL474" s="235">
        <v>0</v>
      </c>
      <c r="EM474" s="235">
        <v>1</v>
      </c>
      <c r="EN474" s="235">
        <v>22</v>
      </c>
      <c r="EO474" s="235">
        <v>1</v>
      </c>
      <c r="EP474" s="235">
        <v>4</v>
      </c>
      <c r="EQ474" s="235">
        <v>0</v>
      </c>
      <c r="ER474" s="235">
        <v>0</v>
      </c>
      <c r="ES474" s="235">
        <v>0</v>
      </c>
      <c r="ET474" s="235">
        <v>6</v>
      </c>
      <c r="EU474" s="235">
        <v>0</v>
      </c>
      <c r="EV474" s="235">
        <v>0</v>
      </c>
      <c r="EW474" s="235">
        <v>0</v>
      </c>
      <c r="EX474" s="235">
        <v>0</v>
      </c>
      <c r="EY474" s="235">
        <v>0</v>
      </c>
    </row>
    <row r="475" spans="1:155" x14ac:dyDescent="0.2">
      <c r="A475" t="s">
        <v>1997</v>
      </c>
      <c r="E475" s="277"/>
      <c r="F475" s="277"/>
      <c r="G475" s="277"/>
      <c r="H475" s="277"/>
      <c r="I475" s="277"/>
      <c r="J475" s="277"/>
      <c r="K475">
        <v>0</v>
      </c>
      <c r="L475">
        <v>0</v>
      </c>
      <c r="M475">
        <v>0</v>
      </c>
      <c r="N475">
        <v>0</v>
      </c>
      <c r="O475">
        <v>0</v>
      </c>
      <c r="P475">
        <v>0</v>
      </c>
      <c r="Q475">
        <v>0</v>
      </c>
      <c r="R475">
        <v>0</v>
      </c>
      <c r="S475">
        <v>29</v>
      </c>
      <c r="T475">
        <v>75</v>
      </c>
      <c r="U475">
        <v>14</v>
      </c>
      <c r="V475">
        <v>40</v>
      </c>
      <c r="W475">
        <v>0</v>
      </c>
      <c r="X475">
        <v>0</v>
      </c>
      <c r="Y475">
        <v>0</v>
      </c>
      <c r="Z475">
        <v>0</v>
      </c>
      <c r="AA475" t="s">
        <v>2201</v>
      </c>
      <c r="AB475">
        <v>0</v>
      </c>
      <c r="AC475">
        <v>0</v>
      </c>
      <c r="AD475">
        <v>0</v>
      </c>
      <c r="AE475">
        <v>0</v>
      </c>
      <c r="AF475">
        <v>0</v>
      </c>
      <c r="AG475">
        <v>0</v>
      </c>
      <c r="AH475">
        <v>0</v>
      </c>
      <c r="AI475">
        <v>0</v>
      </c>
      <c r="AJ475">
        <v>9</v>
      </c>
      <c r="AK475">
        <v>3</v>
      </c>
      <c r="AL475">
        <v>0</v>
      </c>
      <c r="AM475">
        <v>31</v>
      </c>
      <c r="AN475">
        <v>0</v>
      </c>
      <c r="AO475">
        <v>0</v>
      </c>
      <c r="AP475">
        <v>0</v>
      </c>
      <c r="AQ475">
        <v>0</v>
      </c>
      <c r="AR475">
        <v>0</v>
      </c>
      <c r="AS475">
        <v>0</v>
      </c>
      <c r="AT475">
        <v>0</v>
      </c>
      <c r="AU475">
        <v>0</v>
      </c>
      <c r="AV475">
        <v>0</v>
      </c>
      <c r="AW475">
        <v>0</v>
      </c>
      <c r="AX475">
        <v>0</v>
      </c>
      <c r="AY475">
        <v>0</v>
      </c>
      <c r="AZ475">
        <v>0</v>
      </c>
      <c r="BA475">
        <v>0</v>
      </c>
      <c r="BB475">
        <v>51</v>
      </c>
      <c r="BC475">
        <v>0</v>
      </c>
      <c r="BD475">
        <v>0</v>
      </c>
      <c r="BE475">
        <v>0</v>
      </c>
      <c r="BF475">
        <v>0</v>
      </c>
      <c r="BG475">
        <v>0</v>
      </c>
      <c r="BH475">
        <v>0</v>
      </c>
      <c r="BI475">
        <v>0</v>
      </c>
      <c r="BJ475">
        <v>0</v>
      </c>
      <c r="BK475">
        <v>0</v>
      </c>
      <c r="BL475">
        <v>0</v>
      </c>
      <c r="BM475">
        <v>0</v>
      </c>
      <c r="BN475">
        <v>0</v>
      </c>
      <c r="BO475">
        <v>0</v>
      </c>
      <c r="BP475">
        <v>17</v>
      </c>
      <c r="BQ475">
        <v>7</v>
      </c>
      <c r="BR475">
        <v>0</v>
      </c>
      <c r="BS475">
        <v>9</v>
      </c>
      <c r="BT475">
        <v>0</v>
      </c>
      <c r="BU475">
        <v>0</v>
      </c>
      <c r="BV475">
        <v>0</v>
      </c>
      <c r="BW475">
        <v>0</v>
      </c>
      <c r="BX475">
        <v>0</v>
      </c>
      <c r="BY475">
        <v>0</v>
      </c>
      <c r="BZ475">
        <v>0</v>
      </c>
      <c r="CA475">
        <v>0</v>
      </c>
      <c r="CB475">
        <v>0</v>
      </c>
      <c r="CC475">
        <v>0</v>
      </c>
      <c r="CD475">
        <v>0</v>
      </c>
      <c r="CE475">
        <v>0</v>
      </c>
      <c r="CF475">
        <v>0</v>
      </c>
      <c r="CG475">
        <v>0</v>
      </c>
      <c r="CH475">
        <v>46</v>
      </c>
      <c r="CI475">
        <v>0</v>
      </c>
      <c r="CJ475">
        <v>0</v>
      </c>
      <c r="CK475">
        <v>0</v>
      </c>
      <c r="CL475">
        <v>0</v>
      </c>
      <c r="CM475">
        <v>0</v>
      </c>
      <c r="CN475">
        <v>0</v>
      </c>
      <c r="CO475">
        <v>0</v>
      </c>
      <c r="CP475">
        <v>0</v>
      </c>
      <c r="CQ475">
        <v>0</v>
      </c>
      <c r="CR475">
        <v>0</v>
      </c>
      <c r="CS475">
        <v>0</v>
      </c>
      <c r="CT475">
        <v>0</v>
      </c>
      <c r="CU475">
        <v>0</v>
      </c>
      <c r="CV475">
        <v>3</v>
      </c>
      <c r="CW475">
        <v>8</v>
      </c>
      <c r="CX475">
        <v>0</v>
      </c>
      <c r="CY475">
        <v>0</v>
      </c>
      <c r="CZ475">
        <v>0</v>
      </c>
      <c r="DA475">
        <v>0</v>
      </c>
      <c r="DB475">
        <v>0</v>
      </c>
      <c r="DC475">
        <v>0</v>
      </c>
      <c r="DD475">
        <v>0</v>
      </c>
      <c r="DE475">
        <v>0</v>
      </c>
      <c r="DF475">
        <v>0</v>
      </c>
      <c r="DG475">
        <v>0</v>
      </c>
      <c r="DH475">
        <v>0</v>
      </c>
      <c r="DI475">
        <v>0</v>
      </c>
      <c r="DJ475">
        <v>0</v>
      </c>
      <c r="DK475">
        <v>0</v>
      </c>
      <c r="DL475">
        <v>0</v>
      </c>
      <c r="DM475">
        <v>0</v>
      </c>
      <c r="DN475">
        <v>7</v>
      </c>
      <c r="DO475">
        <v>0</v>
      </c>
      <c r="DP475">
        <v>0</v>
      </c>
      <c r="DQ475">
        <v>0</v>
      </c>
      <c r="DR475">
        <v>0</v>
      </c>
      <c r="DS475">
        <v>0</v>
      </c>
      <c r="DT475" s="340">
        <v>0</v>
      </c>
      <c r="DU475" s="340">
        <v>0</v>
      </c>
      <c r="DV475" s="340">
        <v>0</v>
      </c>
      <c r="DW475" s="340">
        <v>0</v>
      </c>
      <c r="DX475" s="340">
        <v>0</v>
      </c>
      <c r="DY475" s="340">
        <v>0</v>
      </c>
      <c r="DZ475" s="340">
        <v>0</v>
      </c>
      <c r="EA475" s="340">
        <v>0</v>
      </c>
      <c r="EB475" s="340">
        <v>0</v>
      </c>
      <c r="EC475" s="340">
        <v>10</v>
      </c>
      <c r="ED475" s="340">
        <v>0</v>
      </c>
      <c r="EE475" s="340">
        <v>0</v>
      </c>
      <c r="EF475" s="340">
        <v>0</v>
      </c>
      <c r="EG475" s="340">
        <v>0</v>
      </c>
      <c r="EH475" s="340">
        <v>0</v>
      </c>
      <c r="EI475" s="340">
        <v>0</v>
      </c>
      <c r="EJ475" s="235">
        <v>0</v>
      </c>
      <c r="EK475" s="235">
        <v>0</v>
      </c>
      <c r="EL475" s="235">
        <v>0</v>
      </c>
      <c r="EM475" s="235">
        <v>0</v>
      </c>
      <c r="EN475" s="235">
        <v>0</v>
      </c>
      <c r="EO475" s="235">
        <v>0</v>
      </c>
      <c r="EP475" s="235">
        <v>0</v>
      </c>
      <c r="EQ475" s="235">
        <v>0</v>
      </c>
      <c r="ER475" s="235">
        <v>0</v>
      </c>
      <c r="ES475" s="235">
        <v>0</v>
      </c>
      <c r="ET475" s="235">
        <v>3</v>
      </c>
      <c r="EU475" s="235">
        <v>0</v>
      </c>
      <c r="EV475" s="235">
        <v>0</v>
      </c>
      <c r="EW475" s="235">
        <v>0</v>
      </c>
      <c r="EX475" s="235">
        <v>0</v>
      </c>
      <c r="EY475" s="235">
        <v>0</v>
      </c>
    </row>
    <row r="476" spans="1:155" x14ac:dyDescent="0.2">
      <c r="A476" t="s">
        <v>2091</v>
      </c>
      <c r="E476" s="277"/>
      <c r="F476" s="277"/>
      <c r="G476" s="277"/>
      <c r="H476" s="277"/>
      <c r="I476" s="277"/>
      <c r="J476" s="277"/>
      <c r="K476">
        <v>0</v>
      </c>
      <c r="L476">
        <v>28</v>
      </c>
      <c r="M476">
        <v>19</v>
      </c>
      <c r="N476">
        <v>10</v>
      </c>
      <c r="O476">
        <v>64</v>
      </c>
      <c r="P476">
        <v>0</v>
      </c>
      <c r="Q476">
        <v>0</v>
      </c>
      <c r="R476">
        <v>0</v>
      </c>
      <c r="S476">
        <v>0</v>
      </c>
      <c r="T476">
        <v>32</v>
      </c>
      <c r="U476">
        <v>3</v>
      </c>
      <c r="V476">
        <v>0</v>
      </c>
      <c r="W476">
        <v>0</v>
      </c>
      <c r="X476">
        <v>0</v>
      </c>
      <c r="Y476">
        <v>0</v>
      </c>
      <c r="Z476">
        <v>0</v>
      </c>
      <c r="AA476" t="s">
        <v>2201</v>
      </c>
      <c r="AB476">
        <v>0</v>
      </c>
      <c r="AC476">
        <v>0</v>
      </c>
      <c r="AD476">
        <v>0</v>
      </c>
      <c r="AE476">
        <v>0</v>
      </c>
      <c r="AF476">
        <v>0</v>
      </c>
      <c r="AG476">
        <v>0</v>
      </c>
      <c r="AH476">
        <v>0</v>
      </c>
      <c r="AI476">
        <v>0</v>
      </c>
      <c r="AJ476">
        <v>0</v>
      </c>
      <c r="AK476">
        <v>0</v>
      </c>
      <c r="AL476">
        <v>0</v>
      </c>
      <c r="AM476">
        <v>0</v>
      </c>
      <c r="AN476">
        <v>0</v>
      </c>
      <c r="AO476">
        <v>0</v>
      </c>
      <c r="AP476">
        <v>0</v>
      </c>
      <c r="AQ476">
        <v>0</v>
      </c>
      <c r="AR476">
        <v>0</v>
      </c>
      <c r="AS476">
        <v>0</v>
      </c>
      <c r="AT476">
        <v>0</v>
      </c>
      <c r="AU476">
        <v>0</v>
      </c>
      <c r="AV476">
        <v>0</v>
      </c>
      <c r="AW476">
        <v>0</v>
      </c>
      <c r="AX476">
        <v>0</v>
      </c>
      <c r="AY476">
        <v>0</v>
      </c>
      <c r="AZ476">
        <v>0</v>
      </c>
      <c r="BA476">
        <v>0</v>
      </c>
      <c r="BB476">
        <v>0</v>
      </c>
      <c r="BC476">
        <v>0</v>
      </c>
      <c r="BD476">
        <v>0</v>
      </c>
      <c r="BE476">
        <v>0</v>
      </c>
      <c r="BF476">
        <v>0</v>
      </c>
      <c r="BG476">
        <v>0</v>
      </c>
      <c r="BH476">
        <v>0</v>
      </c>
      <c r="BI476">
        <v>27</v>
      </c>
      <c r="BJ476">
        <v>14</v>
      </c>
      <c r="BK476">
        <v>2</v>
      </c>
      <c r="BL476">
        <v>59</v>
      </c>
      <c r="BM476">
        <v>0</v>
      </c>
      <c r="BN476">
        <v>0</v>
      </c>
      <c r="BO476">
        <v>0</v>
      </c>
      <c r="BP476">
        <v>0</v>
      </c>
      <c r="BQ476">
        <v>32</v>
      </c>
      <c r="BR476">
        <v>3</v>
      </c>
      <c r="BS476">
        <v>0</v>
      </c>
      <c r="BT476">
        <v>0</v>
      </c>
      <c r="BU476">
        <v>0</v>
      </c>
      <c r="BV476">
        <v>0</v>
      </c>
      <c r="BW476">
        <v>0</v>
      </c>
      <c r="BX476">
        <v>0</v>
      </c>
      <c r="BY476">
        <v>68</v>
      </c>
      <c r="BZ476">
        <v>21</v>
      </c>
      <c r="CA476">
        <v>0</v>
      </c>
      <c r="CB476">
        <v>2</v>
      </c>
      <c r="CC476">
        <v>0</v>
      </c>
      <c r="CD476">
        <v>0</v>
      </c>
      <c r="CE476">
        <v>0</v>
      </c>
      <c r="CF476">
        <v>0</v>
      </c>
      <c r="CG476">
        <v>0</v>
      </c>
      <c r="CH476">
        <v>0</v>
      </c>
      <c r="CI476">
        <v>0</v>
      </c>
      <c r="CJ476">
        <v>7</v>
      </c>
      <c r="CK476">
        <v>0</v>
      </c>
      <c r="CL476">
        <v>0</v>
      </c>
      <c r="CM476">
        <v>0</v>
      </c>
      <c r="CN476">
        <v>0</v>
      </c>
      <c r="CO476">
        <v>63</v>
      </c>
      <c r="CP476">
        <v>23</v>
      </c>
      <c r="CQ476">
        <v>5</v>
      </c>
      <c r="CR476">
        <v>3</v>
      </c>
      <c r="CS476">
        <v>0</v>
      </c>
      <c r="CT476">
        <v>0</v>
      </c>
      <c r="CU476">
        <v>0</v>
      </c>
      <c r="CV476">
        <v>0</v>
      </c>
      <c r="CW476">
        <v>0</v>
      </c>
      <c r="CX476">
        <v>0</v>
      </c>
      <c r="CY476">
        <v>0</v>
      </c>
      <c r="CZ476">
        <v>2</v>
      </c>
      <c r="DA476">
        <v>0</v>
      </c>
      <c r="DB476">
        <v>0</v>
      </c>
      <c r="DC476">
        <v>0</v>
      </c>
      <c r="DD476">
        <v>0</v>
      </c>
      <c r="DE476">
        <v>73</v>
      </c>
      <c r="DF476">
        <v>22</v>
      </c>
      <c r="DG476">
        <v>0</v>
      </c>
      <c r="DH476">
        <v>1</v>
      </c>
      <c r="DI476">
        <v>0</v>
      </c>
      <c r="DJ476">
        <v>0</v>
      </c>
      <c r="DK476">
        <v>0</v>
      </c>
      <c r="DL476">
        <v>0</v>
      </c>
      <c r="DM476">
        <v>1</v>
      </c>
      <c r="DN476">
        <v>2</v>
      </c>
      <c r="DO476">
        <v>0</v>
      </c>
      <c r="DP476">
        <v>37</v>
      </c>
      <c r="DQ476">
        <v>0</v>
      </c>
      <c r="DR476">
        <v>0</v>
      </c>
      <c r="DS476">
        <v>0</v>
      </c>
      <c r="DT476" s="340">
        <v>0</v>
      </c>
      <c r="DU476" s="340">
        <v>72</v>
      </c>
      <c r="DV476" s="340">
        <v>15</v>
      </c>
      <c r="DW476" s="340">
        <v>3</v>
      </c>
      <c r="DX476" s="340">
        <v>4</v>
      </c>
      <c r="DY476" s="340">
        <v>0</v>
      </c>
      <c r="DZ476" s="340">
        <v>0</v>
      </c>
      <c r="EA476" s="340">
        <v>0</v>
      </c>
      <c r="EB476" s="340">
        <v>0</v>
      </c>
      <c r="EC476" s="340">
        <v>1</v>
      </c>
      <c r="ED476" s="340">
        <v>1</v>
      </c>
      <c r="EE476" s="340">
        <v>0</v>
      </c>
      <c r="EF476" s="340">
        <v>12</v>
      </c>
      <c r="EG476" s="340">
        <v>0</v>
      </c>
      <c r="EH476" s="340">
        <v>0</v>
      </c>
      <c r="EI476" s="340">
        <v>0</v>
      </c>
      <c r="EJ476" s="235">
        <v>0</v>
      </c>
      <c r="EK476" s="235">
        <v>90</v>
      </c>
      <c r="EL476" s="235">
        <v>15</v>
      </c>
      <c r="EM476" s="235">
        <v>0</v>
      </c>
      <c r="EN476" s="235">
        <v>1</v>
      </c>
      <c r="EO476" s="235">
        <v>0</v>
      </c>
      <c r="EP476" s="235">
        <v>0</v>
      </c>
      <c r="EQ476" s="235">
        <v>0</v>
      </c>
      <c r="ER476" s="235">
        <v>0</v>
      </c>
      <c r="ES476" s="235">
        <v>1</v>
      </c>
      <c r="ET476" s="235">
        <v>0</v>
      </c>
      <c r="EU476" s="235">
        <v>0</v>
      </c>
      <c r="EV476" s="235">
        <v>12</v>
      </c>
      <c r="EW476" s="235">
        <v>0</v>
      </c>
      <c r="EX476" s="235">
        <v>0</v>
      </c>
      <c r="EY476" s="235">
        <v>0</v>
      </c>
    </row>
    <row r="477" spans="1:155" x14ac:dyDescent="0.2">
      <c r="A477" t="s">
        <v>1944</v>
      </c>
      <c r="E477" s="277"/>
      <c r="F477" s="277"/>
      <c r="G477" s="277"/>
      <c r="H477" s="277"/>
      <c r="I477" s="277"/>
      <c r="J477" s="277"/>
      <c r="K477">
        <v>0</v>
      </c>
      <c r="L477">
        <v>1</v>
      </c>
      <c r="M477">
        <v>0</v>
      </c>
      <c r="N477">
        <v>0</v>
      </c>
      <c r="O477">
        <v>1</v>
      </c>
      <c r="P477">
        <v>0</v>
      </c>
      <c r="Q477">
        <v>21</v>
      </c>
      <c r="R477">
        <v>0</v>
      </c>
      <c r="S477">
        <v>3</v>
      </c>
      <c r="T477">
        <v>12</v>
      </c>
      <c r="U477">
        <v>0</v>
      </c>
      <c r="V477">
        <v>2</v>
      </c>
      <c r="W477">
        <v>0</v>
      </c>
      <c r="X477">
        <v>0</v>
      </c>
      <c r="Y477">
        <v>0</v>
      </c>
      <c r="Z477">
        <v>0</v>
      </c>
      <c r="AA477" t="s">
        <v>2201</v>
      </c>
      <c r="AB477">
        <v>0</v>
      </c>
      <c r="AC477">
        <v>0</v>
      </c>
      <c r="AD477">
        <v>0</v>
      </c>
      <c r="AE477">
        <v>0</v>
      </c>
      <c r="AF477">
        <v>0</v>
      </c>
      <c r="AG477">
        <v>0</v>
      </c>
      <c r="AH477">
        <v>20</v>
      </c>
      <c r="AI477">
        <v>0</v>
      </c>
      <c r="AJ477">
        <v>0</v>
      </c>
      <c r="AK477">
        <v>0</v>
      </c>
      <c r="AL477">
        <v>0</v>
      </c>
      <c r="AM477">
        <v>0</v>
      </c>
      <c r="AN477">
        <v>0</v>
      </c>
      <c r="AO477">
        <v>0</v>
      </c>
      <c r="AP477">
        <v>0</v>
      </c>
      <c r="AQ477">
        <v>0</v>
      </c>
      <c r="AR477">
        <v>0</v>
      </c>
      <c r="AS477">
        <v>0</v>
      </c>
      <c r="AT477">
        <v>0</v>
      </c>
      <c r="AU477">
        <v>0</v>
      </c>
      <c r="AV477">
        <v>0</v>
      </c>
      <c r="AW477">
        <v>0</v>
      </c>
      <c r="AX477">
        <v>21</v>
      </c>
      <c r="AY477">
        <v>0</v>
      </c>
      <c r="AZ477">
        <v>0</v>
      </c>
      <c r="BA477">
        <v>0</v>
      </c>
      <c r="BB477">
        <v>1</v>
      </c>
      <c r="BC477">
        <v>0</v>
      </c>
      <c r="BD477">
        <v>0</v>
      </c>
      <c r="BE477">
        <v>0</v>
      </c>
      <c r="BF477">
        <v>0</v>
      </c>
      <c r="BG477">
        <v>0</v>
      </c>
      <c r="BH477">
        <v>0</v>
      </c>
      <c r="BI477">
        <v>0</v>
      </c>
      <c r="BJ477">
        <v>0</v>
      </c>
      <c r="BK477">
        <v>0</v>
      </c>
      <c r="BL477">
        <v>0</v>
      </c>
      <c r="BM477">
        <v>0</v>
      </c>
      <c r="BN477">
        <v>0</v>
      </c>
      <c r="BO477">
        <v>0</v>
      </c>
      <c r="BP477">
        <v>0</v>
      </c>
      <c r="BQ477">
        <v>1</v>
      </c>
      <c r="BR477">
        <v>0</v>
      </c>
      <c r="BS477">
        <v>0</v>
      </c>
      <c r="BT477">
        <v>0</v>
      </c>
      <c r="BU477">
        <v>0</v>
      </c>
      <c r="BV477">
        <v>0</v>
      </c>
      <c r="BW477">
        <v>0</v>
      </c>
      <c r="BX477">
        <v>0</v>
      </c>
      <c r="BY477">
        <v>0</v>
      </c>
      <c r="BZ477">
        <v>0</v>
      </c>
      <c r="CA477">
        <v>0</v>
      </c>
      <c r="CB477">
        <v>0</v>
      </c>
      <c r="CC477">
        <v>0</v>
      </c>
      <c r="CD477">
        <v>0</v>
      </c>
      <c r="CE477">
        <v>0</v>
      </c>
      <c r="CF477">
        <v>0</v>
      </c>
      <c r="CG477">
        <v>0</v>
      </c>
      <c r="CH477">
        <v>1</v>
      </c>
      <c r="CI477">
        <v>0</v>
      </c>
      <c r="CJ477">
        <v>0</v>
      </c>
      <c r="CK477">
        <v>0</v>
      </c>
      <c r="CL477">
        <v>0</v>
      </c>
      <c r="CM477">
        <v>0</v>
      </c>
      <c r="DT477" s="340">
        <v>0</v>
      </c>
      <c r="DU477" s="340">
        <v>0</v>
      </c>
      <c r="DV477" s="340">
        <v>0</v>
      </c>
      <c r="DW477" s="340">
        <v>0</v>
      </c>
      <c r="DX477" s="340">
        <v>0</v>
      </c>
      <c r="DY477" s="340">
        <v>0</v>
      </c>
      <c r="DZ477" s="340">
        <v>0</v>
      </c>
      <c r="EA477" s="340">
        <v>0</v>
      </c>
      <c r="EB477" s="340">
        <v>0</v>
      </c>
      <c r="EC477" s="340">
        <v>0</v>
      </c>
      <c r="ED477" s="340">
        <v>0</v>
      </c>
      <c r="EE477" s="340">
        <v>0</v>
      </c>
      <c r="EF477" s="340">
        <v>0</v>
      </c>
      <c r="EG477" s="340">
        <v>0</v>
      </c>
      <c r="EH477" s="340">
        <v>0</v>
      </c>
      <c r="EI477" s="340">
        <v>0</v>
      </c>
      <c r="EJ477" s="235">
        <v>0</v>
      </c>
      <c r="EK477" s="235">
        <v>0</v>
      </c>
      <c r="EL477" s="235">
        <v>0</v>
      </c>
      <c r="EM477" s="235">
        <v>0</v>
      </c>
      <c r="EN477" s="235">
        <v>0</v>
      </c>
      <c r="EO477" s="235">
        <v>0</v>
      </c>
      <c r="EP477" s="235">
        <v>0</v>
      </c>
      <c r="EQ477" s="235">
        <v>0</v>
      </c>
      <c r="ER477" s="235">
        <v>0</v>
      </c>
      <c r="ES477" s="235">
        <v>0</v>
      </c>
      <c r="ET477" s="235">
        <v>1</v>
      </c>
      <c r="EU477" s="235">
        <v>0</v>
      </c>
      <c r="EV477" s="235">
        <v>0</v>
      </c>
      <c r="EW477" s="235">
        <v>0</v>
      </c>
      <c r="EX477" s="235">
        <v>0</v>
      </c>
      <c r="EY477" s="235">
        <v>0</v>
      </c>
    </row>
    <row r="478" spans="1:155" x14ac:dyDescent="0.2">
      <c r="A478" t="s">
        <v>1840</v>
      </c>
      <c r="E478" s="277"/>
      <c r="F478" s="277"/>
      <c r="G478" s="277"/>
      <c r="H478" s="277"/>
      <c r="I478" s="277"/>
      <c r="J478" s="277"/>
      <c r="K478">
        <v>0</v>
      </c>
      <c r="L478">
        <v>12</v>
      </c>
      <c r="M478">
        <v>7</v>
      </c>
      <c r="N478">
        <v>0</v>
      </c>
      <c r="O478">
        <v>16</v>
      </c>
      <c r="P478">
        <v>0</v>
      </c>
      <c r="Q478">
        <v>0</v>
      </c>
      <c r="R478">
        <v>0</v>
      </c>
      <c r="S478">
        <v>1</v>
      </c>
      <c r="T478">
        <v>11</v>
      </c>
      <c r="U478">
        <v>4</v>
      </c>
      <c r="V478">
        <v>1</v>
      </c>
      <c r="W478">
        <v>1</v>
      </c>
      <c r="X478">
        <v>0</v>
      </c>
      <c r="Y478">
        <v>0</v>
      </c>
      <c r="Z478">
        <v>0</v>
      </c>
      <c r="AA478" t="s">
        <v>2201</v>
      </c>
      <c r="AB478">
        <v>0</v>
      </c>
      <c r="AC478">
        <v>2</v>
      </c>
      <c r="AD478">
        <v>0</v>
      </c>
      <c r="AE478">
        <v>0</v>
      </c>
      <c r="AF478">
        <v>6</v>
      </c>
      <c r="AG478">
        <v>0</v>
      </c>
      <c r="AH478">
        <v>0</v>
      </c>
      <c r="AI478">
        <v>0</v>
      </c>
      <c r="AJ478">
        <v>0</v>
      </c>
      <c r="AK478">
        <v>2</v>
      </c>
      <c r="AL478">
        <v>0</v>
      </c>
      <c r="AM478">
        <v>0</v>
      </c>
      <c r="AN478">
        <v>0</v>
      </c>
      <c r="AO478">
        <v>0</v>
      </c>
      <c r="AP478">
        <v>0</v>
      </c>
      <c r="AQ478">
        <v>0</v>
      </c>
      <c r="AR478">
        <v>0</v>
      </c>
      <c r="AS478">
        <v>0</v>
      </c>
      <c r="AT478">
        <v>1</v>
      </c>
      <c r="AU478">
        <v>0</v>
      </c>
      <c r="AV478">
        <v>0</v>
      </c>
      <c r="AW478">
        <v>0</v>
      </c>
      <c r="AX478">
        <v>0</v>
      </c>
      <c r="AY478">
        <v>0</v>
      </c>
      <c r="AZ478">
        <v>0</v>
      </c>
      <c r="BA478">
        <v>1</v>
      </c>
      <c r="BB478">
        <v>1</v>
      </c>
      <c r="BC478">
        <v>0</v>
      </c>
      <c r="BD478">
        <v>0</v>
      </c>
      <c r="BE478">
        <v>0</v>
      </c>
      <c r="BF478">
        <v>0</v>
      </c>
      <c r="BG478">
        <v>0</v>
      </c>
      <c r="BH478">
        <v>0</v>
      </c>
      <c r="BI478">
        <v>5</v>
      </c>
      <c r="BJ478">
        <v>2</v>
      </c>
      <c r="BK478">
        <v>0</v>
      </c>
      <c r="BL478">
        <v>5</v>
      </c>
      <c r="BM478">
        <v>0</v>
      </c>
      <c r="BN478">
        <v>0</v>
      </c>
      <c r="BO478">
        <v>0</v>
      </c>
      <c r="BP478">
        <v>0</v>
      </c>
      <c r="BQ478">
        <v>0</v>
      </c>
      <c r="BR478">
        <v>0</v>
      </c>
      <c r="BS478">
        <v>0</v>
      </c>
      <c r="BT478">
        <v>0</v>
      </c>
      <c r="BU478">
        <v>0</v>
      </c>
      <c r="BV478">
        <v>0</v>
      </c>
      <c r="BW478">
        <v>0</v>
      </c>
      <c r="BX478">
        <v>0</v>
      </c>
      <c r="BY478">
        <v>0</v>
      </c>
      <c r="BZ478">
        <v>1</v>
      </c>
      <c r="CA478">
        <v>0</v>
      </c>
      <c r="CB478">
        <v>0</v>
      </c>
      <c r="CC478">
        <v>0</v>
      </c>
      <c r="CD478">
        <v>0</v>
      </c>
      <c r="CE478">
        <v>0</v>
      </c>
      <c r="CF478">
        <v>0</v>
      </c>
      <c r="CG478">
        <v>0</v>
      </c>
      <c r="CH478">
        <v>0</v>
      </c>
      <c r="CI478">
        <v>0</v>
      </c>
      <c r="CJ478">
        <v>0</v>
      </c>
      <c r="CK478">
        <v>0</v>
      </c>
      <c r="CL478">
        <v>0</v>
      </c>
      <c r="CM478">
        <v>0</v>
      </c>
      <c r="CN478">
        <v>0</v>
      </c>
      <c r="CO478">
        <v>0</v>
      </c>
      <c r="CP478">
        <v>0</v>
      </c>
      <c r="CQ478">
        <v>0</v>
      </c>
      <c r="CR478">
        <v>0</v>
      </c>
      <c r="CS478">
        <v>0</v>
      </c>
      <c r="CT478">
        <v>0</v>
      </c>
      <c r="CU478">
        <v>0</v>
      </c>
      <c r="CV478">
        <v>0</v>
      </c>
      <c r="CW478">
        <v>1</v>
      </c>
      <c r="CX478">
        <v>1</v>
      </c>
      <c r="CY478">
        <v>0</v>
      </c>
      <c r="CZ478">
        <v>0</v>
      </c>
      <c r="DA478">
        <v>0</v>
      </c>
      <c r="DB478">
        <v>0</v>
      </c>
      <c r="DC478">
        <v>0</v>
      </c>
      <c r="DD478">
        <v>0</v>
      </c>
      <c r="DE478">
        <v>6</v>
      </c>
      <c r="DF478">
        <v>0</v>
      </c>
      <c r="DG478">
        <v>0</v>
      </c>
      <c r="DH478">
        <v>1</v>
      </c>
      <c r="DI478">
        <v>0</v>
      </c>
      <c r="DJ478">
        <v>0</v>
      </c>
      <c r="DK478">
        <v>0</v>
      </c>
      <c r="DL478">
        <v>0</v>
      </c>
      <c r="DM478">
        <v>0</v>
      </c>
      <c r="DN478">
        <v>1</v>
      </c>
      <c r="DO478">
        <v>0</v>
      </c>
      <c r="DP478">
        <v>0</v>
      </c>
      <c r="DQ478">
        <v>0</v>
      </c>
      <c r="DR478">
        <v>0</v>
      </c>
      <c r="DS478">
        <v>0</v>
      </c>
      <c r="DT478" s="340">
        <v>0</v>
      </c>
      <c r="DU478" s="340">
        <v>4</v>
      </c>
      <c r="DV478" s="340">
        <v>0</v>
      </c>
      <c r="DW478" s="340">
        <v>0</v>
      </c>
      <c r="DX478" s="340">
        <v>3</v>
      </c>
      <c r="DY478" s="340">
        <v>0</v>
      </c>
      <c r="DZ478" s="340">
        <v>0</v>
      </c>
      <c r="EA478" s="340">
        <v>0</v>
      </c>
      <c r="EB478" s="340">
        <v>1</v>
      </c>
      <c r="EC478" s="340">
        <v>0</v>
      </c>
      <c r="ED478" s="340">
        <v>0</v>
      </c>
      <c r="EE478" s="340">
        <v>0</v>
      </c>
      <c r="EF478" s="340">
        <v>1</v>
      </c>
      <c r="EG478" s="340">
        <v>0</v>
      </c>
      <c r="EH478" s="340">
        <v>0</v>
      </c>
      <c r="EI478" s="340">
        <v>0</v>
      </c>
      <c r="EJ478" s="235">
        <v>0</v>
      </c>
      <c r="EK478" s="235">
        <v>0</v>
      </c>
      <c r="EL478" s="235">
        <v>3</v>
      </c>
      <c r="EM478" s="235">
        <v>0</v>
      </c>
      <c r="EN478" s="235">
        <v>0</v>
      </c>
      <c r="EO478" s="235">
        <v>0</v>
      </c>
      <c r="EP478" s="235">
        <v>0</v>
      </c>
      <c r="EQ478" s="235">
        <v>0</v>
      </c>
      <c r="ER478" s="235">
        <v>0</v>
      </c>
      <c r="ES478" s="235">
        <v>0</v>
      </c>
      <c r="ET478" s="235">
        <v>1</v>
      </c>
      <c r="EU478" s="235">
        <v>0</v>
      </c>
      <c r="EV478" s="235">
        <v>0</v>
      </c>
      <c r="EW478" s="235">
        <v>0</v>
      </c>
      <c r="EX478" s="235">
        <v>0</v>
      </c>
      <c r="EY478" s="235">
        <v>0</v>
      </c>
    </row>
    <row r="479" spans="1:155" x14ac:dyDescent="0.2">
      <c r="A479" t="s">
        <v>2203</v>
      </c>
      <c r="E479" s="277"/>
      <c r="F479" s="277"/>
      <c r="G479" s="277"/>
      <c r="H479" s="277"/>
      <c r="I479" s="277"/>
      <c r="J479" s="277"/>
      <c r="K479">
        <v>0</v>
      </c>
      <c r="L479">
        <v>0</v>
      </c>
      <c r="M479">
        <v>0</v>
      </c>
      <c r="N479">
        <v>9</v>
      </c>
      <c r="O479">
        <v>2</v>
      </c>
      <c r="P479">
        <v>0</v>
      </c>
      <c r="Q479">
        <v>6</v>
      </c>
      <c r="R479">
        <v>0</v>
      </c>
      <c r="S479">
        <v>1</v>
      </c>
      <c r="T479">
        <v>7</v>
      </c>
      <c r="U479">
        <v>0</v>
      </c>
      <c r="V479">
        <v>10</v>
      </c>
      <c r="W479">
        <v>0</v>
      </c>
      <c r="X479">
        <v>0</v>
      </c>
      <c r="Y479">
        <v>0</v>
      </c>
      <c r="Z479">
        <v>5</v>
      </c>
      <c r="AA479" t="s">
        <v>2201</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1</v>
      </c>
      <c r="BT479">
        <v>0</v>
      </c>
      <c r="BU479">
        <v>0</v>
      </c>
      <c r="BV479">
        <v>0</v>
      </c>
      <c r="BW479">
        <v>0</v>
      </c>
      <c r="BX479">
        <v>0</v>
      </c>
      <c r="BY479">
        <v>0</v>
      </c>
      <c r="BZ479">
        <v>0</v>
      </c>
      <c r="CA479">
        <v>0</v>
      </c>
      <c r="CB479">
        <v>0</v>
      </c>
      <c r="CC479">
        <v>0</v>
      </c>
      <c r="CD479">
        <v>2</v>
      </c>
      <c r="CE479">
        <v>0</v>
      </c>
      <c r="CF479">
        <v>0</v>
      </c>
      <c r="CG479">
        <v>0</v>
      </c>
      <c r="CH479">
        <v>1</v>
      </c>
      <c r="CI479">
        <v>0</v>
      </c>
      <c r="CJ479">
        <v>0</v>
      </c>
      <c r="CK479">
        <v>0</v>
      </c>
      <c r="CL479">
        <v>0</v>
      </c>
      <c r="CM479">
        <v>0</v>
      </c>
      <c r="CN479">
        <v>0</v>
      </c>
      <c r="CO479">
        <v>0</v>
      </c>
      <c r="CP479">
        <v>0</v>
      </c>
      <c r="CQ479">
        <v>0</v>
      </c>
      <c r="CR479">
        <v>0</v>
      </c>
      <c r="CS479">
        <v>0</v>
      </c>
      <c r="CT479">
        <v>0</v>
      </c>
      <c r="CU479">
        <v>0</v>
      </c>
      <c r="CV479">
        <v>0</v>
      </c>
      <c r="CW479">
        <v>0</v>
      </c>
      <c r="CX479">
        <v>0</v>
      </c>
      <c r="CY479">
        <v>1</v>
      </c>
      <c r="CZ479">
        <v>0</v>
      </c>
      <c r="DA479">
        <v>0</v>
      </c>
      <c r="DB479">
        <v>0</v>
      </c>
      <c r="DC479">
        <v>1</v>
      </c>
      <c r="DD479">
        <v>0</v>
      </c>
      <c r="DE479">
        <v>0</v>
      </c>
      <c r="DF479">
        <v>0</v>
      </c>
      <c r="DG479">
        <v>0</v>
      </c>
      <c r="DH479">
        <v>0</v>
      </c>
      <c r="DI479">
        <v>0</v>
      </c>
      <c r="DJ479">
        <v>1</v>
      </c>
      <c r="DK479">
        <v>0</v>
      </c>
      <c r="DL479">
        <v>0</v>
      </c>
      <c r="DM479">
        <v>0</v>
      </c>
      <c r="DN479">
        <v>0</v>
      </c>
      <c r="DO479">
        <v>0</v>
      </c>
      <c r="DP479">
        <v>0</v>
      </c>
      <c r="DQ479">
        <v>0</v>
      </c>
      <c r="DR479">
        <v>0</v>
      </c>
      <c r="DS479">
        <v>0</v>
      </c>
      <c r="DT479" s="340">
        <v>0</v>
      </c>
      <c r="DU479" s="340">
        <v>0</v>
      </c>
      <c r="DV479" s="340">
        <v>0</v>
      </c>
      <c r="DW479" s="340">
        <v>0</v>
      </c>
      <c r="DX479" s="340">
        <v>0</v>
      </c>
      <c r="DY479" s="340">
        <v>0</v>
      </c>
      <c r="DZ479" s="340">
        <v>0</v>
      </c>
      <c r="EA479" s="340">
        <v>0</v>
      </c>
      <c r="EB479" s="340">
        <v>0</v>
      </c>
      <c r="EC479" s="340">
        <v>0</v>
      </c>
      <c r="ED479" s="340">
        <v>0</v>
      </c>
      <c r="EE479" s="340">
        <v>2</v>
      </c>
      <c r="EF479" s="340">
        <v>0</v>
      </c>
      <c r="EG479" s="340">
        <v>0</v>
      </c>
      <c r="EH479" s="340">
        <v>0</v>
      </c>
      <c r="EI479" s="340">
        <v>2</v>
      </c>
      <c r="EJ479" s="235">
        <v>0</v>
      </c>
      <c r="EK479" s="235">
        <v>0</v>
      </c>
      <c r="EL479" s="235">
        <v>0</v>
      </c>
      <c r="EM479" s="235">
        <v>0</v>
      </c>
      <c r="EN479" s="235">
        <v>0</v>
      </c>
      <c r="EO479" s="235">
        <v>0</v>
      </c>
      <c r="EP479" s="235">
        <v>0</v>
      </c>
      <c r="EQ479" s="235">
        <v>0</v>
      </c>
      <c r="ER479" s="235">
        <v>0</v>
      </c>
      <c r="ES479" s="235">
        <v>0</v>
      </c>
      <c r="ET479" s="235">
        <v>1</v>
      </c>
      <c r="EU479" s="235">
        <v>0</v>
      </c>
      <c r="EV479" s="235">
        <v>0</v>
      </c>
      <c r="EW479" s="235">
        <v>0</v>
      </c>
      <c r="EX479" s="235">
        <v>0</v>
      </c>
      <c r="EY479" s="235">
        <v>0</v>
      </c>
    </row>
    <row r="480" spans="1:155" x14ac:dyDescent="0.2">
      <c r="A480" t="s">
        <v>1990</v>
      </c>
      <c r="E480" s="277"/>
      <c r="F480" s="277"/>
      <c r="G480" s="277"/>
      <c r="H480" s="277"/>
      <c r="I480" s="277"/>
      <c r="J480" s="277"/>
      <c r="K480">
        <v>0</v>
      </c>
      <c r="L480">
        <v>13</v>
      </c>
      <c r="M480">
        <v>0</v>
      </c>
      <c r="N480">
        <v>4</v>
      </c>
      <c r="O480">
        <v>3</v>
      </c>
      <c r="P480">
        <v>0</v>
      </c>
      <c r="Q480">
        <v>15</v>
      </c>
      <c r="R480">
        <v>26</v>
      </c>
      <c r="S480">
        <v>1</v>
      </c>
      <c r="T480">
        <v>45</v>
      </c>
      <c r="U480">
        <v>0</v>
      </c>
      <c r="V480">
        <v>7</v>
      </c>
      <c r="W480">
        <v>0</v>
      </c>
      <c r="X480">
        <v>0</v>
      </c>
      <c r="Y480">
        <v>0</v>
      </c>
      <c r="Z480">
        <v>0</v>
      </c>
      <c r="AA480" t="s">
        <v>2201</v>
      </c>
      <c r="AB480">
        <v>0</v>
      </c>
      <c r="AC480">
        <v>2</v>
      </c>
      <c r="AD480">
        <v>0</v>
      </c>
      <c r="AE480">
        <v>1</v>
      </c>
      <c r="AF480">
        <v>0</v>
      </c>
      <c r="AG480">
        <v>0</v>
      </c>
      <c r="AH480">
        <v>1</v>
      </c>
      <c r="AI480">
        <v>3</v>
      </c>
      <c r="AJ480">
        <v>0</v>
      </c>
      <c r="AK480">
        <v>1</v>
      </c>
      <c r="AL480">
        <v>0</v>
      </c>
      <c r="AM480">
        <v>2</v>
      </c>
      <c r="AN480">
        <v>0</v>
      </c>
      <c r="AO480">
        <v>0</v>
      </c>
      <c r="AP480">
        <v>0</v>
      </c>
      <c r="AQ480">
        <v>0</v>
      </c>
      <c r="AR480">
        <v>0</v>
      </c>
      <c r="AS480">
        <v>3</v>
      </c>
      <c r="AT480">
        <v>0</v>
      </c>
      <c r="AU480">
        <v>0</v>
      </c>
      <c r="AV480">
        <v>2</v>
      </c>
      <c r="AW480">
        <v>0</v>
      </c>
      <c r="AX480">
        <v>8</v>
      </c>
      <c r="AY480">
        <v>0</v>
      </c>
      <c r="AZ480">
        <v>0</v>
      </c>
      <c r="BA480">
        <v>0</v>
      </c>
      <c r="BB480">
        <v>0</v>
      </c>
      <c r="BC480">
        <v>0</v>
      </c>
      <c r="BD480">
        <v>0</v>
      </c>
      <c r="BE480">
        <v>0</v>
      </c>
      <c r="BF480">
        <v>0</v>
      </c>
      <c r="BG480">
        <v>0</v>
      </c>
      <c r="BH480">
        <v>0</v>
      </c>
      <c r="BI480">
        <v>3</v>
      </c>
      <c r="BJ480">
        <v>0</v>
      </c>
      <c r="BK480">
        <v>0</v>
      </c>
      <c r="BL480">
        <v>0</v>
      </c>
      <c r="BM480">
        <v>0</v>
      </c>
      <c r="BN480">
        <v>2</v>
      </c>
      <c r="BO480">
        <v>6</v>
      </c>
      <c r="BP480">
        <v>0</v>
      </c>
      <c r="BQ480">
        <v>0</v>
      </c>
      <c r="BR480">
        <v>0</v>
      </c>
      <c r="BS480">
        <v>1</v>
      </c>
      <c r="BT480">
        <v>0</v>
      </c>
      <c r="BU480">
        <v>0</v>
      </c>
      <c r="BV480">
        <v>0</v>
      </c>
      <c r="BW480">
        <v>0</v>
      </c>
      <c r="BX480">
        <v>0</v>
      </c>
      <c r="BY480">
        <v>3</v>
      </c>
      <c r="BZ480">
        <v>0</v>
      </c>
      <c r="CA480">
        <v>0</v>
      </c>
      <c r="CB480">
        <v>0</v>
      </c>
      <c r="CC480">
        <v>0</v>
      </c>
      <c r="CD480">
        <v>11</v>
      </c>
      <c r="CE480">
        <v>0</v>
      </c>
      <c r="CF480">
        <v>0</v>
      </c>
      <c r="CG480">
        <v>0</v>
      </c>
      <c r="CH480">
        <v>0</v>
      </c>
      <c r="CI480">
        <v>0</v>
      </c>
      <c r="CJ480">
        <v>0</v>
      </c>
      <c r="CK480">
        <v>0</v>
      </c>
      <c r="CL480">
        <v>0</v>
      </c>
      <c r="CM480">
        <v>0</v>
      </c>
      <c r="CN480">
        <v>0</v>
      </c>
      <c r="CO480">
        <v>12</v>
      </c>
      <c r="CP480">
        <v>0</v>
      </c>
      <c r="CQ480">
        <v>0</v>
      </c>
      <c r="CR480">
        <v>0</v>
      </c>
      <c r="CS480">
        <v>0</v>
      </c>
      <c r="CT480">
        <v>4</v>
      </c>
      <c r="CU480">
        <v>5</v>
      </c>
      <c r="CV480">
        <v>0</v>
      </c>
      <c r="CW480">
        <v>3</v>
      </c>
      <c r="CX480">
        <v>0</v>
      </c>
      <c r="CY480">
        <v>1</v>
      </c>
      <c r="CZ480">
        <v>0</v>
      </c>
      <c r="DA480">
        <v>0</v>
      </c>
      <c r="DB480">
        <v>0</v>
      </c>
      <c r="DC480">
        <v>0</v>
      </c>
      <c r="DD480">
        <v>0</v>
      </c>
      <c r="DE480">
        <v>11</v>
      </c>
      <c r="DF480">
        <v>0</v>
      </c>
      <c r="DG480">
        <v>0</v>
      </c>
      <c r="DH480">
        <v>0</v>
      </c>
      <c r="DI480">
        <v>0</v>
      </c>
      <c r="DJ480">
        <v>13</v>
      </c>
      <c r="DK480">
        <v>0</v>
      </c>
      <c r="DL480">
        <v>0</v>
      </c>
      <c r="DM480">
        <v>0</v>
      </c>
      <c r="DN480">
        <v>2</v>
      </c>
      <c r="DO480">
        <v>0</v>
      </c>
      <c r="DP480">
        <v>0</v>
      </c>
      <c r="DQ480">
        <v>0</v>
      </c>
      <c r="DR480">
        <v>0</v>
      </c>
      <c r="DS480">
        <v>0</v>
      </c>
      <c r="DT480" s="340">
        <v>0</v>
      </c>
      <c r="DU480" s="340">
        <v>1</v>
      </c>
      <c r="DV480" s="340">
        <v>0</v>
      </c>
      <c r="DW480" s="340">
        <v>0</v>
      </c>
      <c r="DX480" s="340">
        <v>1</v>
      </c>
      <c r="DY480" s="340">
        <v>0</v>
      </c>
      <c r="DZ480" s="340">
        <v>2</v>
      </c>
      <c r="EA480" s="340">
        <v>3</v>
      </c>
      <c r="EB480" s="340">
        <v>1</v>
      </c>
      <c r="EC480" s="340">
        <v>4</v>
      </c>
      <c r="ED480" s="340">
        <v>0</v>
      </c>
      <c r="EE480" s="340">
        <v>0</v>
      </c>
      <c r="EF480" s="340">
        <v>0</v>
      </c>
      <c r="EG480" s="340">
        <v>0</v>
      </c>
      <c r="EH480" s="340">
        <v>0</v>
      </c>
      <c r="EI480" s="340">
        <v>0</v>
      </c>
      <c r="EJ480" s="235">
        <v>0</v>
      </c>
      <c r="EK480" s="235">
        <v>1</v>
      </c>
      <c r="EL480" s="235">
        <v>0</v>
      </c>
      <c r="EM480" s="235">
        <v>0</v>
      </c>
      <c r="EN480" s="235">
        <v>2</v>
      </c>
      <c r="EO480" s="235">
        <v>0</v>
      </c>
      <c r="EP480" s="235">
        <v>1</v>
      </c>
      <c r="EQ480" s="235">
        <v>0</v>
      </c>
      <c r="ER480" s="235">
        <v>0</v>
      </c>
      <c r="ES480" s="235">
        <v>0</v>
      </c>
      <c r="ET480" s="235">
        <v>9</v>
      </c>
      <c r="EU480" s="235">
        <v>0</v>
      </c>
      <c r="EV480" s="235">
        <v>0</v>
      </c>
      <c r="EW480" s="235">
        <v>0</v>
      </c>
      <c r="EX480" s="235">
        <v>0</v>
      </c>
      <c r="EY480" s="235">
        <v>0</v>
      </c>
    </row>
    <row r="481" spans="1:155" x14ac:dyDescent="0.2">
      <c r="A481" t="s">
        <v>1808</v>
      </c>
      <c r="E481" s="277"/>
      <c r="F481" s="277"/>
      <c r="G481" s="277"/>
      <c r="H481" s="277"/>
      <c r="I481" s="277"/>
      <c r="J481" s="277"/>
      <c r="K481">
        <v>0</v>
      </c>
      <c r="L481">
        <v>280</v>
      </c>
      <c r="M481">
        <v>51</v>
      </c>
      <c r="N481">
        <v>3</v>
      </c>
      <c r="O481">
        <v>332</v>
      </c>
      <c r="P481">
        <v>30</v>
      </c>
      <c r="Q481">
        <v>77</v>
      </c>
      <c r="R481">
        <v>0</v>
      </c>
      <c r="S481">
        <v>0</v>
      </c>
      <c r="T481">
        <v>37</v>
      </c>
      <c r="U481">
        <v>0</v>
      </c>
      <c r="V481">
        <v>0</v>
      </c>
      <c r="W481">
        <v>0</v>
      </c>
      <c r="X481">
        <v>0</v>
      </c>
      <c r="Y481">
        <v>0</v>
      </c>
      <c r="Z481">
        <v>0</v>
      </c>
      <c r="AA481" t="s">
        <v>2201</v>
      </c>
      <c r="AB481">
        <v>0</v>
      </c>
      <c r="AC481">
        <v>25</v>
      </c>
      <c r="AD481">
        <v>6</v>
      </c>
      <c r="AE481">
        <v>0</v>
      </c>
      <c r="AF481">
        <v>100</v>
      </c>
      <c r="AG481">
        <v>0</v>
      </c>
      <c r="AH481">
        <v>26</v>
      </c>
      <c r="AI481">
        <v>0</v>
      </c>
      <c r="AJ481">
        <v>0</v>
      </c>
      <c r="AK481">
        <v>2</v>
      </c>
      <c r="AL481">
        <v>0</v>
      </c>
      <c r="AM481">
        <v>0</v>
      </c>
      <c r="AN481">
        <v>0</v>
      </c>
      <c r="AO481">
        <v>0</v>
      </c>
      <c r="AP481">
        <v>0</v>
      </c>
      <c r="AQ481">
        <v>0</v>
      </c>
      <c r="AR481">
        <v>0</v>
      </c>
      <c r="AS481">
        <v>112</v>
      </c>
      <c r="AT481">
        <v>3</v>
      </c>
      <c r="AU481">
        <v>0</v>
      </c>
      <c r="AV481">
        <v>19</v>
      </c>
      <c r="AW481">
        <v>30</v>
      </c>
      <c r="AX481">
        <v>29</v>
      </c>
      <c r="AY481">
        <v>0</v>
      </c>
      <c r="AZ481">
        <v>0</v>
      </c>
      <c r="BA481">
        <v>1</v>
      </c>
      <c r="BB481">
        <v>0</v>
      </c>
      <c r="BC481">
        <v>0</v>
      </c>
      <c r="BD481">
        <v>0</v>
      </c>
      <c r="BE481">
        <v>0</v>
      </c>
      <c r="BF481">
        <v>0</v>
      </c>
      <c r="BG481">
        <v>0</v>
      </c>
      <c r="BH481">
        <v>0</v>
      </c>
      <c r="BI481">
        <v>35</v>
      </c>
      <c r="BJ481">
        <v>4</v>
      </c>
      <c r="BK481">
        <v>3</v>
      </c>
      <c r="BL481">
        <v>47</v>
      </c>
      <c r="BM481">
        <v>3</v>
      </c>
      <c r="BN481">
        <v>9</v>
      </c>
      <c r="BO481">
        <v>0</v>
      </c>
      <c r="BP481">
        <v>0</v>
      </c>
      <c r="BQ481">
        <v>3</v>
      </c>
      <c r="BR481">
        <v>0</v>
      </c>
      <c r="BS481">
        <v>0</v>
      </c>
      <c r="BT481">
        <v>0</v>
      </c>
      <c r="BU481">
        <v>0</v>
      </c>
      <c r="BV481">
        <v>0</v>
      </c>
      <c r="BW481">
        <v>0</v>
      </c>
      <c r="BX481">
        <v>0</v>
      </c>
      <c r="BY481">
        <v>46</v>
      </c>
      <c r="BZ481">
        <v>3</v>
      </c>
      <c r="CA481">
        <v>0</v>
      </c>
      <c r="CB481">
        <v>36</v>
      </c>
      <c r="CC481">
        <v>4</v>
      </c>
      <c r="CD481">
        <v>2</v>
      </c>
      <c r="CE481">
        <v>0</v>
      </c>
      <c r="CF481">
        <v>0</v>
      </c>
      <c r="CG481">
        <v>6</v>
      </c>
      <c r="CH481">
        <v>8</v>
      </c>
      <c r="CI481">
        <v>0</v>
      </c>
      <c r="CJ481">
        <v>0</v>
      </c>
      <c r="CK481">
        <v>0</v>
      </c>
      <c r="CL481">
        <v>0</v>
      </c>
      <c r="CM481">
        <v>0</v>
      </c>
      <c r="CN481">
        <v>0</v>
      </c>
      <c r="CO481">
        <v>28</v>
      </c>
      <c r="CP481">
        <v>39</v>
      </c>
      <c r="CQ481">
        <v>0</v>
      </c>
      <c r="CR481">
        <v>106</v>
      </c>
      <c r="CS481">
        <v>2</v>
      </c>
      <c r="CT481">
        <v>7</v>
      </c>
      <c r="CU481">
        <v>0</v>
      </c>
      <c r="CV481">
        <v>0</v>
      </c>
      <c r="CW481">
        <v>0</v>
      </c>
      <c r="CX481">
        <v>1</v>
      </c>
      <c r="CY481">
        <v>0</v>
      </c>
      <c r="CZ481">
        <v>0</v>
      </c>
      <c r="DA481">
        <v>0</v>
      </c>
      <c r="DB481">
        <v>0</v>
      </c>
      <c r="DC481">
        <v>0</v>
      </c>
      <c r="DD481">
        <v>0</v>
      </c>
      <c r="DE481">
        <v>28</v>
      </c>
      <c r="DF481">
        <v>1</v>
      </c>
      <c r="DG481">
        <v>5</v>
      </c>
      <c r="DH481">
        <v>84</v>
      </c>
      <c r="DI481">
        <v>2</v>
      </c>
      <c r="DJ481">
        <v>14</v>
      </c>
      <c r="DK481">
        <v>0</v>
      </c>
      <c r="DL481">
        <v>0</v>
      </c>
      <c r="DM481">
        <v>1</v>
      </c>
      <c r="DN481">
        <v>0</v>
      </c>
      <c r="DO481">
        <v>0</v>
      </c>
      <c r="DP481">
        <v>0</v>
      </c>
      <c r="DQ481">
        <v>0</v>
      </c>
      <c r="DR481">
        <v>0</v>
      </c>
      <c r="DS481">
        <v>0</v>
      </c>
      <c r="DT481" s="340">
        <v>0</v>
      </c>
      <c r="DU481" s="340">
        <v>30</v>
      </c>
      <c r="DV481" s="340">
        <v>5</v>
      </c>
      <c r="DW481" s="340">
        <v>1</v>
      </c>
      <c r="DX481" s="340">
        <v>37</v>
      </c>
      <c r="DY481" s="340">
        <v>3</v>
      </c>
      <c r="DZ481" s="340">
        <v>14</v>
      </c>
      <c r="EA481" s="340">
        <v>0</v>
      </c>
      <c r="EB481" s="340">
        <v>0</v>
      </c>
      <c r="EC481" s="340">
        <v>3</v>
      </c>
      <c r="ED481" s="340">
        <v>0</v>
      </c>
      <c r="EE481" s="340">
        <v>0</v>
      </c>
      <c r="EF481" s="340">
        <v>0</v>
      </c>
      <c r="EG481" s="340">
        <v>0</v>
      </c>
      <c r="EH481" s="340">
        <v>0</v>
      </c>
      <c r="EI481" s="340">
        <v>0</v>
      </c>
      <c r="EJ481" s="235">
        <v>0</v>
      </c>
      <c r="EK481" s="235">
        <v>26</v>
      </c>
      <c r="EL481" s="235">
        <v>0</v>
      </c>
      <c r="EM481" s="235">
        <v>2</v>
      </c>
      <c r="EN481" s="235">
        <v>74</v>
      </c>
      <c r="EO481" s="235">
        <v>9</v>
      </c>
      <c r="EP481" s="235">
        <v>9</v>
      </c>
      <c r="EQ481" s="235">
        <v>0</v>
      </c>
      <c r="ER481" s="235">
        <v>0</v>
      </c>
      <c r="ES481" s="235">
        <v>3</v>
      </c>
      <c r="ET481" s="235">
        <v>0</v>
      </c>
      <c r="EU481" s="235">
        <v>0</v>
      </c>
      <c r="EV481" s="235">
        <v>0</v>
      </c>
      <c r="EW481" s="235">
        <v>0</v>
      </c>
      <c r="EX481" s="235">
        <v>0</v>
      </c>
      <c r="EY481" s="235">
        <v>0</v>
      </c>
    </row>
    <row r="482" spans="1:155" x14ac:dyDescent="0.2">
      <c r="A482" t="s">
        <v>2207</v>
      </c>
      <c r="E482" s="277"/>
      <c r="F482" s="277"/>
      <c r="G482" s="277"/>
      <c r="H482" s="277"/>
      <c r="I482" s="277"/>
      <c r="J482" s="277"/>
      <c r="K482">
        <v>0</v>
      </c>
      <c r="L482">
        <v>18</v>
      </c>
      <c r="M482">
        <v>1</v>
      </c>
      <c r="N482">
        <v>0</v>
      </c>
      <c r="O482">
        <v>3</v>
      </c>
      <c r="P482">
        <v>0</v>
      </c>
      <c r="Q482">
        <v>0</v>
      </c>
      <c r="R482">
        <v>0</v>
      </c>
      <c r="S482">
        <v>0</v>
      </c>
      <c r="T482">
        <v>45</v>
      </c>
      <c r="U482">
        <v>1</v>
      </c>
      <c r="V482">
        <v>0</v>
      </c>
      <c r="W482">
        <v>0</v>
      </c>
      <c r="X482">
        <v>0</v>
      </c>
      <c r="Y482">
        <v>0</v>
      </c>
      <c r="Z482">
        <v>0</v>
      </c>
      <c r="AA482" t="s">
        <v>2201</v>
      </c>
      <c r="AB482">
        <v>0</v>
      </c>
      <c r="AC482">
        <v>0</v>
      </c>
      <c r="AD482">
        <v>0</v>
      </c>
      <c r="AE482">
        <v>0</v>
      </c>
      <c r="AF482">
        <v>1</v>
      </c>
      <c r="AG482">
        <v>0</v>
      </c>
      <c r="AH482">
        <v>0</v>
      </c>
      <c r="AI482">
        <v>0</v>
      </c>
      <c r="AJ482">
        <v>0</v>
      </c>
      <c r="AK482">
        <v>3</v>
      </c>
      <c r="AL482">
        <v>0</v>
      </c>
      <c r="AM482">
        <v>0</v>
      </c>
      <c r="AN482">
        <v>0</v>
      </c>
      <c r="AO482">
        <v>0</v>
      </c>
      <c r="AP482">
        <v>0</v>
      </c>
      <c r="AQ482">
        <v>0</v>
      </c>
      <c r="AR482">
        <v>0</v>
      </c>
      <c r="AS482">
        <v>2</v>
      </c>
      <c r="AT482">
        <v>0</v>
      </c>
      <c r="AU482">
        <v>0</v>
      </c>
      <c r="AV482">
        <v>0</v>
      </c>
      <c r="AW482">
        <v>0</v>
      </c>
      <c r="AX482">
        <v>0</v>
      </c>
      <c r="AY482">
        <v>0</v>
      </c>
      <c r="AZ482">
        <v>0</v>
      </c>
      <c r="BA482">
        <v>0</v>
      </c>
      <c r="BB482">
        <v>3</v>
      </c>
      <c r="BC482">
        <v>0</v>
      </c>
      <c r="BD482">
        <v>0</v>
      </c>
      <c r="BE482">
        <v>0</v>
      </c>
      <c r="BF482">
        <v>0</v>
      </c>
      <c r="BG482">
        <v>0</v>
      </c>
      <c r="BH482">
        <v>0</v>
      </c>
      <c r="BI482">
        <v>1</v>
      </c>
      <c r="BJ482">
        <v>0</v>
      </c>
      <c r="BK482">
        <v>0</v>
      </c>
      <c r="BL482">
        <v>1</v>
      </c>
      <c r="BM482">
        <v>0</v>
      </c>
      <c r="BN482">
        <v>0</v>
      </c>
      <c r="BO482">
        <v>0</v>
      </c>
      <c r="BP482">
        <v>0</v>
      </c>
      <c r="BQ482">
        <v>9</v>
      </c>
      <c r="BR482">
        <v>0</v>
      </c>
      <c r="BS482">
        <v>0</v>
      </c>
      <c r="BT482">
        <v>0</v>
      </c>
      <c r="BU482">
        <v>0</v>
      </c>
      <c r="BV482">
        <v>0</v>
      </c>
      <c r="BW482">
        <v>0</v>
      </c>
      <c r="BX482">
        <v>0</v>
      </c>
      <c r="BY482">
        <v>3</v>
      </c>
      <c r="BZ482">
        <v>0</v>
      </c>
      <c r="CA482">
        <v>0</v>
      </c>
      <c r="CB482">
        <v>0</v>
      </c>
      <c r="CC482">
        <v>0</v>
      </c>
      <c r="CD482">
        <v>0</v>
      </c>
      <c r="CE482">
        <v>0</v>
      </c>
      <c r="CF482">
        <v>0</v>
      </c>
      <c r="CG482">
        <v>1</v>
      </c>
      <c r="CH482">
        <v>10</v>
      </c>
      <c r="CI482">
        <v>0</v>
      </c>
      <c r="CJ482">
        <v>0</v>
      </c>
      <c r="CK482">
        <v>0</v>
      </c>
      <c r="CL482">
        <v>0</v>
      </c>
      <c r="CM482">
        <v>0</v>
      </c>
      <c r="CN482">
        <v>0</v>
      </c>
      <c r="CO482">
        <v>2</v>
      </c>
      <c r="CP482">
        <v>0</v>
      </c>
      <c r="CQ482">
        <v>0</v>
      </c>
      <c r="CR482">
        <v>0</v>
      </c>
      <c r="CS482">
        <v>0</v>
      </c>
      <c r="CT482">
        <v>0</v>
      </c>
      <c r="CU482">
        <v>0</v>
      </c>
      <c r="CV482">
        <v>0</v>
      </c>
      <c r="CW482">
        <v>4</v>
      </c>
      <c r="CX482">
        <v>0</v>
      </c>
      <c r="CY482">
        <v>0</v>
      </c>
      <c r="CZ482">
        <v>0</v>
      </c>
      <c r="DA482">
        <v>0</v>
      </c>
      <c r="DB482">
        <v>0</v>
      </c>
      <c r="DC482">
        <v>0</v>
      </c>
      <c r="DD482">
        <v>0</v>
      </c>
      <c r="DE482">
        <v>2</v>
      </c>
      <c r="DF482">
        <v>0</v>
      </c>
      <c r="DG482">
        <v>0</v>
      </c>
      <c r="DH482">
        <v>2</v>
      </c>
      <c r="DI482">
        <v>0</v>
      </c>
      <c r="DJ482">
        <v>0</v>
      </c>
      <c r="DK482">
        <v>0</v>
      </c>
      <c r="DL482">
        <v>0</v>
      </c>
      <c r="DM482">
        <v>1</v>
      </c>
      <c r="DN482">
        <v>3</v>
      </c>
      <c r="DO482">
        <v>0</v>
      </c>
      <c r="DP482">
        <v>0</v>
      </c>
      <c r="DQ482">
        <v>0</v>
      </c>
      <c r="DR482">
        <v>0</v>
      </c>
      <c r="DS482">
        <v>0</v>
      </c>
      <c r="DT482" s="340">
        <v>0</v>
      </c>
      <c r="DU482" s="340">
        <v>0</v>
      </c>
      <c r="DV482" s="340">
        <v>0</v>
      </c>
      <c r="DW482" s="340">
        <v>0</v>
      </c>
      <c r="DX482" s="340">
        <v>0</v>
      </c>
      <c r="DY482" s="340">
        <v>0</v>
      </c>
      <c r="DZ482" s="340">
        <v>0</v>
      </c>
      <c r="EA482" s="340">
        <v>0</v>
      </c>
      <c r="EB482" s="340">
        <v>0</v>
      </c>
      <c r="EC482" s="340">
        <v>1</v>
      </c>
      <c r="ED482" s="340">
        <v>1</v>
      </c>
      <c r="EE482" s="340">
        <v>0</v>
      </c>
      <c r="EF482" s="340">
        <v>0</v>
      </c>
      <c r="EG482" s="340">
        <v>0</v>
      </c>
      <c r="EH482" s="340">
        <v>0</v>
      </c>
      <c r="EI482" s="340">
        <v>0</v>
      </c>
      <c r="EJ482" s="235">
        <v>0</v>
      </c>
      <c r="EK482" s="235">
        <v>3</v>
      </c>
      <c r="EL482" s="235">
        <v>0</v>
      </c>
      <c r="EM482" s="235">
        <v>0</v>
      </c>
      <c r="EN482" s="235">
        <v>0</v>
      </c>
      <c r="EO482" s="235">
        <v>0</v>
      </c>
      <c r="EP482" s="235">
        <v>0</v>
      </c>
      <c r="EQ482" s="235">
        <v>0</v>
      </c>
      <c r="ER482" s="235">
        <v>0</v>
      </c>
      <c r="ES482" s="235">
        <v>0</v>
      </c>
      <c r="ET482" s="235">
        <v>2</v>
      </c>
      <c r="EU482" s="235">
        <v>0</v>
      </c>
      <c r="EV482" s="235">
        <v>0</v>
      </c>
      <c r="EW482" s="235">
        <v>0</v>
      </c>
      <c r="EX482" s="235">
        <v>0</v>
      </c>
      <c r="EY482" s="235">
        <v>0</v>
      </c>
    </row>
    <row r="483" spans="1:155" x14ac:dyDescent="0.2">
      <c r="A483" t="s">
        <v>2156</v>
      </c>
      <c r="E483" s="277"/>
      <c r="F483" s="277"/>
      <c r="G483" s="277"/>
      <c r="H483" s="277"/>
      <c r="I483" s="277"/>
      <c r="J483" s="277"/>
      <c r="K483">
        <v>0</v>
      </c>
      <c r="L483">
        <v>534</v>
      </c>
      <c r="M483">
        <v>2</v>
      </c>
      <c r="N483">
        <v>155</v>
      </c>
      <c r="O483">
        <v>1007</v>
      </c>
      <c r="P483">
        <v>5</v>
      </c>
      <c r="Q483">
        <v>86</v>
      </c>
      <c r="R483">
        <v>0</v>
      </c>
      <c r="S483">
        <v>2</v>
      </c>
      <c r="T483">
        <v>122</v>
      </c>
      <c r="U483">
        <v>43</v>
      </c>
      <c r="V483">
        <v>0</v>
      </c>
      <c r="W483">
        <v>0</v>
      </c>
      <c r="X483">
        <v>0</v>
      </c>
      <c r="Y483">
        <v>1</v>
      </c>
      <c r="Z483">
        <v>0</v>
      </c>
      <c r="AA483" t="s">
        <v>2201</v>
      </c>
      <c r="AB483">
        <v>0</v>
      </c>
      <c r="AC483">
        <v>69</v>
      </c>
      <c r="AD483">
        <v>0</v>
      </c>
      <c r="AE483">
        <v>29</v>
      </c>
      <c r="AF483">
        <v>227</v>
      </c>
      <c r="AG483">
        <v>0</v>
      </c>
      <c r="AH483">
        <v>0</v>
      </c>
      <c r="AI483">
        <v>0</v>
      </c>
      <c r="AJ483">
        <v>2</v>
      </c>
      <c r="AK483">
        <v>13</v>
      </c>
      <c r="AL483">
        <v>0</v>
      </c>
      <c r="AM483">
        <v>0</v>
      </c>
      <c r="AN483">
        <v>0</v>
      </c>
      <c r="AO483">
        <v>0</v>
      </c>
      <c r="AP483">
        <v>1</v>
      </c>
      <c r="AQ483">
        <v>0</v>
      </c>
      <c r="AR483">
        <v>0</v>
      </c>
      <c r="AS483">
        <v>87</v>
      </c>
      <c r="AT483">
        <v>0</v>
      </c>
      <c r="AU483">
        <v>10</v>
      </c>
      <c r="AV483">
        <v>340</v>
      </c>
      <c r="AW483">
        <v>8</v>
      </c>
      <c r="AX483">
        <v>70</v>
      </c>
      <c r="AY483">
        <v>0</v>
      </c>
      <c r="AZ483">
        <v>0</v>
      </c>
      <c r="BA483">
        <v>0</v>
      </c>
      <c r="BB483">
        <v>9</v>
      </c>
      <c r="BC483">
        <v>0</v>
      </c>
      <c r="BD483">
        <v>0</v>
      </c>
      <c r="BE483">
        <v>0</v>
      </c>
      <c r="BF483">
        <v>0</v>
      </c>
      <c r="BG483">
        <v>0</v>
      </c>
      <c r="BH483">
        <v>0</v>
      </c>
      <c r="BI483">
        <v>55</v>
      </c>
      <c r="BJ483">
        <v>0</v>
      </c>
      <c r="BK483">
        <v>23</v>
      </c>
      <c r="BL483">
        <v>139</v>
      </c>
      <c r="BM483">
        <v>0</v>
      </c>
      <c r="BN483">
        <v>10</v>
      </c>
      <c r="BO483">
        <v>0</v>
      </c>
      <c r="BQ483">
        <v>18</v>
      </c>
      <c r="BR483">
        <v>0</v>
      </c>
      <c r="BS483">
        <v>0</v>
      </c>
      <c r="BT483">
        <v>0</v>
      </c>
      <c r="BU483">
        <v>0</v>
      </c>
      <c r="BV483">
        <v>0</v>
      </c>
      <c r="BW483">
        <v>0</v>
      </c>
      <c r="BX483">
        <v>0</v>
      </c>
      <c r="BY483">
        <v>164</v>
      </c>
      <c r="BZ483">
        <v>0</v>
      </c>
      <c r="CA483">
        <v>2</v>
      </c>
      <c r="CB483">
        <v>282</v>
      </c>
      <c r="CC483">
        <v>8</v>
      </c>
      <c r="CD483">
        <v>62</v>
      </c>
      <c r="CE483">
        <v>0</v>
      </c>
      <c r="CF483">
        <v>0</v>
      </c>
      <c r="CG483">
        <v>0</v>
      </c>
      <c r="CH483">
        <v>32</v>
      </c>
      <c r="CI483">
        <v>0</v>
      </c>
      <c r="CJ483">
        <v>0</v>
      </c>
      <c r="CK483">
        <v>0</v>
      </c>
      <c r="CL483">
        <v>0</v>
      </c>
      <c r="CM483">
        <v>0</v>
      </c>
      <c r="CN483">
        <v>0</v>
      </c>
      <c r="CO483">
        <v>216</v>
      </c>
      <c r="CP483">
        <v>0</v>
      </c>
      <c r="CQ483">
        <v>54</v>
      </c>
      <c r="CR483">
        <v>372</v>
      </c>
      <c r="CS483">
        <v>0</v>
      </c>
      <c r="CT483">
        <v>40</v>
      </c>
      <c r="CU483">
        <v>0</v>
      </c>
      <c r="CV483">
        <v>0</v>
      </c>
      <c r="CW483">
        <v>21</v>
      </c>
      <c r="CX483">
        <v>2</v>
      </c>
      <c r="CY483">
        <v>0</v>
      </c>
      <c r="CZ483">
        <v>0</v>
      </c>
      <c r="DA483">
        <v>0</v>
      </c>
      <c r="DB483">
        <v>0</v>
      </c>
      <c r="DC483">
        <v>0</v>
      </c>
      <c r="DD483">
        <v>0</v>
      </c>
      <c r="DE483">
        <v>294</v>
      </c>
      <c r="DF483">
        <v>0</v>
      </c>
      <c r="DG483">
        <v>0</v>
      </c>
      <c r="DH483">
        <v>279</v>
      </c>
      <c r="DI483">
        <v>28</v>
      </c>
      <c r="DJ483">
        <v>71</v>
      </c>
      <c r="DK483">
        <v>0</v>
      </c>
      <c r="DL483">
        <v>0</v>
      </c>
      <c r="DM483">
        <v>0</v>
      </c>
      <c r="DN483">
        <v>22</v>
      </c>
      <c r="DO483">
        <v>0</v>
      </c>
      <c r="DP483">
        <v>0</v>
      </c>
      <c r="DQ483">
        <v>0</v>
      </c>
      <c r="DR483">
        <v>0</v>
      </c>
      <c r="DS483">
        <v>0</v>
      </c>
      <c r="DT483" s="340">
        <v>0</v>
      </c>
      <c r="DU483" s="340">
        <v>194</v>
      </c>
      <c r="DV483" s="340">
        <v>0</v>
      </c>
      <c r="DW483" s="340">
        <v>30</v>
      </c>
      <c r="DX483" s="340">
        <v>251</v>
      </c>
      <c r="DY483" s="340">
        <v>5</v>
      </c>
      <c r="DZ483" s="340">
        <v>63</v>
      </c>
      <c r="EA483" s="340">
        <v>0</v>
      </c>
      <c r="EB483" s="340">
        <v>0</v>
      </c>
      <c r="EC483" s="340">
        <v>56</v>
      </c>
      <c r="ED483" s="340">
        <v>14</v>
      </c>
      <c r="EE483" s="340">
        <v>0</v>
      </c>
      <c r="EF483" s="340">
        <v>0</v>
      </c>
      <c r="EG483" s="340">
        <v>0</v>
      </c>
      <c r="EH483" s="340">
        <v>0</v>
      </c>
      <c r="EI483" s="340">
        <v>0</v>
      </c>
      <c r="EJ483" s="235">
        <v>0</v>
      </c>
      <c r="EK483" s="235">
        <v>339</v>
      </c>
      <c r="EL483" s="235">
        <v>10</v>
      </c>
      <c r="EM483" s="235">
        <v>0</v>
      </c>
      <c r="EN483" s="235">
        <v>155</v>
      </c>
      <c r="EO483" s="235">
        <v>11</v>
      </c>
      <c r="EP483" s="235">
        <v>22</v>
      </c>
      <c r="EQ483" s="235">
        <v>0</v>
      </c>
      <c r="ER483" s="235">
        <v>0</v>
      </c>
      <c r="ES483" s="235">
        <v>0</v>
      </c>
      <c r="ET483" s="235">
        <v>70</v>
      </c>
      <c r="EU483" s="235">
        <v>0</v>
      </c>
      <c r="EV483" s="235">
        <v>0</v>
      </c>
      <c r="EW483" s="235">
        <v>0</v>
      </c>
      <c r="EX483" s="235">
        <v>0</v>
      </c>
      <c r="EY483" s="235">
        <v>0</v>
      </c>
    </row>
    <row r="484" spans="1:155" x14ac:dyDescent="0.2">
      <c r="A484" t="s">
        <v>1736</v>
      </c>
      <c r="E484" s="277"/>
      <c r="F484" s="277"/>
      <c r="G484" s="277"/>
      <c r="H484" s="277"/>
      <c r="I484" s="277"/>
      <c r="J484" s="277"/>
      <c r="K484">
        <v>0</v>
      </c>
      <c r="L484">
        <v>0</v>
      </c>
      <c r="M484">
        <v>0</v>
      </c>
      <c r="N484">
        <v>232</v>
      </c>
      <c r="O484">
        <v>2</v>
      </c>
      <c r="P484">
        <v>0</v>
      </c>
      <c r="Q484">
        <v>1</v>
      </c>
      <c r="R484">
        <v>0</v>
      </c>
      <c r="S484">
        <v>0</v>
      </c>
      <c r="T484">
        <v>127</v>
      </c>
      <c r="U484">
        <v>0</v>
      </c>
      <c r="V484">
        <v>0</v>
      </c>
      <c r="W484">
        <v>0</v>
      </c>
      <c r="X484">
        <v>0</v>
      </c>
      <c r="Y484">
        <v>0</v>
      </c>
      <c r="Z484">
        <v>0</v>
      </c>
      <c r="AA484" t="s">
        <v>2201</v>
      </c>
      <c r="AB484">
        <v>0</v>
      </c>
      <c r="AC484">
        <v>0</v>
      </c>
      <c r="AD484">
        <v>0</v>
      </c>
      <c r="AE484">
        <v>49</v>
      </c>
      <c r="AF484">
        <v>0</v>
      </c>
      <c r="AG484">
        <v>0</v>
      </c>
      <c r="AH484">
        <v>1</v>
      </c>
      <c r="AI484">
        <v>0</v>
      </c>
      <c r="AJ484">
        <v>0</v>
      </c>
      <c r="AK484">
        <v>3</v>
      </c>
      <c r="AL484">
        <v>0</v>
      </c>
      <c r="AM484">
        <v>0</v>
      </c>
      <c r="AN484">
        <v>0</v>
      </c>
      <c r="AO484">
        <v>0</v>
      </c>
      <c r="AP484">
        <v>0</v>
      </c>
      <c r="AQ484">
        <v>0</v>
      </c>
      <c r="AR484">
        <v>0</v>
      </c>
      <c r="AS484">
        <v>0</v>
      </c>
      <c r="AT484">
        <v>0</v>
      </c>
      <c r="AU484">
        <v>25</v>
      </c>
      <c r="AV484">
        <v>0</v>
      </c>
      <c r="AW484">
        <v>0</v>
      </c>
      <c r="AX484">
        <v>0</v>
      </c>
      <c r="AY484">
        <v>0</v>
      </c>
      <c r="AZ484">
        <v>0</v>
      </c>
      <c r="BA484">
        <v>5</v>
      </c>
      <c r="BB484">
        <v>0</v>
      </c>
      <c r="BC484">
        <v>0</v>
      </c>
      <c r="BD484">
        <v>0</v>
      </c>
      <c r="BE484">
        <v>0</v>
      </c>
      <c r="BF484">
        <v>0</v>
      </c>
      <c r="BG484">
        <v>0</v>
      </c>
      <c r="BH484">
        <v>0</v>
      </c>
      <c r="BI484">
        <v>0</v>
      </c>
      <c r="BJ484">
        <v>0</v>
      </c>
      <c r="BK484">
        <v>17</v>
      </c>
      <c r="BL484">
        <v>0</v>
      </c>
      <c r="BM484">
        <v>0</v>
      </c>
      <c r="BN484">
        <v>0</v>
      </c>
      <c r="BO484">
        <v>0</v>
      </c>
      <c r="BP484">
        <v>0</v>
      </c>
      <c r="BQ484">
        <v>5</v>
      </c>
      <c r="BR484">
        <v>0</v>
      </c>
      <c r="BS484">
        <v>0</v>
      </c>
      <c r="BT484">
        <v>0</v>
      </c>
      <c r="BU484">
        <v>0</v>
      </c>
      <c r="BV484">
        <v>0</v>
      </c>
      <c r="BW484">
        <v>0</v>
      </c>
      <c r="BX484">
        <v>0</v>
      </c>
      <c r="BY484">
        <v>0</v>
      </c>
      <c r="BZ484">
        <v>0</v>
      </c>
      <c r="CA484">
        <v>12</v>
      </c>
      <c r="CB484">
        <v>0</v>
      </c>
      <c r="CC484">
        <v>0</v>
      </c>
      <c r="CD484">
        <v>39</v>
      </c>
      <c r="CE484">
        <v>0</v>
      </c>
      <c r="CF484">
        <v>0</v>
      </c>
      <c r="CG484">
        <v>8</v>
      </c>
      <c r="CH484">
        <v>0</v>
      </c>
      <c r="CI484">
        <v>0</v>
      </c>
      <c r="CJ484">
        <v>0</v>
      </c>
      <c r="CK484">
        <v>0</v>
      </c>
      <c r="CL484">
        <v>0</v>
      </c>
      <c r="CM484">
        <v>0</v>
      </c>
      <c r="CN484">
        <v>0</v>
      </c>
      <c r="CO484">
        <v>0</v>
      </c>
      <c r="CP484">
        <v>0</v>
      </c>
      <c r="CQ484">
        <v>45</v>
      </c>
      <c r="CR484">
        <v>0</v>
      </c>
      <c r="CS484">
        <v>0</v>
      </c>
      <c r="CT484">
        <v>0</v>
      </c>
      <c r="CU484">
        <v>0</v>
      </c>
      <c r="CV484">
        <v>0</v>
      </c>
      <c r="CW484">
        <v>6</v>
      </c>
      <c r="CX484">
        <v>0</v>
      </c>
      <c r="CY484">
        <v>0</v>
      </c>
      <c r="CZ484">
        <v>0</v>
      </c>
      <c r="DA484">
        <v>0</v>
      </c>
      <c r="DB484">
        <v>0</v>
      </c>
      <c r="DC484">
        <v>0</v>
      </c>
      <c r="DD484">
        <v>0</v>
      </c>
      <c r="DE484">
        <v>0</v>
      </c>
      <c r="DF484">
        <v>0</v>
      </c>
      <c r="DG484">
        <v>11</v>
      </c>
      <c r="DH484">
        <v>0</v>
      </c>
      <c r="DI484">
        <v>0</v>
      </c>
      <c r="DJ484">
        <v>101</v>
      </c>
      <c r="DK484">
        <v>0</v>
      </c>
      <c r="DL484">
        <v>0</v>
      </c>
      <c r="DM484">
        <v>2</v>
      </c>
      <c r="DN484">
        <v>0</v>
      </c>
      <c r="DO484">
        <v>0</v>
      </c>
      <c r="DP484">
        <v>0</v>
      </c>
      <c r="DQ484">
        <v>0</v>
      </c>
      <c r="DR484">
        <v>0</v>
      </c>
      <c r="DS484">
        <v>0</v>
      </c>
      <c r="DT484" s="340">
        <v>0</v>
      </c>
      <c r="DU484" s="340">
        <v>0</v>
      </c>
      <c r="DV484" s="340">
        <v>0</v>
      </c>
      <c r="DW484" s="340">
        <v>62</v>
      </c>
      <c r="DX484" s="340">
        <v>1</v>
      </c>
      <c r="DY484" s="340">
        <v>0</v>
      </c>
      <c r="DZ484" s="340">
        <v>4</v>
      </c>
      <c r="EA484" s="340">
        <v>0</v>
      </c>
      <c r="EB484" s="340">
        <v>0</v>
      </c>
      <c r="EC484" s="340">
        <v>33</v>
      </c>
      <c r="ED484" s="340">
        <v>0</v>
      </c>
      <c r="EE484" s="340">
        <v>0</v>
      </c>
      <c r="EF484" s="340">
        <v>0</v>
      </c>
      <c r="EG484" s="340">
        <v>0</v>
      </c>
      <c r="EH484" s="340">
        <v>0</v>
      </c>
      <c r="EI484" s="340">
        <v>0</v>
      </c>
      <c r="EJ484" s="235">
        <v>0</v>
      </c>
      <c r="EK484" s="235">
        <v>0</v>
      </c>
      <c r="EL484" s="235">
        <v>0</v>
      </c>
      <c r="EM484" s="235">
        <v>3</v>
      </c>
      <c r="EN484" s="235">
        <v>0</v>
      </c>
      <c r="EO484" s="235">
        <v>0</v>
      </c>
      <c r="EP484" s="235">
        <v>22</v>
      </c>
      <c r="EQ484" s="235">
        <v>0</v>
      </c>
      <c r="ER484" s="235">
        <v>0</v>
      </c>
      <c r="ES484" s="235">
        <v>4</v>
      </c>
      <c r="ET484" s="235">
        <v>0</v>
      </c>
      <c r="EU484" s="235">
        <v>0</v>
      </c>
      <c r="EV484" s="235">
        <v>0</v>
      </c>
      <c r="EW484" s="235">
        <v>0</v>
      </c>
      <c r="EX484" s="235">
        <v>0</v>
      </c>
      <c r="EY484" s="235">
        <v>0</v>
      </c>
    </row>
    <row r="485" spans="1:155" x14ac:dyDescent="0.2">
      <c r="A485" t="s">
        <v>2035</v>
      </c>
      <c r="E485" s="277"/>
      <c r="F485" s="277"/>
      <c r="G485" s="277"/>
      <c r="H485" s="277"/>
      <c r="I485" s="277"/>
      <c r="J485" s="277"/>
      <c r="K485">
        <v>0</v>
      </c>
      <c r="L485">
        <v>19</v>
      </c>
      <c r="M485">
        <v>0</v>
      </c>
      <c r="N485">
        <v>2</v>
      </c>
      <c r="O485">
        <v>15</v>
      </c>
      <c r="P485">
        <v>0</v>
      </c>
      <c r="Q485">
        <v>2</v>
      </c>
      <c r="R485">
        <v>0</v>
      </c>
      <c r="S485">
        <v>0</v>
      </c>
      <c r="T485">
        <v>2</v>
      </c>
      <c r="U485">
        <v>0</v>
      </c>
      <c r="V485">
        <v>0</v>
      </c>
      <c r="W485">
        <v>0</v>
      </c>
      <c r="X485">
        <v>0</v>
      </c>
      <c r="Y485">
        <v>0</v>
      </c>
      <c r="Z485">
        <v>0</v>
      </c>
      <c r="AA485" t="s">
        <v>2201</v>
      </c>
      <c r="AB485">
        <v>0</v>
      </c>
      <c r="AC485">
        <v>2</v>
      </c>
      <c r="AD485">
        <v>0</v>
      </c>
      <c r="AE485">
        <v>0</v>
      </c>
      <c r="AF485">
        <v>1</v>
      </c>
      <c r="AG485">
        <v>0</v>
      </c>
      <c r="AH485">
        <v>0</v>
      </c>
      <c r="AI485">
        <v>0</v>
      </c>
      <c r="AJ485">
        <v>0</v>
      </c>
      <c r="AK485">
        <v>0</v>
      </c>
      <c r="AL485">
        <v>0</v>
      </c>
      <c r="AM485">
        <v>0</v>
      </c>
      <c r="AN485">
        <v>0</v>
      </c>
      <c r="AO485">
        <v>0</v>
      </c>
      <c r="AP485">
        <v>0</v>
      </c>
      <c r="AQ485">
        <v>0</v>
      </c>
      <c r="AR485">
        <v>0</v>
      </c>
      <c r="AS485">
        <v>2</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1</v>
      </c>
      <c r="BM485">
        <v>0</v>
      </c>
      <c r="BN485">
        <v>0</v>
      </c>
      <c r="BO485">
        <v>0</v>
      </c>
      <c r="BP485">
        <v>0</v>
      </c>
      <c r="BQ485">
        <v>0</v>
      </c>
      <c r="BR485">
        <v>0</v>
      </c>
      <c r="BS485">
        <v>0</v>
      </c>
      <c r="BT485">
        <v>0</v>
      </c>
      <c r="BU485">
        <v>0</v>
      </c>
      <c r="BV485">
        <v>0</v>
      </c>
      <c r="BW485">
        <v>0</v>
      </c>
      <c r="BX485">
        <v>0</v>
      </c>
      <c r="BY485">
        <v>2</v>
      </c>
      <c r="BZ485">
        <v>0</v>
      </c>
      <c r="CA485">
        <v>0</v>
      </c>
      <c r="CB485">
        <v>0</v>
      </c>
      <c r="CC485">
        <v>0</v>
      </c>
      <c r="CD485">
        <v>0</v>
      </c>
      <c r="CE485">
        <v>0</v>
      </c>
      <c r="CF485">
        <v>0</v>
      </c>
      <c r="CG485">
        <v>0</v>
      </c>
      <c r="CH485">
        <v>0</v>
      </c>
      <c r="CI485">
        <v>0</v>
      </c>
      <c r="CJ485">
        <v>0</v>
      </c>
      <c r="CK485">
        <v>0</v>
      </c>
      <c r="CL485">
        <v>0</v>
      </c>
      <c r="CM485">
        <v>0</v>
      </c>
      <c r="CN485">
        <v>0</v>
      </c>
      <c r="CO485">
        <v>3</v>
      </c>
      <c r="CP485">
        <v>0</v>
      </c>
      <c r="CQ485">
        <v>0</v>
      </c>
      <c r="CR485">
        <v>0</v>
      </c>
      <c r="CS485">
        <v>0</v>
      </c>
      <c r="CT485">
        <v>1</v>
      </c>
      <c r="CU485">
        <v>0</v>
      </c>
      <c r="CV485">
        <v>0</v>
      </c>
      <c r="CW485">
        <v>0</v>
      </c>
      <c r="CX485">
        <v>0</v>
      </c>
      <c r="CY485">
        <v>0</v>
      </c>
      <c r="CZ485">
        <v>0</v>
      </c>
      <c r="DA485">
        <v>0</v>
      </c>
      <c r="DB485">
        <v>0</v>
      </c>
      <c r="DC485">
        <v>0</v>
      </c>
      <c r="DD485">
        <v>0</v>
      </c>
      <c r="DE485">
        <v>4</v>
      </c>
      <c r="DF485">
        <v>0</v>
      </c>
      <c r="DG485">
        <v>0</v>
      </c>
      <c r="DH485">
        <v>0</v>
      </c>
      <c r="DI485">
        <v>0</v>
      </c>
      <c r="DJ485">
        <v>0</v>
      </c>
      <c r="DK485">
        <v>0</v>
      </c>
      <c r="DL485">
        <v>0</v>
      </c>
      <c r="DM485">
        <v>0</v>
      </c>
      <c r="DN485">
        <v>0</v>
      </c>
      <c r="DO485">
        <v>0</v>
      </c>
      <c r="DP485">
        <v>0</v>
      </c>
      <c r="DQ485">
        <v>0</v>
      </c>
      <c r="DR485">
        <v>0</v>
      </c>
      <c r="DS485">
        <v>0</v>
      </c>
      <c r="DT485" s="340">
        <v>0</v>
      </c>
      <c r="DU485" s="340">
        <v>1</v>
      </c>
      <c r="DV485" s="340">
        <v>0</v>
      </c>
      <c r="DW485" s="340">
        <v>0</v>
      </c>
      <c r="DX485" s="340">
        <v>0</v>
      </c>
      <c r="DY485" s="340">
        <v>0</v>
      </c>
      <c r="DZ485" s="340">
        <v>1</v>
      </c>
      <c r="EA485" s="340">
        <v>0</v>
      </c>
      <c r="EB485" s="340">
        <v>0</v>
      </c>
      <c r="EC485" s="340">
        <v>0</v>
      </c>
      <c r="ED485" s="340">
        <v>0</v>
      </c>
      <c r="EE485" s="340">
        <v>0</v>
      </c>
      <c r="EF485" s="340">
        <v>0</v>
      </c>
      <c r="EG485" s="340">
        <v>0</v>
      </c>
      <c r="EH485" s="340">
        <v>0</v>
      </c>
      <c r="EI485" s="340">
        <v>0</v>
      </c>
      <c r="EJ485" s="235">
        <v>0</v>
      </c>
      <c r="EK485" s="235">
        <v>4</v>
      </c>
      <c r="EL485" s="235">
        <v>0</v>
      </c>
      <c r="EM485" s="235">
        <v>0</v>
      </c>
      <c r="EN485" s="235">
        <v>0</v>
      </c>
      <c r="EO485" s="235">
        <v>0</v>
      </c>
      <c r="EP485" s="235">
        <v>0</v>
      </c>
      <c r="EQ485" s="235">
        <v>0</v>
      </c>
      <c r="ER485" s="235">
        <v>0</v>
      </c>
      <c r="ES485" s="235">
        <v>0</v>
      </c>
      <c r="ET485" s="235">
        <v>0</v>
      </c>
      <c r="EU485" s="235">
        <v>0</v>
      </c>
      <c r="EV485" s="235">
        <v>0</v>
      </c>
      <c r="EW485" s="235">
        <v>0</v>
      </c>
      <c r="EX485" s="235">
        <v>0</v>
      </c>
      <c r="EY485" s="235">
        <v>0</v>
      </c>
    </row>
    <row r="486" spans="1:155" x14ac:dyDescent="0.2">
      <c r="A486" t="s">
        <v>2157</v>
      </c>
      <c r="E486" s="277"/>
      <c r="F486" s="277"/>
      <c r="G486" s="277"/>
      <c r="H486" s="277"/>
      <c r="I486" s="277"/>
      <c r="J486" s="277"/>
      <c r="K486">
        <v>0</v>
      </c>
      <c r="L486">
        <v>28</v>
      </c>
      <c r="M486">
        <v>1</v>
      </c>
      <c r="N486">
        <v>5</v>
      </c>
      <c r="O486">
        <v>29</v>
      </c>
      <c r="P486">
        <v>0</v>
      </c>
      <c r="Q486">
        <v>6</v>
      </c>
      <c r="R486">
        <v>0</v>
      </c>
      <c r="S486">
        <v>3</v>
      </c>
      <c r="T486">
        <v>62</v>
      </c>
      <c r="U486">
        <v>28</v>
      </c>
      <c r="V486">
        <v>2</v>
      </c>
      <c r="W486">
        <v>0</v>
      </c>
      <c r="X486">
        <v>0</v>
      </c>
      <c r="Y486">
        <v>0</v>
      </c>
      <c r="Z486">
        <v>0</v>
      </c>
      <c r="AA486" t="s">
        <v>2201</v>
      </c>
      <c r="AB486">
        <v>0</v>
      </c>
      <c r="AC486">
        <v>2</v>
      </c>
      <c r="AD486">
        <v>0</v>
      </c>
      <c r="AE486">
        <v>1</v>
      </c>
      <c r="AF486">
        <v>5</v>
      </c>
      <c r="AG486">
        <v>0</v>
      </c>
      <c r="AH486">
        <v>1</v>
      </c>
      <c r="AI486">
        <v>0</v>
      </c>
      <c r="AJ486">
        <v>0</v>
      </c>
      <c r="AK486">
        <v>6</v>
      </c>
      <c r="AL486">
        <v>0</v>
      </c>
      <c r="AM486">
        <v>1</v>
      </c>
      <c r="AN486">
        <v>0</v>
      </c>
      <c r="AO486">
        <v>0</v>
      </c>
      <c r="AP486">
        <v>0</v>
      </c>
      <c r="AQ486">
        <v>0</v>
      </c>
      <c r="AR486">
        <v>0</v>
      </c>
      <c r="AS486">
        <v>6</v>
      </c>
      <c r="AT486">
        <v>1</v>
      </c>
      <c r="AU486">
        <v>0</v>
      </c>
      <c r="AV486">
        <v>0</v>
      </c>
      <c r="AW486">
        <v>0</v>
      </c>
      <c r="AX486">
        <v>2</v>
      </c>
      <c r="AY486">
        <v>0</v>
      </c>
      <c r="AZ486">
        <v>0</v>
      </c>
      <c r="BA486">
        <v>2</v>
      </c>
      <c r="BB486">
        <v>6</v>
      </c>
      <c r="BC486">
        <v>0</v>
      </c>
      <c r="BD486">
        <v>0</v>
      </c>
      <c r="BE486">
        <v>0</v>
      </c>
      <c r="BF486">
        <v>0</v>
      </c>
      <c r="BG486">
        <v>0</v>
      </c>
      <c r="BH486">
        <v>0</v>
      </c>
      <c r="BI486">
        <v>2</v>
      </c>
      <c r="BJ486">
        <v>0</v>
      </c>
      <c r="BK486">
        <v>0</v>
      </c>
      <c r="BL486">
        <v>8</v>
      </c>
      <c r="BM486">
        <v>0</v>
      </c>
      <c r="BN486">
        <v>2</v>
      </c>
      <c r="BO486">
        <v>0</v>
      </c>
      <c r="BP486">
        <v>0</v>
      </c>
      <c r="BQ486">
        <v>5</v>
      </c>
      <c r="BR486">
        <v>0</v>
      </c>
      <c r="BS486">
        <v>1</v>
      </c>
      <c r="BT486">
        <v>0</v>
      </c>
      <c r="BU486">
        <v>0</v>
      </c>
      <c r="BV486">
        <v>0</v>
      </c>
      <c r="BW486">
        <v>0</v>
      </c>
      <c r="BX486">
        <v>0</v>
      </c>
      <c r="BY486">
        <v>8</v>
      </c>
      <c r="BZ486">
        <v>0</v>
      </c>
      <c r="CA486">
        <v>0</v>
      </c>
      <c r="CB486">
        <v>1</v>
      </c>
      <c r="CC486">
        <v>0</v>
      </c>
      <c r="CD486">
        <v>4</v>
      </c>
      <c r="CE486">
        <v>0</v>
      </c>
      <c r="CF486">
        <v>0</v>
      </c>
      <c r="CG486">
        <v>3</v>
      </c>
      <c r="CH486">
        <v>9</v>
      </c>
      <c r="CJ486">
        <v>0</v>
      </c>
      <c r="CK486">
        <v>0</v>
      </c>
      <c r="CL486">
        <v>0</v>
      </c>
      <c r="CM486">
        <v>0</v>
      </c>
      <c r="CN486">
        <v>0</v>
      </c>
      <c r="CO486">
        <v>5</v>
      </c>
      <c r="CP486">
        <v>0</v>
      </c>
      <c r="CQ486">
        <v>2</v>
      </c>
      <c r="CR486">
        <v>2</v>
      </c>
      <c r="CS486">
        <v>0</v>
      </c>
      <c r="CT486">
        <v>2</v>
      </c>
      <c r="CU486">
        <v>0</v>
      </c>
      <c r="CV486">
        <v>2</v>
      </c>
      <c r="CW486">
        <v>17</v>
      </c>
      <c r="CX486">
        <v>1</v>
      </c>
      <c r="CY486">
        <v>0</v>
      </c>
      <c r="CZ486">
        <v>0</v>
      </c>
      <c r="DA486">
        <v>0</v>
      </c>
      <c r="DB486">
        <v>0</v>
      </c>
      <c r="DC486">
        <v>0</v>
      </c>
      <c r="DD486">
        <v>0</v>
      </c>
      <c r="DE486">
        <v>7</v>
      </c>
      <c r="DF486">
        <v>0</v>
      </c>
      <c r="DG486">
        <v>0</v>
      </c>
      <c r="DH486">
        <v>2</v>
      </c>
      <c r="DI486">
        <v>1</v>
      </c>
      <c r="DJ486">
        <v>3</v>
      </c>
      <c r="DK486">
        <v>0</v>
      </c>
      <c r="DL486">
        <v>0</v>
      </c>
      <c r="DM486">
        <v>0</v>
      </c>
      <c r="DN486">
        <v>15</v>
      </c>
      <c r="DO486">
        <v>1</v>
      </c>
      <c r="DP486">
        <v>0</v>
      </c>
      <c r="DQ486">
        <v>0</v>
      </c>
      <c r="DR486">
        <v>0</v>
      </c>
      <c r="DS486">
        <v>0</v>
      </c>
      <c r="DT486" s="340">
        <v>0</v>
      </c>
      <c r="DU486" s="340">
        <v>8</v>
      </c>
      <c r="DV486" s="340">
        <v>1</v>
      </c>
      <c r="DW486" s="340">
        <v>0</v>
      </c>
      <c r="DX486" s="340">
        <v>2</v>
      </c>
      <c r="DY486" s="340">
        <v>0</v>
      </c>
      <c r="DZ486" s="340">
        <v>0</v>
      </c>
      <c r="EA486" s="340">
        <v>0</v>
      </c>
      <c r="EB486" s="340">
        <v>0</v>
      </c>
      <c r="EC486" s="340">
        <v>7</v>
      </c>
      <c r="ED486" s="340">
        <v>3</v>
      </c>
      <c r="EE486" s="340">
        <v>0</v>
      </c>
      <c r="EF486" s="340">
        <v>0</v>
      </c>
      <c r="EG486" s="340">
        <v>0</v>
      </c>
      <c r="EH486" s="340">
        <v>0</v>
      </c>
      <c r="EI486" s="340">
        <v>0</v>
      </c>
      <c r="EJ486" s="235">
        <v>0</v>
      </c>
      <c r="EK486" s="235">
        <v>6</v>
      </c>
      <c r="EL486" s="235">
        <v>0</v>
      </c>
      <c r="EM486" s="235">
        <v>0</v>
      </c>
      <c r="EN486" s="235">
        <v>0</v>
      </c>
      <c r="EO486" s="235">
        <v>0</v>
      </c>
      <c r="EP486" s="235">
        <v>0</v>
      </c>
      <c r="EQ486" s="235">
        <v>0</v>
      </c>
      <c r="ER486" s="235">
        <v>0</v>
      </c>
      <c r="ES486" s="235">
        <v>0</v>
      </c>
      <c r="ET486" s="235">
        <v>7</v>
      </c>
      <c r="EU486" s="235">
        <v>0</v>
      </c>
      <c r="EV486" s="235">
        <v>0</v>
      </c>
      <c r="EW486" s="235">
        <v>0</v>
      </c>
      <c r="EX486" s="235">
        <v>0</v>
      </c>
      <c r="EY486" s="235">
        <v>0</v>
      </c>
    </row>
    <row r="487" spans="1:155" x14ac:dyDescent="0.2">
      <c r="A487" t="s">
        <v>1776</v>
      </c>
      <c r="E487" s="277"/>
      <c r="F487" s="277"/>
      <c r="G487" s="277"/>
      <c r="H487" s="277"/>
      <c r="I487" s="277"/>
      <c r="J487" s="277"/>
      <c r="K487">
        <v>0</v>
      </c>
      <c r="L487">
        <v>2</v>
      </c>
      <c r="M487">
        <v>0</v>
      </c>
      <c r="N487">
        <v>7</v>
      </c>
      <c r="O487">
        <v>41</v>
      </c>
      <c r="P487">
        <v>0</v>
      </c>
      <c r="Q487">
        <v>6</v>
      </c>
      <c r="R487">
        <v>0</v>
      </c>
      <c r="S487">
        <v>1</v>
      </c>
      <c r="T487">
        <v>11</v>
      </c>
      <c r="U487">
        <v>1</v>
      </c>
      <c r="V487">
        <v>3</v>
      </c>
      <c r="W487">
        <v>0</v>
      </c>
      <c r="X487">
        <v>0</v>
      </c>
      <c r="Y487">
        <v>0</v>
      </c>
      <c r="Z487">
        <v>0</v>
      </c>
      <c r="AA487" t="s">
        <v>2201</v>
      </c>
      <c r="AB487">
        <v>0</v>
      </c>
      <c r="AC487">
        <v>0</v>
      </c>
      <c r="AD487">
        <v>0</v>
      </c>
      <c r="AE487">
        <v>2</v>
      </c>
      <c r="AF487">
        <v>0</v>
      </c>
      <c r="AG487">
        <v>0</v>
      </c>
      <c r="AH487">
        <v>0</v>
      </c>
      <c r="AI487">
        <v>0</v>
      </c>
      <c r="AJ487">
        <v>0</v>
      </c>
      <c r="AK487">
        <v>0</v>
      </c>
      <c r="AL487">
        <v>0</v>
      </c>
      <c r="AM487">
        <v>0</v>
      </c>
      <c r="AN487">
        <v>0</v>
      </c>
      <c r="AO487">
        <v>0</v>
      </c>
      <c r="AP487">
        <v>0</v>
      </c>
      <c r="AQ487">
        <v>0</v>
      </c>
      <c r="AR487">
        <v>0</v>
      </c>
      <c r="AS487">
        <v>0</v>
      </c>
      <c r="AT487">
        <v>0</v>
      </c>
      <c r="AU487">
        <v>2</v>
      </c>
      <c r="AV487">
        <v>1</v>
      </c>
      <c r="AW487">
        <v>0</v>
      </c>
      <c r="AX487">
        <v>0</v>
      </c>
      <c r="AY487">
        <v>0</v>
      </c>
      <c r="AZ487">
        <v>0</v>
      </c>
      <c r="BA487">
        <v>0</v>
      </c>
      <c r="BB487">
        <v>0</v>
      </c>
      <c r="BC487">
        <v>0</v>
      </c>
      <c r="BD487">
        <v>1</v>
      </c>
      <c r="BE487">
        <v>0</v>
      </c>
      <c r="BF487">
        <v>0</v>
      </c>
      <c r="BG487">
        <v>0</v>
      </c>
      <c r="BH487">
        <v>0</v>
      </c>
      <c r="BI487">
        <v>0</v>
      </c>
      <c r="BJ487">
        <v>0</v>
      </c>
      <c r="BK487">
        <v>1</v>
      </c>
      <c r="BL487">
        <v>4</v>
      </c>
      <c r="BM487">
        <v>0</v>
      </c>
      <c r="BN487">
        <v>1</v>
      </c>
      <c r="BO487">
        <v>0</v>
      </c>
      <c r="BP487">
        <v>0</v>
      </c>
      <c r="BQ487">
        <v>2</v>
      </c>
      <c r="BR487">
        <v>0</v>
      </c>
      <c r="BS487">
        <v>0</v>
      </c>
      <c r="BT487">
        <v>0</v>
      </c>
      <c r="BU487">
        <v>0</v>
      </c>
      <c r="BV487">
        <v>0</v>
      </c>
      <c r="BW487">
        <v>0</v>
      </c>
      <c r="BX487">
        <v>0</v>
      </c>
      <c r="BY487">
        <v>0</v>
      </c>
      <c r="BZ487">
        <v>0</v>
      </c>
      <c r="CA487">
        <v>0</v>
      </c>
      <c r="CB487">
        <v>0</v>
      </c>
      <c r="CC487">
        <v>0</v>
      </c>
      <c r="CD487">
        <v>3</v>
      </c>
      <c r="CE487">
        <v>0</v>
      </c>
      <c r="CF487">
        <v>0</v>
      </c>
      <c r="CG487">
        <v>0</v>
      </c>
      <c r="CH487">
        <v>0</v>
      </c>
      <c r="CI487">
        <v>0</v>
      </c>
      <c r="CJ487">
        <v>2</v>
      </c>
      <c r="CK487">
        <v>0</v>
      </c>
      <c r="CL487">
        <v>0</v>
      </c>
      <c r="CM487">
        <v>0</v>
      </c>
      <c r="CN487">
        <v>0</v>
      </c>
      <c r="CO487">
        <v>1</v>
      </c>
      <c r="CP487">
        <v>0</v>
      </c>
      <c r="CQ487">
        <v>3</v>
      </c>
      <c r="CR487">
        <v>4</v>
      </c>
      <c r="CS487">
        <v>0</v>
      </c>
      <c r="CT487">
        <v>0</v>
      </c>
      <c r="CU487">
        <v>0</v>
      </c>
      <c r="CV487">
        <v>1</v>
      </c>
      <c r="CW487">
        <v>0</v>
      </c>
      <c r="CX487">
        <v>0</v>
      </c>
      <c r="CY487">
        <v>0</v>
      </c>
      <c r="CZ487">
        <v>0</v>
      </c>
      <c r="DA487">
        <v>0</v>
      </c>
      <c r="DB487">
        <v>0</v>
      </c>
      <c r="DC487">
        <v>0</v>
      </c>
      <c r="DD487">
        <v>0</v>
      </c>
      <c r="DE487">
        <v>2</v>
      </c>
      <c r="DF487">
        <v>0</v>
      </c>
      <c r="DG487">
        <v>0</v>
      </c>
      <c r="DH487">
        <v>0</v>
      </c>
      <c r="DI487">
        <v>0</v>
      </c>
      <c r="DJ487">
        <v>0</v>
      </c>
      <c r="DK487">
        <v>0</v>
      </c>
      <c r="DL487">
        <v>0</v>
      </c>
      <c r="DM487">
        <v>1</v>
      </c>
      <c r="DN487">
        <v>3</v>
      </c>
      <c r="DO487">
        <v>0</v>
      </c>
      <c r="DP487">
        <v>1</v>
      </c>
      <c r="DQ487">
        <v>0</v>
      </c>
      <c r="DR487">
        <v>0</v>
      </c>
      <c r="DS487">
        <v>0</v>
      </c>
      <c r="DT487" s="340">
        <v>0</v>
      </c>
      <c r="DU487" s="340">
        <v>0</v>
      </c>
      <c r="DV487" s="340">
        <v>0</v>
      </c>
      <c r="DW487" s="340">
        <v>1</v>
      </c>
      <c r="DX487" s="340">
        <v>6</v>
      </c>
      <c r="DY487" s="340">
        <v>0</v>
      </c>
      <c r="DZ487" s="340">
        <v>1</v>
      </c>
      <c r="EA487" s="340">
        <v>0</v>
      </c>
      <c r="EB487" s="340">
        <v>0</v>
      </c>
      <c r="EC487" s="340">
        <v>0</v>
      </c>
      <c r="ED487" s="340">
        <v>0</v>
      </c>
      <c r="EE487" s="340">
        <v>1</v>
      </c>
      <c r="EF487" s="340">
        <v>0</v>
      </c>
      <c r="EG487" s="340">
        <v>0</v>
      </c>
      <c r="EH487" s="340">
        <v>0</v>
      </c>
      <c r="EI487" s="340">
        <v>0</v>
      </c>
      <c r="EJ487" s="235">
        <v>0</v>
      </c>
      <c r="EK487" s="235">
        <v>2</v>
      </c>
      <c r="EL487" s="235">
        <v>0</v>
      </c>
      <c r="EM487" s="235">
        <v>0</v>
      </c>
      <c r="EN487" s="235">
        <v>3</v>
      </c>
      <c r="EO487" s="235">
        <v>0</v>
      </c>
      <c r="EP487" s="235">
        <v>1</v>
      </c>
      <c r="EQ487" s="235">
        <v>0</v>
      </c>
      <c r="ER487" s="235">
        <v>0</v>
      </c>
      <c r="ES487" s="235">
        <v>0</v>
      </c>
      <c r="ET487" s="235">
        <v>0</v>
      </c>
      <c r="EU487" s="235">
        <v>0</v>
      </c>
      <c r="EV487" s="235">
        <v>0</v>
      </c>
      <c r="EW487" s="235">
        <v>0</v>
      </c>
      <c r="EX487" s="235">
        <v>0</v>
      </c>
      <c r="EY487" s="235">
        <v>0</v>
      </c>
    </row>
    <row r="488" spans="1:155" x14ac:dyDescent="0.2">
      <c r="A488" t="s">
        <v>2008</v>
      </c>
      <c r="E488" s="277"/>
      <c r="F488" s="277"/>
      <c r="G488" s="277"/>
      <c r="H488" s="277"/>
      <c r="I488" s="277"/>
      <c r="J488" s="277"/>
      <c r="K488">
        <v>0</v>
      </c>
      <c r="L488">
        <v>9</v>
      </c>
      <c r="M488">
        <v>0</v>
      </c>
      <c r="N488">
        <v>14</v>
      </c>
      <c r="O488">
        <v>81</v>
      </c>
      <c r="P488">
        <v>0</v>
      </c>
      <c r="Q488">
        <v>4</v>
      </c>
      <c r="R488">
        <v>0</v>
      </c>
      <c r="S488">
        <v>0</v>
      </c>
      <c r="T488">
        <v>3</v>
      </c>
      <c r="U488">
        <v>0</v>
      </c>
      <c r="V488">
        <v>1</v>
      </c>
      <c r="W488">
        <v>0</v>
      </c>
      <c r="X488">
        <v>0</v>
      </c>
      <c r="Y488">
        <v>0</v>
      </c>
      <c r="Z488">
        <v>0</v>
      </c>
      <c r="AA488" t="s">
        <v>2201</v>
      </c>
      <c r="AB488">
        <v>0</v>
      </c>
      <c r="AC488">
        <v>0</v>
      </c>
      <c r="AD488">
        <v>0</v>
      </c>
      <c r="AE488">
        <v>1</v>
      </c>
      <c r="AF488">
        <v>11</v>
      </c>
      <c r="AG488">
        <v>0</v>
      </c>
      <c r="AH488">
        <v>1</v>
      </c>
      <c r="AI488">
        <v>0</v>
      </c>
      <c r="AJ488">
        <v>0</v>
      </c>
      <c r="AK488">
        <v>0</v>
      </c>
      <c r="AL488">
        <v>0</v>
      </c>
      <c r="AM488">
        <v>0</v>
      </c>
      <c r="AN488">
        <v>0</v>
      </c>
      <c r="AO488">
        <v>0</v>
      </c>
      <c r="AP488">
        <v>0</v>
      </c>
      <c r="AQ488">
        <v>0</v>
      </c>
      <c r="AR488">
        <v>0</v>
      </c>
      <c r="AS488">
        <v>1</v>
      </c>
      <c r="AT488">
        <v>0</v>
      </c>
      <c r="AU488">
        <v>0</v>
      </c>
      <c r="AV488">
        <v>11</v>
      </c>
      <c r="AW488">
        <v>0</v>
      </c>
      <c r="AX488">
        <v>1</v>
      </c>
      <c r="AY488">
        <v>0</v>
      </c>
      <c r="AZ488">
        <v>0</v>
      </c>
      <c r="BA488">
        <v>0</v>
      </c>
      <c r="BB488">
        <v>0</v>
      </c>
      <c r="BC488">
        <v>0</v>
      </c>
      <c r="BD488">
        <v>0</v>
      </c>
      <c r="BE488">
        <v>0</v>
      </c>
      <c r="BF488">
        <v>0</v>
      </c>
      <c r="BG488">
        <v>0</v>
      </c>
      <c r="BH488">
        <v>0</v>
      </c>
      <c r="BI488">
        <v>0</v>
      </c>
      <c r="BJ488">
        <v>0</v>
      </c>
      <c r="BK488">
        <v>0</v>
      </c>
      <c r="BL488">
        <v>8</v>
      </c>
      <c r="BM488">
        <v>0</v>
      </c>
      <c r="BN488">
        <v>0</v>
      </c>
      <c r="BO488">
        <v>0</v>
      </c>
      <c r="BP488">
        <v>0</v>
      </c>
      <c r="BQ488">
        <v>1</v>
      </c>
      <c r="BR488">
        <v>0</v>
      </c>
      <c r="BS488">
        <v>0</v>
      </c>
      <c r="BT488">
        <v>0</v>
      </c>
      <c r="BU488">
        <v>0</v>
      </c>
      <c r="BV488">
        <v>0</v>
      </c>
      <c r="BW488">
        <v>0</v>
      </c>
      <c r="BX488">
        <v>0</v>
      </c>
      <c r="BY488">
        <v>0</v>
      </c>
      <c r="BZ488">
        <v>0</v>
      </c>
      <c r="CA488">
        <v>0</v>
      </c>
      <c r="CB488">
        <v>6</v>
      </c>
      <c r="CC488">
        <v>0</v>
      </c>
      <c r="CD488">
        <v>0</v>
      </c>
      <c r="CE488">
        <v>0</v>
      </c>
      <c r="CF488">
        <v>0</v>
      </c>
      <c r="CG488">
        <v>0</v>
      </c>
      <c r="CH488">
        <v>0</v>
      </c>
      <c r="CI488">
        <v>0</v>
      </c>
      <c r="CJ488">
        <v>0</v>
      </c>
      <c r="CK488">
        <v>0</v>
      </c>
      <c r="CL488">
        <v>0</v>
      </c>
      <c r="CM488">
        <v>0</v>
      </c>
      <c r="CN488">
        <v>0</v>
      </c>
      <c r="CO488">
        <v>1</v>
      </c>
      <c r="CP488">
        <v>0</v>
      </c>
      <c r="CQ488">
        <v>4</v>
      </c>
      <c r="CR488">
        <v>12</v>
      </c>
      <c r="CS488">
        <v>0</v>
      </c>
      <c r="CT488">
        <v>0</v>
      </c>
      <c r="CU488">
        <v>0</v>
      </c>
      <c r="CV488">
        <v>0</v>
      </c>
      <c r="CW488">
        <v>0</v>
      </c>
      <c r="CX488">
        <v>0</v>
      </c>
      <c r="CY488">
        <v>0</v>
      </c>
      <c r="CZ488">
        <v>0</v>
      </c>
      <c r="DA488">
        <v>0</v>
      </c>
      <c r="DB488">
        <v>0</v>
      </c>
      <c r="DC488">
        <v>0</v>
      </c>
      <c r="DD488">
        <v>0</v>
      </c>
      <c r="DE488">
        <v>4</v>
      </c>
      <c r="DF488">
        <v>0</v>
      </c>
      <c r="DG488">
        <v>0</v>
      </c>
      <c r="DH488">
        <v>5</v>
      </c>
      <c r="DI488">
        <v>0</v>
      </c>
      <c r="DJ488">
        <v>0</v>
      </c>
      <c r="DK488">
        <v>0</v>
      </c>
      <c r="DL488">
        <v>0</v>
      </c>
      <c r="DM488">
        <v>0</v>
      </c>
      <c r="DN488">
        <v>0</v>
      </c>
      <c r="DO488">
        <v>0</v>
      </c>
      <c r="DP488">
        <v>0</v>
      </c>
      <c r="DQ488">
        <v>0</v>
      </c>
      <c r="DR488">
        <v>0</v>
      </c>
      <c r="DS488">
        <v>0</v>
      </c>
      <c r="DT488" s="340">
        <v>0</v>
      </c>
      <c r="DU488" s="340">
        <v>1</v>
      </c>
      <c r="DV488" s="340">
        <v>0</v>
      </c>
      <c r="DW488" s="340">
        <v>1</v>
      </c>
      <c r="DX488" s="340">
        <v>8</v>
      </c>
      <c r="DY488" s="340">
        <v>0</v>
      </c>
      <c r="DZ488" s="340">
        <v>0</v>
      </c>
      <c r="EA488" s="340">
        <v>0</v>
      </c>
      <c r="EB488" s="340">
        <v>0</v>
      </c>
      <c r="EC488" s="340">
        <v>0</v>
      </c>
      <c r="ED488" s="340">
        <v>0</v>
      </c>
      <c r="EE488" s="340">
        <v>0</v>
      </c>
      <c r="EF488" s="340">
        <v>0</v>
      </c>
      <c r="EG488" s="340">
        <v>0</v>
      </c>
      <c r="EH488" s="340">
        <v>0</v>
      </c>
      <c r="EI488" s="340">
        <v>0</v>
      </c>
      <c r="EJ488" s="235">
        <v>0</v>
      </c>
      <c r="EK488" s="235">
        <v>12</v>
      </c>
      <c r="EL488" s="235">
        <v>0</v>
      </c>
      <c r="EM488" s="235">
        <v>0</v>
      </c>
      <c r="EN488" s="235">
        <v>0</v>
      </c>
      <c r="EO488" s="235">
        <v>0</v>
      </c>
      <c r="EP488" s="235">
        <v>0</v>
      </c>
      <c r="EQ488" s="235">
        <v>0</v>
      </c>
      <c r="ER488" s="235">
        <v>0</v>
      </c>
      <c r="ES488" s="235">
        <v>0</v>
      </c>
      <c r="ET488" s="235">
        <v>0</v>
      </c>
      <c r="EU488" s="235">
        <v>0</v>
      </c>
      <c r="EV488" s="235">
        <v>0</v>
      </c>
      <c r="EW488" s="235">
        <v>0</v>
      </c>
      <c r="EX488" s="235">
        <v>0</v>
      </c>
      <c r="EY488" s="235">
        <v>0</v>
      </c>
    </row>
    <row r="489" spans="1:155" x14ac:dyDescent="0.2">
      <c r="A489" t="s">
        <v>1912</v>
      </c>
      <c r="E489" s="277"/>
      <c r="F489" s="277"/>
      <c r="G489" s="277"/>
      <c r="H489" s="277"/>
      <c r="I489" s="277"/>
      <c r="J489" s="277"/>
      <c r="K489">
        <v>0</v>
      </c>
      <c r="L489">
        <v>0</v>
      </c>
      <c r="M489">
        <v>0</v>
      </c>
      <c r="N489">
        <v>39</v>
      </c>
      <c r="O489">
        <v>19</v>
      </c>
      <c r="P489">
        <v>0</v>
      </c>
      <c r="Q489">
        <v>7</v>
      </c>
      <c r="R489">
        <v>0</v>
      </c>
      <c r="S489">
        <v>0</v>
      </c>
      <c r="T489">
        <v>0</v>
      </c>
      <c r="U489">
        <v>0</v>
      </c>
      <c r="V489">
        <v>0</v>
      </c>
      <c r="W489">
        <v>0</v>
      </c>
      <c r="X489">
        <v>0</v>
      </c>
      <c r="Y489">
        <v>0</v>
      </c>
      <c r="Z489">
        <v>0</v>
      </c>
      <c r="AA489" t="s">
        <v>2201</v>
      </c>
      <c r="AB489">
        <v>0</v>
      </c>
      <c r="AC489">
        <v>0</v>
      </c>
      <c r="AD489">
        <v>0</v>
      </c>
      <c r="AE489">
        <v>1</v>
      </c>
      <c r="AF489">
        <v>0</v>
      </c>
      <c r="AG489">
        <v>0</v>
      </c>
      <c r="AH489">
        <v>0</v>
      </c>
      <c r="AI489">
        <v>0</v>
      </c>
      <c r="AJ489">
        <v>0</v>
      </c>
      <c r="AK489">
        <v>0</v>
      </c>
      <c r="AL489">
        <v>0</v>
      </c>
      <c r="AM489">
        <v>0</v>
      </c>
      <c r="AN489">
        <v>0</v>
      </c>
      <c r="AO489">
        <v>0</v>
      </c>
      <c r="AP489">
        <v>0</v>
      </c>
      <c r="AQ489">
        <v>0</v>
      </c>
      <c r="AR489">
        <v>0</v>
      </c>
      <c r="AS489">
        <v>0</v>
      </c>
      <c r="AT489">
        <v>0</v>
      </c>
      <c r="AU489">
        <v>0</v>
      </c>
      <c r="AV489">
        <v>0</v>
      </c>
      <c r="AW489">
        <v>0</v>
      </c>
      <c r="AX489">
        <v>0</v>
      </c>
      <c r="AY489">
        <v>0</v>
      </c>
      <c r="AZ489">
        <v>0</v>
      </c>
      <c r="BA489">
        <v>0</v>
      </c>
      <c r="BB489">
        <v>0</v>
      </c>
      <c r="BC489">
        <v>0</v>
      </c>
      <c r="BD489">
        <v>0</v>
      </c>
      <c r="BE489">
        <v>0</v>
      </c>
      <c r="BF489">
        <v>0</v>
      </c>
      <c r="BG489">
        <v>0</v>
      </c>
      <c r="BH489">
        <v>0</v>
      </c>
      <c r="BI489">
        <v>0</v>
      </c>
      <c r="BJ489">
        <v>0</v>
      </c>
      <c r="BK489">
        <v>3</v>
      </c>
      <c r="BL489">
        <v>1</v>
      </c>
      <c r="BM489">
        <v>0</v>
      </c>
      <c r="BN489">
        <v>1</v>
      </c>
      <c r="BO489">
        <v>0</v>
      </c>
      <c r="BP489">
        <v>0</v>
      </c>
      <c r="BQ489">
        <v>0</v>
      </c>
      <c r="BR489">
        <v>0</v>
      </c>
      <c r="BS489">
        <v>0</v>
      </c>
      <c r="BT489">
        <v>0</v>
      </c>
      <c r="BU489">
        <v>0</v>
      </c>
      <c r="BV489">
        <v>0</v>
      </c>
      <c r="BW489">
        <v>0</v>
      </c>
      <c r="BX489">
        <v>0</v>
      </c>
      <c r="BY489">
        <v>0</v>
      </c>
      <c r="BZ489">
        <v>0</v>
      </c>
      <c r="CA489">
        <v>0</v>
      </c>
      <c r="CB489">
        <v>3</v>
      </c>
      <c r="CC489">
        <v>0</v>
      </c>
      <c r="CD489">
        <v>3</v>
      </c>
      <c r="CE489">
        <v>0</v>
      </c>
      <c r="CF489">
        <v>0</v>
      </c>
      <c r="CG489">
        <v>0</v>
      </c>
      <c r="CH489">
        <v>0</v>
      </c>
      <c r="CI489">
        <v>0</v>
      </c>
      <c r="CJ489">
        <v>0</v>
      </c>
      <c r="CK489">
        <v>0</v>
      </c>
      <c r="CL489">
        <v>0</v>
      </c>
      <c r="CM489">
        <v>0</v>
      </c>
      <c r="CN489">
        <v>0</v>
      </c>
      <c r="CO489">
        <v>0</v>
      </c>
      <c r="CP489">
        <v>0</v>
      </c>
      <c r="CQ489">
        <v>3</v>
      </c>
      <c r="CR489">
        <v>1</v>
      </c>
      <c r="CS489">
        <v>0</v>
      </c>
      <c r="CT489">
        <v>3</v>
      </c>
      <c r="CU489">
        <v>0</v>
      </c>
      <c r="CV489">
        <v>0</v>
      </c>
      <c r="CW489">
        <v>0</v>
      </c>
      <c r="CX489">
        <v>0</v>
      </c>
      <c r="CY489">
        <v>0</v>
      </c>
      <c r="CZ489">
        <v>0</v>
      </c>
      <c r="DA489">
        <v>0</v>
      </c>
      <c r="DB489">
        <v>0</v>
      </c>
      <c r="DC489">
        <v>0</v>
      </c>
      <c r="DD489">
        <v>0</v>
      </c>
      <c r="DE489">
        <v>0</v>
      </c>
      <c r="DF489">
        <v>0</v>
      </c>
      <c r="DG489">
        <v>0</v>
      </c>
      <c r="DH489">
        <v>6</v>
      </c>
      <c r="DI489">
        <v>0</v>
      </c>
      <c r="DJ489">
        <v>2</v>
      </c>
      <c r="DK489">
        <v>0</v>
      </c>
      <c r="DL489">
        <v>0</v>
      </c>
      <c r="DM489">
        <v>0</v>
      </c>
      <c r="DN489">
        <v>0</v>
      </c>
      <c r="DO489">
        <v>0</v>
      </c>
      <c r="DP489">
        <v>0</v>
      </c>
      <c r="DQ489">
        <v>0</v>
      </c>
      <c r="DR489">
        <v>0</v>
      </c>
      <c r="DS489">
        <v>0</v>
      </c>
      <c r="DT489" s="340">
        <v>0</v>
      </c>
      <c r="DU489" s="340">
        <v>0</v>
      </c>
      <c r="DV489" s="340">
        <v>0</v>
      </c>
      <c r="DW489" s="340">
        <v>3</v>
      </c>
      <c r="DX489" s="340">
        <v>0</v>
      </c>
      <c r="DY489" s="340">
        <v>0</v>
      </c>
      <c r="DZ489" s="340">
        <v>2</v>
      </c>
      <c r="EA489" s="340">
        <v>0</v>
      </c>
      <c r="EB489" s="340">
        <v>0</v>
      </c>
      <c r="EC489" s="340">
        <v>0</v>
      </c>
      <c r="ED489" s="340">
        <v>0</v>
      </c>
      <c r="EE489" s="340">
        <v>0</v>
      </c>
      <c r="EF489" s="340">
        <v>0</v>
      </c>
      <c r="EG489" s="340">
        <v>0</v>
      </c>
      <c r="EH489" s="340">
        <v>0</v>
      </c>
      <c r="EI489" s="340">
        <v>0</v>
      </c>
      <c r="EJ489" s="235">
        <v>0</v>
      </c>
      <c r="EK489" s="235">
        <v>0</v>
      </c>
      <c r="EL489" s="235">
        <v>0</v>
      </c>
      <c r="EM489" s="235">
        <v>0</v>
      </c>
      <c r="EN489" s="235">
        <v>2</v>
      </c>
      <c r="EO489" s="235">
        <v>0</v>
      </c>
      <c r="EP489" s="235">
        <v>2</v>
      </c>
      <c r="EQ489" s="235">
        <v>0</v>
      </c>
      <c r="ER489" s="235">
        <v>0</v>
      </c>
      <c r="ES489" s="235">
        <v>0</v>
      </c>
      <c r="ET489" s="235">
        <v>0</v>
      </c>
      <c r="EU489" s="235">
        <v>0</v>
      </c>
      <c r="EV489" s="235">
        <v>0</v>
      </c>
      <c r="EW489" s="235">
        <v>0</v>
      </c>
      <c r="EX489" s="235">
        <v>0</v>
      </c>
      <c r="EY489" s="235">
        <v>0</v>
      </c>
    </row>
    <row r="490" spans="1:155" x14ac:dyDescent="0.2">
      <c r="A490" t="s">
        <v>2044</v>
      </c>
      <c r="E490" s="277"/>
      <c r="F490" s="277"/>
      <c r="G490" s="277"/>
      <c r="H490" s="277"/>
      <c r="I490" s="277"/>
      <c r="J490" s="277"/>
      <c r="K490">
        <v>0</v>
      </c>
      <c r="L490">
        <v>42</v>
      </c>
      <c r="M490">
        <v>0</v>
      </c>
      <c r="N490">
        <v>3</v>
      </c>
      <c r="O490">
        <v>8</v>
      </c>
      <c r="P490">
        <v>0</v>
      </c>
      <c r="Q490">
        <v>0</v>
      </c>
      <c r="R490">
        <v>0</v>
      </c>
      <c r="S490">
        <v>2</v>
      </c>
      <c r="T490">
        <v>3</v>
      </c>
      <c r="U490">
        <v>1</v>
      </c>
      <c r="V490">
        <v>3</v>
      </c>
      <c r="W490">
        <v>5</v>
      </c>
      <c r="X490">
        <v>0</v>
      </c>
      <c r="Y490">
        <v>0</v>
      </c>
      <c r="Z490">
        <v>2</v>
      </c>
      <c r="AA490" t="s">
        <v>2201</v>
      </c>
      <c r="AB490">
        <v>0</v>
      </c>
      <c r="AC490">
        <v>22</v>
      </c>
      <c r="AD490">
        <v>0</v>
      </c>
      <c r="AE490">
        <v>1</v>
      </c>
      <c r="AF490">
        <v>3</v>
      </c>
      <c r="AG490">
        <v>0</v>
      </c>
      <c r="AH490">
        <v>0</v>
      </c>
      <c r="AI490">
        <v>0</v>
      </c>
      <c r="AJ490">
        <v>0</v>
      </c>
      <c r="AK490">
        <v>1</v>
      </c>
      <c r="AL490">
        <v>1</v>
      </c>
      <c r="AM490">
        <v>0</v>
      </c>
      <c r="AN490">
        <v>4</v>
      </c>
      <c r="AO490">
        <v>0</v>
      </c>
      <c r="AP490">
        <v>0</v>
      </c>
      <c r="AQ490">
        <v>0</v>
      </c>
      <c r="AR490">
        <v>0</v>
      </c>
      <c r="AS490">
        <v>26</v>
      </c>
      <c r="AT490">
        <v>0</v>
      </c>
      <c r="AU490">
        <v>0</v>
      </c>
      <c r="AV490">
        <v>0</v>
      </c>
      <c r="AW490">
        <v>0</v>
      </c>
      <c r="AX490">
        <v>0</v>
      </c>
      <c r="AY490">
        <v>0</v>
      </c>
      <c r="AZ490">
        <v>0</v>
      </c>
      <c r="BA490">
        <v>0</v>
      </c>
      <c r="BB490">
        <v>0</v>
      </c>
      <c r="BC490">
        <v>0</v>
      </c>
      <c r="BD490">
        <v>5</v>
      </c>
      <c r="BE490">
        <v>0</v>
      </c>
      <c r="BF490">
        <v>0</v>
      </c>
      <c r="BG490">
        <v>0</v>
      </c>
      <c r="BH490">
        <v>0</v>
      </c>
      <c r="BI490">
        <v>37</v>
      </c>
      <c r="BK490">
        <v>1</v>
      </c>
      <c r="BL490">
        <v>2</v>
      </c>
      <c r="BT490">
        <v>3</v>
      </c>
      <c r="BW490">
        <v>0</v>
      </c>
      <c r="BX490">
        <v>0</v>
      </c>
      <c r="BY490">
        <v>39</v>
      </c>
      <c r="CA490">
        <v>1</v>
      </c>
      <c r="CB490">
        <v>5</v>
      </c>
      <c r="CJ490">
        <v>13</v>
      </c>
      <c r="CM490">
        <v>0</v>
      </c>
      <c r="CN490">
        <v>0</v>
      </c>
      <c r="CO490">
        <v>47</v>
      </c>
      <c r="CP490">
        <v>0</v>
      </c>
      <c r="CQ490">
        <v>0</v>
      </c>
      <c r="CR490">
        <v>7</v>
      </c>
      <c r="CS490">
        <v>0</v>
      </c>
      <c r="CT490">
        <v>0</v>
      </c>
      <c r="CU490">
        <v>0</v>
      </c>
      <c r="CV490">
        <v>0</v>
      </c>
      <c r="CW490">
        <v>0</v>
      </c>
      <c r="CX490">
        <v>0</v>
      </c>
      <c r="CY490">
        <v>0</v>
      </c>
      <c r="CZ490">
        <v>15</v>
      </c>
      <c r="DA490">
        <v>0</v>
      </c>
      <c r="DB490">
        <v>0</v>
      </c>
      <c r="DC490">
        <v>0</v>
      </c>
      <c r="DD490">
        <v>0</v>
      </c>
      <c r="DE490">
        <v>49</v>
      </c>
      <c r="DF490">
        <v>0</v>
      </c>
      <c r="DG490">
        <v>1</v>
      </c>
      <c r="DH490">
        <v>0</v>
      </c>
      <c r="DI490">
        <v>0</v>
      </c>
      <c r="DJ490">
        <v>0</v>
      </c>
      <c r="DK490">
        <v>0</v>
      </c>
      <c r="DL490">
        <v>0</v>
      </c>
      <c r="DM490">
        <v>0</v>
      </c>
      <c r="DN490">
        <v>0</v>
      </c>
      <c r="DO490">
        <v>0</v>
      </c>
      <c r="DP490">
        <v>0</v>
      </c>
      <c r="DQ490">
        <v>0</v>
      </c>
      <c r="DR490">
        <v>0</v>
      </c>
      <c r="DS490">
        <v>0</v>
      </c>
      <c r="DT490" s="340">
        <v>0</v>
      </c>
      <c r="DU490" s="340">
        <v>41</v>
      </c>
      <c r="DV490" s="340">
        <v>0</v>
      </c>
      <c r="DW490" s="340">
        <v>1</v>
      </c>
      <c r="DX490" s="340">
        <v>1</v>
      </c>
      <c r="DY490" s="340">
        <v>0</v>
      </c>
      <c r="DZ490" s="340">
        <v>0</v>
      </c>
      <c r="EA490" s="340">
        <v>0</v>
      </c>
      <c r="EB490" s="340">
        <v>1</v>
      </c>
      <c r="EC490" s="340">
        <v>1</v>
      </c>
      <c r="ED490" s="340">
        <v>0</v>
      </c>
      <c r="EE490" s="340">
        <v>0</v>
      </c>
      <c r="EF490" s="340">
        <v>1</v>
      </c>
      <c r="EG490" s="340">
        <v>0</v>
      </c>
      <c r="EH490" s="340">
        <v>0</v>
      </c>
      <c r="EI490" s="340">
        <v>0</v>
      </c>
      <c r="EJ490" s="235">
        <v>0</v>
      </c>
      <c r="EK490" s="235">
        <v>101</v>
      </c>
      <c r="EL490" s="235">
        <v>0</v>
      </c>
      <c r="EM490" s="235">
        <v>0</v>
      </c>
      <c r="EN490" s="235">
        <v>6</v>
      </c>
      <c r="EO490" s="235">
        <v>0</v>
      </c>
      <c r="EP490" s="235">
        <v>0</v>
      </c>
      <c r="EQ490" s="235">
        <v>0</v>
      </c>
      <c r="ER490" s="235">
        <v>0</v>
      </c>
      <c r="ES490" s="235">
        <v>0</v>
      </c>
      <c r="ET490" s="235">
        <v>0</v>
      </c>
      <c r="EU490" s="235">
        <v>0</v>
      </c>
      <c r="EV490" s="235">
        <v>0</v>
      </c>
      <c r="EW490" s="235">
        <v>0</v>
      </c>
      <c r="EX490" s="235">
        <v>0</v>
      </c>
      <c r="EY490" s="235">
        <v>0</v>
      </c>
    </row>
    <row r="491" spans="1:155" x14ac:dyDescent="0.2">
      <c r="A491" t="s">
        <v>1829</v>
      </c>
      <c r="E491" s="277"/>
      <c r="F491" s="277"/>
      <c r="G491" s="277"/>
      <c r="H491" s="277"/>
      <c r="I491" s="277"/>
      <c r="J491" s="277"/>
      <c r="K491">
        <v>0</v>
      </c>
      <c r="L491">
        <v>1</v>
      </c>
      <c r="M491">
        <v>0</v>
      </c>
      <c r="N491">
        <v>21</v>
      </c>
      <c r="O491">
        <v>48</v>
      </c>
      <c r="P491">
        <v>0</v>
      </c>
      <c r="Q491">
        <v>1</v>
      </c>
      <c r="R491">
        <v>5</v>
      </c>
      <c r="S491">
        <v>0</v>
      </c>
      <c r="T491">
        <v>2</v>
      </c>
      <c r="U491">
        <v>0</v>
      </c>
      <c r="V491">
        <v>0</v>
      </c>
      <c r="W491">
        <v>1</v>
      </c>
      <c r="X491">
        <v>0</v>
      </c>
      <c r="Y491">
        <v>0</v>
      </c>
      <c r="Z491">
        <v>0</v>
      </c>
      <c r="AA491" t="s">
        <v>2201</v>
      </c>
      <c r="AB491">
        <v>0</v>
      </c>
      <c r="AC491">
        <v>1</v>
      </c>
      <c r="AD491">
        <v>0</v>
      </c>
      <c r="AE491">
        <v>9</v>
      </c>
      <c r="AF491">
        <v>13</v>
      </c>
      <c r="AG491">
        <v>0</v>
      </c>
      <c r="AH491">
        <v>0</v>
      </c>
      <c r="AI491">
        <v>3</v>
      </c>
      <c r="AJ491">
        <v>0</v>
      </c>
      <c r="AK491">
        <v>1</v>
      </c>
      <c r="AL491">
        <v>0</v>
      </c>
      <c r="AM491">
        <v>0</v>
      </c>
      <c r="AN491">
        <v>0</v>
      </c>
      <c r="AO491">
        <v>0</v>
      </c>
      <c r="AP491">
        <v>0</v>
      </c>
      <c r="AQ491">
        <v>0</v>
      </c>
      <c r="AR491">
        <v>0</v>
      </c>
      <c r="AS491">
        <v>0</v>
      </c>
      <c r="AT491">
        <v>0</v>
      </c>
      <c r="AU491">
        <v>2</v>
      </c>
      <c r="AV491">
        <v>13</v>
      </c>
      <c r="AW491">
        <v>0</v>
      </c>
      <c r="AX491">
        <v>1</v>
      </c>
      <c r="AY491">
        <v>0</v>
      </c>
      <c r="AZ491">
        <v>0</v>
      </c>
      <c r="BA491">
        <v>3</v>
      </c>
      <c r="BB491">
        <v>0</v>
      </c>
      <c r="BC491">
        <v>0</v>
      </c>
      <c r="BD491">
        <v>0</v>
      </c>
      <c r="BE491">
        <v>0</v>
      </c>
      <c r="BF491">
        <v>0</v>
      </c>
      <c r="BG491">
        <v>0</v>
      </c>
      <c r="BH491">
        <v>0</v>
      </c>
      <c r="BI491">
        <v>0</v>
      </c>
      <c r="BJ491">
        <v>0</v>
      </c>
      <c r="BK491">
        <v>7</v>
      </c>
      <c r="BL491">
        <v>8</v>
      </c>
      <c r="BM491">
        <v>0</v>
      </c>
      <c r="BN491">
        <v>0</v>
      </c>
      <c r="BO491">
        <v>1</v>
      </c>
      <c r="BP491">
        <v>0</v>
      </c>
      <c r="BQ491">
        <v>0</v>
      </c>
      <c r="BR491">
        <v>0</v>
      </c>
      <c r="BS491">
        <v>0</v>
      </c>
      <c r="BT491">
        <v>1</v>
      </c>
      <c r="BU491">
        <v>0</v>
      </c>
      <c r="BV491">
        <v>0</v>
      </c>
      <c r="BW491">
        <v>0</v>
      </c>
      <c r="BX491">
        <v>0</v>
      </c>
      <c r="BY491">
        <v>3</v>
      </c>
      <c r="BZ491">
        <v>0</v>
      </c>
      <c r="CA491">
        <v>5</v>
      </c>
      <c r="CB491">
        <v>4</v>
      </c>
      <c r="CC491">
        <v>0</v>
      </c>
      <c r="CD491">
        <v>6</v>
      </c>
      <c r="CE491">
        <v>0</v>
      </c>
      <c r="CF491">
        <v>0</v>
      </c>
      <c r="CG491">
        <v>0</v>
      </c>
      <c r="CH491">
        <v>0</v>
      </c>
      <c r="CI491">
        <v>0</v>
      </c>
      <c r="CJ491">
        <v>1</v>
      </c>
      <c r="CK491">
        <v>0</v>
      </c>
      <c r="CL491">
        <v>0</v>
      </c>
      <c r="CM491">
        <v>0</v>
      </c>
      <c r="CN491">
        <v>0</v>
      </c>
      <c r="CO491">
        <v>0</v>
      </c>
      <c r="CP491">
        <v>0</v>
      </c>
      <c r="CQ491">
        <v>2</v>
      </c>
      <c r="CR491">
        <v>18</v>
      </c>
      <c r="CS491">
        <v>0</v>
      </c>
      <c r="CT491">
        <v>0</v>
      </c>
      <c r="CU491">
        <v>1</v>
      </c>
      <c r="CV491">
        <v>0</v>
      </c>
      <c r="CW491">
        <v>1</v>
      </c>
      <c r="CX491">
        <v>0</v>
      </c>
      <c r="CY491">
        <v>0</v>
      </c>
      <c r="CZ491">
        <v>0</v>
      </c>
      <c r="DA491">
        <v>0</v>
      </c>
      <c r="DB491">
        <v>0</v>
      </c>
      <c r="DC491">
        <v>0</v>
      </c>
      <c r="DD491">
        <v>0</v>
      </c>
      <c r="DE491">
        <v>7</v>
      </c>
      <c r="DF491">
        <v>0</v>
      </c>
      <c r="DG491">
        <v>0</v>
      </c>
      <c r="DH491">
        <v>12</v>
      </c>
      <c r="DI491">
        <v>0</v>
      </c>
      <c r="DJ491">
        <v>0</v>
      </c>
      <c r="DK491">
        <v>0</v>
      </c>
      <c r="DL491">
        <v>0</v>
      </c>
      <c r="DM491">
        <v>3</v>
      </c>
      <c r="DN491">
        <v>0</v>
      </c>
      <c r="DO491">
        <v>0</v>
      </c>
      <c r="DP491">
        <v>0</v>
      </c>
      <c r="DQ491">
        <v>0</v>
      </c>
      <c r="DR491">
        <v>0</v>
      </c>
      <c r="DS491">
        <v>0</v>
      </c>
      <c r="DT491" s="340">
        <v>0</v>
      </c>
      <c r="DU491" s="340">
        <v>0</v>
      </c>
      <c r="DV491" s="340">
        <v>0</v>
      </c>
      <c r="DW491" s="340">
        <v>1</v>
      </c>
      <c r="DX491" s="340">
        <v>7</v>
      </c>
      <c r="DY491" s="340">
        <v>0</v>
      </c>
      <c r="DZ491" s="340">
        <v>0</v>
      </c>
      <c r="EA491" s="340">
        <v>0</v>
      </c>
      <c r="EB491" s="340">
        <v>0</v>
      </c>
      <c r="EC491" s="340">
        <v>0</v>
      </c>
      <c r="ED491" s="340">
        <v>0</v>
      </c>
      <c r="EE491" s="340">
        <v>0</v>
      </c>
      <c r="EF491" s="340">
        <v>1</v>
      </c>
      <c r="EG491" s="340">
        <v>0</v>
      </c>
      <c r="EH491" s="340">
        <v>0</v>
      </c>
      <c r="EI491" s="340">
        <v>0</v>
      </c>
      <c r="EJ491" s="235">
        <v>0</v>
      </c>
      <c r="EK491" s="235">
        <v>6</v>
      </c>
      <c r="EL491" s="235">
        <v>0</v>
      </c>
      <c r="EM491" s="235">
        <v>1</v>
      </c>
      <c r="EN491" s="235">
        <v>5</v>
      </c>
      <c r="EO491" s="235">
        <v>0</v>
      </c>
      <c r="EP491" s="235">
        <v>0</v>
      </c>
      <c r="EQ491" s="235">
        <v>0</v>
      </c>
      <c r="ER491" s="235">
        <v>0</v>
      </c>
      <c r="ES491" s="235">
        <v>0</v>
      </c>
      <c r="ET491" s="235">
        <v>0</v>
      </c>
      <c r="EU491" s="235">
        <v>0</v>
      </c>
      <c r="EV491" s="235">
        <v>0</v>
      </c>
      <c r="EW491" s="235">
        <v>0</v>
      </c>
      <c r="EX491" s="235">
        <v>0</v>
      </c>
      <c r="EY491" s="235">
        <v>0</v>
      </c>
    </row>
    <row r="492" spans="1:155" x14ac:dyDescent="0.2">
      <c r="A492" t="s">
        <v>1779</v>
      </c>
      <c r="E492" s="277"/>
      <c r="F492" s="277"/>
      <c r="G492" s="277"/>
      <c r="H492" s="277"/>
      <c r="I492" s="277"/>
      <c r="J492" s="277"/>
      <c r="K492">
        <v>0</v>
      </c>
      <c r="L492">
        <v>125</v>
      </c>
      <c r="M492">
        <v>0</v>
      </c>
      <c r="N492">
        <v>4</v>
      </c>
      <c r="O492">
        <v>59</v>
      </c>
      <c r="P492">
        <v>0</v>
      </c>
      <c r="Q492">
        <v>2</v>
      </c>
      <c r="R492">
        <v>0</v>
      </c>
      <c r="S492">
        <v>0</v>
      </c>
      <c r="T492">
        <v>0</v>
      </c>
      <c r="U492">
        <v>0</v>
      </c>
      <c r="V492">
        <v>4</v>
      </c>
      <c r="W492">
        <v>39</v>
      </c>
      <c r="X492">
        <v>0</v>
      </c>
      <c r="Y492">
        <v>0</v>
      </c>
      <c r="Z492">
        <v>1</v>
      </c>
      <c r="AA492" t="s">
        <v>2201</v>
      </c>
      <c r="AB492">
        <v>0</v>
      </c>
      <c r="AC492">
        <v>62</v>
      </c>
      <c r="AD492">
        <v>0</v>
      </c>
      <c r="AE492">
        <v>2</v>
      </c>
      <c r="AF492">
        <v>41</v>
      </c>
      <c r="AG492">
        <v>0</v>
      </c>
      <c r="AH492">
        <v>2</v>
      </c>
      <c r="AI492">
        <v>0</v>
      </c>
      <c r="AJ492">
        <v>0</v>
      </c>
      <c r="AK492">
        <v>0</v>
      </c>
      <c r="AL492">
        <v>0</v>
      </c>
      <c r="AM492">
        <v>0</v>
      </c>
      <c r="AN492">
        <v>6</v>
      </c>
      <c r="AO492">
        <v>0</v>
      </c>
      <c r="AP492">
        <v>0</v>
      </c>
      <c r="AQ492">
        <v>0</v>
      </c>
      <c r="AR492">
        <v>0</v>
      </c>
      <c r="AS492">
        <v>99</v>
      </c>
      <c r="AT492">
        <v>0</v>
      </c>
      <c r="AU492">
        <v>0</v>
      </c>
      <c r="AV492">
        <v>23</v>
      </c>
      <c r="AW492">
        <v>0</v>
      </c>
      <c r="AX492">
        <v>1</v>
      </c>
      <c r="AY492">
        <v>0</v>
      </c>
      <c r="AZ492">
        <v>0</v>
      </c>
      <c r="BA492">
        <v>0</v>
      </c>
      <c r="BB492">
        <v>0</v>
      </c>
      <c r="BC492">
        <v>0</v>
      </c>
      <c r="BD492">
        <v>5</v>
      </c>
      <c r="BE492">
        <v>0</v>
      </c>
      <c r="BF492">
        <v>0</v>
      </c>
      <c r="BG492">
        <v>0</v>
      </c>
      <c r="BH492">
        <v>0</v>
      </c>
      <c r="BI492">
        <v>139</v>
      </c>
      <c r="BJ492">
        <v>0</v>
      </c>
      <c r="BK492">
        <v>1</v>
      </c>
      <c r="BL492">
        <v>14</v>
      </c>
      <c r="BM492">
        <v>0</v>
      </c>
      <c r="BN492">
        <v>0</v>
      </c>
      <c r="BO492">
        <v>0</v>
      </c>
      <c r="BP492">
        <v>0</v>
      </c>
      <c r="BQ492">
        <v>0</v>
      </c>
      <c r="BR492">
        <v>0</v>
      </c>
      <c r="BS492">
        <v>0</v>
      </c>
      <c r="BT492">
        <v>0</v>
      </c>
      <c r="BU492">
        <v>0</v>
      </c>
      <c r="BV492">
        <v>0</v>
      </c>
      <c r="BW492">
        <v>0</v>
      </c>
      <c r="BX492">
        <v>0</v>
      </c>
      <c r="BY492">
        <v>66</v>
      </c>
      <c r="BZ492">
        <v>0</v>
      </c>
      <c r="CA492">
        <v>0</v>
      </c>
      <c r="CB492">
        <v>39</v>
      </c>
      <c r="CC492">
        <v>0</v>
      </c>
      <c r="CD492">
        <v>1</v>
      </c>
      <c r="CE492">
        <v>0</v>
      </c>
      <c r="CF492">
        <v>0</v>
      </c>
      <c r="CG492">
        <v>0</v>
      </c>
      <c r="CH492">
        <v>0</v>
      </c>
      <c r="CI492">
        <v>0</v>
      </c>
      <c r="CJ492">
        <v>8</v>
      </c>
      <c r="CK492">
        <v>0</v>
      </c>
      <c r="CL492">
        <v>0</v>
      </c>
      <c r="CM492">
        <v>0</v>
      </c>
      <c r="CN492">
        <v>0</v>
      </c>
      <c r="CO492">
        <v>41</v>
      </c>
      <c r="CP492">
        <v>0</v>
      </c>
      <c r="CQ492">
        <v>0</v>
      </c>
      <c r="CR492">
        <v>39</v>
      </c>
      <c r="CS492">
        <v>0</v>
      </c>
      <c r="CT492">
        <v>1</v>
      </c>
      <c r="CU492">
        <v>0</v>
      </c>
      <c r="CV492">
        <v>0</v>
      </c>
      <c r="CW492">
        <v>0</v>
      </c>
      <c r="CX492">
        <v>0</v>
      </c>
      <c r="CY492">
        <v>0</v>
      </c>
      <c r="CZ492">
        <v>37</v>
      </c>
      <c r="DA492">
        <v>0</v>
      </c>
      <c r="DB492">
        <v>0</v>
      </c>
      <c r="DC492">
        <v>0</v>
      </c>
      <c r="DD492">
        <v>0</v>
      </c>
      <c r="DE492">
        <v>50</v>
      </c>
      <c r="DF492">
        <v>0</v>
      </c>
      <c r="DG492">
        <v>0</v>
      </c>
      <c r="DH492">
        <v>27</v>
      </c>
      <c r="DI492">
        <v>0</v>
      </c>
      <c r="DJ492">
        <v>0</v>
      </c>
      <c r="DK492">
        <v>0</v>
      </c>
      <c r="DL492">
        <v>0</v>
      </c>
      <c r="DM492">
        <v>0</v>
      </c>
      <c r="DN492">
        <v>0</v>
      </c>
      <c r="DO492">
        <v>0</v>
      </c>
      <c r="DP492">
        <v>0</v>
      </c>
      <c r="DQ492">
        <v>0</v>
      </c>
      <c r="DR492">
        <v>0</v>
      </c>
      <c r="DS492">
        <v>0</v>
      </c>
      <c r="DT492" s="340">
        <v>0</v>
      </c>
      <c r="DU492" s="340">
        <v>85</v>
      </c>
      <c r="DV492" s="340">
        <v>0</v>
      </c>
      <c r="DW492" s="340">
        <v>0</v>
      </c>
      <c r="DX492" s="340">
        <v>37</v>
      </c>
      <c r="DY492" s="340">
        <v>0</v>
      </c>
      <c r="DZ492" s="340">
        <v>0</v>
      </c>
      <c r="EA492" s="340">
        <v>0</v>
      </c>
      <c r="EB492" s="340">
        <v>0</v>
      </c>
      <c r="EC492" s="340">
        <v>0</v>
      </c>
      <c r="ED492" s="340">
        <v>0</v>
      </c>
      <c r="EE492" s="340">
        <v>0</v>
      </c>
      <c r="EF492" s="340">
        <v>9</v>
      </c>
      <c r="EG492" s="340">
        <v>0</v>
      </c>
      <c r="EH492" s="340">
        <v>0</v>
      </c>
      <c r="EI492" s="340">
        <v>0</v>
      </c>
      <c r="EJ492" s="235">
        <v>0</v>
      </c>
      <c r="EK492" s="235">
        <v>211</v>
      </c>
      <c r="EL492" s="235">
        <v>0</v>
      </c>
      <c r="EM492" s="235">
        <v>0</v>
      </c>
      <c r="EN492" s="235">
        <v>27</v>
      </c>
      <c r="EO492" s="235">
        <v>0</v>
      </c>
      <c r="EP492" s="235">
        <v>0</v>
      </c>
      <c r="EQ492" s="235">
        <v>0</v>
      </c>
      <c r="ER492" s="235">
        <v>0</v>
      </c>
      <c r="ES492" s="235">
        <v>0</v>
      </c>
      <c r="ET492" s="235">
        <v>0</v>
      </c>
      <c r="EU492" s="235">
        <v>0</v>
      </c>
      <c r="EV492" s="235">
        <v>16</v>
      </c>
      <c r="EW492" s="235">
        <v>0</v>
      </c>
      <c r="EX492" s="235">
        <v>0</v>
      </c>
      <c r="EY492" s="235">
        <v>0</v>
      </c>
    </row>
    <row r="493" spans="1:155" x14ac:dyDescent="0.2">
      <c r="A493" t="s">
        <v>2232</v>
      </c>
      <c r="E493" s="277"/>
      <c r="F493" s="277"/>
      <c r="G493" s="277"/>
      <c r="H493" s="277"/>
      <c r="I493" s="277"/>
      <c r="J493" s="277"/>
      <c r="K493">
        <v>0</v>
      </c>
      <c r="L493">
        <v>119</v>
      </c>
      <c r="M493">
        <v>0</v>
      </c>
      <c r="N493">
        <v>22</v>
      </c>
      <c r="O493">
        <v>442</v>
      </c>
      <c r="P493">
        <v>0</v>
      </c>
      <c r="Q493">
        <v>11</v>
      </c>
      <c r="R493">
        <v>0</v>
      </c>
      <c r="S493">
        <v>0</v>
      </c>
      <c r="T493">
        <v>3</v>
      </c>
      <c r="U493">
        <v>2</v>
      </c>
      <c r="V493">
        <v>1</v>
      </c>
      <c r="W493">
        <v>7</v>
      </c>
      <c r="X493">
        <v>0</v>
      </c>
      <c r="Y493">
        <v>0</v>
      </c>
      <c r="Z493">
        <v>0</v>
      </c>
      <c r="AA493" t="s">
        <v>2201</v>
      </c>
      <c r="AB493">
        <v>0</v>
      </c>
      <c r="AC493">
        <v>3</v>
      </c>
      <c r="AD493">
        <v>0</v>
      </c>
      <c r="AE493">
        <v>0</v>
      </c>
      <c r="AF493">
        <v>49</v>
      </c>
      <c r="AG493">
        <v>0</v>
      </c>
      <c r="AH493">
        <v>1</v>
      </c>
      <c r="AI493">
        <v>0</v>
      </c>
      <c r="AJ493">
        <v>0</v>
      </c>
      <c r="AK493">
        <v>0</v>
      </c>
      <c r="AL493">
        <v>0</v>
      </c>
      <c r="AM493">
        <v>0</v>
      </c>
      <c r="AN493">
        <v>2</v>
      </c>
      <c r="AO493">
        <v>0</v>
      </c>
      <c r="AP493">
        <v>0</v>
      </c>
      <c r="AQ493">
        <v>0</v>
      </c>
      <c r="AR493">
        <v>0</v>
      </c>
      <c r="AS493">
        <v>15</v>
      </c>
      <c r="AT493">
        <v>0</v>
      </c>
      <c r="AU493">
        <v>1</v>
      </c>
      <c r="AV493">
        <v>118</v>
      </c>
      <c r="AW493">
        <v>0</v>
      </c>
      <c r="AX493">
        <v>0</v>
      </c>
      <c r="AY493">
        <v>0</v>
      </c>
      <c r="AZ493">
        <v>0</v>
      </c>
      <c r="BA493">
        <v>0</v>
      </c>
      <c r="BB493">
        <v>0</v>
      </c>
      <c r="BC493">
        <v>0</v>
      </c>
      <c r="BD493">
        <v>0</v>
      </c>
      <c r="BE493">
        <v>0</v>
      </c>
      <c r="BF493">
        <v>0</v>
      </c>
      <c r="BG493">
        <v>0</v>
      </c>
      <c r="BH493">
        <v>0</v>
      </c>
      <c r="BI493">
        <v>30</v>
      </c>
      <c r="BJ493">
        <v>0</v>
      </c>
      <c r="BK493">
        <v>3</v>
      </c>
      <c r="BL493">
        <v>87</v>
      </c>
      <c r="BM493">
        <v>0</v>
      </c>
      <c r="BN493">
        <v>3</v>
      </c>
      <c r="BO493">
        <v>0</v>
      </c>
      <c r="BP493">
        <v>0</v>
      </c>
      <c r="BQ493">
        <v>1</v>
      </c>
      <c r="BR493">
        <v>0</v>
      </c>
      <c r="BS493">
        <v>0</v>
      </c>
      <c r="BT493">
        <v>0</v>
      </c>
      <c r="BU493">
        <v>0</v>
      </c>
      <c r="BV493">
        <v>0</v>
      </c>
      <c r="BW493">
        <v>0</v>
      </c>
      <c r="BX493">
        <v>0</v>
      </c>
      <c r="BY493">
        <v>78</v>
      </c>
      <c r="BZ493">
        <v>0</v>
      </c>
      <c r="CA493">
        <v>2</v>
      </c>
      <c r="CB493">
        <v>109</v>
      </c>
      <c r="CC493">
        <v>0</v>
      </c>
      <c r="CD493">
        <v>8</v>
      </c>
      <c r="CE493">
        <v>0</v>
      </c>
      <c r="CF493">
        <v>0</v>
      </c>
      <c r="CG493">
        <v>0</v>
      </c>
      <c r="CH493">
        <v>0</v>
      </c>
      <c r="CI493">
        <v>0</v>
      </c>
      <c r="CJ493">
        <v>1</v>
      </c>
      <c r="CK493">
        <v>0</v>
      </c>
      <c r="CL493">
        <v>0</v>
      </c>
      <c r="CM493">
        <v>0</v>
      </c>
      <c r="CN493">
        <v>0</v>
      </c>
      <c r="CO493">
        <v>26</v>
      </c>
      <c r="CP493">
        <v>0</v>
      </c>
      <c r="CQ493">
        <v>4</v>
      </c>
      <c r="CR493">
        <v>166</v>
      </c>
      <c r="CS493">
        <v>0</v>
      </c>
      <c r="CT493">
        <v>2</v>
      </c>
      <c r="CU493">
        <v>0</v>
      </c>
      <c r="CV493">
        <v>0</v>
      </c>
      <c r="CW493">
        <v>0</v>
      </c>
      <c r="CX493">
        <v>0</v>
      </c>
      <c r="CY493">
        <v>1</v>
      </c>
      <c r="CZ493">
        <v>5</v>
      </c>
      <c r="DA493">
        <v>0</v>
      </c>
      <c r="DB493">
        <v>0</v>
      </c>
      <c r="DC493">
        <v>0</v>
      </c>
      <c r="DD493">
        <v>0</v>
      </c>
      <c r="DE493">
        <v>45</v>
      </c>
      <c r="DF493">
        <v>0</v>
      </c>
      <c r="DG493">
        <v>0</v>
      </c>
      <c r="DH493">
        <v>11</v>
      </c>
      <c r="DI493">
        <v>0</v>
      </c>
      <c r="DJ493">
        <v>5</v>
      </c>
      <c r="DK493">
        <v>0</v>
      </c>
      <c r="DL493">
        <v>0</v>
      </c>
      <c r="DM493">
        <v>0</v>
      </c>
      <c r="DN493">
        <v>1</v>
      </c>
      <c r="DO493">
        <v>0</v>
      </c>
      <c r="DP493">
        <v>5</v>
      </c>
      <c r="DQ493">
        <v>0</v>
      </c>
      <c r="DR493">
        <v>0</v>
      </c>
      <c r="DS493">
        <v>0</v>
      </c>
      <c r="DT493" s="340">
        <v>0</v>
      </c>
      <c r="DU493" s="340">
        <v>10</v>
      </c>
      <c r="DV493" s="340">
        <v>0</v>
      </c>
      <c r="DW493" s="340">
        <v>0</v>
      </c>
      <c r="DX493" s="340">
        <v>223</v>
      </c>
      <c r="DY493" s="340">
        <v>0</v>
      </c>
      <c r="DZ493" s="340">
        <v>0</v>
      </c>
      <c r="EA493" s="340">
        <v>0</v>
      </c>
      <c r="EB493" s="340">
        <v>0</v>
      </c>
      <c r="EC493" s="340">
        <v>0</v>
      </c>
      <c r="ED493" s="340">
        <v>0</v>
      </c>
      <c r="EE493" s="340">
        <v>0</v>
      </c>
      <c r="EF493" s="340">
        <v>1</v>
      </c>
      <c r="EG493" s="340">
        <v>0</v>
      </c>
      <c r="EH493" s="340">
        <v>0</v>
      </c>
      <c r="EI493" s="340">
        <v>0</v>
      </c>
      <c r="EJ493" s="235">
        <v>0</v>
      </c>
      <c r="EK493" s="235">
        <v>74</v>
      </c>
      <c r="EL493" s="235">
        <v>0</v>
      </c>
      <c r="EM493" s="235">
        <v>0</v>
      </c>
      <c r="EN493" s="235">
        <v>22</v>
      </c>
      <c r="EO493" s="235">
        <v>0</v>
      </c>
      <c r="EP493" s="235">
        <v>5</v>
      </c>
      <c r="EQ493" s="235">
        <v>0</v>
      </c>
      <c r="ER493" s="235">
        <v>0</v>
      </c>
      <c r="ES493" s="235">
        <v>0</v>
      </c>
      <c r="ET493" s="235">
        <v>2</v>
      </c>
      <c r="EU493" s="235">
        <v>0</v>
      </c>
      <c r="EV493" s="235">
        <v>0</v>
      </c>
      <c r="EW493" s="235">
        <v>0</v>
      </c>
      <c r="EX493" s="235">
        <v>0</v>
      </c>
      <c r="EY493" s="235">
        <v>0</v>
      </c>
    </row>
    <row r="494" spans="1:155" x14ac:dyDescent="0.2">
      <c r="A494" t="s">
        <v>1872</v>
      </c>
      <c r="E494" s="277"/>
      <c r="F494" s="277"/>
      <c r="G494" s="277"/>
      <c r="H494" s="277"/>
      <c r="I494" s="277"/>
      <c r="J494" s="277"/>
      <c r="K494">
        <v>0</v>
      </c>
      <c r="L494">
        <v>2</v>
      </c>
      <c r="M494">
        <v>0</v>
      </c>
      <c r="N494">
        <v>1</v>
      </c>
      <c r="O494">
        <v>19</v>
      </c>
      <c r="P494">
        <v>0</v>
      </c>
      <c r="Q494">
        <v>16</v>
      </c>
      <c r="R494">
        <v>0</v>
      </c>
      <c r="S494">
        <v>0</v>
      </c>
      <c r="T494">
        <v>3</v>
      </c>
      <c r="U494">
        <v>1</v>
      </c>
      <c r="V494">
        <v>3</v>
      </c>
      <c r="W494">
        <v>0</v>
      </c>
      <c r="X494">
        <v>0</v>
      </c>
      <c r="Y494">
        <v>0</v>
      </c>
      <c r="Z494">
        <v>0</v>
      </c>
      <c r="AA494" t="s">
        <v>2201</v>
      </c>
      <c r="AB494">
        <v>0</v>
      </c>
      <c r="AC494">
        <v>0</v>
      </c>
      <c r="AD494">
        <v>0</v>
      </c>
      <c r="AE494">
        <v>0</v>
      </c>
      <c r="AF494">
        <v>2</v>
      </c>
      <c r="AG494">
        <v>0</v>
      </c>
      <c r="AH494">
        <v>3</v>
      </c>
      <c r="AI494">
        <v>0</v>
      </c>
      <c r="AJ494">
        <v>0</v>
      </c>
      <c r="AK494">
        <v>0</v>
      </c>
      <c r="AL494">
        <v>0</v>
      </c>
      <c r="AM494">
        <v>0</v>
      </c>
      <c r="AN494">
        <v>0</v>
      </c>
      <c r="AO494">
        <v>0</v>
      </c>
      <c r="AP494">
        <v>0</v>
      </c>
      <c r="AQ494">
        <v>0</v>
      </c>
      <c r="AR494">
        <v>0</v>
      </c>
      <c r="AS494">
        <v>0</v>
      </c>
      <c r="AT494">
        <v>0</v>
      </c>
      <c r="AU494">
        <v>0</v>
      </c>
      <c r="AV494">
        <v>3</v>
      </c>
      <c r="AW494">
        <v>0</v>
      </c>
      <c r="AX494">
        <v>1</v>
      </c>
      <c r="AY494">
        <v>0</v>
      </c>
      <c r="AZ494">
        <v>0</v>
      </c>
      <c r="BA494">
        <v>0</v>
      </c>
      <c r="BB494">
        <v>0</v>
      </c>
      <c r="BC494">
        <v>0</v>
      </c>
      <c r="BD494">
        <v>0</v>
      </c>
      <c r="BE494">
        <v>0</v>
      </c>
      <c r="BF494">
        <v>0</v>
      </c>
      <c r="BG494">
        <v>0</v>
      </c>
      <c r="BH494">
        <v>0</v>
      </c>
      <c r="BI494">
        <v>0</v>
      </c>
      <c r="BJ494">
        <v>0</v>
      </c>
      <c r="BK494">
        <v>0</v>
      </c>
      <c r="BL494">
        <v>0</v>
      </c>
      <c r="BM494">
        <v>0</v>
      </c>
      <c r="BN494">
        <v>4</v>
      </c>
      <c r="BO494">
        <v>0</v>
      </c>
      <c r="BP494">
        <v>0</v>
      </c>
      <c r="BQ494">
        <v>0</v>
      </c>
      <c r="BR494">
        <v>0</v>
      </c>
      <c r="BS494">
        <v>1</v>
      </c>
      <c r="BT494">
        <v>0</v>
      </c>
      <c r="BU494">
        <v>0</v>
      </c>
      <c r="BV494">
        <v>0</v>
      </c>
      <c r="BW494">
        <v>0</v>
      </c>
      <c r="BX494">
        <v>0</v>
      </c>
      <c r="BY494">
        <v>0</v>
      </c>
      <c r="BZ494">
        <v>0</v>
      </c>
      <c r="CA494">
        <v>1</v>
      </c>
      <c r="CB494">
        <v>4</v>
      </c>
      <c r="CC494">
        <v>0</v>
      </c>
      <c r="CD494">
        <v>1</v>
      </c>
      <c r="CE494">
        <v>0</v>
      </c>
      <c r="CF494">
        <v>0</v>
      </c>
      <c r="CG494">
        <v>0</v>
      </c>
      <c r="CH494">
        <v>2</v>
      </c>
      <c r="CI494">
        <v>0</v>
      </c>
      <c r="CJ494">
        <v>0</v>
      </c>
      <c r="CK494">
        <v>0</v>
      </c>
      <c r="CL494">
        <v>0</v>
      </c>
      <c r="CM494">
        <v>0</v>
      </c>
      <c r="CN494">
        <v>0</v>
      </c>
      <c r="CO494">
        <v>0</v>
      </c>
      <c r="CP494">
        <v>0</v>
      </c>
      <c r="CQ494">
        <v>0</v>
      </c>
      <c r="CR494">
        <v>1</v>
      </c>
      <c r="CS494">
        <v>0</v>
      </c>
      <c r="CT494">
        <v>4</v>
      </c>
      <c r="CU494">
        <v>0</v>
      </c>
      <c r="CV494">
        <v>0</v>
      </c>
      <c r="CW494">
        <v>0</v>
      </c>
      <c r="CX494">
        <v>0</v>
      </c>
      <c r="CY494">
        <v>0</v>
      </c>
      <c r="CZ494">
        <v>0</v>
      </c>
      <c r="DA494">
        <v>0</v>
      </c>
      <c r="DB494">
        <v>0</v>
      </c>
      <c r="DC494">
        <v>0</v>
      </c>
      <c r="DD494">
        <v>0</v>
      </c>
      <c r="DE494">
        <v>0</v>
      </c>
      <c r="DF494">
        <v>0</v>
      </c>
      <c r="DG494">
        <v>0</v>
      </c>
      <c r="DH494">
        <v>3</v>
      </c>
      <c r="DI494">
        <v>0</v>
      </c>
      <c r="DJ494">
        <v>1</v>
      </c>
      <c r="DK494">
        <v>0</v>
      </c>
      <c r="DL494">
        <v>0</v>
      </c>
      <c r="DM494">
        <v>0</v>
      </c>
      <c r="DN494">
        <v>0</v>
      </c>
      <c r="DO494">
        <v>0</v>
      </c>
      <c r="DP494">
        <v>0</v>
      </c>
      <c r="DQ494">
        <v>0</v>
      </c>
      <c r="DR494">
        <v>0</v>
      </c>
      <c r="DS494">
        <v>0</v>
      </c>
      <c r="DT494" s="340">
        <v>0</v>
      </c>
      <c r="DU494" s="340">
        <v>0</v>
      </c>
      <c r="DV494" s="340">
        <v>0</v>
      </c>
      <c r="DW494" s="340">
        <v>0</v>
      </c>
      <c r="DX494" s="340">
        <v>1</v>
      </c>
      <c r="DY494" s="340">
        <v>0</v>
      </c>
      <c r="DZ494" s="340">
        <v>1</v>
      </c>
      <c r="EA494" s="340">
        <v>0</v>
      </c>
      <c r="EB494" s="340">
        <v>0</v>
      </c>
      <c r="EC494" s="340">
        <v>0</v>
      </c>
      <c r="ED494" s="340">
        <v>0</v>
      </c>
      <c r="EE494" s="340">
        <v>0</v>
      </c>
      <c r="EF494" s="340">
        <v>0</v>
      </c>
      <c r="EG494" s="340">
        <v>0</v>
      </c>
      <c r="EH494" s="340">
        <v>0</v>
      </c>
      <c r="EI494" s="340">
        <v>0</v>
      </c>
      <c r="EJ494" s="235">
        <v>0</v>
      </c>
      <c r="EK494" s="235">
        <v>0</v>
      </c>
      <c r="EL494" s="235">
        <v>0</v>
      </c>
      <c r="EM494" s="235">
        <v>0</v>
      </c>
      <c r="EN494" s="235">
        <v>1</v>
      </c>
      <c r="EO494" s="235">
        <v>0</v>
      </c>
      <c r="EP494" s="235">
        <v>0</v>
      </c>
      <c r="EQ494" s="235">
        <v>0</v>
      </c>
      <c r="ER494" s="235">
        <v>0</v>
      </c>
      <c r="ES494" s="235">
        <v>0</v>
      </c>
      <c r="ET494" s="235">
        <v>0</v>
      </c>
      <c r="EU494" s="235">
        <v>0</v>
      </c>
      <c r="EV494" s="235">
        <v>0</v>
      </c>
      <c r="EW494" s="235">
        <v>0</v>
      </c>
      <c r="EX494" s="235">
        <v>0</v>
      </c>
      <c r="EY494" s="235">
        <v>0</v>
      </c>
    </row>
    <row r="495" spans="1:155" x14ac:dyDescent="0.2">
      <c r="A495" t="s">
        <v>2435</v>
      </c>
      <c r="E495" s="277"/>
      <c r="F495" s="277"/>
      <c r="G495" s="277"/>
      <c r="H495" s="277"/>
      <c r="I495" s="277"/>
      <c r="J495" s="277"/>
      <c r="DT495" s="340" t="e">
        <v>#N/A</v>
      </c>
      <c r="DU495" s="340" t="e">
        <v>#N/A</v>
      </c>
      <c r="DV495" s="340" t="e">
        <v>#N/A</v>
      </c>
      <c r="DW495" s="340" t="e">
        <v>#N/A</v>
      </c>
      <c r="DX495" s="340" t="e">
        <v>#N/A</v>
      </c>
      <c r="DY495" s="340" t="e">
        <v>#N/A</v>
      </c>
      <c r="DZ495" s="340" t="e">
        <v>#N/A</v>
      </c>
      <c r="EA495" s="340" t="e">
        <v>#N/A</v>
      </c>
      <c r="EB495" s="340" t="e">
        <v>#N/A</v>
      </c>
      <c r="EC495" s="340" t="e">
        <v>#N/A</v>
      </c>
      <c r="ED495" s="340" t="e">
        <v>#N/A</v>
      </c>
      <c r="EE495" s="340" t="e">
        <v>#N/A</v>
      </c>
      <c r="EF495" s="340" t="e">
        <v>#N/A</v>
      </c>
      <c r="EG495" s="340" t="e">
        <v>#N/A</v>
      </c>
      <c r="EH495" s="340" t="e">
        <v>#N/A</v>
      </c>
      <c r="EI495" s="340" t="e">
        <v>#N/A</v>
      </c>
      <c r="EJ495" s="235" t="e">
        <v>#N/A</v>
      </c>
      <c r="EK495" s="235" t="e">
        <v>#N/A</v>
      </c>
      <c r="EL495" s="235" t="e">
        <v>#N/A</v>
      </c>
      <c r="EM495" s="235" t="e">
        <v>#N/A</v>
      </c>
      <c r="EN495" s="235" t="e">
        <v>#N/A</v>
      </c>
      <c r="EO495" s="235" t="e">
        <v>#N/A</v>
      </c>
      <c r="EP495" s="235" t="e">
        <v>#N/A</v>
      </c>
      <c r="EQ495" s="235" t="e">
        <v>#N/A</v>
      </c>
      <c r="ER495" s="235" t="e">
        <v>#N/A</v>
      </c>
      <c r="ES495" s="235" t="e">
        <v>#N/A</v>
      </c>
      <c r="ET495" s="235" t="e">
        <v>#N/A</v>
      </c>
      <c r="EU495" s="235" t="e">
        <v>#N/A</v>
      </c>
      <c r="EV495" s="235" t="e">
        <v>#N/A</v>
      </c>
      <c r="EW495" s="235" t="e">
        <v>#N/A</v>
      </c>
      <c r="EX495" s="235" t="e">
        <v>#N/A</v>
      </c>
      <c r="EY495" s="235" t="e">
        <v>#N/A</v>
      </c>
    </row>
    <row r="496" spans="1:155" x14ac:dyDescent="0.2">
      <c r="A496" t="s">
        <v>1892</v>
      </c>
      <c r="E496" s="277"/>
      <c r="F496" s="277"/>
      <c r="G496" s="277"/>
      <c r="H496" s="277"/>
      <c r="I496" s="277"/>
      <c r="J496" s="277"/>
      <c r="K496">
        <v>0</v>
      </c>
      <c r="L496">
        <v>6</v>
      </c>
      <c r="M496">
        <v>0</v>
      </c>
      <c r="N496">
        <v>15</v>
      </c>
      <c r="O496">
        <v>69</v>
      </c>
      <c r="P496">
        <v>0</v>
      </c>
      <c r="Q496">
        <v>5</v>
      </c>
      <c r="R496">
        <v>0</v>
      </c>
      <c r="S496">
        <v>1</v>
      </c>
      <c r="T496">
        <v>8</v>
      </c>
      <c r="U496">
        <v>1</v>
      </c>
      <c r="V496">
        <v>1</v>
      </c>
      <c r="W496">
        <v>0</v>
      </c>
      <c r="X496">
        <v>0</v>
      </c>
      <c r="Y496">
        <v>0</v>
      </c>
      <c r="Z496">
        <v>0</v>
      </c>
      <c r="AA496" t="s">
        <v>2201</v>
      </c>
      <c r="AB496">
        <v>0</v>
      </c>
      <c r="AC496">
        <v>0</v>
      </c>
      <c r="AD496">
        <v>0</v>
      </c>
      <c r="AE496">
        <v>5</v>
      </c>
      <c r="AF496">
        <v>12</v>
      </c>
      <c r="AG496">
        <v>0</v>
      </c>
      <c r="AH496">
        <v>0</v>
      </c>
      <c r="AI496">
        <v>0</v>
      </c>
      <c r="AJ496">
        <v>0</v>
      </c>
      <c r="AK496">
        <v>2</v>
      </c>
      <c r="AL496">
        <v>0</v>
      </c>
      <c r="AM496">
        <v>0</v>
      </c>
      <c r="AN496">
        <v>0</v>
      </c>
      <c r="AO496">
        <v>0</v>
      </c>
      <c r="AP496">
        <v>0</v>
      </c>
      <c r="AQ496">
        <v>0</v>
      </c>
      <c r="AR496">
        <v>0</v>
      </c>
      <c r="AS496">
        <v>0</v>
      </c>
      <c r="AT496">
        <v>0</v>
      </c>
      <c r="AU496">
        <v>1</v>
      </c>
      <c r="AV496">
        <v>14</v>
      </c>
      <c r="AW496">
        <v>0</v>
      </c>
      <c r="AX496">
        <v>4</v>
      </c>
      <c r="AY496">
        <v>0</v>
      </c>
      <c r="AZ496">
        <v>0</v>
      </c>
      <c r="BA496">
        <v>0</v>
      </c>
      <c r="BB496">
        <v>3</v>
      </c>
      <c r="BC496">
        <v>0</v>
      </c>
      <c r="BD496">
        <v>0</v>
      </c>
      <c r="BE496">
        <v>0</v>
      </c>
      <c r="BF496">
        <v>0</v>
      </c>
      <c r="BG496">
        <v>0</v>
      </c>
      <c r="BH496">
        <v>0</v>
      </c>
      <c r="BI496">
        <v>2</v>
      </c>
      <c r="BJ496">
        <v>0</v>
      </c>
      <c r="BK496">
        <v>2</v>
      </c>
      <c r="BL496">
        <v>5</v>
      </c>
      <c r="BM496">
        <v>0</v>
      </c>
      <c r="BN496">
        <v>0</v>
      </c>
      <c r="BO496">
        <v>0</v>
      </c>
      <c r="BP496">
        <v>0</v>
      </c>
      <c r="BQ496">
        <v>1</v>
      </c>
      <c r="BR496">
        <v>1</v>
      </c>
      <c r="BS496">
        <v>0</v>
      </c>
      <c r="BT496">
        <v>0</v>
      </c>
      <c r="BU496">
        <v>0</v>
      </c>
      <c r="BV496">
        <v>0</v>
      </c>
      <c r="BW496">
        <v>0</v>
      </c>
      <c r="BX496">
        <v>0</v>
      </c>
      <c r="BY496">
        <v>3</v>
      </c>
      <c r="BZ496">
        <v>0</v>
      </c>
      <c r="CA496">
        <v>0</v>
      </c>
      <c r="CB496">
        <v>1</v>
      </c>
      <c r="CC496">
        <v>0</v>
      </c>
      <c r="CD496">
        <v>3</v>
      </c>
      <c r="CE496">
        <v>0</v>
      </c>
      <c r="CF496">
        <v>0</v>
      </c>
      <c r="CG496">
        <v>0</v>
      </c>
      <c r="CH496">
        <v>1</v>
      </c>
      <c r="CI496">
        <v>0</v>
      </c>
      <c r="CJ496">
        <v>0</v>
      </c>
      <c r="CK496">
        <v>0</v>
      </c>
      <c r="CL496">
        <v>0</v>
      </c>
      <c r="CM496">
        <v>0</v>
      </c>
      <c r="CN496">
        <v>0</v>
      </c>
      <c r="CO496">
        <v>1</v>
      </c>
      <c r="CP496">
        <v>0</v>
      </c>
      <c r="CQ496">
        <v>0</v>
      </c>
      <c r="CR496">
        <v>2</v>
      </c>
      <c r="CS496">
        <v>0</v>
      </c>
      <c r="CT496">
        <v>0</v>
      </c>
      <c r="CU496">
        <v>0</v>
      </c>
      <c r="CV496">
        <v>0</v>
      </c>
      <c r="CW496">
        <v>0</v>
      </c>
      <c r="CX496">
        <v>0</v>
      </c>
      <c r="CY496">
        <v>0</v>
      </c>
      <c r="CZ496">
        <v>0</v>
      </c>
      <c r="DA496">
        <v>0</v>
      </c>
      <c r="DB496">
        <v>0</v>
      </c>
      <c r="DC496">
        <v>0</v>
      </c>
      <c r="DD496">
        <v>0</v>
      </c>
      <c r="DE496">
        <v>0</v>
      </c>
      <c r="DF496">
        <v>0</v>
      </c>
      <c r="DG496">
        <v>0</v>
      </c>
      <c r="DH496">
        <v>7</v>
      </c>
      <c r="DI496">
        <v>0</v>
      </c>
      <c r="DJ496">
        <v>1</v>
      </c>
      <c r="DK496">
        <v>0</v>
      </c>
      <c r="DL496">
        <v>0</v>
      </c>
      <c r="DM496">
        <v>0</v>
      </c>
      <c r="DN496">
        <v>0</v>
      </c>
      <c r="DO496">
        <v>0</v>
      </c>
      <c r="DP496">
        <v>0</v>
      </c>
      <c r="DQ496">
        <v>0</v>
      </c>
      <c r="DR496">
        <v>0</v>
      </c>
      <c r="DS496">
        <v>0</v>
      </c>
      <c r="DT496" s="340">
        <v>0</v>
      </c>
      <c r="DU496" s="340">
        <v>0</v>
      </c>
      <c r="DV496" s="340">
        <v>0</v>
      </c>
      <c r="DW496" s="340">
        <v>0</v>
      </c>
      <c r="DX496" s="340">
        <v>6</v>
      </c>
      <c r="DY496" s="340">
        <v>0</v>
      </c>
      <c r="DZ496" s="340">
        <v>0</v>
      </c>
      <c r="EA496" s="340">
        <v>0</v>
      </c>
      <c r="EB496" s="340">
        <v>0</v>
      </c>
      <c r="EC496" s="340">
        <v>1</v>
      </c>
      <c r="ED496" s="340">
        <v>0</v>
      </c>
      <c r="EE496" s="340">
        <v>0</v>
      </c>
      <c r="EF496" s="340">
        <v>0</v>
      </c>
      <c r="EG496" s="340">
        <v>0</v>
      </c>
      <c r="EH496" s="340">
        <v>0</v>
      </c>
      <c r="EI496" s="340">
        <v>0</v>
      </c>
      <c r="EJ496" s="235">
        <v>0</v>
      </c>
      <c r="EK496" s="235">
        <v>2</v>
      </c>
      <c r="EL496" s="235">
        <v>0</v>
      </c>
      <c r="EM496" s="235">
        <v>0</v>
      </c>
      <c r="EN496" s="235">
        <v>3</v>
      </c>
      <c r="EO496" s="235">
        <v>0</v>
      </c>
      <c r="EP496" s="235">
        <v>1</v>
      </c>
      <c r="EQ496" s="235">
        <v>0</v>
      </c>
      <c r="ER496" s="235">
        <v>0</v>
      </c>
      <c r="ES496" s="235">
        <v>0</v>
      </c>
      <c r="ET496" s="235">
        <v>0</v>
      </c>
      <c r="EU496" s="235">
        <v>0</v>
      </c>
      <c r="EV496" s="235">
        <v>0</v>
      </c>
      <c r="EW496" s="235">
        <v>0</v>
      </c>
      <c r="EX496" s="235">
        <v>0</v>
      </c>
      <c r="EY496" s="235">
        <v>0</v>
      </c>
    </row>
    <row r="497" spans="1:155" x14ac:dyDescent="0.2">
      <c r="A497" t="s">
        <v>1961</v>
      </c>
      <c r="E497" s="277"/>
      <c r="F497" s="277"/>
      <c r="G497" s="277"/>
      <c r="H497" s="277"/>
      <c r="I497" s="277"/>
      <c r="J497" s="277"/>
      <c r="K497">
        <v>0</v>
      </c>
      <c r="L497">
        <v>13</v>
      </c>
      <c r="M497">
        <v>0</v>
      </c>
      <c r="N497">
        <v>10</v>
      </c>
      <c r="O497">
        <v>42</v>
      </c>
      <c r="P497">
        <v>3</v>
      </c>
      <c r="Q497">
        <v>21</v>
      </c>
      <c r="R497">
        <v>0</v>
      </c>
      <c r="S497">
        <v>0</v>
      </c>
      <c r="T497">
        <v>32</v>
      </c>
      <c r="U497">
        <v>10</v>
      </c>
      <c r="V497">
        <v>0</v>
      </c>
      <c r="W497">
        <v>0</v>
      </c>
      <c r="X497">
        <v>0</v>
      </c>
      <c r="Y497">
        <v>0</v>
      </c>
      <c r="Z497">
        <v>0</v>
      </c>
      <c r="AA497" t="s">
        <v>2201</v>
      </c>
      <c r="AB497">
        <v>0</v>
      </c>
      <c r="AC497">
        <v>0</v>
      </c>
      <c r="AD497">
        <v>0</v>
      </c>
      <c r="AE497">
        <v>0</v>
      </c>
      <c r="AF497">
        <v>1</v>
      </c>
      <c r="AG497">
        <v>0</v>
      </c>
      <c r="AH497">
        <v>0</v>
      </c>
      <c r="AI497">
        <v>0</v>
      </c>
      <c r="AJ497">
        <v>0</v>
      </c>
      <c r="AK497">
        <v>19</v>
      </c>
      <c r="AL497">
        <v>10</v>
      </c>
      <c r="AM497">
        <v>0</v>
      </c>
      <c r="AN497">
        <v>0</v>
      </c>
      <c r="AO497">
        <v>0</v>
      </c>
      <c r="AP497">
        <v>0</v>
      </c>
      <c r="AQ497">
        <v>0</v>
      </c>
      <c r="AR497">
        <v>0</v>
      </c>
      <c r="AS497">
        <v>2</v>
      </c>
      <c r="AT497">
        <v>0</v>
      </c>
      <c r="AU497">
        <v>0</v>
      </c>
      <c r="AV497">
        <v>7</v>
      </c>
      <c r="AW497">
        <v>0</v>
      </c>
      <c r="AX497">
        <v>0</v>
      </c>
      <c r="AY497">
        <v>0</v>
      </c>
      <c r="AZ497">
        <v>0</v>
      </c>
      <c r="BA497">
        <v>1</v>
      </c>
      <c r="BB497">
        <v>0</v>
      </c>
      <c r="BC497">
        <v>0</v>
      </c>
      <c r="BD497">
        <v>0</v>
      </c>
      <c r="BE497">
        <v>0</v>
      </c>
      <c r="BF497">
        <v>0</v>
      </c>
      <c r="BG497">
        <v>0</v>
      </c>
      <c r="BH497">
        <v>0</v>
      </c>
      <c r="BI497">
        <v>1</v>
      </c>
      <c r="BJ497">
        <v>0</v>
      </c>
      <c r="BK497">
        <v>1</v>
      </c>
      <c r="BL497">
        <v>2</v>
      </c>
      <c r="BM497">
        <v>0</v>
      </c>
      <c r="BN497">
        <v>4</v>
      </c>
      <c r="BO497">
        <v>0</v>
      </c>
      <c r="BP497">
        <v>0</v>
      </c>
      <c r="BQ497">
        <v>0</v>
      </c>
      <c r="BR497">
        <v>0</v>
      </c>
      <c r="BS497">
        <v>0</v>
      </c>
      <c r="BT497">
        <v>0</v>
      </c>
      <c r="BU497">
        <v>0</v>
      </c>
      <c r="BV497">
        <v>0</v>
      </c>
      <c r="BW497">
        <v>0</v>
      </c>
      <c r="BX497">
        <v>0</v>
      </c>
      <c r="BY497">
        <v>2</v>
      </c>
      <c r="BZ497">
        <v>0</v>
      </c>
      <c r="CA497">
        <v>0</v>
      </c>
      <c r="CB497">
        <v>3</v>
      </c>
      <c r="CC497">
        <v>1</v>
      </c>
      <c r="CD497">
        <v>3</v>
      </c>
      <c r="CE497">
        <v>0</v>
      </c>
      <c r="CF497">
        <v>0</v>
      </c>
      <c r="CG497">
        <v>18</v>
      </c>
      <c r="CH497">
        <v>17</v>
      </c>
      <c r="CI497">
        <v>0</v>
      </c>
      <c r="CJ497">
        <v>0</v>
      </c>
      <c r="CK497">
        <v>0</v>
      </c>
      <c r="CL497">
        <v>0</v>
      </c>
      <c r="CM497">
        <v>0</v>
      </c>
      <c r="CN497">
        <v>0</v>
      </c>
      <c r="CO497">
        <v>1</v>
      </c>
      <c r="CP497">
        <v>0</v>
      </c>
      <c r="CQ497">
        <v>6</v>
      </c>
      <c r="CR497">
        <v>7</v>
      </c>
      <c r="CS497">
        <v>0</v>
      </c>
      <c r="CT497">
        <v>12</v>
      </c>
      <c r="CU497">
        <v>0</v>
      </c>
      <c r="CV497">
        <v>0</v>
      </c>
      <c r="CW497">
        <v>22</v>
      </c>
      <c r="CX497">
        <v>2</v>
      </c>
      <c r="CY497">
        <v>0</v>
      </c>
      <c r="CZ497">
        <v>0</v>
      </c>
      <c r="DA497">
        <v>0</v>
      </c>
      <c r="DB497">
        <v>0</v>
      </c>
      <c r="DC497">
        <v>0</v>
      </c>
      <c r="DD497">
        <v>0</v>
      </c>
      <c r="DE497">
        <v>15</v>
      </c>
      <c r="DF497">
        <v>0</v>
      </c>
      <c r="DG497">
        <v>0</v>
      </c>
      <c r="DH497">
        <v>21</v>
      </c>
      <c r="DI497">
        <v>0</v>
      </c>
      <c r="DJ497">
        <v>9</v>
      </c>
      <c r="DK497">
        <v>0</v>
      </c>
      <c r="DL497">
        <v>0</v>
      </c>
      <c r="DM497">
        <v>0</v>
      </c>
      <c r="DN497">
        <v>10</v>
      </c>
      <c r="DO497">
        <v>0</v>
      </c>
      <c r="DP497">
        <v>0</v>
      </c>
      <c r="DQ497">
        <v>0</v>
      </c>
      <c r="DR497">
        <v>0</v>
      </c>
      <c r="DS497">
        <v>0</v>
      </c>
      <c r="DT497" s="340">
        <v>0</v>
      </c>
      <c r="DU497" s="340">
        <v>1</v>
      </c>
      <c r="DV497" s="340">
        <v>0</v>
      </c>
      <c r="DW497" s="340">
        <v>3</v>
      </c>
      <c r="DX497" s="340">
        <v>3</v>
      </c>
      <c r="DY497" s="340">
        <v>0</v>
      </c>
      <c r="DZ497" s="340">
        <v>3</v>
      </c>
      <c r="EA497" s="340">
        <v>0</v>
      </c>
      <c r="EB497" s="340">
        <v>0</v>
      </c>
      <c r="EC497" s="340">
        <v>6</v>
      </c>
      <c r="ED497" s="340">
        <v>0</v>
      </c>
      <c r="EE497" s="340">
        <v>0</v>
      </c>
      <c r="EF497" s="340">
        <v>0</v>
      </c>
      <c r="EG497" s="340">
        <v>0</v>
      </c>
      <c r="EH497" s="340">
        <v>0</v>
      </c>
      <c r="EI497" s="340">
        <v>0</v>
      </c>
      <c r="EJ497" s="235">
        <v>0</v>
      </c>
      <c r="EK497" s="235">
        <v>2</v>
      </c>
      <c r="EL497" s="235">
        <v>0</v>
      </c>
      <c r="EM497" s="235">
        <v>0</v>
      </c>
      <c r="EN497" s="235">
        <v>3</v>
      </c>
      <c r="EO497" s="235">
        <v>0</v>
      </c>
      <c r="EP497" s="235">
        <v>4</v>
      </c>
      <c r="EQ497" s="235">
        <v>0</v>
      </c>
      <c r="ER497" s="235">
        <v>0</v>
      </c>
      <c r="ES497" s="235">
        <v>0</v>
      </c>
      <c r="ET497" s="235">
        <v>12</v>
      </c>
      <c r="EU497" s="235">
        <v>0</v>
      </c>
      <c r="EV497" s="235">
        <v>0</v>
      </c>
      <c r="EW497" s="235">
        <v>0</v>
      </c>
      <c r="EX497" s="235">
        <v>0</v>
      </c>
      <c r="EY497" s="235">
        <v>0</v>
      </c>
    </row>
    <row r="498" spans="1:155" x14ac:dyDescent="0.2">
      <c r="A498" t="s">
        <v>1754</v>
      </c>
      <c r="E498" s="277"/>
      <c r="F498" s="277"/>
      <c r="G498" s="277"/>
      <c r="H498" s="277"/>
      <c r="I498" s="277"/>
      <c r="J498" s="277"/>
      <c r="K498">
        <v>0</v>
      </c>
      <c r="L498">
        <v>5</v>
      </c>
      <c r="M498">
        <v>0</v>
      </c>
      <c r="N498">
        <v>0</v>
      </c>
      <c r="O498">
        <v>3</v>
      </c>
      <c r="P498">
        <v>0</v>
      </c>
      <c r="Q498">
        <v>0</v>
      </c>
      <c r="R498">
        <v>0</v>
      </c>
      <c r="S498">
        <v>7</v>
      </c>
      <c r="T498">
        <v>30</v>
      </c>
      <c r="U498">
        <v>12</v>
      </c>
      <c r="V498">
        <v>12</v>
      </c>
      <c r="W498">
        <v>0</v>
      </c>
      <c r="X498">
        <v>0</v>
      </c>
      <c r="Y498">
        <v>0</v>
      </c>
      <c r="Z498">
        <v>5</v>
      </c>
      <c r="AA498" t="s">
        <v>2201</v>
      </c>
      <c r="AB498">
        <v>0</v>
      </c>
      <c r="AC498">
        <v>0</v>
      </c>
      <c r="AD498">
        <v>0</v>
      </c>
      <c r="AE498">
        <v>0</v>
      </c>
      <c r="AF498">
        <v>3</v>
      </c>
      <c r="AG498">
        <v>0</v>
      </c>
      <c r="AH498">
        <v>0</v>
      </c>
      <c r="AI498">
        <v>0</v>
      </c>
      <c r="AJ498">
        <v>0</v>
      </c>
      <c r="AK498">
        <v>0</v>
      </c>
      <c r="AL498">
        <v>0</v>
      </c>
      <c r="AM498">
        <v>3</v>
      </c>
      <c r="AN498">
        <v>0</v>
      </c>
      <c r="AO498">
        <v>0</v>
      </c>
      <c r="AP498">
        <v>0</v>
      </c>
      <c r="AQ498">
        <v>1</v>
      </c>
      <c r="AR498">
        <v>0</v>
      </c>
      <c r="AS498">
        <v>3</v>
      </c>
      <c r="AT498">
        <v>0</v>
      </c>
      <c r="AU498">
        <v>0</v>
      </c>
      <c r="AV498">
        <v>0</v>
      </c>
      <c r="AW498">
        <v>0</v>
      </c>
      <c r="AX498">
        <v>0</v>
      </c>
      <c r="AY498">
        <v>0</v>
      </c>
      <c r="AZ498">
        <v>0</v>
      </c>
      <c r="BA498">
        <v>0</v>
      </c>
      <c r="BB498">
        <v>5</v>
      </c>
      <c r="BC498">
        <v>0</v>
      </c>
      <c r="BD498">
        <v>0</v>
      </c>
      <c r="BE498">
        <v>0</v>
      </c>
      <c r="BF498">
        <v>0</v>
      </c>
      <c r="BG498">
        <v>0</v>
      </c>
      <c r="BH498">
        <v>0</v>
      </c>
      <c r="BI498">
        <v>0</v>
      </c>
      <c r="BJ498">
        <v>0</v>
      </c>
      <c r="BK498">
        <v>0</v>
      </c>
      <c r="BL498">
        <v>0</v>
      </c>
      <c r="BM498">
        <v>0</v>
      </c>
      <c r="BN498">
        <v>0</v>
      </c>
      <c r="BO498">
        <v>0</v>
      </c>
      <c r="BP498">
        <v>1</v>
      </c>
      <c r="BQ498">
        <v>0</v>
      </c>
      <c r="BR498">
        <v>0</v>
      </c>
      <c r="BS498">
        <v>1</v>
      </c>
      <c r="BT498">
        <v>0</v>
      </c>
      <c r="BU498">
        <v>0</v>
      </c>
      <c r="BV498">
        <v>0</v>
      </c>
      <c r="BW498">
        <v>0</v>
      </c>
      <c r="BX498">
        <v>0</v>
      </c>
      <c r="BY498">
        <v>0</v>
      </c>
      <c r="BZ498">
        <v>0</v>
      </c>
      <c r="CA498">
        <v>0</v>
      </c>
      <c r="CB498">
        <v>0</v>
      </c>
      <c r="CC498">
        <v>0</v>
      </c>
      <c r="CD498">
        <v>0</v>
      </c>
      <c r="CE498">
        <v>0</v>
      </c>
      <c r="CF498">
        <v>0</v>
      </c>
      <c r="CG498">
        <v>0</v>
      </c>
      <c r="CH498">
        <v>2</v>
      </c>
      <c r="CI498">
        <v>0</v>
      </c>
      <c r="CJ498">
        <v>0</v>
      </c>
      <c r="CK498">
        <v>0</v>
      </c>
      <c r="CL498">
        <v>0</v>
      </c>
      <c r="CM498">
        <v>0</v>
      </c>
      <c r="CN498">
        <v>0</v>
      </c>
      <c r="CO498">
        <v>0</v>
      </c>
      <c r="CP498">
        <v>0</v>
      </c>
      <c r="CQ498">
        <v>0</v>
      </c>
      <c r="CR498">
        <v>0</v>
      </c>
      <c r="CS498">
        <v>0</v>
      </c>
      <c r="CT498">
        <v>0</v>
      </c>
      <c r="CU498">
        <v>0</v>
      </c>
      <c r="CV498">
        <v>2</v>
      </c>
      <c r="CW498">
        <v>0</v>
      </c>
      <c r="CX498">
        <v>1</v>
      </c>
      <c r="CY498">
        <v>0</v>
      </c>
      <c r="CZ498">
        <v>0</v>
      </c>
      <c r="DA498">
        <v>0</v>
      </c>
      <c r="DB498">
        <v>0</v>
      </c>
      <c r="DC498">
        <v>0</v>
      </c>
      <c r="DD498">
        <v>0</v>
      </c>
      <c r="DE498">
        <v>0</v>
      </c>
      <c r="DF498">
        <v>0</v>
      </c>
      <c r="DG498">
        <v>0</v>
      </c>
      <c r="DH498">
        <v>0</v>
      </c>
      <c r="DI498">
        <v>0</v>
      </c>
      <c r="DJ498">
        <v>0</v>
      </c>
      <c r="DK498">
        <v>0</v>
      </c>
      <c r="DL498">
        <v>0</v>
      </c>
      <c r="DM498">
        <v>0</v>
      </c>
      <c r="DN498">
        <v>1</v>
      </c>
      <c r="DO498">
        <v>0</v>
      </c>
      <c r="DP498">
        <v>0</v>
      </c>
      <c r="DQ498">
        <v>0</v>
      </c>
      <c r="DR498">
        <v>0</v>
      </c>
      <c r="DS498">
        <v>0</v>
      </c>
      <c r="DT498" s="340">
        <v>0</v>
      </c>
      <c r="DU498" s="340">
        <v>1</v>
      </c>
      <c r="DV498" s="340">
        <v>0</v>
      </c>
      <c r="DW498" s="340">
        <v>0</v>
      </c>
      <c r="DX498" s="340">
        <v>0</v>
      </c>
      <c r="DY498" s="340">
        <v>0</v>
      </c>
      <c r="DZ498" s="340">
        <v>0</v>
      </c>
      <c r="EA498" s="340">
        <v>0</v>
      </c>
      <c r="EB498" s="340">
        <v>0</v>
      </c>
      <c r="EC498" s="340">
        <v>0</v>
      </c>
      <c r="ED498" s="340">
        <v>0</v>
      </c>
      <c r="EE498" s="340">
        <v>0</v>
      </c>
      <c r="EF498" s="340">
        <v>0</v>
      </c>
      <c r="EG498" s="340">
        <v>0</v>
      </c>
      <c r="EH498" s="340">
        <v>0</v>
      </c>
      <c r="EI498" s="340">
        <v>0</v>
      </c>
      <c r="EJ498" s="235">
        <v>0</v>
      </c>
      <c r="EK498" s="235">
        <v>0</v>
      </c>
      <c r="EL498" s="235">
        <v>0</v>
      </c>
      <c r="EM498" s="235">
        <v>0</v>
      </c>
      <c r="EN498" s="235">
        <v>0</v>
      </c>
      <c r="EO498" s="235">
        <v>0</v>
      </c>
      <c r="EP498" s="235">
        <v>0</v>
      </c>
      <c r="EQ498" s="235">
        <v>0</v>
      </c>
      <c r="ER498" s="235">
        <v>0</v>
      </c>
      <c r="ES498" s="235">
        <v>0</v>
      </c>
      <c r="ET498" s="235">
        <v>2</v>
      </c>
      <c r="EU498" s="235">
        <v>0</v>
      </c>
      <c r="EV498" s="235">
        <v>0</v>
      </c>
      <c r="EW498" s="235">
        <v>0</v>
      </c>
      <c r="EX498" s="235">
        <v>0</v>
      </c>
      <c r="EY498" s="235">
        <v>0</v>
      </c>
    </row>
    <row r="499" spans="1:155" x14ac:dyDescent="0.2">
      <c r="A499" t="s">
        <v>1955</v>
      </c>
      <c r="E499" s="277"/>
      <c r="F499" s="277"/>
      <c r="G499" s="277"/>
      <c r="H499" s="277"/>
      <c r="I499" s="277"/>
      <c r="J499" s="277"/>
      <c r="K499">
        <v>0</v>
      </c>
      <c r="L499">
        <v>22</v>
      </c>
      <c r="M499">
        <v>0</v>
      </c>
      <c r="N499">
        <v>0</v>
      </c>
      <c r="O499">
        <v>4</v>
      </c>
      <c r="P499">
        <v>0</v>
      </c>
      <c r="Q499">
        <v>1</v>
      </c>
      <c r="R499">
        <v>0</v>
      </c>
      <c r="S499">
        <v>3</v>
      </c>
      <c r="T499">
        <v>8</v>
      </c>
      <c r="U499">
        <v>3</v>
      </c>
      <c r="V499">
        <v>2</v>
      </c>
      <c r="W499">
        <v>0</v>
      </c>
      <c r="X499">
        <v>0</v>
      </c>
      <c r="Y499">
        <v>0</v>
      </c>
      <c r="Z499">
        <v>0</v>
      </c>
      <c r="AA499" t="s">
        <v>2201</v>
      </c>
      <c r="AB499">
        <v>0</v>
      </c>
      <c r="AC499">
        <v>2</v>
      </c>
      <c r="AD499">
        <v>0</v>
      </c>
      <c r="AE499">
        <v>0</v>
      </c>
      <c r="AF499">
        <v>1</v>
      </c>
      <c r="AG499">
        <v>0</v>
      </c>
      <c r="AH499">
        <v>1</v>
      </c>
      <c r="AI499">
        <v>0</v>
      </c>
      <c r="AJ499">
        <v>1</v>
      </c>
      <c r="AK499">
        <v>0</v>
      </c>
      <c r="AL499">
        <v>0</v>
      </c>
      <c r="AM499">
        <v>2</v>
      </c>
      <c r="AN499">
        <v>0</v>
      </c>
      <c r="AO499">
        <v>0</v>
      </c>
      <c r="AP499">
        <v>0</v>
      </c>
      <c r="AQ499">
        <v>0</v>
      </c>
      <c r="AR499">
        <v>0</v>
      </c>
      <c r="AS499">
        <v>2</v>
      </c>
      <c r="AT499">
        <v>0</v>
      </c>
      <c r="AU499">
        <v>0</v>
      </c>
      <c r="AV499">
        <v>0</v>
      </c>
      <c r="AW499">
        <v>0</v>
      </c>
      <c r="AX499">
        <v>1</v>
      </c>
      <c r="AY499">
        <v>0</v>
      </c>
      <c r="AZ499">
        <v>0</v>
      </c>
      <c r="BA499">
        <v>3</v>
      </c>
      <c r="BB499">
        <v>1</v>
      </c>
      <c r="BC499">
        <v>1</v>
      </c>
      <c r="BD499">
        <v>0</v>
      </c>
      <c r="BE499">
        <v>0</v>
      </c>
      <c r="BF499">
        <v>0</v>
      </c>
      <c r="BG499">
        <v>0</v>
      </c>
      <c r="BH499">
        <v>0</v>
      </c>
      <c r="BI499">
        <v>3</v>
      </c>
      <c r="BJ499">
        <v>0</v>
      </c>
      <c r="BK499">
        <v>0</v>
      </c>
      <c r="BL499">
        <v>1</v>
      </c>
      <c r="BM499">
        <v>0</v>
      </c>
      <c r="BN499">
        <v>0</v>
      </c>
      <c r="BO499">
        <v>0</v>
      </c>
      <c r="BP499">
        <v>1</v>
      </c>
      <c r="BQ499">
        <v>0</v>
      </c>
      <c r="BR499">
        <v>0</v>
      </c>
      <c r="BS499">
        <v>0</v>
      </c>
      <c r="BT499">
        <v>0</v>
      </c>
      <c r="BU499">
        <v>0</v>
      </c>
      <c r="BV499">
        <v>0</v>
      </c>
      <c r="BW499">
        <v>0</v>
      </c>
      <c r="BX499">
        <v>0</v>
      </c>
      <c r="BY499">
        <v>2</v>
      </c>
      <c r="BZ499">
        <v>0</v>
      </c>
      <c r="CA499">
        <v>0</v>
      </c>
      <c r="CB499">
        <v>1</v>
      </c>
      <c r="CC499">
        <v>0</v>
      </c>
      <c r="CD499">
        <v>1</v>
      </c>
      <c r="CE499">
        <v>0</v>
      </c>
      <c r="CF499">
        <v>0</v>
      </c>
      <c r="CG499">
        <v>0</v>
      </c>
      <c r="CH499">
        <v>1</v>
      </c>
      <c r="CI499">
        <v>0</v>
      </c>
      <c r="CJ499">
        <v>0</v>
      </c>
      <c r="CK499">
        <v>0</v>
      </c>
      <c r="CL499">
        <v>0</v>
      </c>
      <c r="CM499">
        <v>0</v>
      </c>
      <c r="CN499">
        <v>0</v>
      </c>
      <c r="CO499">
        <v>0</v>
      </c>
      <c r="CP499">
        <v>0</v>
      </c>
      <c r="CQ499">
        <v>0</v>
      </c>
      <c r="CR499">
        <v>0</v>
      </c>
      <c r="CS499">
        <v>0</v>
      </c>
      <c r="CT499">
        <v>1</v>
      </c>
      <c r="CU499">
        <v>0</v>
      </c>
      <c r="CV499">
        <v>0</v>
      </c>
      <c r="CW499">
        <v>0</v>
      </c>
      <c r="CX499">
        <v>0</v>
      </c>
      <c r="CY499">
        <v>1</v>
      </c>
      <c r="CZ499">
        <v>0</v>
      </c>
      <c r="DA499">
        <v>0</v>
      </c>
      <c r="DB499">
        <v>0</v>
      </c>
      <c r="DC499">
        <v>0</v>
      </c>
      <c r="DD499">
        <v>0</v>
      </c>
      <c r="DE499">
        <v>2</v>
      </c>
      <c r="DF499">
        <v>0</v>
      </c>
      <c r="DG499">
        <v>0</v>
      </c>
      <c r="DH499">
        <v>0</v>
      </c>
      <c r="DI499">
        <v>0</v>
      </c>
      <c r="DJ499">
        <v>3</v>
      </c>
      <c r="DK499">
        <v>1</v>
      </c>
      <c r="DL499">
        <v>0</v>
      </c>
      <c r="DM499">
        <v>0</v>
      </c>
      <c r="DN499">
        <v>3</v>
      </c>
      <c r="DO499">
        <v>0</v>
      </c>
      <c r="DP499">
        <v>0</v>
      </c>
      <c r="DQ499">
        <v>0</v>
      </c>
      <c r="DR499">
        <v>0</v>
      </c>
      <c r="DS499">
        <v>0</v>
      </c>
      <c r="DT499" s="340">
        <v>0</v>
      </c>
      <c r="DU499" s="340">
        <v>13</v>
      </c>
      <c r="DV499" s="340">
        <v>0</v>
      </c>
      <c r="DW499" s="340">
        <v>0</v>
      </c>
      <c r="DX499" s="340">
        <v>0</v>
      </c>
      <c r="DY499" s="340">
        <v>0</v>
      </c>
      <c r="DZ499" s="340">
        <v>0</v>
      </c>
      <c r="EA499" s="340">
        <v>0</v>
      </c>
      <c r="EB499" s="340">
        <v>0</v>
      </c>
      <c r="EC499" s="340">
        <v>0</v>
      </c>
      <c r="ED499" s="340">
        <v>0</v>
      </c>
      <c r="EE499" s="340">
        <v>0</v>
      </c>
      <c r="EF499" s="340">
        <v>0</v>
      </c>
      <c r="EG499" s="340">
        <v>0</v>
      </c>
      <c r="EH499" s="340">
        <v>0</v>
      </c>
      <c r="EI499" s="340">
        <v>0</v>
      </c>
      <c r="EJ499" s="235">
        <v>0</v>
      </c>
      <c r="EK499" s="235">
        <v>11</v>
      </c>
      <c r="EL499" s="235">
        <v>0</v>
      </c>
      <c r="EM499" s="235">
        <v>0</v>
      </c>
      <c r="EN499" s="235">
        <v>0</v>
      </c>
      <c r="EO499" s="235">
        <v>0</v>
      </c>
      <c r="EP499" s="235">
        <v>0</v>
      </c>
      <c r="EQ499" s="235">
        <v>0</v>
      </c>
      <c r="ER499" s="235">
        <v>0</v>
      </c>
      <c r="ES499" s="235">
        <v>0</v>
      </c>
      <c r="ET499" s="235">
        <v>1</v>
      </c>
      <c r="EU499" s="235">
        <v>1</v>
      </c>
      <c r="EV499" s="235">
        <v>0</v>
      </c>
      <c r="EW499" s="235">
        <v>0</v>
      </c>
      <c r="EX499" s="235">
        <v>0</v>
      </c>
      <c r="EY499" s="235">
        <v>0</v>
      </c>
    </row>
    <row r="500" spans="1:155" x14ac:dyDescent="0.2">
      <c r="A500" t="s">
        <v>2222</v>
      </c>
      <c r="E500" s="277"/>
      <c r="F500" s="277"/>
      <c r="G500" s="277"/>
      <c r="H500" s="277"/>
      <c r="I500" s="277"/>
      <c r="J500" s="277"/>
      <c r="K500">
        <v>0</v>
      </c>
      <c r="L500">
        <v>0</v>
      </c>
      <c r="M500">
        <v>0</v>
      </c>
      <c r="N500">
        <v>7</v>
      </c>
      <c r="O500">
        <v>0</v>
      </c>
      <c r="P500">
        <v>0</v>
      </c>
      <c r="Q500">
        <v>19</v>
      </c>
      <c r="R500">
        <v>0</v>
      </c>
      <c r="S500">
        <v>7</v>
      </c>
      <c r="T500">
        <v>5</v>
      </c>
      <c r="U500">
        <v>7</v>
      </c>
      <c r="V500">
        <v>11</v>
      </c>
      <c r="W500">
        <v>0</v>
      </c>
      <c r="X500">
        <v>0</v>
      </c>
      <c r="Y500">
        <v>0</v>
      </c>
      <c r="Z500">
        <v>6</v>
      </c>
      <c r="AA500" t="s">
        <v>2201</v>
      </c>
      <c r="AB500">
        <v>0</v>
      </c>
      <c r="AC500">
        <v>0</v>
      </c>
      <c r="AD500">
        <v>0</v>
      </c>
      <c r="AE500">
        <v>0</v>
      </c>
      <c r="AF500">
        <v>0</v>
      </c>
      <c r="AG500">
        <v>0</v>
      </c>
      <c r="AH500">
        <v>0</v>
      </c>
      <c r="AI500">
        <v>0</v>
      </c>
      <c r="AJ500">
        <v>0</v>
      </c>
      <c r="AK500">
        <v>0</v>
      </c>
      <c r="AL500">
        <v>0</v>
      </c>
      <c r="AM500">
        <v>0</v>
      </c>
      <c r="AN500">
        <v>0</v>
      </c>
      <c r="AO500">
        <v>0</v>
      </c>
      <c r="AP500">
        <v>0</v>
      </c>
      <c r="AQ500">
        <v>0</v>
      </c>
      <c r="AR500">
        <v>0</v>
      </c>
      <c r="AS500">
        <v>0</v>
      </c>
      <c r="AT500">
        <v>0</v>
      </c>
      <c r="AU500">
        <v>0</v>
      </c>
      <c r="AV500">
        <v>0</v>
      </c>
      <c r="AW500">
        <v>0</v>
      </c>
      <c r="AX500">
        <v>0</v>
      </c>
      <c r="AY500">
        <v>0</v>
      </c>
      <c r="AZ500">
        <v>0</v>
      </c>
      <c r="BA500">
        <v>0</v>
      </c>
      <c r="BB500">
        <v>3</v>
      </c>
      <c r="BC500">
        <v>0</v>
      </c>
      <c r="BD500">
        <v>0</v>
      </c>
      <c r="BE500">
        <v>0</v>
      </c>
      <c r="BF500">
        <v>0</v>
      </c>
      <c r="BG500">
        <v>0</v>
      </c>
      <c r="BH500">
        <v>0</v>
      </c>
      <c r="BI500">
        <v>0</v>
      </c>
      <c r="BJ500">
        <v>0</v>
      </c>
      <c r="BK500">
        <v>0</v>
      </c>
      <c r="BL500">
        <v>0</v>
      </c>
      <c r="BM500">
        <v>0</v>
      </c>
      <c r="BN500">
        <v>2</v>
      </c>
      <c r="BO500">
        <v>0</v>
      </c>
      <c r="BP500">
        <v>1</v>
      </c>
      <c r="BQ500">
        <v>0</v>
      </c>
      <c r="BR500">
        <v>0</v>
      </c>
      <c r="BS500">
        <v>4</v>
      </c>
      <c r="BT500">
        <v>0</v>
      </c>
      <c r="BU500">
        <v>0</v>
      </c>
      <c r="BV500">
        <v>0</v>
      </c>
      <c r="BW500">
        <v>4</v>
      </c>
      <c r="BX500">
        <v>0</v>
      </c>
      <c r="BY500">
        <v>0</v>
      </c>
      <c r="BZ500">
        <v>0</v>
      </c>
      <c r="CA500">
        <v>0</v>
      </c>
      <c r="CB500">
        <v>0</v>
      </c>
      <c r="CC500">
        <v>0</v>
      </c>
      <c r="CD500">
        <v>0</v>
      </c>
      <c r="CE500">
        <v>0</v>
      </c>
      <c r="CF500">
        <v>0</v>
      </c>
      <c r="CG500">
        <v>0</v>
      </c>
      <c r="CH500">
        <v>0</v>
      </c>
      <c r="CI500">
        <v>0</v>
      </c>
      <c r="CJ500">
        <v>0</v>
      </c>
      <c r="CK500">
        <v>0</v>
      </c>
      <c r="CL500">
        <v>0</v>
      </c>
      <c r="CM500">
        <v>0</v>
      </c>
      <c r="CN500">
        <v>0</v>
      </c>
      <c r="CO500">
        <v>0</v>
      </c>
      <c r="CP500">
        <v>0</v>
      </c>
      <c r="CQ500">
        <v>0</v>
      </c>
      <c r="CR500">
        <v>0</v>
      </c>
      <c r="CS500">
        <v>0</v>
      </c>
      <c r="CT500">
        <v>2</v>
      </c>
      <c r="CU500">
        <v>0</v>
      </c>
      <c r="CV500">
        <v>1</v>
      </c>
      <c r="CW500">
        <v>0</v>
      </c>
      <c r="CX500">
        <v>0</v>
      </c>
      <c r="CY500">
        <v>1</v>
      </c>
      <c r="CZ500">
        <v>0</v>
      </c>
      <c r="DA500">
        <v>0</v>
      </c>
      <c r="DB500">
        <v>0</v>
      </c>
      <c r="DC500">
        <v>0</v>
      </c>
      <c r="DD500">
        <v>0</v>
      </c>
      <c r="DE500">
        <v>0</v>
      </c>
      <c r="DF500">
        <v>0</v>
      </c>
      <c r="DG500">
        <v>0</v>
      </c>
      <c r="DH500">
        <v>0</v>
      </c>
      <c r="DI500">
        <v>0</v>
      </c>
      <c r="DJ500">
        <v>0</v>
      </c>
      <c r="DK500">
        <v>0</v>
      </c>
      <c r="DL500">
        <v>0</v>
      </c>
      <c r="DM500">
        <v>0</v>
      </c>
      <c r="DN500">
        <v>0</v>
      </c>
      <c r="DO500">
        <v>0</v>
      </c>
      <c r="DP500">
        <v>0</v>
      </c>
      <c r="DQ500">
        <v>0</v>
      </c>
      <c r="DR500">
        <v>0</v>
      </c>
      <c r="DS500">
        <v>0</v>
      </c>
      <c r="DT500" s="340">
        <v>0</v>
      </c>
      <c r="DU500" s="340">
        <v>0</v>
      </c>
      <c r="DV500" s="340">
        <v>0</v>
      </c>
      <c r="DW500" s="340">
        <v>1</v>
      </c>
      <c r="DX500" s="340">
        <v>0</v>
      </c>
      <c r="DY500" s="340">
        <v>0</v>
      </c>
      <c r="DZ500" s="340">
        <v>0</v>
      </c>
      <c r="EA500" s="340">
        <v>0</v>
      </c>
      <c r="EB500" s="340">
        <v>0</v>
      </c>
      <c r="EC500" s="340">
        <v>0</v>
      </c>
      <c r="ED500" s="340">
        <v>0</v>
      </c>
      <c r="EE500" s="340">
        <v>0</v>
      </c>
      <c r="EF500" s="340">
        <v>0</v>
      </c>
      <c r="EG500" s="340">
        <v>0</v>
      </c>
      <c r="EH500" s="340">
        <v>0</v>
      </c>
      <c r="EI500" s="340">
        <v>0</v>
      </c>
      <c r="EJ500" s="235">
        <v>0</v>
      </c>
      <c r="EK500" s="235">
        <v>0</v>
      </c>
      <c r="EL500" s="235">
        <v>0</v>
      </c>
      <c r="EM500" s="235">
        <v>0</v>
      </c>
      <c r="EN500" s="235">
        <v>0</v>
      </c>
      <c r="EO500" s="235">
        <v>0</v>
      </c>
      <c r="EP500" s="235">
        <v>0</v>
      </c>
      <c r="EQ500" s="235">
        <v>0</v>
      </c>
      <c r="ER500" s="235">
        <v>0</v>
      </c>
      <c r="ES500" s="235">
        <v>0</v>
      </c>
      <c r="ET500" s="235">
        <v>0</v>
      </c>
      <c r="EU500" s="235">
        <v>0</v>
      </c>
      <c r="EV500" s="235">
        <v>0</v>
      </c>
      <c r="EW500" s="235">
        <v>0</v>
      </c>
      <c r="EX500" s="235">
        <v>0</v>
      </c>
      <c r="EY500" s="235">
        <v>0</v>
      </c>
    </row>
    <row r="501" spans="1:155" x14ac:dyDescent="0.2">
      <c r="A501" t="s">
        <v>1673</v>
      </c>
      <c r="E501" s="277"/>
      <c r="F501" s="277"/>
      <c r="G501" s="277"/>
      <c r="H501" s="277"/>
      <c r="I501" s="277"/>
      <c r="J501" s="277"/>
      <c r="K501">
        <v>0</v>
      </c>
      <c r="L501">
        <v>2</v>
      </c>
      <c r="M501">
        <v>0</v>
      </c>
      <c r="N501">
        <v>5</v>
      </c>
      <c r="O501">
        <v>3</v>
      </c>
      <c r="P501">
        <v>0</v>
      </c>
      <c r="Q501">
        <v>0</v>
      </c>
      <c r="R501">
        <v>0</v>
      </c>
      <c r="S501">
        <v>10</v>
      </c>
      <c r="T501">
        <v>8</v>
      </c>
      <c r="U501">
        <v>3</v>
      </c>
      <c r="V501">
        <v>19</v>
      </c>
      <c r="W501">
        <v>0</v>
      </c>
      <c r="X501">
        <v>0</v>
      </c>
      <c r="Y501">
        <v>0</v>
      </c>
      <c r="Z501">
        <v>0</v>
      </c>
      <c r="AA501" t="s">
        <v>2201</v>
      </c>
      <c r="AB501">
        <v>0</v>
      </c>
      <c r="AC501">
        <v>1</v>
      </c>
      <c r="AD501">
        <v>0</v>
      </c>
      <c r="AE501">
        <v>0</v>
      </c>
      <c r="AF501">
        <v>0</v>
      </c>
      <c r="AG501">
        <v>0</v>
      </c>
      <c r="AH501">
        <v>0</v>
      </c>
      <c r="AI501">
        <v>0</v>
      </c>
      <c r="AJ501">
        <v>0</v>
      </c>
      <c r="AK501">
        <v>0</v>
      </c>
      <c r="AL501">
        <v>0</v>
      </c>
      <c r="AM501">
        <v>3</v>
      </c>
      <c r="AN501">
        <v>0</v>
      </c>
      <c r="AO501">
        <v>0</v>
      </c>
      <c r="AP501">
        <v>0</v>
      </c>
      <c r="AQ501">
        <v>0</v>
      </c>
      <c r="AR501">
        <v>0</v>
      </c>
      <c r="AS501">
        <v>1</v>
      </c>
      <c r="AT501">
        <v>0</v>
      </c>
      <c r="AU501">
        <v>0</v>
      </c>
      <c r="AV501">
        <v>0</v>
      </c>
      <c r="AW501">
        <v>0</v>
      </c>
      <c r="AX501">
        <v>0</v>
      </c>
      <c r="AY501">
        <v>0</v>
      </c>
      <c r="AZ501">
        <v>0</v>
      </c>
      <c r="BA501">
        <v>0</v>
      </c>
      <c r="BB501">
        <v>1</v>
      </c>
      <c r="BC501">
        <v>0</v>
      </c>
      <c r="BD501">
        <v>0</v>
      </c>
      <c r="BE501">
        <v>0</v>
      </c>
      <c r="BF501">
        <v>0</v>
      </c>
      <c r="BG501">
        <v>0</v>
      </c>
      <c r="BH501">
        <v>0</v>
      </c>
      <c r="BI501">
        <v>0</v>
      </c>
      <c r="BJ501">
        <v>0</v>
      </c>
      <c r="BK501">
        <v>0</v>
      </c>
      <c r="BL501">
        <v>0</v>
      </c>
      <c r="BM501">
        <v>0</v>
      </c>
      <c r="BN501">
        <v>0</v>
      </c>
      <c r="BO501">
        <v>0</v>
      </c>
      <c r="BP501">
        <v>0</v>
      </c>
      <c r="BQ501">
        <v>0</v>
      </c>
      <c r="BR501">
        <v>0</v>
      </c>
      <c r="BS501">
        <v>0</v>
      </c>
      <c r="BT501">
        <v>0</v>
      </c>
      <c r="BU501">
        <v>0</v>
      </c>
      <c r="BV501">
        <v>0</v>
      </c>
      <c r="BW501">
        <v>0</v>
      </c>
      <c r="BX501">
        <v>0</v>
      </c>
      <c r="BY501">
        <v>0</v>
      </c>
      <c r="BZ501">
        <v>0</v>
      </c>
      <c r="CA501">
        <v>0</v>
      </c>
      <c r="CB501">
        <v>0</v>
      </c>
      <c r="CC501">
        <v>0</v>
      </c>
      <c r="CD501">
        <v>0</v>
      </c>
      <c r="CE501">
        <v>0</v>
      </c>
      <c r="CF501">
        <v>1</v>
      </c>
      <c r="CG501">
        <v>0</v>
      </c>
      <c r="CH501">
        <v>0</v>
      </c>
      <c r="CI501">
        <v>0</v>
      </c>
      <c r="CJ501">
        <v>0</v>
      </c>
      <c r="CK501">
        <v>0</v>
      </c>
      <c r="CL501">
        <v>0</v>
      </c>
      <c r="CM501">
        <v>0</v>
      </c>
      <c r="CN501">
        <v>0</v>
      </c>
      <c r="CO501">
        <v>0</v>
      </c>
      <c r="CP501">
        <v>0</v>
      </c>
      <c r="CQ501">
        <v>0</v>
      </c>
      <c r="CR501">
        <v>1</v>
      </c>
      <c r="CS501">
        <v>0</v>
      </c>
      <c r="CT501">
        <v>0</v>
      </c>
      <c r="CU501">
        <v>0</v>
      </c>
      <c r="CV501">
        <v>0</v>
      </c>
      <c r="CW501">
        <v>0</v>
      </c>
      <c r="CX501">
        <v>0</v>
      </c>
      <c r="CY501">
        <v>0</v>
      </c>
      <c r="CZ501">
        <v>0</v>
      </c>
      <c r="DA501">
        <v>0</v>
      </c>
      <c r="DB501">
        <v>0</v>
      </c>
      <c r="DC501">
        <v>0</v>
      </c>
      <c r="DD501">
        <v>0</v>
      </c>
      <c r="DE501">
        <v>0</v>
      </c>
      <c r="DF501">
        <v>0</v>
      </c>
      <c r="DG501">
        <v>0</v>
      </c>
      <c r="DH501">
        <v>1</v>
      </c>
      <c r="DI501">
        <v>0</v>
      </c>
      <c r="DJ501">
        <v>0</v>
      </c>
      <c r="DK501">
        <v>0</v>
      </c>
      <c r="DL501">
        <v>0</v>
      </c>
      <c r="DM501">
        <v>0</v>
      </c>
      <c r="DN501">
        <v>2</v>
      </c>
      <c r="DO501">
        <v>0</v>
      </c>
      <c r="DP501">
        <v>0</v>
      </c>
      <c r="DQ501">
        <v>0</v>
      </c>
      <c r="DR501">
        <v>0</v>
      </c>
      <c r="DS501">
        <v>0</v>
      </c>
      <c r="DT501" s="340">
        <v>0</v>
      </c>
      <c r="DU501" s="340">
        <v>0</v>
      </c>
      <c r="DV501" s="340">
        <v>0</v>
      </c>
      <c r="DW501" s="340">
        <v>1</v>
      </c>
      <c r="DX501" s="340">
        <v>0</v>
      </c>
      <c r="DY501" s="340">
        <v>0</v>
      </c>
      <c r="DZ501" s="340">
        <v>0</v>
      </c>
      <c r="EA501" s="340">
        <v>0</v>
      </c>
      <c r="EB501" s="340">
        <v>1</v>
      </c>
      <c r="EC501" s="340">
        <v>0</v>
      </c>
      <c r="ED501" s="340">
        <v>0</v>
      </c>
      <c r="EE501" s="340">
        <v>4</v>
      </c>
      <c r="EF501" s="340">
        <v>0</v>
      </c>
      <c r="EG501" s="340">
        <v>0</v>
      </c>
      <c r="EH501" s="340">
        <v>0</v>
      </c>
      <c r="EI501" s="340">
        <v>0</v>
      </c>
      <c r="EJ501" s="235">
        <v>0</v>
      </c>
      <c r="EK501" s="235">
        <v>0</v>
      </c>
      <c r="EL501" s="235">
        <v>0</v>
      </c>
      <c r="EM501" s="235">
        <v>0</v>
      </c>
      <c r="EN501" s="235">
        <v>1</v>
      </c>
      <c r="EO501" s="235">
        <v>0</v>
      </c>
      <c r="EP501" s="235">
        <v>0</v>
      </c>
      <c r="EQ501" s="235">
        <v>0</v>
      </c>
      <c r="ER501" s="235">
        <v>0</v>
      </c>
      <c r="ES501" s="235">
        <v>1</v>
      </c>
      <c r="ET501" s="235">
        <v>3</v>
      </c>
      <c r="EU501" s="235">
        <v>0</v>
      </c>
      <c r="EV501" s="235">
        <v>0</v>
      </c>
      <c r="EW501" s="235">
        <v>0</v>
      </c>
      <c r="EX501" s="235">
        <v>0</v>
      </c>
      <c r="EY501" s="235">
        <v>0</v>
      </c>
    </row>
    <row r="502" spans="1:155" x14ac:dyDescent="0.2">
      <c r="A502" t="s">
        <v>2162</v>
      </c>
      <c r="E502" s="277"/>
      <c r="F502" s="277"/>
      <c r="G502" s="277"/>
      <c r="H502" s="277"/>
      <c r="I502" s="277"/>
      <c r="J502" s="277"/>
      <c r="K502">
        <v>0</v>
      </c>
      <c r="L502">
        <v>8</v>
      </c>
      <c r="M502">
        <v>0</v>
      </c>
      <c r="N502">
        <v>4</v>
      </c>
      <c r="O502">
        <v>9</v>
      </c>
      <c r="P502">
        <v>1</v>
      </c>
      <c r="Q502">
        <v>7</v>
      </c>
      <c r="R502">
        <v>0</v>
      </c>
      <c r="S502">
        <v>1</v>
      </c>
      <c r="T502">
        <v>37</v>
      </c>
      <c r="U502">
        <v>6</v>
      </c>
      <c r="V502">
        <v>1</v>
      </c>
      <c r="W502">
        <v>1</v>
      </c>
      <c r="X502">
        <v>0</v>
      </c>
      <c r="Y502">
        <v>0</v>
      </c>
      <c r="Z502">
        <v>0</v>
      </c>
      <c r="AA502" t="s">
        <v>2201</v>
      </c>
      <c r="AB502">
        <v>0</v>
      </c>
      <c r="AC502">
        <v>2</v>
      </c>
      <c r="AD502">
        <v>0</v>
      </c>
      <c r="AE502">
        <v>0</v>
      </c>
      <c r="AF502">
        <v>5</v>
      </c>
      <c r="AG502">
        <v>0</v>
      </c>
      <c r="AH502">
        <v>0</v>
      </c>
      <c r="AI502">
        <v>0</v>
      </c>
      <c r="AJ502">
        <v>0</v>
      </c>
      <c r="AK502">
        <v>5</v>
      </c>
      <c r="AL502">
        <v>0</v>
      </c>
      <c r="AM502">
        <v>0</v>
      </c>
      <c r="AN502">
        <v>0</v>
      </c>
      <c r="AO502">
        <v>0</v>
      </c>
      <c r="AP502">
        <v>0</v>
      </c>
      <c r="AQ502">
        <v>0</v>
      </c>
      <c r="AR502">
        <v>0</v>
      </c>
      <c r="AS502">
        <v>1</v>
      </c>
      <c r="AT502">
        <v>0</v>
      </c>
      <c r="AU502">
        <v>1</v>
      </c>
      <c r="AV502">
        <v>0</v>
      </c>
      <c r="AW502">
        <v>0</v>
      </c>
      <c r="AX502">
        <v>0</v>
      </c>
      <c r="AY502">
        <v>0</v>
      </c>
      <c r="AZ502">
        <v>0</v>
      </c>
      <c r="BA502">
        <v>0</v>
      </c>
      <c r="BB502">
        <v>2</v>
      </c>
      <c r="BC502">
        <v>0</v>
      </c>
      <c r="BD502">
        <v>0</v>
      </c>
      <c r="BE502">
        <v>0</v>
      </c>
      <c r="BF502">
        <v>0</v>
      </c>
      <c r="BG502">
        <v>0</v>
      </c>
      <c r="BH502">
        <v>0</v>
      </c>
      <c r="BI502">
        <v>0</v>
      </c>
      <c r="BJ502">
        <v>0</v>
      </c>
      <c r="BK502">
        <v>1</v>
      </c>
      <c r="BL502">
        <v>1</v>
      </c>
      <c r="BM502">
        <v>0</v>
      </c>
      <c r="BN502">
        <v>0</v>
      </c>
      <c r="BO502">
        <v>0</v>
      </c>
      <c r="BP502">
        <v>0</v>
      </c>
      <c r="BQ502">
        <v>2</v>
      </c>
      <c r="BR502">
        <v>0</v>
      </c>
      <c r="BS502">
        <v>0</v>
      </c>
      <c r="BT502">
        <v>0</v>
      </c>
      <c r="BU502">
        <v>0</v>
      </c>
      <c r="BV502">
        <v>0</v>
      </c>
      <c r="BW502">
        <v>0</v>
      </c>
      <c r="BX502">
        <v>0</v>
      </c>
      <c r="BY502">
        <v>0</v>
      </c>
      <c r="BZ502">
        <v>0</v>
      </c>
      <c r="CA502">
        <v>0</v>
      </c>
      <c r="CB502">
        <v>3</v>
      </c>
      <c r="CC502">
        <v>0</v>
      </c>
      <c r="CD502">
        <v>1</v>
      </c>
      <c r="CE502">
        <v>0</v>
      </c>
      <c r="CF502">
        <v>0</v>
      </c>
      <c r="CG502">
        <v>0</v>
      </c>
      <c r="CH502">
        <v>1</v>
      </c>
      <c r="CI502">
        <v>0</v>
      </c>
      <c r="CJ502">
        <v>0</v>
      </c>
      <c r="CK502">
        <v>0</v>
      </c>
      <c r="CL502">
        <v>0</v>
      </c>
      <c r="CM502">
        <v>0</v>
      </c>
      <c r="CN502">
        <v>0</v>
      </c>
      <c r="CO502">
        <v>1</v>
      </c>
      <c r="CP502">
        <v>0</v>
      </c>
      <c r="CQ502">
        <v>0</v>
      </c>
      <c r="CR502">
        <v>1</v>
      </c>
      <c r="CS502">
        <v>0</v>
      </c>
      <c r="CT502">
        <v>1</v>
      </c>
      <c r="CU502">
        <v>0</v>
      </c>
      <c r="CV502">
        <v>0</v>
      </c>
      <c r="CW502">
        <v>0</v>
      </c>
      <c r="CX502">
        <v>0</v>
      </c>
      <c r="CY502">
        <v>0</v>
      </c>
      <c r="CZ502">
        <v>0</v>
      </c>
      <c r="DA502">
        <v>0</v>
      </c>
      <c r="DB502">
        <v>0</v>
      </c>
      <c r="DC502">
        <v>0</v>
      </c>
      <c r="DD502">
        <v>0</v>
      </c>
      <c r="DE502">
        <v>3</v>
      </c>
      <c r="DF502">
        <v>0</v>
      </c>
      <c r="DG502">
        <v>0</v>
      </c>
      <c r="DH502">
        <v>0</v>
      </c>
      <c r="DI502">
        <v>0</v>
      </c>
      <c r="DJ502">
        <v>3</v>
      </c>
      <c r="DK502">
        <v>0</v>
      </c>
      <c r="DL502">
        <v>0</v>
      </c>
      <c r="DM502">
        <v>0</v>
      </c>
      <c r="DN502">
        <v>1</v>
      </c>
      <c r="DO502">
        <v>0</v>
      </c>
      <c r="DP502">
        <v>0</v>
      </c>
      <c r="DQ502">
        <v>0</v>
      </c>
      <c r="DR502">
        <v>0</v>
      </c>
      <c r="DS502">
        <v>0</v>
      </c>
      <c r="DT502" s="340">
        <v>0</v>
      </c>
      <c r="DU502" s="340">
        <v>2</v>
      </c>
      <c r="DV502" s="340">
        <v>0</v>
      </c>
      <c r="DW502" s="340">
        <v>0</v>
      </c>
      <c r="DX502" s="340">
        <v>2</v>
      </c>
      <c r="DY502" s="340">
        <v>0</v>
      </c>
      <c r="DZ502" s="340">
        <v>6</v>
      </c>
      <c r="EA502" s="340">
        <v>0</v>
      </c>
      <c r="EB502" s="340">
        <v>0</v>
      </c>
      <c r="EC502" s="340">
        <v>0</v>
      </c>
      <c r="ED502" s="340">
        <v>0</v>
      </c>
      <c r="EE502" s="340">
        <v>0</v>
      </c>
      <c r="EF502" s="340">
        <v>1</v>
      </c>
      <c r="EG502" s="340">
        <v>0</v>
      </c>
      <c r="EH502" s="340">
        <v>0</v>
      </c>
      <c r="EI502" s="340">
        <v>0</v>
      </c>
      <c r="EJ502" s="235">
        <v>0</v>
      </c>
      <c r="EK502" s="235">
        <v>3</v>
      </c>
      <c r="EL502" s="235">
        <v>0</v>
      </c>
      <c r="EM502" s="235">
        <v>1</v>
      </c>
      <c r="EN502" s="235">
        <v>0</v>
      </c>
      <c r="EO502" s="235">
        <v>0</v>
      </c>
      <c r="EP502" s="235">
        <v>0</v>
      </c>
      <c r="EQ502" s="235">
        <v>0</v>
      </c>
      <c r="ER502" s="235">
        <v>0</v>
      </c>
      <c r="ES502" s="235">
        <v>0</v>
      </c>
      <c r="ET502" s="235">
        <v>0</v>
      </c>
      <c r="EU502" s="235">
        <v>0</v>
      </c>
      <c r="EV502" s="235">
        <v>0</v>
      </c>
      <c r="EW502" s="235">
        <v>0</v>
      </c>
      <c r="EX502" s="235">
        <v>0</v>
      </c>
      <c r="EY502" s="235">
        <v>0</v>
      </c>
    </row>
    <row r="503" spans="1:155" x14ac:dyDescent="0.2">
      <c r="A503" t="s">
        <v>1987</v>
      </c>
      <c r="E503" s="277"/>
      <c r="F503" s="277"/>
      <c r="G503" s="277"/>
      <c r="H503" s="277"/>
      <c r="I503" s="277"/>
      <c r="J503" s="277"/>
      <c r="K503">
        <v>0</v>
      </c>
      <c r="L503">
        <v>6</v>
      </c>
      <c r="M503">
        <v>0</v>
      </c>
      <c r="N503">
        <v>2</v>
      </c>
      <c r="O503">
        <v>78</v>
      </c>
      <c r="P503">
        <v>0</v>
      </c>
      <c r="Q503">
        <v>0</v>
      </c>
      <c r="R503">
        <v>0</v>
      </c>
      <c r="S503">
        <v>0</v>
      </c>
      <c r="T503">
        <v>0</v>
      </c>
      <c r="U503">
        <v>0</v>
      </c>
      <c r="V503">
        <v>1</v>
      </c>
      <c r="W503">
        <v>0</v>
      </c>
      <c r="X503">
        <v>0</v>
      </c>
      <c r="Y503">
        <v>0</v>
      </c>
      <c r="Z503">
        <v>0</v>
      </c>
      <c r="AA503" t="s">
        <v>2201</v>
      </c>
      <c r="AB503">
        <v>0</v>
      </c>
      <c r="AC503">
        <v>0</v>
      </c>
      <c r="AD503">
        <v>0</v>
      </c>
      <c r="AE503">
        <v>0</v>
      </c>
      <c r="AF503">
        <v>9</v>
      </c>
      <c r="AG503">
        <v>0</v>
      </c>
      <c r="AH503">
        <v>0</v>
      </c>
      <c r="AI503">
        <v>0</v>
      </c>
      <c r="AJ503">
        <v>0</v>
      </c>
      <c r="AK503">
        <v>0</v>
      </c>
      <c r="AL503">
        <v>0</v>
      </c>
      <c r="AM503">
        <v>0</v>
      </c>
      <c r="AN503">
        <v>0</v>
      </c>
      <c r="AO503">
        <v>0</v>
      </c>
      <c r="AP503">
        <v>0</v>
      </c>
      <c r="AQ503">
        <v>0</v>
      </c>
      <c r="AR503">
        <v>0</v>
      </c>
      <c r="AS503">
        <v>0</v>
      </c>
      <c r="AT503">
        <v>0</v>
      </c>
      <c r="AU503">
        <v>0</v>
      </c>
      <c r="AV503">
        <v>3</v>
      </c>
      <c r="AW503">
        <v>0</v>
      </c>
      <c r="AX503">
        <v>0</v>
      </c>
      <c r="AY503">
        <v>0</v>
      </c>
      <c r="AZ503">
        <v>0</v>
      </c>
      <c r="BA503">
        <v>0</v>
      </c>
      <c r="BB503">
        <v>0</v>
      </c>
      <c r="BC503">
        <v>0</v>
      </c>
      <c r="BD503">
        <v>0</v>
      </c>
      <c r="BE503">
        <v>0</v>
      </c>
      <c r="BF503">
        <v>0</v>
      </c>
      <c r="BG503">
        <v>0</v>
      </c>
      <c r="BH503">
        <v>0</v>
      </c>
      <c r="BI503">
        <v>0</v>
      </c>
      <c r="BJ503">
        <v>0</v>
      </c>
      <c r="BK503">
        <v>0</v>
      </c>
      <c r="BL503">
        <v>5</v>
      </c>
      <c r="BM503">
        <v>0</v>
      </c>
      <c r="BN503">
        <v>0</v>
      </c>
      <c r="BO503">
        <v>0</v>
      </c>
      <c r="BP503">
        <v>0</v>
      </c>
      <c r="BQ503">
        <v>0</v>
      </c>
      <c r="BR503">
        <v>0</v>
      </c>
      <c r="BS503">
        <v>0</v>
      </c>
      <c r="BT503">
        <v>0</v>
      </c>
      <c r="BU503">
        <v>0</v>
      </c>
      <c r="BV503">
        <v>0</v>
      </c>
      <c r="BW503">
        <v>0</v>
      </c>
      <c r="BX503">
        <v>0</v>
      </c>
      <c r="BY503">
        <v>0</v>
      </c>
      <c r="BZ503">
        <v>0</v>
      </c>
      <c r="CA503">
        <v>0</v>
      </c>
      <c r="CB503">
        <v>5</v>
      </c>
      <c r="CC503">
        <v>0</v>
      </c>
      <c r="CD503">
        <v>0</v>
      </c>
      <c r="CE503">
        <v>0</v>
      </c>
      <c r="CF503">
        <v>0</v>
      </c>
      <c r="CG503">
        <v>1</v>
      </c>
      <c r="CH503">
        <v>0</v>
      </c>
      <c r="CI503">
        <v>1</v>
      </c>
      <c r="CJ503">
        <v>0</v>
      </c>
      <c r="CK503">
        <v>0</v>
      </c>
      <c r="CL503">
        <v>0</v>
      </c>
      <c r="CM503">
        <v>0</v>
      </c>
      <c r="CN503">
        <v>0</v>
      </c>
      <c r="CO503">
        <v>0</v>
      </c>
      <c r="CP503">
        <v>0</v>
      </c>
      <c r="CQ503">
        <v>0</v>
      </c>
      <c r="CR503">
        <v>3</v>
      </c>
      <c r="CS503">
        <v>0</v>
      </c>
      <c r="CT503">
        <v>0</v>
      </c>
      <c r="CU503">
        <v>0</v>
      </c>
      <c r="CV503">
        <v>0</v>
      </c>
      <c r="CW503">
        <v>0</v>
      </c>
      <c r="CX503">
        <v>0</v>
      </c>
      <c r="CY503">
        <v>0</v>
      </c>
      <c r="CZ503">
        <v>0</v>
      </c>
      <c r="DA503">
        <v>0</v>
      </c>
      <c r="DB503">
        <v>0</v>
      </c>
      <c r="DC503">
        <v>0</v>
      </c>
      <c r="DD503">
        <v>0</v>
      </c>
      <c r="DE503">
        <v>0</v>
      </c>
      <c r="DF503">
        <v>0</v>
      </c>
      <c r="DG503">
        <v>0</v>
      </c>
      <c r="DH503">
        <v>2</v>
      </c>
      <c r="DI503">
        <v>0</v>
      </c>
      <c r="DJ503">
        <v>0</v>
      </c>
      <c r="DK503">
        <v>0</v>
      </c>
      <c r="DL503">
        <v>0</v>
      </c>
      <c r="DM503">
        <v>0</v>
      </c>
      <c r="DN503">
        <v>0</v>
      </c>
      <c r="DO503">
        <v>0</v>
      </c>
      <c r="DP503">
        <v>0</v>
      </c>
      <c r="DQ503">
        <v>0</v>
      </c>
      <c r="DR503">
        <v>0</v>
      </c>
      <c r="DS503">
        <v>0</v>
      </c>
      <c r="DT503" s="340">
        <v>0</v>
      </c>
      <c r="DU503" s="340">
        <v>0</v>
      </c>
      <c r="DV503" s="340">
        <v>0</v>
      </c>
      <c r="DW503" s="340">
        <v>1</v>
      </c>
      <c r="DX503" s="340">
        <v>8</v>
      </c>
      <c r="DY503" s="340">
        <v>0</v>
      </c>
      <c r="DZ503" s="340">
        <v>0</v>
      </c>
      <c r="EA503" s="340">
        <v>0</v>
      </c>
      <c r="EB503" s="340">
        <v>0</v>
      </c>
      <c r="EC503" s="340">
        <v>0</v>
      </c>
      <c r="ED503" s="340">
        <v>0</v>
      </c>
      <c r="EE503" s="340">
        <v>0</v>
      </c>
      <c r="EF503" s="340">
        <v>0</v>
      </c>
      <c r="EG503" s="340">
        <v>0</v>
      </c>
      <c r="EH503" s="340">
        <v>0</v>
      </c>
      <c r="EI503" s="340">
        <v>0</v>
      </c>
      <c r="EJ503" s="235">
        <v>0</v>
      </c>
      <c r="EK503" s="235">
        <v>0</v>
      </c>
      <c r="EL503" s="235">
        <v>0</v>
      </c>
      <c r="EM503" s="235">
        <v>0</v>
      </c>
      <c r="EN503" s="235">
        <v>3</v>
      </c>
      <c r="EO503" s="235">
        <v>0</v>
      </c>
      <c r="EP503" s="235">
        <v>0</v>
      </c>
      <c r="EQ503" s="235">
        <v>0</v>
      </c>
      <c r="ER503" s="235">
        <v>0</v>
      </c>
      <c r="ES503" s="235">
        <v>0</v>
      </c>
      <c r="ET503" s="235">
        <v>0</v>
      </c>
      <c r="EU503" s="235">
        <v>0</v>
      </c>
      <c r="EV503" s="235">
        <v>0</v>
      </c>
      <c r="EW503" s="235">
        <v>0</v>
      </c>
      <c r="EX503" s="235">
        <v>0</v>
      </c>
      <c r="EY503" s="235">
        <v>0</v>
      </c>
    </row>
    <row r="504" spans="1:155" x14ac:dyDescent="0.2">
      <c r="A504" t="s">
        <v>2436</v>
      </c>
      <c r="E504" s="277"/>
      <c r="F504" s="277"/>
      <c r="G504" s="277"/>
      <c r="H504" s="277"/>
      <c r="I504" s="277"/>
      <c r="J504" s="277"/>
      <c r="K504">
        <v>0</v>
      </c>
      <c r="L504">
        <v>3</v>
      </c>
      <c r="M504">
        <v>0</v>
      </c>
      <c r="N504">
        <v>4</v>
      </c>
      <c r="O504">
        <v>23</v>
      </c>
      <c r="P504">
        <v>0</v>
      </c>
      <c r="Q504">
        <v>26</v>
      </c>
      <c r="R504">
        <v>1</v>
      </c>
      <c r="S504">
        <v>1</v>
      </c>
      <c r="T504">
        <v>1</v>
      </c>
      <c r="U504">
        <v>0</v>
      </c>
      <c r="V504">
        <v>9</v>
      </c>
      <c r="W504">
        <v>1</v>
      </c>
      <c r="X504">
        <v>0</v>
      </c>
      <c r="Y504">
        <v>0</v>
      </c>
      <c r="Z504">
        <v>3</v>
      </c>
      <c r="AA504" t="s">
        <v>2201</v>
      </c>
      <c r="AB504">
        <v>0</v>
      </c>
      <c r="AC504">
        <v>2</v>
      </c>
      <c r="AD504">
        <v>0</v>
      </c>
      <c r="AE504">
        <v>1</v>
      </c>
      <c r="AF504">
        <v>3</v>
      </c>
      <c r="AG504">
        <v>0</v>
      </c>
      <c r="AH504">
        <v>1</v>
      </c>
      <c r="AI504">
        <v>0</v>
      </c>
      <c r="AJ504">
        <v>0</v>
      </c>
      <c r="AK504">
        <v>0</v>
      </c>
      <c r="AL504">
        <v>0</v>
      </c>
      <c r="AM504">
        <v>2</v>
      </c>
      <c r="AN504">
        <v>0</v>
      </c>
      <c r="AO504">
        <v>0</v>
      </c>
      <c r="AP504">
        <v>0</v>
      </c>
      <c r="AQ504">
        <v>1</v>
      </c>
      <c r="AR504">
        <v>0</v>
      </c>
      <c r="AS504">
        <v>2</v>
      </c>
      <c r="AT504">
        <v>0</v>
      </c>
      <c r="AU504">
        <v>1</v>
      </c>
      <c r="AV504">
        <v>2</v>
      </c>
      <c r="AW504">
        <v>0</v>
      </c>
      <c r="AX504">
        <v>1</v>
      </c>
      <c r="AY504">
        <v>0</v>
      </c>
      <c r="AZ504">
        <v>0</v>
      </c>
      <c r="BA504">
        <v>0</v>
      </c>
      <c r="BB504">
        <v>1</v>
      </c>
      <c r="BC504">
        <v>1</v>
      </c>
      <c r="BD504">
        <v>0</v>
      </c>
      <c r="BE504">
        <v>0</v>
      </c>
      <c r="BF504">
        <v>0</v>
      </c>
      <c r="BG504">
        <v>0</v>
      </c>
      <c r="BH504">
        <v>0</v>
      </c>
      <c r="BI504">
        <v>0</v>
      </c>
      <c r="BJ504">
        <v>0</v>
      </c>
      <c r="BK504">
        <v>1</v>
      </c>
      <c r="BL504">
        <v>4</v>
      </c>
      <c r="BM504">
        <v>0</v>
      </c>
      <c r="BN504">
        <v>8</v>
      </c>
      <c r="BO504">
        <v>0</v>
      </c>
      <c r="BP504">
        <v>0</v>
      </c>
      <c r="BQ504">
        <v>0</v>
      </c>
      <c r="BR504">
        <v>0</v>
      </c>
      <c r="BS504">
        <v>2</v>
      </c>
      <c r="BT504">
        <v>0</v>
      </c>
      <c r="BU504">
        <v>0</v>
      </c>
      <c r="BV504">
        <v>0</v>
      </c>
      <c r="BW504">
        <v>0</v>
      </c>
      <c r="BX504">
        <v>0</v>
      </c>
      <c r="BY504">
        <v>0</v>
      </c>
      <c r="BZ504">
        <v>0</v>
      </c>
      <c r="CA504">
        <v>2</v>
      </c>
      <c r="CB504">
        <v>7</v>
      </c>
      <c r="CC504">
        <v>0</v>
      </c>
      <c r="CD504">
        <v>0</v>
      </c>
      <c r="CE504">
        <v>0</v>
      </c>
      <c r="CF504">
        <v>0</v>
      </c>
      <c r="CG504">
        <v>2</v>
      </c>
      <c r="CH504">
        <v>0</v>
      </c>
      <c r="CI504">
        <v>1</v>
      </c>
      <c r="CJ504">
        <v>0</v>
      </c>
      <c r="CK504">
        <v>0</v>
      </c>
      <c r="CL504">
        <v>0</v>
      </c>
      <c r="CM504">
        <v>0</v>
      </c>
      <c r="CN504">
        <v>0</v>
      </c>
      <c r="CO504">
        <v>0</v>
      </c>
      <c r="CP504">
        <v>0</v>
      </c>
      <c r="CQ504">
        <v>0</v>
      </c>
      <c r="CR504">
        <v>1</v>
      </c>
      <c r="CS504">
        <v>0</v>
      </c>
      <c r="CT504">
        <v>1</v>
      </c>
      <c r="CU504">
        <v>0</v>
      </c>
      <c r="CV504">
        <v>0</v>
      </c>
      <c r="CW504">
        <v>0</v>
      </c>
      <c r="CX504">
        <v>0</v>
      </c>
      <c r="CY504">
        <v>0</v>
      </c>
      <c r="CZ504">
        <v>0</v>
      </c>
      <c r="DA504">
        <v>0</v>
      </c>
      <c r="DB504">
        <v>0</v>
      </c>
      <c r="DC504">
        <v>0</v>
      </c>
      <c r="DD504">
        <v>0</v>
      </c>
      <c r="DE504">
        <v>0</v>
      </c>
      <c r="DF504">
        <v>0</v>
      </c>
      <c r="DG504">
        <v>1</v>
      </c>
      <c r="DH504">
        <v>4</v>
      </c>
      <c r="DI504">
        <v>0</v>
      </c>
      <c r="DJ504">
        <v>0</v>
      </c>
      <c r="DK504">
        <v>0</v>
      </c>
      <c r="DL504">
        <v>0</v>
      </c>
      <c r="DM504">
        <v>0</v>
      </c>
      <c r="DN504">
        <v>0</v>
      </c>
      <c r="DO504">
        <v>0</v>
      </c>
      <c r="DP504">
        <v>0</v>
      </c>
      <c r="DQ504">
        <v>0</v>
      </c>
      <c r="DR504">
        <v>0</v>
      </c>
      <c r="DS504">
        <v>0</v>
      </c>
      <c r="DT504" s="340">
        <v>0</v>
      </c>
      <c r="DU504" s="340">
        <v>0</v>
      </c>
      <c r="DV504" s="340">
        <v>0</v>
      </c>
      <c r="DW504" s="340">
        <v>1</v>
      </c>
      <c r="DX504" s="340">
        <v>6</v>
      </c>
      <c r="DY504" s="340">
        <v>0</v>
      </c>
      <c r="DZ504" s="340">
        <v>4</v>
      </c>
      <c r="EA504" s="340">
        <v>0</v>
      </c>
      <c r="EB504" s="340">
        <v>0</v>
      </c>
      <c r="EC504" s="340">
        <v>0</v>
      </c>
      <c r="ED504" s="340">
        <v>0</v>
      </c>
      <c r="EE504" s="340">
        <v>0</v>
      </c>
      <c r="EF504" s="340">
        <v>1</v>
      </c>
      <c r="EG504" s="340">
        <v>0</v>
      </c>
      <c r="EH504" s="340">
        <v>0</v>
      </c>
      <c r="EI504" s="340">
        <v>0</v>
      </c>
      <c r="EJ504" s="235">
        <v>0</v>
      </c>
      <c r="EK504" s="235">
        <v>0</v>
      </c>
      <c r="EL504" s="235">
        <v>0</v>
      </c>
      <c r="EM504" s="235">
        <v>0</v>
      </c>
      <c r="EN504" s="235">
        <v>3</v>
      </c>
      <c r="EO504" s="235">
        <v>0</v>
      </c>
      <c r="EP504" s="235">
        <v>1</v>
      </c>
      <c r="EQ504" s="235">
        <v>0</v>
      </c>
      <c r="ER504" s="235">
        <v>0</v>
      </c>
      <c r="ES504" s="235">
        <v>0</v>
      </c>
      <c r="ET504" s="235">
        <v>0</v>
      </c>
      <c r="EU504" s="235">
        <v>0</v>
      </c>
      <c r="EV504" s="235">
        <v>0</v>
      </c>
      <c r="EW504" s="235">
        <v>0</v>
      </c>
      <c r="EX504" s="235">
        <v>0</v>
      </c>
      <c r="EY504" s="235">
        <v>0</v>
      </c>
    </row>
    <row r="505" spans="1:155" x14ac:dyDescent="0.2">
      <c r="A505" t="s">
        <v>1694</v>
      </c>
      <c r="E505" s="277"/>
      <c r="F505" s="277"/>
      <c r="G505" s="277"/>
      <c r="H505" s="277"/>
      <c r="I505" s="277"/>
      <c r="J505" s="277"/>
      <c r="K505">
        <v>0</v>
      </c>
      <c r="L505">
        <v>19</v>
      </c>
      <c r="M505">
        <v>0</v>
      </c>
      <c r="N505">
        <v>0</v>
      </c>
      <c r="O505">
        <v>54</v>
      </c>
      <c r="P505">
        <v>0</v>
      </c>
      <c r="Q505">
        <v>1</v>
      </c>
      <c r="R505">
        <v>0</v>
      </c>
      <c r="S505">
        <v>0</v>
      </c>
      <c r="T505">
        <v>0</v>
      </c>
      <c r="U505">
        <v>0</v>
      </c>
      <c r="V505">
        <v>0</v>
      </c>
      <c r="W505">
        <v>0</v>
      </c>
      <c r="X505">
        <v>0</v>
      </c>
      <c r="Y505">
        <v>0</v>
      </c>
      <c r="Z505">
        <v>0</v>
      </c>
      <c r="AA505" t="s">
        <v>2201</v>
      </c>
      <c r="AB505">
        <v>0</v>
      </c>
      <c r="AC505">
        <v>5</v>
      </c>
      <c r="AD505">
        <v>0</v>
      </c>
      <c r="AE505">
        <v>0</v>
      </c>
      <c r="AF505">
        <v>18</v>
      </c>
      <c r="AG505">
        <v>0</v>
      </c>
      <c r="AH505">
        <v>0</v>
      </c>
      <c r="AI505">
        <v>0</v>
      </c>
      <c r="AJ505">
        <v>0</v>
      </c>
      <c r="AK505">
        <v>0</v>
      </c>
      <c r="AL505">
        <v>0</v>
      </c>
      <c r="AM505">
        <v>0</v>
      </c>
      <c r="AN505">
        <v>0</v>
      </c>
      <c r="AO505">
        <v>0</v>
      </c>
      <c r="AP505">
        <v>0</v>
      </c>
      <c r="AQ505">
        <v>0</v>
      </c>
      <c r="AR505">
        <v>0</v>
      </c>
      <c r="AS505">
        <v>1</v>
      </c>
      <c r="AT505">
        <v>0</v>
      </c>
      <c r="AU505">
        <v>0</v>
      </c>
      <c r="AV505">
        <v>0</v>
      </c>
      <c r="AW505">
        <v>0</v>
      </c>
      <c r="AX505">
        <v>0</v>
      </c>
      <c r="AY505">
        <v>0</v>
      </c>
      <c r="AZ505">
        <v>0</v>
      </c>
      <c r="BA505">
        <v>0</v>
      </c>
      <c r="BB505">
        <v>0</v>
      </c>
      <c r="BC505">
        <v>0</v>
      </c>
      <c r="BD505">
        <v>0</v>
      </c>
      <c r="BE505">
        <v>0</v>
      </c>
      <c r="BF505">
        <v>0</v>
      </c>
      <c r="BG505">
        <v>0</v>
      </c>
      <c r="BH505">
        <v>0</v>
      </c>
      <c r="BI505">
        <v>0</v>
      </c>
      <c r="BJ505">
        <v>0</v>
      </c>
      <c r="BK505">
        <v>0</v>
      </c>
      <c r="BL505">
        <v>11</v>
      </c>
      <c r="BM505">
        <v>0</v>
      </c>
      <c r="BN505">
        <v>0</v>
      </c>
      <c r="BO505">
        <v>0</v>
      </c>
      <c r="BP505">
        <v>0</v>
      </c>
      <c r="BQ505">
        <v>0</v>
      </c>
      <c r="BR505">
        <v>0</v>
      </c>
      <c r="BS505">
        <v>0</v>
      </c>
      <c r="BT505">
        <v>0</v>
      </c>
      <c r="BU505">
        <v>0</v>
      </c>
      <c r="BV505">
        <v>0</v>
      </c>
      <c r="BW505">
        <v>0</v>
      </c>
      <c r="BX505">
        <v>0</v>
      </c>
      <c r="BY505">
        <v>0</v>
      </c>
      <c r="BZ505">
        <v>0</v>
      </c>
      <c r="CA505">
        <v>0</v>
      </c>
      <c r="CB505">
        <v>0</v>
      </c>
      <c r="CC505">
        <v>0</v>
      </c>
      <c r="CD505">
        <v>0</v>
      </c>
      <c r="CE505">
        <v>0</v>
      </c>
      <c r="CF505">
        <v>0</v>
      </c>
      <c r="CG505">
        <v>0</v>
      </c>
      <c r="CH505">
        <v>0</v>
      </c>
      <c r="CI505">
        <v>0</v>
      </c>
      <c r="CJ505">
        <v>0</v>
      </c>
      <c r="CK505">
        <v>0</v>
      </c>
      <c r="CL505">
        <v>0</v>
      </c>
      <c r="CM505">
        <v>0</v>
      </c>
      <c r="CN505">
        <v>0</v>
      </c>
      <c r="CO505">
        <v>0</v>
      </c>
      <c r="CP505">
        <v>0</v>
      </c>
      <c r="CQ505">
        <v>0</v>
      </c>
      <c r="CR505">
        <v>0</v>
      </c>
      <c r="CS505">
        <v>0</v>
      </c>
      <c r="CT505">
        <v>1</v>
      </c>
      <c r="CU505">
        <v>0</v>
      </c>
      <c r="CV505">
        <v>0</v>
      </c>
      <c r="CW505">
        <v>0</v>
      </c>
      <c r="CX505">
        <v>0</v>
      </c>
      <c r="CY505">
        <v>0</v>
      </c>
      <c r="CZ505">
        <v>0</v>
      </c>
      <c r="DA505">
        <v>0</v>
      </c>
      <c r="DB505">
        <v>0</v>
      </c>
      <c r="DC505">
        <v>0</v>
      </c>
      <c r="DD505">
        <v>0</v>
      </c>
      <c r="DE505">
        <v>0</v>
      </c>
      <c r="DF505">
        <v>0</v>
      </c>
      <c r="DG505">
        <v>0</v>
      </c>
      <c r="DH505">
        <v>0</v>
      </c>
      <c r="DI505">
        <v>0</v>
      </c>
      <c r="DJ505">
        <v>0</v>
      </c>
      <c r="DK505">
        <v>0</v>
      </c>
      <c r="DL505">
        <v>0</v>
      </c>
      <c r="DM505">
        <v>0</v>
      </c>
      <c r="DN505">
        <v>0</v>
      </c>
      <c r="DO505">
        <v>0</v>
      </c>
      <c r="DP505">
        <v>0</v>
      </c>
      <c r="DQ505">
        <v>0</v>
      </c>
      <c r="DR505">
        <v>0</v>
      </c>
      <c r="DS505">
        <v>0</v>
      </c>
      <c r="DT505" s="340">
        <v>0</v>
      </c>
      <c r="DU505" s="340">
        <v>7</v>
      </c>
      <c r="DV505" s="340">
        <v>0</v>
      </c>
      <c r="DW505" s="340">
        <v>0</v>
      </c>
      <c r="DX505" s="340">
        <v>9</v>
      </c>
      <c r="DY505" s="340">
        <v>0</v>
      </c>
      <c r="DZ505" s="340">
        <v>0</v>
      </c>
      <c r="EA505" s="340">
        <v>0</v>
      </c>
      <c r="EB505" s="340">
        <v>0</v>
      </c>
      <c r="EC505" s="340">
        <v>0</v>
      </c>
      <c r="ED505" s="340">
        <v>0</v>
      </c>
      <c r="EE505" s="340">
        <v>0</v>
      </c>
      <c r="EF505" s="340">
        <v>0</v>
      </c>
      <c r="EG505" s="340">
        <v>0</v>
      </c>
      <c r="EH505" s="340">
        <v>0</v>
      </c>
      <c r="EI505" s="340">
        <v>0</v>
      </c>
      <c r="EJ505" s="235">
        <v>0</v>
      </c>
      <c r="EK505" s="235">
        <v>28</v>
      </c>
      <c r="EL505" s="235">
        <v>0</v>
      </c>
      <c r="EM505" s="235">
        <v>0</v>
      </c>
      <c r="EN505" s="235">
        <v>0</v>
      </c>
      <c r="EO505" s="235">
        <v>0</v>
      </c>
      <c r="EP505" s="235">
        <v>0</v>
      </c>
      <c r="EQ505" s="235">
        <v>0</v>
      </c>
      <c r="ER505" s="235">
        <v>0</v>
      </c>
      <c r="ES505" s="235">
        <v>0</v>
      </c>
      <c r="ET505" s="235">
        <v>0</v>
      </c>
      <c r="EU505" s="235">
        <v>0</v>
      </c>
      <c r="EV505" s="235">
        <v>0</v>
      </c>
      <c r="EW505" s="235">
        <v>0</v>
      </c>
      <c r="EX505" s="235">
        <v>0</v>
      </c>
      <c r="EY505" s="235">
        <v>0</v>
      </c>
    </row>
    <row r="506" spans="1:155" x14ac:dyDescent="0.2">
      <c r="A506" t="s">
        <v>1964</v>
      </c>
      <c r="E506" s="277"/>
      <c r="F506" s="277"/>
      <c r="G506" s="277"/>
      <c r="H506" s="277"/>
      <c r="I506" s="277"/>
      <c r="J506" s="277"/>
      <c r="K506">
        <v>0</v>
      </c>
      <c r="L506">
        <v>1</v>
      </c>
      <c r="M506">
        <v>0</v>
      </c>
      <c r="N506">
        <v>2</v>
      </c>
      <c r="O506">
        <v>3</v>
      </c>
      <c r="P506">
        <v>0</v>
      </c>
      <c r="Q506">
        <v>7</v>
      </c>
      <c r="R506">
        <v>0</v>
      </c>
      <c r="S506">
        <v>62</v>
      </c>
      <c r="T506">
        <v>135</v>
      </c>
      <c r="U506">
        <v>22</v>
      </c>
      <c r="V506">
        <v>61</v>
      </c>
      <c r="W506">
        <v>0</v>
      </c>
      <c r="X506">
        <v>0</v>
      </c>
      <c r="Y506">
        <v>0</v>
      </c>
      <c r="Z506">
        <v>14</v>
      </c>
      <c r="AA506" t="s">
        <v>2201</v>
      </c>
      <c r="AB506">
        <v>0</v>
      </c>
      <c r="AC506">
        <v>1</v>
      </c>
      <c r="AD506">
        <v>0</v>
      </c>
      <c r="AE506">
        <v>0</v>
      </c>
      <c r="AF506">
        <v>0</v>
      </c>
      <c r="AG506">
        <v>0</v>
      </c>
      <c r="AH506">
        <v>1</v>
      </c>
      <c r="AI506">
        <v>0</v>
      </c>
      <c r="AJ506">
        <v>1</v>
      </c>
      <c r="AK506">
        <v>0</v>
      </c>
      <c r="AL506">
        <v>0</v>
      </c>
      <c r="AM506">
        <v>15</v>
      </c>
      <c r="AN506">
        <v>0</v>
      </c>
      <c r="AO506">
        <v>0</v>
      </c>
      <c r="AP506">
        <v>0</v>
      </c>
      <c r="AQ506">
        <v>6</v>
      </c>
      <c r="AR506">
        <v>0</v>
      </c>
      <c r="AS506">
        <v>0</v>
      </c>
      <c r="AT506">
        <v>0</v>
      </c>
      <c r="AU506">
        <v>0</v>
      </c>
      <c r="AV506">
        <v>0</v>
      </c>
      <c r="AW506">
        <v>0</v>
      </c>
      <c r="AX506">
        <v>0</v>
      </c>
      <c r="AY506">
        <v>0</v>
      </c>
      <c r="AZ506">
        <v>0</v>
      </c>
      <c r="BA506">
        <v>0</v>
      </c>
      <c r="BB506">
        <v>1</v>
      </c>
      <c r="BC506">
        <v>0</v>
      </c>
      <c r="BD506">
        <v>0</v>
      </c>
      <c r="BE506">
        <v>0</v>
      </c>
      <c r="BF506">
        <v>0</v>
      </c>
      <c r="BG506">
        <v>0</v>
      </c>
      <c r="BH506">
        <v>0</v>
      </c>
      <c r="BI506">
        <v>0</v>
      </c>
      <c r="BJ506">
        <v>0</v>
      </c>
      <c r="BK506">
        <v>0</v>
      </c>
      <c r="BL506">
        <v>0</v>
      </c>
      <c r="BM506">
        <v>0</v>
      </c>
      <c r="BN506">
        <v>0</v>
      </c>
      <c r="BO506">
        <v>0</v>
      </c>
      <c r="BP506">
        <v>2</v>
      </c>
      <c r="BQ506">
        <v>1</v>
      </c>
      <c r="BR506">
        <v>0</v>
      </c>
      <c r="BS506">
        <v>18</v>
      </c>
      <c r="BT506">
        <v>0</v>
      </c>
      <c r="BU506">
        <v>0</v>
      </c>
      <c r="BV506">
        <v>0</v>
      </c>
      <c r="BW506">
        <v>4</v>
      </c>
      <c r="BX506">
        <v>0</v>
      </c>
      <c r="BY506">
        <v>0</v>
      </c>
      <c r="BZ506">
        <v>0</v>
      </c>
      <c r="CA506">
        <v>0</v>
      </c>
      <c r="CB506">
        <v>1</v>
      </c>
      <c r="CC506">
        <v>0</v>
      </c>
      <c r="CD506">
        <v>0</v>
      </c>
      <c r="CE506">
        <v>0</v>
      </c>
      <c r="CF506">
        <v>0</v>
      </c>
      <c r="CG506">
        <v>0</v>
      </c>
      <c r="CH506">
        <v>5</v>
      </c>
      <c r="CI506">
        <v>0</v>
      </c>
      <c r="CJ506">
        <v>0</v>
      </c>
      <c r="CK506">
        <v>0</v>
      </c>
      <c r="CL506">
        <v>0</v>
      </c>
      <c r="CM506">
        <v>0</v>
      </c>
      <c r="CN506">
        <v>0</v>
      </c>
      <c r="CO506">
        <v>0</v>
      </c>
      <c r="CP506">
        <v>0</v>
      </c>
      <c r="CQ506">
        <v>1</v>
      </c>
      <c r="CR506">
        <v>2</v>
      </c>
      <c r="CS506">
        <v>0</v>
      </c>
      <c r="CT506">
        <v>0</v>
      </c>
      <c r="CU506">
        <v>0</v>
      </c>
      <c r="CV506">
        <v>5</v>
      </c>
      <c r="CW506">
        <v>11</v>
      </c>
      <c r="CX506">
        <v>0</v>
      </c>
      <c r="CY506">
        <v>11</v>
      </c>
      <c r="CZ506">
        <v>0</v>
      </c>
      <c r="DA506">
        <v>0</v>
      </c>
      <c r="DB506">
        <v>0</v>
      </c>
      <c r="DC506">
        <v>2</v>
      </c>
      <c r="DD506">
        <v>0</v>
      </c>
      <c r="DE506">
        <v>0</v>
      </c>
      <c r="DF506">
        <v>0</v>
      </c>
      <c r="DG506">
        <v>0</v>
      </c>
      <c r="DH506">
        <v>0</v>
      </c>
      <c r="DI506">
        <v>0</v>
      </c>
      <c r="DJ506">
        <v>0</v>
      </c>
      <c r="DK506">
        <v>0</v>
      </c>
      <c r="DL506">
        <v>0</v>
      </c>
      <c r="DM506">
        <v>0</v>
      </c>
      <c r="DN506">
        <v>4</v>
      </c>
      <c r="DO506">
        <v>0</v>
      </c>
      <c r="DP506">
        <v>0</v>
      </c>
      <c r="DQ506">
        <v>0</v>
      </c>
      <c r="DR506">
        <v>0</v>
      </c>
      <c r="DS506">
        <v>0</v>
      </c>
      <c r="DT506" s="340">
        <v>0</v>
      </c>
      <c r="DU506" s="340">
        <v>0</v>
      </c>
      <c r="DV506" s="340">
        <v>0</v>
      </c>
      <c r="DW506" s="340">
        <v>0</v>
      </c>
      <c r="DX506" s="340">
        <v>0</v>
      </c>
      <c r="DY506" s="340">
        <v>0</v>
      </c>
      <c r="DZ506" s="340">
        <v>0</v>
      </c>
      <c r="EA506" s="340">
        <v>0</v>
      </c>
      <c r="EB506" s="340">
        <v>1</v>
      </c>
      <c r="EC506" s="340">
        <v>1</v>
      </c>
      <c r="ED506" s="340">
        <v>0</v>
      </c>
      <c r="EE506" s="340">
        <v>7</v>
      </c>
      <c r="EF506" s="340">
        <v>0</v>
      </c>
      <c r="EG506" s="340">
        <v>0</v>
      </c>
      <c r="EH506" s="340">
        <v>0</v>
      </c>
      <c r="EI506" s="340">
        <v>0</v>
      </c>
      <c r="EJ506" s="235">
        <v>0</v>
      </c>
      <c r="EK506" s="235">
        <v>0</v>
      </c>
      <c r="EL506" s="235">
        <v>0</v>
      </c>
      <c r="EM506" s="235">
        <v>0</v>
      </c>
      <c r="EN506" s="235">
        <v>2</v>
      </c>
      <c r="EO506" s="235">
        <v>0</v>
      </c>
      <c r="EP506" s="235">
        <v>0</v>
      </c>
      <c r="EQ506" s="235">
        <v>0</v>
      </c>
      <c r="ER506" s="235">
        <v>0</v>
      </c>
      <c r="ES506" s="235">
        <v>4</v>
      </c>
      <c r="ET506" s="235">
        <v>5</v>
      </c>
      <c r="EU506" s="235">
        <v>0</v>
      </c>
      <c r="EV506" s="235">
        <v>0</v>
      </c>
      <c r="EW506" s="235">
        <v>0</v>
      </c>
      <c r="EX506" s="235">
        <v>0</v>
      </c>
      <c r="EY506" s="235">
        <v>0</v>
      </c>
    </row>
    <row r="507" spans="1:155" x14ac:dyDescent="0.2">
      <c r="A507" t="s">
        <v>2069</v>
      </c>
      <c r="E507" s="277"/>
      <c r="F507" s="277"/>
      <c r="G507" s="277"/>
      <c r="H507" s="277"/>
      <c r="I507" s="277"/>
      <c r="J507" s="277"/>
      <c r="K507">
        <v>0</v>
      </c>
      <c r="L507">
        <v>26</v>
      </c>
      <c r="M507">
        <v>0</v>
      </c>
      <c r="N507">
        <v>55</v>
      </c>
      <c r="O507">
        <v>0</v>
      </c>
      <c r="P507">
        <v>0</v>
      </c>
      <c r="Q507">
        <v>13</v>
      </c>
      <c r="R507">
        <v>1</v>
      </c>
      <c r="S507">
        <v>0</v>
      </c>
      <c r="T507">
        <v>4</v>
      </c>
      <c r="U507">
        <v>0</v>
      </c>
      <c r="V507">
        <v>4</v>
      </c>
      <c r="W507">
        <v>0</v>
      </c>
      <c r="X507">
        <v>0</v>
      </c>
      <c r="Y507">
        <v>0</v>
      </c>
      <c r="Z507">
        <v>0</v>
      </c>
      <c r="AA507" t="s">
        <v>2201</v>
      </c>
      <c r="AB507">
        <v>0</v>
      </c>
      <c r="AC507">
        <v>2</v>
      </c>
      <c r="AD507">
        <v>0</v>
      </c>
      <c r="AE507">
        <v>1</v>
      </c>
      <c r="AF507">
        <v>0</v>
      </c>
      <c r="AG507">
        <v>0</v>
      </c>
      <c r="AH507">
        <v>6</v>
      </c>
      <c r="AI507">
        <v>0</v>
      </c>
      <c r="AJ507">
        <v>0</v>
      </c>
      <c r="AK507">
        <v>0</v>
      </c>
      <c r="AL507">
        <v>0</v>
      </c>
      <c r="AM507">
        <v>2</v>
      </c>
      <c r="AN507">
        <v>0</v>
      </c>
      <c r="AO507">
        <v>0</v>
      </c>
      <c r="AP507">
        <v>0</v>
      </c>
      <c r="AQ507">
        <v>0</v>
      </c>
      <c r="AR507">
        <v>0</v>
      </c>
      <c r="AS507">
        <v>1</v>
      </c>
      <c r="AT507">
        <v>0</v>
      </c>
      <c r="AU507">
        <v>2</v>
      </c>
      <c r="AV507">
        <v>0</v>
      </c>
      <c r="AW507">
        <v>0</v>
      </c>
      <c r="AX507">
        <v>0</v>
      </c>
      <c r="AY507">
        <v>0</v>
      </c>
      <c r="AZ507">
        <v>0</v>
      </c>
      <c r="BA507">
        <v>0</v>
      </c>
      <c r="BB507">
        <v>0</v>
      </c>
      <c r="BC507">
        <v>0</v>
      </c>
      <c r="BD507">
        <v>0</v>
      </c>
      <c r="BE507">
        <v>0</v>
      </c>
      <c r="BF507">
        <v>0</v>
      </c>
      <c r="BG507">
        <v>0</v>
      </c>
      <c r="BH507">
        <v>0</v>
      </c>
      <c r="BI507">
        <v>9</v>
      </c>
      <c r="BJ507">
        <v>0</v>
      </c>
      <c r="BK507">
        <v>8</v>
      </c>
      <c r="BL507">
        <v>0</v>
      </c>
      <c r="BM507">
        <v>0</v>
      </c>
      <c r="BN507">
        <v>5</v>
      </c>
      <c r="BO507">
        <v>0</v>
      </c>
      <c r="BP507">
        <v>0</v>
      </c>
      <c r="BQ507">
        <v>0</v>
      </c>
      <c r="BR507">
        <v>0</v>
      </c>
      <c r="BS507">
        <v>0</v>
      </c>
      <c r="BT507">
        <v>0</v>
      </c>
      <c r="BU507">
        <v>0</v>
      </c>
      <c r="BV507">
        <v>0</v>
      </c>
      <c r="BW507">
        <v>0</v>
      </c>
      <c r="BX507">
        <v>0</v>
      </c>
      <c r="BY507">
        <v>0</v>
      </c>
      <c r="BZ507">
        <v>0</v>
      </c>
      <c r="CA507">
        <v>1</v>
      </c>
      <c r="CB507">
        <v>0</v>
      </c>
      <c r="CC507">
        <v>0</v>
      </c>
      <c r="CD507">
        <v>0</v>
      </c>
      <c r="CE507">
        <v>0</v>
      </c>
      <c r="CF507">
        <v>0</v>
      </c>
      <c r="CG507">
        <v>0</v>
      </c>
      <c r="CH507">
        <v>0</v>
      </c>
      <c r="CI507">
        <v>0</v>
      </c>
      <c r="CJ507">
        <v>0</v>
      </c>
      <c r="CK507">
        <v>0</v>
      </c>
      <c r="CL507">
        <v>0</v>
      </c>
      <c r="CM507">
        <v>0</v>
      </c>
      <c r="CN507">
        <v>0</v>
      </c>
      <c r="CO507">
        <v>2</v>
      </c>
      <c r="CP507">
        <v>0</v>
      </c>
      <c r="CQ507">
        <v>1</v>
      </c>
      <c r="CR507">
        <v>0</v>
      </c>
      <c r="CS507">
        <v>0</v>
      </c>
      <c r="CT507">
        <v>0</v>
      </c>
      <c r="CU507">
        <v>0</v>
      </c>
      <c r="CV507">
        <v>0</v>
      </c>
      <c r="CW507">
        <v>0</v>
      </c>
      <c r="CX507">
        <v>0</v>
      </c>
      <c r="CY507">
        <v>0</v>
      </c>
      <c r="CZ507">
        <v>0</v>
      </c>
      <c r="DA507">
        <v>0</v>
      </c>
      <c r="DB507">
        <v>0</v>
      </c>
      <c r="DC507">
        <v>0</v>
      </c>
      <c r="DD507">
        <v>0</v>
      </c>
      <c r="DE507">
        <v>7</v>
      </c>
      <c r="DF507">
        <v>0</v>
      </c>
      <c r="DG507">
        <v>6</v>
      </c>
      <c r="DH507">
        <v>0</v>
      </c>
      <c r="DI507">
        <v>0</v>
      </c>
      <c r="DJ507">
        <v>4</v>
      </c>
      <c r="DK507">
        <v>0</v>
      </c>
      <c r="DL507">
        <v>0</v>
      </c>
      <c r="DM507">
        <v>0</v>
      </c>
      <c r="DN507">
        <v>0</v>
      </c>
      <c r="DO507">
        <v>0</v>
      </c>
      <c r="DP507">
        <v>0</v>
      </c>
      <c r="DQ507">
        <v>0</v>
      </c>
      <c r="DR507">
        <v>0</v>
      </c>
      <c r="DS507">
        <v>0</v>
      </c>
      <c r="DT507" s="340">
        <v>0</v>
      </c>
      <c r="DU507" s="340">
        <v>0</v>
      </c>
      <c r="DV507" s="340">
        <v>0</v>
      </c>
      <c r="DW507" s="340">
        <v>0</v>
      </c>
      <c r="DX507" s="340">
        <v>0</v>
      </c>
      <c r="DY507" s="340">
        <v>0</v>
      </c>
      <c r="DZ507" s="340">
        <v>3</v>
      </c>
      <c r="EA507" s="340">
        <v>1</v>
      </c>
      <c r="EB507" s="340">
        <v>0</v>
      </c>
      <c r="EC507" s="340">
        <v>0</v>
      </c>
      <c r="ED507" s="340">
        <v>0</v>
      </c>
      <c r="EE507" s="340">
        <v>0</v>
      </c>
      <c r="EF507" s="340">
        <v>0</v>
      </c>
      <c r="EG507" s="340">
        <v>0</v>
      </c>
      <c r="EH507" s="340">
        <v>0</v>
      </c>
      <c r="EI507" s="340">
        <v>0</v>
      </c>
      <c r="EJ507" s="235">
        <v>0</v>
      </c>
      <c r="EK507" s="235">
        <v>0</v>
      </c>
      <c r="EL507" s="235">
        <v>0</v>
      </c>
      <c r="EM507" s="235">
        <v>0</v>
      </c>
      <c r="EN507" s="235">
        <v>0</v>
      </c>
      <c r="EO507" s="235">
        <v>0</v>
      </c>
      <c r="EP507" s="235">
        <v>8</v>
      </c>
      <c r="EQ507" s="235">
        <v>0</v>
      </c>
      <c r="ER507" s="235">
        <v>0</v>
      </c>
      <c r="ES507" s="235">
        <v>0</v>
      </c>
      <c r="ET507" s="235">
        <v>1</v>
      </c>
      <c r="EU507" s="235">
        <v>0</v>
      </c>
      <c r="EV507" s="235">
        <v>0</v>
      </c>
      <c r="EW507" s="235">
        <v>0</v>
      </c>
      <c r="EX507" s="235">
        <v>0</v>
      </c>
      <c r="EY507" s="235">
        <v>0</v>
      </c>
    </row>
    <row r="508" spans="1:155" x14ac:dyDescent="0.2">
      <c r="A508" t="s">
        <v>2013</v>
      </c>
      <c r="E508" s="277"/>
      <c r="F508" s="277"/>
      <c r="G508" s="277"/>
      <c r="H508" s="277"/>
      <c r="I508" s="277"/>
      <c r="J508" s="277"/>
      <c r="K508">
        <v>0</v>
      </c>
      <c r="L508">
        <v>53</v>
      </c>
      <c r="M508">
        <v>0</v>
      </c>
      <c r="N508">
        <v>60</v>
      </c>
      <c r="O508">
        <v>815</v>
      </c>
      <c r="P508">
        <v>27</v>
      </c>
      <c r="Q508">
        <v>10</v>
      </c>
      <c r="R508">
        <v>0</v>
      </c>
      <c r="S508">
        <v>0</v>
      </c>
      <c r="T508">
        <v>51</v>
      </c>
      <c r="U508">
        <v>13</v>
      </c>
      <c r="V508">
        <v>0</v>
      </c>
      <c r="W508">
        <v>0</v>
      </c>
      <c r="X508">
        <v>0</v>
      </c>
      <c r="Y508">
        <v>0</v>
      </c>
      <c r="Z508">
        <v>0</v>
      </c>
      <c r="AA508" t="s">
        <v>2201</v>
      </c>
      <c r="AB508">
        <v>0</v>
      </c>
      <c r="AC508">
        <v>6</v>
      </c>
      <c r="AD508">
        <v>0</v>
      </c>
      <c r="AE508">
        <v>0</v>
      </c>
      <c r="AF508">
        <v>138</v>
      </c>
      <c r="AG508">
        <v>0</v>
      </c>
      <c r="AH508">
        <v>0</v>
      </c>
      <c r="AI508">
        <v>0</v>
      </c>
      <c r="AJ508">
        <v>0</v>
      </c>
      <c r="AK508">
        <v>4</v>
      </c>
      <c r="AL508">
        <v>0</v>
      </c>
      <c r="AM508">
        <v>0</v>
      </c>
      <c r="AN508">
        <v>0</v>
      </c>
      <c r="AO508">
        <v>0</v>
      </c>
      <c r="AP508">
        <v>0</v>
      </c>
      <c r="AQ508">
        <v>0</v>
      </c>
      <c r="AR508">
        <v>0</v>
      </c>
      <c r="AS508">
        <v>0</v>
      </c>
      <c r="AT508">
        <v>0</v>
      </c>
      <c r="AU508">
        <v>28</v>
      </c>
      <c r="AV508">
        <v>71</v>
      </c>
      <c r="AW508">
        <v>28</v>
      </c>
      <c r="AX508">
        <v>0</v>
      </c>
      <c r="AY508">
        <v>0</v>
      </c>
      <c r="AZ508">
        <v>0</v>
      </c>
      <c r="BA508">
        <v>0</v>
      </c>
      <c r="BB508">
        <v>2</v>
      </c>
      <c r="BC508">
        <v>0</v>
      </c>
      <c r="BD508">
        <v>0</v>
      </c>
      <c r="BE508">
        <v>0</v>
      </c>
      <c r="BF508">
        <v>0</v>
      </c>
      <c r="BG508">
        <v>0</v>
      </c>
      <c r="BH508">
        <v>0</v>
      </c>
      <c r="BI508">
        <v>35</v>
      </c>
      <c r="BJ508">
        <v>0</v>
      </c>
      <c r="BK508">
        <v>4</v>
      </c>
      <c r="BL508">
        <v>338</v>
      </c>
      <c r="BM508">
        <v>0</v>
      </c>
      <c r="BN508">
        <v>0</v>
      </c>
      <c r="BO508">
        <v>0</v>
      </c>
      <c r="BP508">
        <v>0</v>
      </c>
      <c r="BQ508">
        <v>14</v>
      </c>
      <c r="BR508">
        <v>0</v>
      </c>
      <c r="BS508">
        <v>0</v>
      </c>
      <c r="BT508">
        <v>0</v>
      </c>
      <c r="BU508">
        <v>0</v>
      </c>
      <c r="BV508">
        <v>0</v>
      </c>
      <c r="BW508">
        <v>0</v>
      </c>
      <c r="BX508">
        <v>0</v>
      </c>
      <c r="BY508">
        <v>27</v>
      </c>
      <c r="BZ508">
        <v>0</v>
      </c>
      <c r="CA508">
        <v>6</v>
      </c>
      <c r="CB508">
        <v>175</v>
      </c>
      <c r="CC508">
        <v>134</v>
      </c>
      <c r="CD508">
        <v>32</v>
      </c>
      <c r="CE508">
        <v>0</v>
      </c>
      <c r="CF508">
        <v>0</v>
      </c>
      <c r="CG508">
        <v>3</v>
      </c>
      <c r="CH508">
        <v>15</v>
      </c>
      <c r="CI508">
        <v>0</v>
      </c>
      <c r="CJ508">
        <v>0</v>
      </c>
      <c r="CK508">
        <v>0</v>
      </c>
      <c r="CL508">
        <v>0</v>
      </c>
      <c r="CM508">
        <v>0</v>
      </c>
      <c r="CN508">
        <v>0</v>
      </c>
      <c r="CO508">
        <v>0</v>
      </c>
      <c r="CP508">
        <v>0</v>
      </c>
      <c r="CQ508">
        <v>36</v>
      </c>
      <c r="CR508">
        <v>327</v>
      </c>
      <c r="CS508">
        <v>28</v>
      </c>
      <c r="CT508">
        <v>1</v>
      </c>
      <c r="CU508">
        <v>0</v>
      </c>
      <c r="CV508">
        <v>0</v>
      </c>
      <c r="CW508">
        <v>1</v>
      </c>
      <c r="CX508">
        <v>0</v>
      </c>
      <c r="CY508">
        <v>0</v>
      </c>
      <c r="CZ508">
        <v>0</v>
      </c>
      <c r="DA508">
        <v>0</v>
      </c>
      <c r="DB508">
        <v>0</v>
      </c>
      <c r="DC508">
        <v>0</v>
      </c>
      <c r="DD508">
        <v>0</v>
      </c>
      <c r="DE508">
        <v>9</v>
      </c>
      <c r="DF508">
        <v>0</v>
      </c>
      <c r="DG508">
        <v>0</v>
      </c>
      <c r="DH508">
        <v>461</v>
      </c>
      <c r="DI508">
        <v>18</v>
      </c>
      <c r="DJ508">
        <v>35</v>
      </c>
      <c r="DK508">
        <v>0</v>
      </c>
      <c r="DL508">
        <v>0</v>
      </c>
      <c r="DM508">
        <v>3</v>
      </c>
      <c r="DN508">
        <v>0</v>
      </c>
      <c r="DO508">
        <v>0</v>
      </c>
      <c r="DP508">
        <v>0</v>
      </c>
      <c r="DQ508">
        <v>0</v>
      </c>
      <c r="DR508">
        <v>0</v>
      </c>
      <c r="DS508">
        <v>0</v>
      </c>
      <c r="DT508" s="340">
        <v>0</v>
      </c>
      <c r="DU508" s="340">
        <v>16</v>
      </c>
      <c r="DV508" s="340">
        <v>0</v>
      </c>
      <c r="DW508" s="340">
        <v>28</v>
      </c>
      <c r="DX508" s="340">
        <v>219</v>
      </c>
      <c r="DY508" s="340">
        <v>105</v>
      </c>
      <c r="DZ508" s="340">
        <v>21</v>
      </c>
      <c r="EA508" s="340">
        <v>0</v>
      </c>
      <c r="EB508" s="340">
        <v>0</v>
      </c>
      <c r="EC508" s="340">
        <v>35</v>
      </c>
      <c r="ED508" s="340">
        <v>27</v>
      </c>
      <c r="EE508" s="340">
        <v>0</v>
      </c>
      <c r="EF508" s="340">
        <v>0</v>
      </c>
      <c r="EG508" s="340">
        <v>0</v>
      </c>
      <c r="EH508" s="340">
        <v>0</v>
      </c>
      <c r="EI508" s="340">
        <v>0</v>
      </c>
      <c r="EJ508" s="235">
        <v>0</v>
      </c>
      <c r="EK508" s="235">
        <v>72</v>
      </c>
      <c r="EL508" s="235">
        <v>0</v>
      </c>
      <c r="EM508" s="235">
        <v>16</v>
      </c>
      <c r="EN508" s="235">
        <v>150</v>
      </c>
      <c r="EO508" s="235">
        <v>0</v>
      </c>
      <c r="EP508" s="235">
        <v>31</v>
      </c>
      <c r="EQ508" s="235">
        <v>0</v>
      </c>
      <c r="ER508" s="235">
        <v>0</v>
      </c>
      <c r="ES508" s="235">
        <v>0</v>
      </c>
      <c r="ET508" s="235">
        <v>28</v>
      </c>
      <c r="EU508" s="235">
        <v>0</v>
      </c>
      <c r="EV508" s="235">
        <v>0</v>
      </c>
      <c r="EW508" s="235">
        <v>0</v>
      </c>
      <c r="EX508" s="235">
        <v>0</v>
      </c>
      <c r="EY508" s="235">
        <v>0</v>
      </c>
    </row>
    <row r="509" spans="1:155" x14ac:dyDescent="0.2">
      <c r="A509" t="s">
        <v>1832</v>
      </c>
      <c r="E509" s="277"/>
      <c r="F509" s="277"/>
      <c r="G509" s="277"/>
      <c r="H509" s="277"/>
      <c r="I509" s="277"/>
      <c r="J509" s="277"/>
      <c r="K509">
        <v>0</v>
      </c>
      <c r="L509">
        <v>12</v>
      </c>
      <c r="M509">
        <v>0</v>
      </c>
      <c r="N509">
        <v>3</v>
      </c>
      <c r="O509">
        <v>13</v>
      </c>
      <c r="P509">
        <v>0</v>
      </c>
      <c r="Q509">
        <v>1</v>
      </c>
      <c r="R509">
        <v>0</v>
      </c>
      <c r="S509">
        <v>11</v>
      </c>
      <c r="T509">
        <v>49</v>
      </c>
      <c r="U509">
        <v>16</v>
      </c>
      <c r="V509">
        <v>0</v>
      </c>
      <c r="W509">
        <v>0</v>
      </c>
      <c r="X509">
        <v>0</v>
      </c>
      <c r="Y509">
        <v>0</v>
      </c>
      <c r="Z509">
        <v>0</v>
      </c>
      <c r="AA509" t="s">
        <v>2201</v>
      </c>
      <c r="AB509">
        <v>0</v>
      </c>
      <c r="AC509">
        <v>0</v>
      </c>
      <c r="AD509">
        <v>0</v>
      </c>
      <c r="AE509">
        <v>0</v>
      </c>
      <c r="AF509">
        <v>1</v>
      </c>
      <c r="AG509">
        <v>0</v>
      </c>
      <c r="AH509">
        <v>0</v>
      </c>
      <c r="AI509">
        <v>0</v>
      </c>
      <c r="AJ509">
        <v>1</v>
      </c>
      <c r="AK509">
        <v>0</v>
      </c>
      <c r="AL509">
        <v>0</v>
      </c>
      <c r="AM509">
        <v>0</v>
      </c>
      <c r="AN509">
        <v>0</v>
      </c>
      <c r="AO509">
        <v>0</v>
      </c>
      <c r="AP509">
        <v>0</v>
      </c>
      <c r="AQ509">
        <v>0</v>
      </c>
      <c r="AR509">
        <v>0</v>
      </c>
      <c r="AS509">
        <v>3</v>
      </c>
      <c r="AT509">
        <v>0</v>
      </c>
      <c r="AU509">
        <v>0</v>
      </c>
      <c r="AV509">
        <v>0</v>
      </c>
      <c r="AW509">
        <v>0</v>
      </c>
      <c r="AX509">
        <v>0</v>
      </c>
      <c r="AY509">
        <v>0</v>
      </c>
      <c r="AZ509">
        <v>0</v>
      </c>
      <c r="BA509">
        <v>1</v>
      </c>
      <c r="BB509">
        <v>0</v>
      </c>
      <c r="BC509">
        <v>0</v>
      </c>
      <c r="BD509">
        <v>0</v>
      </c>
      <c r="BE509">
        <v>0</v>
      </c>
      <c r="BF509">
        <v>0</v>
      </c>
      <c r="BG509">
        <v>0</v>
      </c>
      <c r="BH509">
        <v>0</v>
      </c>
      <c r="BI509">
        <v>1</v>
      </c>
      <c r="BJ509">
        <v>0</v>
      </c>
      <c r="BK509">
        <v>0</v>
      </c>
      <c r="BL509">
        <v>3</v>
      </c>
      <c r="BM509">
        <v>0</v>
      </c>
      <c r="BN509">
        <v>0</v>
      </c>
      <c r="BO509">
        <v>0</v>
      </c>
      <c r="BP509">
        <v>0</v>
      </c>
      <c r="BQ509">
        <v>3</v>
      </c>
      <c r="BR509">
        <v>0</v>
      </c>
      <c r="BS509">
        <v>0</v>
      </c>
      <c r="BT509">
        <v>0</v>
      </c>
      <c r="BU509">
        <v>0</v>
      </c>
      <c r="BV509">
        <v>0</v>
      </c>
      <c r="BW509">
        <v>0</v>
      </c>
      <c r="BX509">
        <v>0</v>
      </c>
      <c r="BY509">
        <v>2</v>
      </c>
      <c r="BZ509">
        <v>0</v>
      </c>
      <c r="CA509">
        <v>0</v>
      </c>
      <c r="CB509">
        <v>0</v>
      </c>
      <c r="CC509">
        <v>0</v>
      </c>
      <c r="CD509">
        <v>0</v>
      </c>
      <c r="CE509">
        <v>0</v>
      </c>
      <c r="CF509">
        <v>0</v>
      </c>
      <c r="CG509">
        <v>0</v>
      </c>
      <c r="CH509">
        <v>3</v>
      </c>
      <c r="CI509">
        <v>0</v>
      </c>
      <c r="CJ509">
        <v>0</v>
      </c>
      <c r="CK509">
        <v>0</v>
      </c>
      <c r="CL509">
        <v>0</v>
      </c>
      <c r="CM509">
        <v>0</v>
      </c>
      <c r="CN509">
        <v>0</v>
      </c>
      <c r="CO509">
        <v>2</v>
      </c>
      <c r="CP509">
        <v>0</v>
      </c>
      <c r="CQ509">
        <v>0</v>
      </c>
      <c r="CR509">
        <v>0</v>
      </c>
      <c r="CS509">
        <v>0</v>
      </c>
      <c r="CT509">
        <v>0</v>
      </c>
      <c r="CU509">
        <v>0</v>
      </c>
      <c r="CV509">
        <v>3</v>
      </c>
      <c r="CW509">
        <v>0</v>
      </c>
      <c r="CX509">
        <v>0</v>
      </c>
      <c r="CY509">
        <v>0</v>
      </c>
      <c r="CZ509">
        <v>0</v>
      </c>
      <c r="DA509">
        <v>0</v>
      </c>
      <c r="DB509">
        <v>0</v>
      </c>
      <c r="DC509">
        <v>0</v>
      </c>
      <c r="DD509">
        <v>0</v>
      </c>
      <c r="DE509">
        <v>1</v>
      </c>
      <c r="DF509">
        <v>0</v>
      </c>
      <c r="DG509">
        <v>0</v>
      </c>
      <c r="DH509">
        <v>0</v>
      </c>
      <c r="DI509">
        <v>0</v>
      </c>
      <c r="DJ509">
        <v>4</v>
      </c>
      <c r="DK509">
        <v>0</v>
      </c>
      <c r="DL509">
        <v>0</v>
      </c>
      <c r="DM509">
        <v>0</v>
      </c>
      <c r="DN509">
        <v>8</v>
      </c>
      <c r="DO509">
        <v>0</v>
      </c>
      <c r="DP509">
        <v>0</v>
      </c>
      <c r="DQ509">
        <v>0</v>
      </c>
      <c r="DR509">
        <v>0</v>
      </c>
      <c r="DS509">
        <v>0</v>
      </c>
      <c r="DT509" s="340">
        <v>0</v>
      </c>
      <c r="DU509" s="340">
        <v>1</v>
      </c>
      <c r="DV509" s="340">
        <v>0</v>
      </c>
      <c r="DW509" s="340">
        <v>0</v>
      </c>
      <c r="DX509" s="340">
        <v>0</v>
      </c>
      <c r="DY509" s="340">
        <v>0</v>
      </c>
      <c r="DZ509" s="340">
        <v>4</v>
      </c>
      <c r="EA509" s="340">
        <v>0</v>
      </c>
      <c r="EB509" s="340">
        <v>2</v>
      </c>
      <c r="EC509" s="340">
        <v>4</v>
      </c>
      <c r="ED509" s="340">
        <v>0</v>
      </c>
      <c r="EE509" s="340">
        <v>0</v>
      </c>
      <c r="EF509" s="340">
        <v>0</v>
      </c>
      <c r="EG509" s="340">
        <v>0</v>
      </c>
      <c r="EH509" s="340">
        <v>0</v>
      </c>
      <c r="EI509" s="340">
        <v>0</v>
      </c>
      <c r="EJ509" s="235">
        <v>0</v>
      </c>
      <c r="EK509" s="235">
        <v>2</v>
      </c>
      <c r="EL509" s="235">
        <v>0</v>
      </c>
      <c r="EM509" s="235">
        <v>0</v>
      </c>
      <c r="EN509" s="235">
        <v>0</v>
      </c>
      <c r="EO509" s="235">
        <v>0</v>
      </c>
      <c r="EP509" s="235">
        <v>0</v>
      </c>
      <c r="EQ509" s="235">
        <v>0</v>
      </c>
      <c r="ER509" s="235">
        <v>0</v>
      </c>
      <c r="ES509" s="235">
        <v>0</v>
      </c>
      <c r="ET509" s="235">
        <v>8</v>
      </c>
      <c r="EU509" s="235">
        <v>0</v>
      </c>
      <c r="EV509" s="235">
        <v>0</v>
      </c>
      <c r="EW509" s="235">
        <v>0</v>
      </c>
      <c r="EX509" s="235">
        <v>0</v>
      </c>
      <c r="EY509" s="235">
        <v>0</v>
      </c>
    </row>
    <row r="510" spans="1:155" x14ac:dyDescent="0.2">
      <c r="A510" t="s">
        <v>1865</v>
      </c>
      <c r="E510" s="277"/>
      <c r="F510" s="277"/>
      <c r="G510" s="277"/>
      <c r="H510" s="277"/>
      <c r="I510" s="277"/>
      <c r="J510" s="277"/>
      <c r="K510">
        <v>0</v>
      </c>
      <c r="L510">
        <v>274</v>
      </c>
      <c r="M510">
        <v>11</v>
      </c>
      <c r="N510">
        <v>15</v>
      </c>
      <c r="O510">
        <v>216</v>
      </c>
      <c r="P510">
        <v>29</v>
      </c>
      <c r="Q510">
        <v>51</v>
      </c>
      <c r="R510">
        <v>0</v>
      </c>
      <c r="S510">
        <v>0</v>
      </c>
      <c r="T510">
        <v>44</v>
      </c>
      <c r="U510">
        <v>2</v>
      </c>
      <c r="V510">
        <v>0</v>
      </c>
      <c r="W510">
        <v>1</v>
      </c>
      <c r="X510">
        <v>0</v>
      </c>
      <c r="Y510">
        <v>1</v>
      </c>
      <c r="Z510">
        <v>0</v>
      </c>
      <c r="AA510" t="s">
        <v>2201</v>
      </c>
      <c r="AB510">
        <v>0</v>
      </c>
      <c r="AC510">
        <v>66</v>
      </c>
      <c r="AD510">
        <v>0</v>
      </c>
      <c r="AE510">
        <v>0</v>
      </c>
      <c r="AF510">
        <v>105</v>
      </c>
      <c r="AG510">
        <v>1</v>
      </c>
      <c r="AH510">
        <v>22</v>
      </c>
      <c r="AI510">
        <v>0</v>
      </c>
      <c r="AJ510">
        <v>0</v>
      </c>
      <c r="AK510">
        <v>0</v>
      </c>
      <c r="AL510">
        <v>0</v>
      </c>
      <c r="AM510">
        <v>0</v>
      </c>
      <c r="AN510">
        <v>0</v>
      </c>
      <c r="AO510">
        <v>0</v>
      </c>
      <c r="AP510">
        <v>0</v>
      </c>
      <c r="AQ510">
        <v>0</v>
      </c>
      <c r="AR510">
        <v>0</v>
      </c>
      <c r="AS510">
        <v>110</v>
      </c>
      <c r="AT510">
        <v>1</v>
      </c>
      <c r="AU510">
        <v>2</v>
      </c>
      <c r="AV510">
        <v>37</v>
      </c>
      <c r="AW510">
        <v>22</v>
      </c>
      <c r="AX510">
        <v>6</v>
      </c>
      <c r="AY510">
        <v>0</v>
      </c>
      <c r="AZ510">
        <v>0</v>
      </c>
      <c r="BA510">
        <v>0</v>
      </c>
      <c r="BB510">
        <v>1</v>
      </c>
      <c r="BC510">
        <v>0</v>
      </c>
      <c r="BD510">
        <v>0</v>
      </c>
      <c r="BE510">
        <v>0</v>
      </c>
      <c r="BF510">
        <v>3</v>
      </c>
      <c r="BG510">
        <v>0</v>
      </c>
      <c r="BH510">
        <v>0</v>
      </c>
      <c r="BI510">
        <v>65</v>
      </c>
      <c r="BJ510">
        <v>9</v>
      </c>
      <c r="BK510">
        <v>0</v>
      </c>
      <c r="BL510">
        <v>12</v>
      </c>
      <c r="BM510">
        <v>15</v>
      </c>
      <c r="BN510">
        <v>26</v>
      </c>
      <c r="BO510">
        <v>0</v>
      </c>
      <c r="BP510">
        <v>0</v>
      </c>
      <c r="BQ510">
        <v>13</v>
      </c>
      <c r="BR510">
        <v>1</v>
      </c>
      <c r="BS510">
        <v>0</v>
      </c>
      <c r="BT510">
        <v>0</v>
      </c>
      <c r="BU510">
        <v>0</v>
      </c>
      <c r="BV510">
        <v>2</v>
      </c>
      <c r="BW510">
        <v>0</v>
      </c>
      <c r="BX510">
        <v>0</v>
      </c>
      <c r="BY510">
        <v>64</v>
      </c>
      <c r="BZ510">
        <v>0</v>
      </c>
      <c r="CA510">
        <v>1</v>
      </c>
      <c r="CB510">
        <v>12</v>
      </c>
      <c r="CC510">
        <v>0</v>
      </c>
      <c r="CD510">
        <v>1</v>
      </c>
      <c r="CE510">
        <v>0</v>
      </c>
      <c r="CF510">
        <v>0</v>
      </c>
      <c r="CG510">
        <v>0</v>
      </c>
      <c r="CH510">
        <v>1</v>
      </c>
      <c r="CI510">
        <v>0</v>
      </c>
      <c r="CJ510">
        <v>1</v>
      </c>
      <c r="CK510">
        <v>0</v>
      </c>
      <c r="CL510">
        <v>0</v>
      </c>
      <c r="CM510">
        <v>0</v>
      </c>
      <c r="CN510">
        <v>0</v>
      </c>
      <c r="CO510">
        <v>55</v>
      </c>
      <c r="CP510">
        <v>2</v>
      </c>
      <c r="CQ510">
        <v>0</v>
      </c>
      <c r="CR510">
        <v>11</v>
      </c>
      <c r="CS510">
        <v>5</v>
      </c>
      <c r="CT510">
        <v>2</v>
      </c>
      <c r="CU510">
        <v>0</v>
      </c>
      <c r="CV510">
        <v>0</v>
      </c>
      <c r="CW510">
        <v>0</v>
      </c>
      <c r="CX510">
        <v>2</v>
      </c>
      <c r="CY510">
        <v>0</v>
      </c>
      <c r="CZ510">
        <v>0</v>
      </c>
      <c r="DA510">
        <v>0</v>
      </c>
      <c r="DB510">
        <v>1</v>
      </c>
      <c r="DC510">
        <v>0</v>
      </c>
      <c r="DD510">
        <v>0</v>
      </c>
      <c r="DE510">
        <v>40</v>
      </c>
      <c r="DF510">
        <v>3</v>
      </c>
      <c r="DG510">
        <v>3</v>
      </c>
      <c r="DH510">
        <v>1</v>
      </c>
      <c r="DI510">
        <v>0</v>
      </c>
      <c r="DJ510">
        <v>5</v>
      </c>
      <c r="DK510">
        <v>0</v>
      </c>
      <c r="DL510">
        <v>0</v>
      </c>
      <c r="DM510">
        <v>0</v>
      </c>
      <c r="DN510">
        <v>0</v>
      </c>
      <c r="DO510">
        <v>0</v>
      </c>
      <c r="DP510">
        <v>2</v>
      </c>
      <c r="DQ510">
        <v>0</v>
      </c>
      <c r="DR510">
        <v>1</v>
      </c>
      <c r="DS510">
        <v>0</v>
      </c>
      <c r="DT510" s="340">
        <v>0</v>
      </c>
      <c r="DU510" s="340">
        <v>92</v>
      </c>
      <c r="DV510" s="340">
        <v>1</v>
      </c>
      <c r="DW510" s="340">
        <v>9</v>
      </c>
      <c r="DX510" s="340">
        <v>30</v>
      </c>
      <c r="DY510" s="340">
        <v>17</v>
      </c>
      <c r="DZ510" s="340">
        <v>2</v>
      </c>
      <c r="EA510" s="340">
        <v>0</v>
      </c>
      <c r="EB510" s="340">
        <v>0</v>
      </c>
      <c r="EC510" s="340">
        <v>0</v>
      </c>
      <c r="ED510" s="340">
        <v>0</v>
      </c>
      <c r="EE510" s="340">
        <v>0</v>
      </c>
      <c r="EF510" s="340">
        <v>0</v>
      </c>
      <c r="EG510" s="340">
        <v>0</v>
      </c>
      <c r="EH510" s="340">
        <v>1</v>
      </c>
      <c r="EI510" s="340">
        <v>0</v>
      </c>
      <c r="EJ510" s="235">
        <v>0</v>
      </c>
      <c r="EK510" s="235">
        <v>83</v>
      </c>
      <c r="EL510" s="235">
        <v>4</v>
      </c>
      <c r="EM510" s="235">
        <v>14</v>
      </c>
      <c r="EN510" s="235">
        <v>10</v>
      </c>
      <c r="EO510" s="235">
        <v>0</v>
      </c>
      <c r="EP510" s="235">
        <v>1</v>
      </c>
      <c r="EQ510" s="235">
        <v>0</v>
      </c>
      <c r="ER510" s="235">
        <v>0</v>
      </c>
      <c r="ES510" s="235">
        <v>0</v>
      </c>
      <c r="ET510" s="235">
        <v>0</v>
      </c>
      <c r="EU510" s="235">
        <v>0</v>
      </c>
      <c r="EV510" s="235">
        <v>0</v>
      </c>
      <c r="EW510" s="235">
        <v>0</v>
      </c>
      <c r="EX510" s="235">
        <v>0</v>
      </c>
      <c r="EY510" s="235">
        <v>0</v>
      </c>
    </row>
    <row r="511" spans="1:155" x14ac:dyDescent="0.2">
      <c r="A511" t="s">
        <v>2025</v>
      </c>
      <c r="E511" s="277"/>
      <c r="F511" s="277"/>
      <c r="G511" s="277"/>
      <c r="H511" s="277"/>
      <c r="I511" s="277"/>
      <c r="J511" s="277"/>
      <c r="K511">
        <v>0</v>
      </c>
      <c r="L511">
        <v>6</v>
      </c>
      <c r="M511">
        <v>0</v>
      </c>
      <c r="N511">
        <v>0</v>
      </c>
      <c r="O511">
        <v>60</v>
      </c>
      <c r="P511">
        <v>3</v>
      </c>
      <c r="Q511">
        <v>0</v>
      </c>
      <c r="R511">
        <v>0</v>
      </c>
      <c r="S511">
        <v>0</v>
      </c>
      <c r="T511">
        <v>0</v>
      </c>
      <c r="U511">
        <v>0</v>
      </c>
      <c r="V511">
        <v>0</v>
      </c>
      <c r="W511">
        <v>0</v>
      </c>
      <c r="X511">
        <v>0</v>
      </c>
      <c r="Y511">
        <v>0</v>
      </c>
      <c r="Z511">
        <v>0</v>
      </c>
      <c r="AA511" t="s">
        <v>2201</v>
      </c>
      <c r="AB511">
        <v>0</v>
      </c>
      <c r="AC511">
        <v>1</v>
      </c>
      <c r="AD511">
        <v>0</v>
      </c>
      <c r="AE511">
        <v>0</v>
      </c>
      <c r="AF511">
        <v>9</v>
      </c>
      <c r="AG511">
        <v>0</v>
      </c>
      <c r="AH511">
        <v>0</v>
      </c>
      <c r="AI511">
        <v>0</v>
      </c>
      <c r="AJ511">
        <v>0</v>
      </c>
      <c r="AK511">
        <v>0</v>
      </c>
      <c r="AL511">
        <v>0</v>
      </c>
      <c r="AM511">
        <v>0</v>
      </c>
      <c r="AN511">
        <v>0</v>
      </c>
      <c r="AO511">
        <v>0</v>
      </c>
      <c r="AP511">
        <v>0</v>
      </c>
      <c r="AQ511">
        <v>0</v>
      </c>
      <c r="AR511">
        <v>0</v>
      </c>
      <c r="AS511">
        <v>0</v>
      </c>
      <c r="AT511">
        <v>0</v>
      </c>
      <c r="AU511">
        <v>0</v>
      </c>
      <c r="AV511">
        <v>0</v>
      </c>
      <c r="AW511">
        <v>2</v>
      </c>
      <c r="AX511">
        <v>0</v>
      </c>
      <c r="AY511">
        <v>0</v>
      </c>
      <c r="AZ511">
        <v>0</v>
      </c>
      <c r="BA511">
        <v>0</v>
      </c>
      <c r="BB511">
        <v>0</v>
      </c>
      <c r="BC511">
        <v>0</v>
      </c>
      <c r="BD511">
        <v>0</v>
      </c>
      <c r="BE511">
        <v>0</v>
      </c>
      <c r="BF511">
        <v>0</v>
      </c>
      <c r="BG511">
        <v>0</v>
      </c>
      <c r="BH511">
        <v>0</v>
      </c>
      <c r="BI511">
        <v>2</v>
      </c>
      <c r="BJ511">
        <v>0</v>
      </c>
      <c r="BK511">
        <v>0</v>
      </c>
      <c r="BL511">
        <v>7</v>
      </c>
      <c r="BM511">
        <v>0</v>
      </c>
      <c r="BN511">
        <v>0</v>
      </c>
      <c r="BO511">
        <v>0</v>
      </c>
      <c r="BP511">
        <v>0</v>
      </c>
      <c r="BQ511">
        <v>0</v>
      </c>
      <c r="BR511">
        <v>0</v>
      </c>
      <c r="BS511">
        <v>0</v>
      </c>
      <c r="BT511">
        <v>0</v>
      </c>
      <c r="BU511">
        <v>0</v>
      </c>
      <c r="BV511">
        <v>0</v>
      </c>
      <c r="BW511">
        <v>0</v>
      </c>
      <c r="BX511">
        <v>0</v>
      </c>
      <c r="BY511">
        <v>7</v>
      </c>
      <c r="BZ511">
        <v>0</v>
      </c>
      <c r="CA511">
        <v>0</v>
      </c>
      <c r="CB511">
        <v>0</v>
      </c>
      <c r="CC511">
        <v>1</v>
      </c>
      <c r="CD511">
        <v>0</v>
      </c>
      <c r="CE511">
        <v>0</v>
      </c>
      <c r="CF511">
        <v>0</v>
      </c>
      <c r="CG511">
        <v>0</v>
      </c>
      <c r="CH511">
        <v>0</v>
      </c>
      <c r="CI511">
        <v>0</v>
      </c>
      <c r="CJ511">
        <v>0</v>
      </c>
      <c r="CK511">
        <v>0</v>
      </c>
      <c r="CL511">
        <v>0</v>
      </c>
      <c r="CM511">
        <v>0</v>
      </c>
      <c r="CN511">
        <v>0</v>
      </c>
      <c r="CO511">
        <v>2</v>
      </c>
      <c r="CP511">
        <v>0</v>
      </c>
      <c r="CQ511">
        <v>0</v>
      </c>
      <c r="CR511">
        <v>6</v>
      </c>
      <c r="CS511">
        <v>0</v>
      </c>
      <c r="CT511">
        <v>0</v>
      </c>
      <c r="CU511">
        <v>0</v>
      </c>
      <c r="CV511">
        <v>0</v>
      </c>
      <c r="CW511">
        <v>0</v>
      </c>
      <c r="CX511">
        <v>0</v>
      </c>
      <c r="CY511">
        <v>0</v>
      </c>
      <c r="CZ511">
        <v>0</v>
      </c>
      <c r="DA511">
        <v>0</v>
      </c>
      <c r="DB511">
        <v>0</v>
      </c>
      <c r="DC511">
        <v>0</v>
      </c>
      <c r="DD511">
        <v>0</v>
      </c>
      <c r="DE511">
        <v>8</v>
      </c>
      <c r="DF511">
        <v>0</v>
      </c>
      <c r="DG511">
        <v>0</v>
      </c>
      <c r="DH511">
        <v>0</v>
      </c>
      <c r="DI511">
        <v>0</v>
      </c>
      <c r="DJ511">
        <v>0</v>
      </c>
      <c r="DK511">
        <v>0</v>
      </c>
      <c r="DL511">
        <v>0</v>
      </c>
      <c r="DM511">
        <v>0</v>
      </c>
      <c r="DN511">
        <v>0</v>
      </c>
      <c r="DO511">
        <v>0</v>
      </c>
      <c r="DP511">
        <v>0</v>
      </c>
      <c r="DQ511">
        <v>0</v>
      </c>
      <c r="DR511">
        <v>0</v>
      </c>
      <c r="DS511">
        <v>0</v>
      </c>
      <c r="DT511" s="340">
        <v>0</v>
      </c>
      <c r="DU511" s="340">
        <v>0</v>
      </c>
      <c r="DV511" s="340">
        <v>0</v>
      </c>
      <c r="DW511" s="340">
        <v>0</v>
      </c>
      <c r="DX511" s="340">
        <v>15</v>
      </c>
      <c r="DY511" s="340">
        <v>0</v>
      </c>
      <c r="DZ511" s="340">
        <v>0</v>
      </c>
      <c r="EA511" s="340">
        <v>0</v>
      </c>
      <c r="EB511" s="340">
        <v>0</v>
      </c>
      <c r="EC511" s="340">
        <v>0</v>
      </c>
      <c r="ED511" s="340">
        <v>0</v>
      </c>
      <c r="EE511" s="340">
        <v>0</v>
      </c>
      <c r="EF511" s="340">
        <v>0</v>
      </c>
      <c r="EG511" s="340">
        <v>0</v>
      </c>
      <c r="EH511" s="340">
        <v>0</v>
      </c>
      <c r="EI511" s="340">
        <v>0</v>
      </c>
      <c r="EJ511" s="235">
        <v>0</v>
      </c>
      <c r="EK511" s="235">
        <v>9</v>
      </c>
      <c r="EL511" s="235">
        <v>0</v>
      </c>
      <c r="EM511" s="235">
        <v>0</v>
      </c>
      <c r="EN511" s="235">
        <v>0</v>
      </c>
      <c r="EO511" s="235">
        <v>1</v>
      </c>
      <c r="EP511" s="235">
        <v>0</v>
      </c>
      <c r="EQ511" s="235">
        <v>0</v>
      </c>
      <c r="ER511" s="235">
        <v>0</v>
      </c>
      <c r="ES511" s="235">
        <v>0</v>
      </c>
      <c r="ET511" s="235">
        <v>0</v>
      </c>
      <c r="EU511" s="235">
        <v>0</v>
      </c>
      <c r="EV511" s="235">
        <v>0</v>
      </c>
      <c r="EW511" s="235">
        <v>0</v>
      </c>
      <c r="EX511" s="235">
        <v>0</v>
      </c>
      <c r="EY511" s="235">
        <v>0</v>
      </c>
    </row>
    <row r="512" spans="1:155" x14ac:dyDescent="0.2">
      <c r="A512" t="s">
        <v>1743</v>
      </c>
      <c r="E512" s="277"/>
      <c r="F512" s="277"/>
      <c r="G512" s="277"/>
      <c r="H512" s="277"/>
      <c r="I512" s="277"/>
      <c r="J512" s="277"/>
      <c r="K512">
        <v>0</v>
      </c>
      <c r="L512">
        <v>1</v>
      </c>
      <c r="M512">
        <v>0</v>
      </c>
      <c r="N512">
        <v>5</v>
      </c>
      <c r="O512">
        <v>2</v>
      </c>
      <c r="P512">
        <v>0</v>
      </c>
      <c r="Q512">
        <v>26</v>
      </c>
      <c r="R512">
        <v>0</v>
      </c>
      <c r="S512">
        <v>0</v>
      </c>
      <c r="T512">
        <v>2</v>
      </c>
      <c r="U512">
        <v>0</v>
      </c>
      <c r="V512">
        <v>7</v>
      </c>
      <c r="W512">
        <v>0</v>
      </c>
      <c r="X512">
        <v>0</v>
      </c>
      <c r="Y512">
        <v>0</v>
      </c>
      <c r="Z512">
        <v>2</v>
      </c>
      <c r="AA512" t="s">
        <v>2201</v>
      </c>
      <c r="AB512">
        <v>0</v>
      </c>
      <c r="AC512">
        <v>0</v>
      </c>
      <c r="AD512">
        <v>0</v>
      </c>
      <c r="AE512">
        <v>0</v>
      </c>
      <c r="AF512">
        <v>0</v>
      </c>
      <c r="AG512">
        <v>0</v>
      </c>
      <c r="AH512">
        <v>19</v>
      </c>
      <c r="AI512">
        <v>0</v>
      </c>
      <c r="AJ512">
        <v>0</v>
      </c>
      <c r="AK512">
        <v>0</v>
      </c>
      <c r="AL512">
        <v>0</v>
      </c>
      <c r="AM512">
        <v>1</v>
      </c>
      <c r="AN512">
        <v>0</v>
      </c>
      <c r="AO512">
        <v>0</v>
      </c>
      <c r="AP512">
        <v>0</v>
      </c>
      <c r="AQ512">
        <v>0</v>
      </c>
      <c r="AR512">
        <v>0</v>
      </c>
      <c r="AS512">
        <v>0</v>
      </c>
      <c r="AT512">
        <v>0</v>
      </c>
      <c r="AU512">
        <v>0</v>
      </c>
      <c r="AV512">
        <v>0</v>
      </c>
      <c r="AW512">
        <v>0</v>
      </c>
      <c r="AX512">
        <v>20</v>
      </c>
      <c r="AY512">
        <v>0</v>
      </c>
      <c r="AZ512">
        <v>0</v>
      </c>
      <c r="BA512">
        <v>0</v>
      </c>
      <c r="BB512">
        <v>0</v>
      </c>
      <c r="BC512">
        <v>0</v>
      </c>
      <c r="BD512">
        <v>0</v>
      </c>
      <c r="BE512">
        <v>0</v>
      </c>
      <c r="BF512">
        <v>0</v>
      </c>
      <c r="BG512">
        <v>0</v>
      </c>
      <c r="BH512">
        <v>0</v>
      </c>
      <c r="BI512">
        <v>1</v>
      </c>
      <c r="BJ512">
        <v>0</v>
      </c>
      <c r="BK512">
        <v>0</v>
      </c>
      <c r="BL512">
        <v>0</v>
      </c>
      <c r="BM512">
        <v>0</v>
      </c>
      <c r="BN512">
        <v>0</v>
      </c>
      <c r="BO512">
        <v>0</v>
      </c>
      <c r="BP512">
        <v>0</v>
      </c>
      <c r="BQ512">
        <v>0</v>
      </c>
      <c r="BR512">
        <v>0</v>
      </c>
      <c r="BS512">
        <v>1</v>
      </c>
      <c r="BT512">
        <v>0</v>
      </c>
      <c r="BU512">
        <v>0</v>
      </c>
      <c r="BV512">
        <v>0</v>
      </c>
      <c r="BW512">
        <v>1</v>
      </c>
      <c r="BX512">
        <v>0</v>
      </c>
      <c r="BY512">
        <v>0</v>
      </c>
      <c r="BZ512">
        <v>0</v>
      </c>
      <c r="CA512">
        <v>0</v>
      </c>
      <c r="CB512">
        <v>0</v>
      </c>
      <c r="CC512">
        <v>0</v>
      </c>
      <c r="CD512">
        <v>1</v>
      </c>
      <c r="CE512">
        <v>0</v>
      </c>
      <c r="CF512">
        <v>0</v>
      </c>
      <c r="CG512">
        <v>0</v>
      </c>
      <c r="CH512">
        <v>0</v>
      </c>
      <c r="CI512">
        <v>0</v>
      </c>
      <c r="CJ512">
        <v>0</v>
      </c>
      <c r="CK512">
        <v>0</v>
      </c>
      <c r="CL512">
        <v>0</v>
      </c>
      <c r="CM512">
        <v>0</v>
      </c>
      <c r="CN512">
        <v>0</v>
      </c>
      <c r="CO512">
        <v>0</v>
      </c>
      <c r="CP512">
        <v>0</v>
      </c>
      <c r="CQ512">
        <v>0</v>
      </c>
      <c r="CR512">
        <v>1</v>
      </c>
      <c r="CS512">
        <v>0</v>
      </c>
      <c r="CT512">
        <v>5</v>
      </c>
      <c r="CU512">
        <v>0</v>
      </c>
      <c r="CV512">
        <v>0</v>
      </c>
      <c r="CW512">
        <v>0</v>
      </c>
      <c r="CX512">
        <v>0</v>
      </c>
      <c r="CY512">
        <v>0</v>
      </c>
      <c r="CZ512">
        <v>0</v>
      </c>
      <c r="DA512">
        <v>0</v>
      </c>
      <c r="DB512">
        <v>0</v>
      </c>
      <c r="DC512">
        <v>0</v>
      </c>
      <c r="DD512">
        <v>0</v>
      </c>
      <c r="DE512">
        <v>0</v>
      </c>
      <c r="DF512">
        <v>0</v>
      </c>
      <c r="DG512">
        <v>0</v>
      </c>
      <c r="DH512">
        <v>0</v>
      </c>
      <c r="DI512">
        <v>0</v>
      </c>
      <c r="DJ512">
        <v>0</v>
      </c>
      <c r="DK512">
        <v>0</v>
      </c>
      <c r="DL512">
        <v>0</v>
      </c>
      <c r="DM512">
        <v>0</v>
      </c>
      <c r="DN512">
        <v>0</v>
      </c>
      <c r="DO512">
        <v>0</v>
      </c>
      <c r="DP512">
        <v>0</v>
      </c>
      <c r="DQ512">
        <v>0</v>
      </c>
      <c r="DR512">
        <v>0</v>
      </c>
      <c r="DS512">
        <v>0</v>
      </c>
      <c r="DT512" s="340">
        <v>0</v>
      </c>
      <c r="DU512" s="340">
        <v>0</v>
      </c>
      <c r="DV512" s="340">
        <v>0</v>
      </c>
      <c r="DW512" s="340">
        <v>2</v>
      </c>
      <c r="DX512" s="340">
        <v>0</v>
      </c>
      <c r="DY512" s="340">
        <v>0</v>
      </c>
      <c r="DZ512" s="340">
        <v>1</v>
      </c>
      <c r="EA512" s="340">
        <v>0</v>
      </c>
      <c r="EB512" s="340">
        <v>0</v>
      </c>
      <c r="EC512" s="340">
        <v>0</v>
      </c>
      <c r="ED512" s="340">
        <v>0</v>
      </c>
      <c r="EE512" s="340">
        <v>0</v>
      </c>
      <c r="EF512" s="340">
        <v>0</v>
      </c>
      <c r="EG512" s="340">
        <v>0</v>
      </c>
      <c r="EH512" s="340">
        <v>0</v>
      </c>
      <c r="EI512" s="340">
        <v>0</v>
      </c>
      <c r="EJ512" s="235">
        <v>0</v>
      </c>
      <c r="EK512" s="235">
        <v>0</v>
      </c>
      <c r="EL512" s="235">
        <v>0</v>
      </c>
      <c r="EM512" s="235">
        <v>0</v>
      </c>
      <c r="EN512" s="235">
        <v>0</v>
      </c>
      <c r="EO512" s="235">
        <v>0</v>
      </c>
      <c r="EP512" s="235">
        <v>0</v>
      </c>
      <c r="EQ512" s="235">
        <v>0</v>
      </c>
      <c r="ER512" s="235">
        <v>0</v>
      </c>
      <c r="ES512" s="235">
        <v>0</v>
      </c>
      <c r="ET512" s="235">
        <v>2</v>
      </c>
      <c r="EU512" s="235">
        <v>0</v>
      </c>
      <c r="EV512" s="235">
        <v>0</v>
      </c>
      <c r="EW512" s="235">
        <v>0</v>
      </c>
      <c r="EX512" s="235">
        <v>0</v>
      </c>
      <c r="EY512" s="235">
        <v>0</v>
      </c>
    </row>
    <row r="513" spans="1:155" x14ac:dyDescent="0.2">
      <c r="A513" t="s">
        <v>1772</v>
      </c>
      <c r="E513" s="277"/>
      <c r="F513" s="277"/>
      <c r="G513" s="277"/>
      <c r="H513" s="277"/>
      <c r="I513" s="277"/>
      <c r="J513" s="277"/>
      <c r="K513">
        <v>0</v>
      </c>
      <c r="L513">
        <v>4</v>
      </c>
      <c r="M513">
        <v>0</v>
      </c>
      <c r="N513">
        <v>13</v>
      </c>
      <c r="O513">
        <v>23</v>
      </c>
      <c r="P513">
        <v>0</v>
      </c>
      <c r="Q513">
        <v>1</v>
      </c>
      <c r="R513">
        <v>0</v>
      </c>
      <c r="S513">
        <v>8</v>
      </c>
      <c r="T513">
        <v>4</v>
      </c>
      <c r="U513">
        <v>1</v>
      </c>
      <c r="V513">
        <v>2</v>
      </c>
      <c r="W513">
        <v>0</v>
      </c>
      <c r="X513">
        <v>0</v>
      </c>
      <c r="Y513">
        <v>0</v>
      </c>
      <c r="Z513">
        <v>0</v>
      </c>
      <c r="AA513" t="s">
        <v>2201</v>
      </c>
      <c r="AB513">
        <v>0</v>
      </c>
      <c r="AC513">
        <v>0</v>
      </c>
      <c r="AD513">
        <v>0</v>
      </c>
      <c r="AE513">
        <v>2</v>
      </c>
      <c r="AF513">
        <v>3</v>
      </c>
      <c r="AG513">
        <v>0</v>
      </c>
      <c r="AH513">
        <v>1</v>
      </c>
      <c r="AI513">
        <v>0</v>
      </c>
      <c r="AJ513">
        <v>0</v>
      </c>
      <c r="AK513">
        <v>0</v>
      </c>
      <c r="AL513">
        <v>0</v>
      </c>
      <c r="AM513">
        <v>0</v>
      </c>
      <c r="AN513">
        <v>0</v>
      </c>
      <c r="AO513">
        <v>0</v>
      </c>
      <c r="AP513">
        <v>0</v>
      </c>
      <c r="AQ513">
        <v>0</v>
      </c>
      <c r="AR513">
        <v>0</v>
      </c>
      <c r="AS513">
        <v>2</v>
      </c>
      <c r="AT513">
        <v>0</v>
      </c>
      <c r="AU513">
        <v>0</v>
      </c>
      <c r="AV513">
        <v>3</v>
      </c>
      <c r="AW513">
        <v>0</v>
      </c>
      <c r="AX513">
        <v>1</v>
      </c>
      <c r="AY513">
        <v>0</v>
      </c>
      <c r="AZ513">
        <v>0</v>
      </c>
      <c r="BA513">
        <v>0</v>
      </c>
      <c r="BB513">
        <v>0</v>
      </c>
      <c r="BC513">
        <v>0</v>
      </c>
      <c r="BD513">
        <v>0</v>
      </c>
      <c r="BE513">
        <v>0</v>
      </c>
      <c r="BF513">
        <v>0</v>
      </c>
      <c r="BG513">
        <v>0</v>
      </c>
      <c r="BH513">
        <v>0</v>
      </c>
      <c r="BI513">
        <v>0</v>
      </c>
      <c r="BJ513">
        <v>0</v>
      </c>
      <c r="BK513">
        <v>2</v>
      </c>
      <c r="BL513">
        <v>4</v>
      </c>
      <c r="BM513">
        <v>0</v>
      </c>
      <c r="BN513">
        <v>0</v>
      </c>
      <c r="BO513">
        <v>0</v>
      </c>
      <c r="BP513">
        <v>3</v>
      </c>
      <c r="BQ513">
        <v>0</v>
      </c>
      <c r="BR513">
        <v>0</v>
      </c>
      <c r="BS513">
        <v>0</v>
      </c>
      <c r="BT513">
        <v>0</v>
      </c>
      <c r="BU513">
        <v>0</v>
      </c>
      <c r="BV513">
        <v>0</v>
      </c>
      <c r="BW513">
        <v>0</v>
      </c>
      <c r="BX513">
        <v>0</v>
      </c>
      <c r="BY513">
        <v>0</v>
      </c>
      <c r="BZ513">
        <v>0</v>
      </c>
      <c r="CA513">
        <v>0</v>
      </c>
      <c r="CB513">
        <v>6</v>
      </c>
      <c r="CC513">
        <v>0</v>
      </c>
      <c r="CD513">
        <v>0</v>
      </c>
      <c r="CE513">
        <v>0</v>
      </c>
      <c r="CF513">
        <v>0</v>
      </c>
      <c r="CG513">
        <v>0</v>
      </c>
      <c r="CH513">
        <v>3</v>
      </c>
      <c r="CI513">
        <v>0</v>
      </c>
      <c r="CJ513">
        <v>0</v>
      </c>
      <c r="CK513">
        <v>0</v>
      </c>
      <c r="CL513">
        <v>0</v>
      </c>
      <c r="CM513">
        <v>0</v>
      </c>
      <c r="CN513">
        <v>0</v>
      </c>
      <c r="CO513">
        <v>0</v>
      </c>
      <c r="CP513">
        <v>0</v>
      </c>
      <c r="CQ513">
        <v>1</v>
      </c>
      <c r="CR513">
        <v>1</v>
      </c>
      <c r="CS513">
        <v>0</v>
      </c>
      <c r="CT513">
        <v>0</v>
      </c>
      <c r="CU513">
        <v>0</v>
      </c>
      <c r="CV513">
        <v>1</v>
      </c>
      <c r="CW513">
        <v>0</v>
      </c>
      <c r="CX513">
        <v>0</v>
      </c>
      <c r="CY513">
        <v>1</v>
      </c>
      <c r="CZ513">
        <v>0</v>
      </c>
      <c r="DA513">
        <v>0</v>
      </c>
      <c r="DB513">
        <v>0</v>
      </c>
      <c r="DC513">
        <v>0</v>
      </c>
      <c r="DD513">
        <v>0</v>
      </c>
      <c r="DE513">
        <v>1</v>
      </c>
      <c r="DF513">
        <v>0</v>
      </c>
      <c r="DG513">
        <v>0</v>
      </c>
      <c r="DH513">
        <v>1</v>
      </c>
      <c r="DI513">
        <v>0</v>
      </c>
      <c r="DJ513">
        <v>0</v>
      </c>
      <c r="DK513">
        <v>0</v>
      </c>
      <c r="DL513">
        <v>0</v>
      </c>
      <c r="DM513">
        <v>0</v>
      </c>
      <c r="DN513">
        <v>1</v>
      </c>
      <c r="DO513">
        <v>0</v>
      </c>
      <c r="DP513">
        <v>0</v>
      </c>
      <c r="DQ513">
        <v>0</v>
      </c>
      <c r="DR513">
        <v>0</v>
      </c>
      <c r="DS513">
        <v>0</v>
      </c>
      <c r="DT513" s="340">
        <v>0</v>
      </c>
      <c r="DU513" s="340">
        <v>0</v>
      </c>
      <c r="DV513" s="340">
        <v>0</v>
      </c>
      <c r="DW513" s="340">
        <v>0</v>
      </c>
      <c r="DX513" s="340">
        <v>3</v>
      </c>
      <c r="DY513" s="340">
        <v>0</v>
      </c>
      <c r="DZ513" s="340">
        <v>0</v>
      </c>
      <c r="EA513" s="340">
        <v>0</v>
      </c>
      <c r="EB513" s="340">
        <v>0</v>
      </c>
      <c r="EC513" s="340">
        <v>1</v>
      </c>
      <c r="ED513" s="340">
        <v>0</v>
      </c>
      <c r="EE513" s="340">
        <v>0</v>
      </c>
      <c r="EF513" s="340">
        <v>0</v>
      </c>
      <c r="EG513" s="340">
        <v>0</v>
      </c>
      <c r="EH513" s="340">
        <v>0</v>
      </c>
      <c r="EI513" s="340">
        <v>0</v>
      </c>
      <c r="EJ513" s="235">
        <v>0</v>
      </c>
      <c r="EK513" s="235">
        <v>3</v>
      </c>
      <c r="EL513" s="235">
        <v>0</v>
      </c>
      <c r="EM513" s="235">
        <v>0</v>
      </c>
      <c r="EN513" s="235">
        <v>1</v>
      </c>
      <c r="EO513" s="235">
        <v>0</v>
      </c>
      <c r="EP513" s="235">
        <v>0</v>
      </c>
      <c r="EQ513" s="235">
        <v>0</v>
      </c>
      <c r="ER513" s="235">
        <v>0</v>
      </c>
      <c r="ES513" s="235">
        <v>0</v>
      </c>
      <c r="ET513" s="235">
        <v>1</v>
      </c>
      <c r="EU513" s="235">
        <v>0</v>
      </c>
      <c r="EV513" s="235">
        <v>0</v>
      </c>
      <c r="EW513" s="235">
        <v>0</v>
      </c>
      <c r="EX513" s="235">
        <v>0</v>
      </c>
      <c r="EY513" s="235">
        <v>0</v>
      </c>
    </row>
    <row r="514" spans="1:155" x14ac:dyDescent="0.2">
      <c r="A514" t="s">
        <v>1902</v>
      </c>
      <c r="E514" s="277"/>
      <c r="F514" s="277"/>
      <c r="G514" s="277"/>
      <c r="H514" s="277"/>
      <c r="I514" s="277"/>
      <c r="J514" s="277"/>
      <c r="K514">
        <v>0</v>
      </c>
      <c r="L514">
        <v>0</v>
      </c>
      <c r="M514">
        <v>0</v>
      </c>
      <c r="N514">
        <v>0</v>
      </c>
      <c r="O514">
        <v>15</v>
      </c>
      <c r="P514">
        <v>0</v>
      </c>
      <c r="Q514">
        <v>1</v>
      </c>
      <c r="R514">
        <v>4</v>
      </c>
      <c r="S514">
        <v>3</v>
      </c>
      <c r="T514">
        <v>53</v>
      </c>
      <c r="U514">
        <v>10</v>
      </c>
      <c r="V514">
        <v>11</v>
      </c>
      <c r="W514">
        <v>0</v>
      </c>
      <c r="X514">
        <v>0</v>
      </c>
      <c r="Y514">
        <v>0</v>
      </c>
      <c r="Z514">
        <v>5</v>
      </c>
      <c r="AA514" t="s">
        <v>2201</v>
      </c>
      <c r="AB514">
        <v>0</v>
      </c>
      <c r="AC514">
        <v>0</v>
      </c>
      <c r="AD514">
        <v>0</v>
      </c>
      <c r="AE514">
        <v>0</v>
      </c>
      <c r="AF514">
        <v>0</v>
      </c>
      <c r="AG514">
        <v>0</v>
      </c>
      <c r="AH514">
        <v>1</v>
      </c>
      <c r="AI514">
        <v>3</v>
      </c>
      <c r="AJ514">
        <v>1</v>
      </c>
      <c r="AK514">
        <v>0</v>
      </c>
      <c r="AL514">
        <v>0</v>
      </c>
      <c r="AM514">
        <v>11</v>
      </c>
      <c r="AN514">
        <v>0</v>
      </c>
      <c r="AO514">
        <v>0</v>
      </c>
      <c r="AP514">
        <v>0</v>
      </c>
      <c r="AQ514">
        <v>5</v>
      </c>
      <c r="AR514">
        <v>0</v>
      </c>
      <c r="AS514">
        <v>0</v>
      </c>
      <c r="AT514">
        <v>0</v>
      </c>
      <c r="AU514">
        <v>0</v>
      </c>
      <c r="AV514">
        <v>1</v>
      </c>
      <c r="AW514">
        <v>0</v>
      </c>
      <c r="AX514">
        <v>0</v>
      </c>
      <c r="AY514">
        <v>0</v>
      </c>
      <c r="AZ514">
        <v>0</v>
      </c>
      <c r="BA514">
        <v>0</v>
      </c>
      <c r="BB514">
        <v>11</v>
      </c>
      <c r="BC514">
        <v>0</v>
      </c>
      <c r="BD514">
        <v>0</v>
      </c>
      <c r="BE514">
        <v>0</v>
      </c>
      <c r="BF514">
        <v>0</v>
      </c>
      <c r="BG514">
        <v>0</v>
      </c>
      <c r="BH514">
        <v>0</v>
      </c>
      <c r="BI514">
        <v>0</v>
      </c>
      <c r="BJ514">
        <v>0</v>
      </c>
      <c r="BK514">
        <v>0</v>
      </c>
      <c r="BL514">
        <v>0</v>
      </c>
      <c r="BM514">
        <v>0</v>
      </c>
      <c r="BN514">
        <v>0</v>
      </c>
      <c r="BO514">
        <v>0</v>
      </c>
      <c r="BP514">
        <v>1</v>
      </c>
      <c r="BQ514">
        <v>0</v>
      </c>
      <c r="BR514">
        <v>0</v>
      </c>
      <c r="BS514">
        <v>0</v>
      </c>
      <c r="BT514">
        <v>0</v>
      </c>
      <c r="BU514">
        <v>0</v>
      </c>
      <c r="BV514">
        <v>0</v>
      </c>
      <c r="BW514">
        <v>0</v>
      </c>
      <c r="BX514">
        <v>0</v>
      </c>
      <c r="BY514">
        <v>0</v>
      </c>
      <c r="BZ514">
        <v>0</v>
      </c>
      <c r="CA514">
        <v>0</v>
      </c>
      <c r="CB514">
        <v>0</v>
      </c>
      <c r="CC514">
        <v>0</v>
      </c>
      <c r="CD514">
        <v>0</v>
      </c>
      <c r="CE514">
        <v>0</v>
      </c>
      <c r="CF514">
        <v>0</v>
      </c>
      <c r="CG514">
        <v>0</v>
      </c>
      <c r="CH514">
        <v>1</v>
      </c>
      <c r="CI514">
        <v>0</v>
      </c>
      <c r="CJ514">
        <v>0</v>
      </c>
      <c r="CK514">
        <v>0</v>
      </c>
      <c r="CL514">
        <v>0</v>
      </c>
      <c r="CM514">
        <v>0</v>
      </c>
      <c r="CN514">
        <v>0</v>
      </c>
      <c r="CO514">
        <v>0</v>
      </c>
      <c r="CP514">
        <v>0</v>
      </c>
      <c r="CQ514">
        <v>0</v>
      </c>
      <c r="CR514">
        <v>0</v>
      </c>
      <c r="CS514">
        <v>0</v>
      </c>
      <c r="CT514">
        <v>0</v>
      </c>
      <c r="CU514">
        <v>0</v>
      </c>
      <c r="CV514">
        <v>0</v>
      </c>
      <c r="CW514">
        <v>0</v>
      </c>
      <c r="CX514">
        <v>0</v>
      </c>
      <c r="CY514">
        <v>0</v>
      </c>
      <c r="CZ514">
        <v>0</v>
      </c>
      <c r="DA514">
        <v>0</v>
      </c>
      <c r="DB514">
        <v>0</v>
      </c>
      <c r="DC514">
        <v>0</v>
      </c>
      <c r="DD514">
        <v>0</v>
      </c>
      <c r="DE514">
        <v>0</v>
      </c>
      <c r="DF514">
        <v>0</v>
      </c>
      <c r="DG514">
        <v>0</v>
      </c>
      <c r="DH514">
        <v>0</v>
      </c>
      <c r="DI514">
        <v>0</v>
      </c>
      <c r="DJ514">
        <v>0</v>
      </c>
      <c r="DK514">
        <v>0</v>
      </c>
      <c r="DL514">
        <v>0</v>
      </c>
      <c r="DM514">
        <v>0</v>
      </c>
      <c r="DN514">
        <v>3</v>
      </c>
      <c r="DO514">
        <v>0</v>
      </c>
      <c r="DP514">
        <v>0</v>
      </c>
      <c r="DQ514">
        <v>0</v>
      </c>
      <c r="DR514">
        <v>0</v>
      </c>
      <c r="DS514">
        <v>0</v>
      </c>
      <c r="DT514" s="340">
        <v>0</v>
      </c>
      <c r="DU514" s="340">
        <v>0</v>
      </c>
      <c r="DV514" s="340">
        <v>0</v>
      </c>
      <c r="DW514" s="340">
        <v>0</v>
      </c>
      <c r="DX514" s="340">
        <v>0</v>
      </c>
      <c r="DY514" s="340">
        <v>0</v>
      </c>
      <c r="DZ514" s="340">
        <v>0</v>
      </c>
      <c r="EA514" s="340">
        <v>0</v>
      </c>
      <c r="EB514" s="340">
        <v>0</v>
      </c>
      <c r="EC514" s="340">
        <v>1</v>
      </c>
      <c r="ED514" s="340">
        <v>0</v>
      </c>
      <c r="EE514" s="340">
        <v>0</v>
      </c>
      <c r="EF514" s="340">
        <v>0</v>
      </c>
      <c r="EG514" s="340">
        <v>0</v>
      </c>
      <c r="EH514" s="340">
        <v>0</v>
      </c>
      <c r="EI514" s="340">
        <v>0</v>
      </c>
      <c r="EJ514" s="235">
        <v>0</v>
      </c>
      <c r="EK514" s="235">
        <v>0</v>
      </c>
      <c r="EL514" s="235">
        <v>0</v>
      </c>
      <c r="EM514" s="235">
        <v>0</v>
      </c>
      <c r="EN514" s="235">
        <v>0</v>
      </c>
      <c r="EO514" s="235">
        <v>0</v>
      </c>
      <c r="EP514" s="235">
        <v>0</v>
      </c>
      <c r="EQ514" s="235">
        <v>0</v>
      </c>
      <c r="ER514" s="235">
        <v>0</v>
      </c>
      <c r="ES514" s="235">
        <v>0</v>
      </c>
      <c r="ET514" s="235">
        <v>8</v>
      </c>
      <c r="EU514" s="235">
        <v>0</v>
      </c>
      <c r="EV514" s="235">
        <v>0</v>
      </c>
      <c r="EW514" s="235">
        <v>0</v>
      </c>
      <c r="EX514" s="235">
        <v>0</v>
      </c>
      <c r="EY514" s="235">
        <v>0</v>
      </c>
    </row>
    <row r="515" spans="1:155" x14ac:dyDescent="0.2">
      <c r="A515" t="s">
        <v>1883</v>
      </c>
      <c r="E515" s="277"/>
      <c r="F515" s="277"/>
      <c r="G515" s="277"/>
      <c r="H515" s="277"/>
      <c r="I515" s="277"/>
      <c r="J515" s="277"/>
      <c r="K515">
        <v>0</v>
      </c>
      <c r="L515">
        <v>64</v>
      </c>
      <c r="M515">
        <v>0</v>
      </c>
      <c r="N515">
        <v>12</v>
      </c>
      <c r="O515">
        <v>51</v>
      </c>
      <c r="P515">
        <v>0</v>
      </c>
      <c r="Q515">
        <v>1</v>
      </c>
      <c r="R515">
        <v>3</v>
      </c>
      <c r="S515">
        <v>9</v>
      </c>
      <c r="T515">
        <v>50</v>
      </c>
      <c r="U515">
        <v>6</v>
      </c>
      <c r="V515">
        <v>1</v>
      </c>
      <c r="W515">
        <v>0</v>
      </c>
      <c r="X515">
        <v>0</v>
      </c>
      <c r="Y515">
        <v>0</v>
      </c>
      <c r="Z515">
        <v>1</v>
      </c>
      <c r="AA515" t="s">
        <v>2201</v>
      </c>
      <c r="AB515">
        <v>0</v>
      </c>
      <c r="AC515">
        <v>11</v>
      </c>
      <c r="AD515">
        <v>0</v>
      </c>
      <c r="AE515">
        <v>4</v>
      </c>
      <c r="AF515">
        <v>3</v>
      </c>
      <c r="AG515">
        <v>0</v>
      </c>
      <c r="AH515">
        <v>0</v>
      </c>
      <c r="AI515">
        <v>2</v>
      </c>
      <c r="AJ515">
        <v>0</v>
      </c>
      <c r="AK515">
        <v>0</v>
      </c>
      <c r="AL515">
        <v>0</v>
      </c>
      <c r="AM515">
        <v>1</v>
      </c>
      <c r="AN515">
        <v>0</v>
      </c>
      <c r="AO515">
        <v>0</v>
      </c>
      <c r="AP515">
        <v>0</v>
      </c>
      <c r="AQ515">
        <v>1</v>
      </c>
      <c r="AR515">
        <v>0</v>
      </c>
      <c r="AS515">
        <v>5</v>
      </c>
      <c r="AT515">
        <v>0</v>
      </c>
      <c r="AU515">
        <v>0</v>
      </c>
      <c r="AV515">
        <v>2</v>
      </c>
      <c r="AW515">
        <v>0</v>
      </c>
      <c r="AX515">
        <v>4</v>
      </c>
      <c r="AY515">
        <v>0</v>
      </c>
      <c r="AZ515">
        <v>0</v>
      </c>
      <c r="BA515">
        <v>2</v>
      </c>
      <c r="BB515">
        <v>1</v>
      </c>
      <c r="BC515">
        <v>1</v>
      </c>
      <c r="BD515">
        <v>0</v>
      </c>
      <c r="BE515">
        <v>0</v>
      </c>
      <c r="BF515">
        <v>0</v>
      </c>
      <c r="BG515">
        <v>0</v>
      </c>
      <c r="BH515">
        <v>0</v>
      </c>
      <c r="BI515">
        <v>4</v>
      </c>
      <c r="BJ515">
        <v>0</v>
      </c>
      <c r="BK515">
        <v>2</v>
      </c>
      <c r="BL515">
        <v>2</v>
      </c>
      <c r="BM515">
        <v>0</v>
      </c>
      <c r="BN515">
        <v>4</v>
      </c>
      <c r="BO515">
        <v>0</v>
      </c>
      <c r="BP515">
        <v>4</v>
      </c>
      <c r="BQ515">
        <v>1</v>
      </c>
      <c r="BR515">
        <v>0</v>
      </c>
      <c r="BS515">
        <v>0</v>
      </c>
      <c r="BT515">
        <v>0</v>
      </c>
      <c r="BU515">
        <v>0</v>
      </c>
      <c r="BV515">
        <v>0</v>
      </c>
      <c r="BW515">
        <v>0</v>
      </c>
      <c r="BX515">
        <v>0</v>
      </c>
      <c r="BY515">
        <v>5</v>
      </c>
      <c r="BZ515">
        <v>0</v>
      </c>
      <c r="CA515">
        <v>0</v>
      </c>
      <c r="CB515">
        <v>0</v>
      </c>
      <c r="CC515">
        <v>0</v>
      </c>
      <c r="CD515">
        <v>1</v>
      </c>
      <c r="CE515">
        <v>0</v>
      </c>
      <c r="CF515">
        <v>0</v>
      </c>
      <c r="CG515">
        <v>0</v>
      </c>
      <c r="CH515">
        <v>3</v>
      </c>
      <c r="CI515">
        <v>0</v>
      </c>
      <c r="CJ515">
        <v>0</v>
      </c>
      <c r="CK515">
        <v>0</v>
      </c>
      <c r="CL515">
        <v>0</v>
      </c>
      <c r="CM515">
        <v>0</v>
      </c>
      <c r="CN515">
        <v>0</v>
      </c>
      <c r="CO515">
        <v>8</v>
      </c>
      <c r="CP515">
        <v>0</v>
      </c>
      <c r="CQ515">
        <v>1</v>
      </c>
      <c r="CR515">
        <v>4</v>
      </c>
      <c r="CS515">
        <v>0</v>
      </c>
      <c r="CT515">
        <v>0</v>
      </c>
      <c r="CU515">
        <v>1</v>
      </c>
      <c r="CV515">
        <v>0</v>
      </c>
      <c r="CW515">
        <v>2</v>
      </c>
      <c r="CX515">
        <v>0</v>
      </c>
      <c r="CY515">
        <v>0</v>
      </c>
      <c r="CZ515">
        <v>0</v>
      </c>
      <c r="DA515">
        <v>0</v>
      </c>
      <c r="DB515">
        <v>0</v>
      </c>
      <c r="DC515">
        <v>0</v>
      </c>
      <c r="DD515">
        <v>0</v>
      </c>
      <c r="DE515">
        <v>3</v>
      </c>
      <c r="DF515">
        <v>0</v>
      </c>
      <c r="DG515">
        <v>0</v>
      </c>
      <c r="DH515">
        <v>1</v>
      </c>
      <c r="DI515">
        <v>0</v>
      </c>
      <c r="DJ515">
        <v>3</v>
      </c>
      <c r="DK515">
        <v>0</v>
      </c>
      <c r="DL515">
        <v>0</v>
      </c>
      <c r="DM515">
        <v>0</v>
      </c>
      <c r="DN515">
        <v>3</v>
      </c>
      <c r="DO515">
        <v>0</v>
      </c>
      <c r="DP515">
        <v>1</v>
      </c>
      <c r="DQ515">
        <v>0</v>
      </c>
      <c r="DR515">
        <v>0</v>
      </c>
      <c r="DS515">
        <v>0</v>
      </c>
      <c r="DT515" s="340">
        <v>0</v>
      </c>
      <c r="DU515" s="340">
        <v>2</v>
      </c>
      <c r="DV515" s="340">
        <v>0</v>
      </c>
      <c r="DW515" s="340">
        <v>0</v>
      </c>
      <c r="DX515" s="340">
        <v>6</v>
      </c>
      <c r="DY515" s="340">
        <v>0</v>
      </c>
      <c r="DZ515" s="340">
        <v>0</v>
      </c>
      <c r="EA515" s="340">
        <v>0</v>
      </c>
      <c r="EB515" s="340">
        <v>1</v>
      </c>
      <c r="EC515" s="340">
        <v>0</v>
      </c>
      <c r="ED515" s="340">
        <v>0</v>
      </c>
      <c r="EE515" s="340">
        <v>0</v>
      </c>
      <c r="EF515" s="340">
        <v>0</v>
      </c>
      <c r="EG515" s="340">
        <v>0</v>
      </c>
      <c r="EH515" s="340">
        <v>0</v>
      </c>
      <c r="EI515" s="340">
        <v>0</v>
      </c>
      <c r="EJ515" s="235">
        <v>0</v>
      </c>
      <c r="EK515" s="235">
        <v>6</v>
      </c>
      <c r="EL515" s="235">
        <v>0</v>
      </c>
      <c r="EM515" s="235">
        <v>0</v>
      </c>
      <c r="EN515" s="235">
        <v>0</v>
      </c>
      <c r="EO515" s="235">
        <v>0</v>
      </c>
      <c r="EP515" s="235">
        <v>1</v>
      </c>
      <c r="EQ515" s="235">
        <v>0</v>
      </c>
      <c r="ER515" s="235">
        <v>0</v>
      </c>
      <c r="ES515" s="235">
        <v>0</v>
      </c>
      <c r="ET515" s="235">
        <v>3</v>
      </c>
      <c r="EU515" s="235">
        <v>0</v>
      </c>
      <c r="EV515" s="235">
        <v>0</v>
      </c>
      <c r="EW515" s="235">
        <v>0</v>
      </c>
      <c r="EX515" s="235">
        <v>0</v>
      </c>
      <c r="EY515" s="235">
        <v>0</v>
      </c>
    </row>
    <row r="516" spans="1:155" x14ac:dyDescent="0.2">
      <c r="A516" t="s">
        <v>2437</v>
      </c>
      <c r="E516" s="277"/>
      <c r="F516" s="277"/>
      <c r="G516" s="277"/>
      <c r="H516" s="277"/>
      <c r="I516" s="277"/>
      <c r="J516" s="277"/>
      <c r="DT516" s="340" t="e">
        <v>#N/A</v>
      </c>
      <c r="DU516" s="340" t="e">
        <v>#N/A</v>
      </c>
      <c r="DV516" s="340" t="e">
        <v>#N/A</v>
      </c>
      <c r="DW516" s="340" t="e">
        <v>#N/A</v>
      </c>
      <c r="DX516" s="340" t="e">
        <v>#N/A</v>
      </c>
      <c r="DY516" s="340" t="e">
        <v>#N/A</v>
      </c>
      <c r="DZ516" s="340" t="e">
        <v>#N/A</v>
      </c>
      <c r="EA516" s="340" t="e">
        <v>#N/A</v>
      </c>
      <c r="EB516" s="340" t="e">
        <v>#N/A</v>
      </c>
      <c r="EC516" s="340" t="e">
        <v>#N/A</v>
      </c>
      <c r="ED516" s="340" t="e">
        <v>#N/A</v>
      </c>
      <c r="EE516" s="340" t="e">
        <v>#N/A</v>
      </c>
      <c r="EF516" s="340" t="e">
        <v>#N/A</v>
      </c>
      <c r="EG516" s="340" t="e">
        <v>#N/A</v>
      </c>
      <c r="EH516" s="340" t="e">
        <v>#N/A</v>
      </c>
      <c r="EI516" s="340" t="e">
        <v>#N/A</v>
      </c>
      <c r="EJ516" s="235" t="e">
        <v>#N/A</v>
      </c>
      <c r="EK516" s="235" t="e">
        <v>#N/A</v>
      </c>
      <c r="EL516" s="235" t="e">
        <v>#N/A</v>
      </c>
      <c r="EM516" s="235" t="e">
        <v>#N/A</v>
      </c>
      <c r="EN516" s="235" t="e">
        <v>#N/A</v>
      </c>
      <c r="EO516" s="235" t="e">
        <v>#N/A</v>
      </c>
      <c r="EP516" s="235" t="e">
        <v>#N/A</v>
      </c>
      <c r="EQ516" s="235" t="e">
        <v>#N/A</v>
      </c>
      <c r="ER516" s="235" t="e">
        <v>#N/A</v>
      </c>
      <c r="ES516" s="235" t="e">
        <v>#N/A</v>
      </c>
      <c r="ET516" s="235" t="e">
        <v>#N/A</v>
      </c>
      <c r="EU516" s="235" t="e">
        <v>#N/A</v>
      </c>
      <c r="EV516" s="235" t="e">
        <v>#N/A</v>
      </c>
      <c r="EW516" s="235" t="e">
        <v>#N/A</v>
      </c>
      <c r="EX516" s="235" t="e">
        <v>#N/A</v>
      </c>
      <c r="EY516" s="235" t="e">
        <v>#N/A</v>
      </c>
    </row>
    <row r="517" spans="1:155" x14ac:dyDescent="0.2">
      <c r="A517" t="s">
        <v>2438</v>
      </c>
      <c r="E517" s="277"/>
      <c r="F517" s="277"/>
      <c r="G517" s="277"/>
      <c r="H517" s="277"/>
      <c r="I517" s="277"/>
      <c r="J517" s="277"/>
      <c r="DT517" s="340" t="e">
        <v>#N/A</v>
      </c>
      <c r="DU517" s="340" t="e">
        <v>#N/A</v>
      </c>
      <c r="DV517" s="340" t="e">
        <v>#N/A</v>
      </c>
      <c r="DW517" s="340" t="e">
        <v>#N/A</v>
      </c>
      <c r="DX517" s="340" t="e">
        <v>#N/A</v>
      </c>
      <c r="DY517" s="340" t="e">
        <v>#N/A</v>
      </c>
      <c r="DZ517" s="340" t="e">
        <v>#N/A</v>
      </c>
      <c r="EA517" s="340" t="e">
        <v>#N/A</v>
      </c>
      <c r="EB517" s="340" t="e">
        <v>#N/A</v>
      </c>
      <c r="EC517" s="340" t="e">
        <v>#N/A</v>
      </c>
      <c r="ED517" s="340" t="e">
        <v>#N/A</v>
      </c>
      <c r="EE517" s="340" t="e">
        <v>#N/A</v>
      </c>
      <c r="EF517" s="340" t="e">
        <v>#N/A</v>
      </c>
      <c r="EG517" s="340" t="e">
        <v>#N/A</v>
      </c>
      <c r="EH517" s="340" t="e">
        <v>#N/A</v>
      </c>
      <c r="EI517" s="340" t="e">
        <v>#N/A</v>
      </c>
      <c r="EJ517" s="235" t="e">
        <v>#N/A</v>
      </c>
      <c r="EK517" s="235" t="e">
        <v>#N/A</v>
      </c>
      <c r="EL517" s="235" t="e">
        <v>#N/A</v>
      </c>
      <c r="EM517" s="235" t="e">
        <v>#N/A</v>
      </c>
      <c r="EN517" s="235" t="e">
        <v>#N/A</v>
      </c>
      <c r="EO517" s="235" t="e">
        <v>#N/A</v>
      </c>
      <c r="EP517" s="235" t="e">
        <v>#N/A</v>
      </c>
      <c r="EQ517" s="235" t="e">
        <v>#N/A</v>
      </c>
      <c r="ER517" s="235" t="e">
        <v>#N/A</v>
      </c>
      <c r="ES517" s="235" t="e">
        <v>#N/A</v>
      </c>
      <c r="ET517" s="235" t="e">
        <v>#N/A</v>
      </c>
      <c r="EU517" s="235" t="e">
        <v>#N/A</v>
      </c>
      <c r="EV517" s="235" t="e">
        <v>#N/A</v>
      </c>
      <c r="EW517" s="235" t="e">
        <v>#N/A</v>
      </c>
      <c r="EX517" s="235" t="e">
        <v>#N/A</v>
      </c>
      <c r="EY517" s="235" t="e">
        <v>#N/A</v>
      </c>
    </row>
    <row r="518" spans="1:155" x14ac:dyDescent="0.2">
      <c r="A518" t="s">
        <v>2023</v>
      </c>
      <c r="E518" s="277"/>
      <c r="F518" s="277"/>
      <c r="G518" s="277"/>
      <c r="H518" s="277"/>
      <c r="I518" s="277"/>
      <c r="J518" s="277"/>
      <c r="K518">
        <v>0</v>
      </c>
      <c r="L518">
        <v>0</v>
      </c>
      <c r="M518">
        <v>0</v>
      </c>
      <c r="N518">
        <v>4</v>
      </c>
      <c r="O518">
        <v>25</v>
      </c>
      <c r="P518">
        <v>0</v>
      </c>
      <c r="Q518">
        <v>1</v>
      </c>
      <c r="R518">
        <v>0</v>
      </c>
      <c r="S518">
        <v>0</v>
      </c>
      <c r="T518">
        <v>5</v>
      </c>
      <c r="U518">
        <v>0</v>
      </c>
      <c r="V518">
        <v>0</v>
      </c>
      <c r="W518">
        <v>0</v>
      </c>
      <c r="X518">
        <v>0</v>
      </c>
      <c r="Y518">
        <v>0</v>
      </c>
      <c r="Z518">
        <v>0</v>
      </c>
      <c r="AA518" t="s">
        <v>2201</v>
      </c>
      <c r="AB518">
        <v>0</v>
      </c>
      <c r="AC518">
        <v>0</v>
      </c>
      <c r="AD518">
        <v>0</v>
      </c>
      <c r="AE518">
        <v>0</v>
      </c>
      <c r="AF518">
        <v>0</v>
      </c>
      <c r="AG518">
        <v>0</v>
      </c>
      <c r="AH518">
        <v>0</v>
      </c>
      <c r="AI518">
        <v>0</v>
      </c>
      <c r="AJ518">
        <v>0</v>
      </c>
      <c r="AK518">
        <v>0</v>
      </c>
      <c r="AL518">
        <v>0</v>
      </c>
      <c r="AM518">
        <v>0</v>
      </c>
      <c r="AN518">
        <v>0</v>
      </c>
      <c r="AO518">
        <v>0</v>
      </c>
      <c r="AP518">
        <v>0</v>
      </c>
      <c r="AQ518">
        <v>0</v>
      </c>
      <c r="AR518">
        <v>0</v>
      </c>
      <c r="AS518">
        <v>0</v>
      </c>
      <c r="AT518">
        <v>0</v>
      </c>
      <c r="AU518">
        <v>0</v>
      </c>
      <c r="AV518">
        <v>0</v>
      </c>
      <c r="AW518">
        <v>0</v>
      </c>
      <c r="AX518">
        <v>0</v>
      </c>
      <c r="AY518">
        <v>0</v>
      </c>
      <c r="AZ518">
        <v>0</v>
      </c>
      <c r="BA518">
        <v>0</v>
      </c>
      <c r="BB518">
        <v>0</v>
      </c>
      <c r="BC518">
        <v>0</v>
      </c>
      <c r="BD518">
        <v>0</v>
      </c>
      <c r="BE518">
        <v>0</v>
      </c>
      <c r="BF518">
        <v>0</v>
      </c>
      <c r="BG518">
        <v>0</v>
      </c>
      <c r="BH518">
        <v>0</v>
      </c>
      <c r="BI518">
        <v>0</v>
      </c>
      <c r="BJ518">
        <v>0</v>
      </c>
      <c r="BK518">
        <v>3</v>
      </c>
      <c r="BL518">
        <v>21</v>
      </c>
      <c r="BM518">
        <v>0</v>
      </c>
      <c r="BN518">
        <v>1</v>
      </c>
      <c r="BO518">
        <v>0</v>
      </c>
      <c r="BP518">
        <v>0</v>
      </c>
      <c r="BQ518">
        <v>7</v>
      </c>
      <c r="BR518">
        <v>0</v>
      </c>
      <c r="BS518">
        <v>0</v>
      </c>
      <c r="BT518">
        <v>0</v>
      </c>
      <c r="BU518">
        <v>0</v>
      </c>
      <c r="BV518">
        <v>0</v>
      </c>
      <c r="BW518">
        <v>0</v>
      </c>
      <c r="BX518">
        <v>0</v>
      </c>
      <c r="BY518">
        <v>0</v>
      </c>
      <c r="BZ518">
        <v>3</v>
      </c>
      <c r="CA518">
        <v>1</v>
      </c>
      <c r="CB518">
        <v>25</v>
      </c>
      <c r="CC518">
        <v>0</v>
      </c>
      <c r="CD518">
        <v>7</v>
      </c>
      <c r="CE518">
        <v>0</v>
      </c>
      <c r="CF518">
        <v>0</v>
      </c>
      <c r="CG518">
        <v>3</v>
      </c>
      <c r="CH518">
        <v>0</v>
      </c>
      <c r="CI518">
        <v>0</v>
      </c>
      <c r="CJ518">
        <v>0</v>
      </c>
      <c r="CK518">
        <v>0</v>
      </c>
      <c r="CL518">
        <v>0</v>
      </c>
      <c r="CM518">
        <v>0</v>
      </c>
      <c r="CN518">
        <v>0</v>
      </c>
      <c r="CO518">
        <v>0</v>
      </c>
      <c r="CP518">
        <v>1</v>
      </c>
      <c r="CQ518">
        <v>0</v>
      </c>
      <c r="CR518">
        <v>1</v>
      </c>
      <c r="CS518">
        <v>0</v>
      </c>
      <c r="CT518">
        <v>1</v>
      </c>
      <c r="CU518">
        <v>0</v>
      </c>
      <c r="CV518">
        <v>0</v>
      </c>
      <c r="CW518">
        <v>0</v>
      </c>
      <c r="CX518">
        <v>0</v>
      </c>
      <c r="CY518">
        <v>0</v>
      </c>
      <c r="CZ518">
        <v>0</v>
      </c>
      <c r="DA518">
        <v>0</v>
      </c>
      <c r="DB518">
        <v>0</v>
      </c>
      <c r="DC518">
        <v>0</v>
      </c>
      <c r="DD518">
        <v>0</v>
      </c>
      <c r="DE518">
        <v>0</v>
      </c>
      <c r="DF518">
        <v>1</v>
      </c>
      <c r="DG518">
        <v>0</v>
      </c>
      <c r="DH518">
        <v>3</v>
      </c>
      <c r="DI518">
        <v>0</v>
      </c>
      <c r="DJ518">
        <v>1</v>
      </c>
      <c r="DK518">
        <v>0</v>
      </c>
      <c r="DL518">
        <v>0</v>
      </c>
      <c r="DM518">
        <v>0</v>
      </c>
      <c r="DN518">
        <v>0</v>
      </c>
      <c r="DO518">
        <v>0</v>
      </c>
      <c r="DP518">
        <v>0</v>
      </c>
      <c r="DQ518">
        <v>0</v>
      </c>
      <c r="DR518">
        <v>0</v>
      </c>
      <c r="DS518">
        <v>0</v>
      </c>
      <c r="DT518" s="340">
        <v>0</v>
      </c>
      <c r="DU518" s="340">
        <v>0</v>
      </c>
      <c r="DV518" s="340">
        <v>0</v>
      </c>
      <c r="DW518" s="340">
        <v>1</v>
      </c>
      <c r="DX518" s="340">
        <v>1</v>
      </c>
      <c r="DY518" s="340">
        <v>0</v>
      </c>
      <c r="DZ518" s="340">
        <v>0</v>
      </c>
      <c r="EA518" s="340">
        <v>0</v>
      </c>
      <c r="EB518" s="340">
        <v>0</v>
      </c>
      <c r="EC518" s="340">
        <v>0</v>
      </c>
      <c r="ED518" s="340">
        <v>0</v>
      </c>
      <c r="EE518" s="340">
        <v>0</v>
      </c>
      <c r="EF518" s="340">
        <v>0</v>
      </c>
      <c r="EG518" s="340">
        <v>0</v>
      </c>
      <c r="EH518" s="340">
        <v>0</v>
      </c>
      <c r="EI518" s="340">
        <v>0</v>
      </c>
      <c r="EJ518" s="235">
        <v>0</v>
      </c>
      <c r="EK518" s="235">
        <v>0</v>
      </c>
      <c r="EL518" s="235">
        <v>0</v>
      </c>
      <c r="EM518" s="235">
        <v>0</v>
      </c>
      <c r="EN518" s="235">
        <v>0</v>
      </c>
      <c r="EO518" s="235">
        <v>0</v>
      </c>
      <c r="EP518" s="235">
        <v>0</v>
      </c>
      <c r="EQ518" s="235">
        <v>0</v>
      </c>
      <c r="ER518" s="235">
        <v>0</v>
      </c>
      <c r="ES518" s="235">
        <v>1</v>
      </c>
      <c r="ET518" s="235">
        <v>0</v>
      </c>
      <c r="EU518" s="235">
        <v>0</v>
      </c>
      <c r="EV518" s="235">
        <v>0</v>
      </c>
      <c r="EW518" s="235">
        <v>0</v>
      </c>
      <c r="EX518" s="235">
        <v>0</v>
      </c>
      <c r="EY518" s="235">
        <v>0</v>
      </c>
    </row>
    <row r="519" spans="1:155" x14ac:dyDescent="0.2">
      <c r="A519" t="s">
        <v>1999</v>
      </c>
      <c r="E519" s="277"/>
      <c r="F519" s="277"/>
      <c r="G519" s="277"/>
      <c r="H519" s="277"/>
      <c r="I519" s="277"/>
      <c r="J519" s="277"/>
      <c r="K519">
        <v>0</v>
      </c>
      <c r="L519">
        <v>18</v>
      </c>
      <c r="M519">
        <v>0</v>
      </c>
      <c r="N519">
        <v>2</v>
      </c>
      <c r="O519">
        <v>17</v>
      </c>
      <c r="P519">
        <v>0</v>
      </c>
      <c r="Q519">
        <v>0</v>
      </c>
      <c r="R519">
        <v>0</v>
      </c>
      <c r="S519">
        <v>0</v>
      </c>
      <c r="T519">
        <v>0</v>
      </c>
      <c r="U519">
        <v>0</v>
      </c>
      <c r="V519">
        <v>0</v>
      </c>
      <c r="W519">
        <v>0</v>
      </c>
      <c r="X519">
        <v>0</v>
      </c>
      <c r="Y519">
        <v>0</v>
      </c>
      <c r="Z519">
        <v>0</v>
      </c>
      <c r="AA519" t="s">
        <v>2238</v>
      </c>
      <c r="AB519">
        <v>0</v>
      </c>
      <c r="AC519">
        <v>9</v>
      </c>
      <c r="AD519">
        <v>0</v>
      </c>
      <c r="AE519">
        <v>1</v>
      </c>
      <c r="AF519">
        <v>2</v>
      </c>
      <c r="AG519">
        <v>0</v>
      </c>
      <c r="AH519">
        <v>0</v>
      </c>
      <c r="AI519">
        <v>0</v>
      </c>
      <c r="AJ519">
        <v>0</v>
      </c>
      <c r="AK519">
        <v>0</v>
      </c>
      <c r="AL519">
        <v>0</v>
      </c>
      <c r="AM519">
        <v>0</v>
      </c>
      <c r="AN519">
        <v>0</v>
      </c>
      <c r="AO519">
        <v>0</v>
      </c>
      <c r="AP519">
        <v>0</v>
      </c>
      <c r="AQ519">
        <v>0</v>
      </c>
      <c r="AR519">
        <v>0</v>
      </c>
      <c r="AS519">
        <v>0</v>
      </c>
      <c r="AT519">
        <v>0</v>
      </c>
      <c r="AU519">
        <v>0</v>
      </c>
      <c r="AV519">
        <v>8</v>
      </c>
      <c r="AW519">
        <v>0</v>
      </c>
      <c r="AX519">
        <v>0</v>
      </c>
      <c r="AY519">
        <v>0</v>
      </c>
      <c r="AZ519">
        <v>0</v>
      </c>
      <c r="BA519">
        <v>0</v>
      </c>
      <c r="BB519">
        <v>0</v>
      </c>
      <c r="BC519">
        <v>0</v>
      </c>
      <c r="BD519">
        <v>0</v>
      </c>
      <c r="BE519">
        <v>0</v>
      </c>
      <c r="BF519">
        <v>0</v>
      </c>
      <c r="BG519">
        <v>0</v>
      </c>
      <c r="BH519">
        <v>0</v>
      </c>
      <c r="BI519">
        <v>0</v>
      </c>
      <c r="BJ519">
        <v>0</v>
      </c>
      <c r="BK519">
        <v>0</v>
      </c>
      <c r="BL519">
        <v>11</v>
      </c>
      <c r="BM519">
        <v>0</v>
      </c>
      <c r="BN519">
        <v>0</v>
      </c>
      <c r="BO519">
        <v>0</v>
      </c>
      <c r="BP519">
        <v>0</v>
      </c>
      <c r="BQ519">
        <v>0</v>
      </c>
      <c r="BR519">
        <v>0</v>
      </c>
      <c r="BS519">
        <v>0</v>
      </c>
      <c r="BT519">
        <v>0</v>
      </c>
      <c r="BU519">
        <v>0</v>
      </c>
      <c r="BV519">
        <v>0</v>
      </c>
      <c r="BW519">
        <v>0</v>
      </c>
      <c r="BX519">
        <v>0</v>
      </c>
      <c r="BY519">
        <v>0</v>
      </c>
      <c r="BZ519">
        <v>0</v>
      </c>
      <c r="CA519">
        <v>0</v>
      </c>
      <c r="CB519">
        <v>9</v>
      </c>
      <c r="CC519">
        <v>0</v>
      </c>
      <c r="CD519">
        <v>0</v>
      </c>
      <c r="CE519">
        <v>0</v>
      </c>
      <c r="CF519">
        <v>0</v>
      </c>
      <c r="CG519">
        <v>0</v>
      </c>
      <c r="CH519">
        <v>0</v>
      </c>
      <c r="CI519">
        <v>0</v>
      </c>
      <c r="CJ519">
        <v>0</v>
      </c>
      <c r="CK519">
        <v>0</v>
      </c>
      <c r="CL519">
        <v>0</v>
      </c>
      <c r="CM519">
        <v>0</v>
      </c>
      <c r="CN519">
        <v>0</v>
      </c>
      <c r="CO519">
        <v>3</v>
      </c>
      <c r="CP519">
        <v>0</v>
      </c>
      <c r="CQ519">
        <v>0</v>
      </c>
      <c r="CR519">
        <v>6</v>
      </c>
      <c r="CS519">
        <v>0</v>
      </c>
      <c r="CT519">
        <v>0</v>
      </c>
      <c r="CU519">
        <v>0</v>
      </c>
      <c r="CV519">
        <v>0</v>
      </c>
      <c r="CW519">
        <v>0</v>
      </c>
      <c r="CX519">
        <v>0</v>
      </c>
      <c r="CY519">
        <v>0</v>
      </c>
      <c r="CZ519">
        <v>0</v>
      </c>
      <c r="DA519">
        <v>0</v>
      </c>
      <c r="DB519">
        <v>0</v>
      </c>
      <c r="DC519">
        <v>0</v>
      </c>
      <c r="DD519">
        <v>0</v>
      </c>
      <c r="DE519">
        <v>0</v>
      </c>
      <c r="DF519">
        <v>2</v>
      </c>
      <c r="DG519">
        <v>0</v>
      </c>
      <c r="DH519">
        <v>5</v>
      </c>
      <c r="DI519">
        <v>0</v>
      </c>
      <c r="DJ519">
        <v>0</v>
      </c>
      <c r="DK519">
        <v>0</v>
      </c>
      <c r="DL519">
        <v>0</v>
      </c>
      <c r="DM519">
        <v>0</v>
      </c>
      <c r="DN519">
        <v>0</v>
      </c>
      <c r="DO519">
        <v>0</v>
      </c>
      <c r="DP519">
        <v>0</v>
      </c>
      <c r="DQ519">
        <v>0</v>
      </c>
      <c r="DR519">
        <v>0</v>
      </c>
      <c r="DS519">
        <v>0</v>
      </c>
      <c r="DT519" s="340">
        <v>0</v>
      </c>
      <c r="DU519" s="340">
        <v>5</v>
      </c>
      <c r="DV519" s="340">
        <v>0</v>
      </c>
      <c r="DW519" s="340">
        <v>0</v>
      </c>
      <c r="DX519" s="340">
        <v>1</v>
      </c>
      <c r="DY519" s="340">
        <v>0</v>
      </c>
      <c r="DZ519" s="340">
        <v>0</v>
      </c>
      <c r="EA519" s="340">
        <v>0</v>
      </c>
      <c r="EB519" s="340">
        <v>0</v>
      </c>
      <c r="EC519" s="340">
        <v>0</v>
      </c>
      <c r="ED519" s="340">
        <v>0</v>
      </c>
      <c r="EE519" s="340">
        <v>0</v>
      </c>
      <c r="EF519" s="340">
        <v>0</v>
      </c>
      <c r="EG519" s="340">
        <v>0</v>
      </c>
      <c r="EH519" s="340">
        <v>0</v>
      </c>
      <c r="EI519" s="340">
        <v>0</v>
      </c>
      <c r="EJ519" s="235">
        <v>0</v>
      </c>
      <c r="EK519" s="235">
        <v>3</v>
      </c>
      <c r="EL519" s="235">
        <v>0</v>
      </c>
      <c r="EM519" s="235">
        <v>0</v>
      </c>
      <c r="EN519" s="235">
        <v>6</v>
      </c>
      <c r="EO519" s="235">
        <v>0</v>
      </c>
      <c r="EP519" s="235">
        <v>0</v>
      </c>
      <c r="EQ519" s="235">
        <v>0</v>
      </c>
      <c r="ER519" s="235">
        <v>0</v>
      </c>
      <c r="ES519" s="235">
        <v>0</v>
      </c>
      <c r="ET519" s="235">
        <v>0</v>
      </c>
      <c r="EU519" s="235">
        <v>0</v>
      </c>
      <c r="EV519" s="235">
        <v>0</v>
      </c>
      <c r="EW519" s="235">
        <v>0</v>
      </c>
      <c r="EX519" s="235">
        <v>0</v>
      </c>
      <c r="EY519" s="235">
        <v>0</v>
      </c>
    </row>
    <row r="520" spans="1:155" x14ac:dyDescent="0.2">
      <c r="A520" t="s">
        <v>2065</v>
      </c>
      <c r="E520" s="277"/>
      <c r="F520" s="277"/>
      <c r="G520" s="277"/>
      <c r="H520" s="277"/>
      <c r="I520" s="277"/>
      <c r="J520" s="277"/>
      <c r="K520">
        <v>0</v>
      </c>
      <c r="L520">
        <v>0</v>
      </c>
      <c r="M520">
        <v>0</v>
      </c>
      <c r="N520">
        <v>0</v>
      </c>
      <c r="O520">
        <v>37</v>
      </c>
      <c r="P520">
        <v>0</v>
      </c>
      <c r="Q520">
        <v>2</v>
      </c>
      <c r="R520">
        <v>0</v>
      </c>
      <c r="S520">
        <v>0</v>
      </c>
      <c r="T520">
        <v>1</v>
      </c>
      <c r="U520">
        <v>0</v>
      </c>
      <c r="V520">
        <v>2</v>
      </c>
      <c r="W520">
        <v>0</v>
      </c>
      <c r="X520">
        <v>0</v>
      </c>
      <c r="Y520">
        <v>0</v>
      </c>
      <c r="Z520">
        <v>0</v>
      </c>
      <c r="AA520" t="s">
        <v>2201</v>
      </c>
      <c r="AB520">
        <v>0</v>
      </c>
      <c r="AC520">
        <v>0</v>
      </c>
      <c r="AD520">
        <v>0</v>
      </c>
      <c r="AE520">
        <v>0</v>
      </c>
      <c r="AF520">
        <v>20</v>
      </c>
      <c r="AG520">
        <v>0</v>
      </c>
      <c r="AH520">
        <v>0</v>
      </c>
      <c r="AI520">
        <v>0</v>
      </c>
      <c r="AJ520">
        <v>0</v>
      </c>
      <c r="AK520">
        <v>0</v>
      </c>
      <c r="AL520">
        <v>0</v>
      </c>
      <c r="AM520">
        <v>1</v>
      </c>
      <c r="AN520">
        <v>0</v>
      </c>
      <c r="AO520">
        <v>0</v>
      </c>
      <c r="AP520">
        <v>0</v>
      </c>
      <c r="AQ520">
        <v>0</v>
      </c>
      <c r="AR520">
        <v>0</v>
      </c>
      <c r="AS520">
        <v>4</v>
      </c>
      <c r="AT520">
        <v>0</v>
      </c>
      <c r="AU520">
        <v>0</v>
      </c>
      <c r="AV520">
        <v>6</v>
      </c>
      <c r="AW520">
        <v>0</v>
      </c>
      <c r="AX520">
        <v>0</v>
      </c>
      <c r="AY520">
        <v>0</v>
      </c>
      <c r="AZ520">
        <v>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0</v>
      </c>
      <c r="BX520">
        <v>0</v>
      </c>
      <c r="BY520">
        <v>0</v>
      </c>
      <c r="BZ520">
        <v>0</v>
      </c>
      <c r="CA520">
        <v>0</v>
      </c>
      <c r="CB520">
        <v>0</v>
      </c>
      <c r="CC520">
        <v>0</v>
      </c>
      <c r="CD520">
        <v>0</v>
      </c>
      <c r="CE520">
        <v>0</v>
      </c>
      <c r="CF520">
        <v>0</v>
      </c>
      <c r="CG520">
        <v>0</v>
      </c>
      <c r="CH520">
        <v>0</v>
      </c>
      <c r="CI520">
        <v>0</v>
      </c>
      <c r="CJ520">
        <v>0</v>
      </c>
      <c r="CK520">
        <v>0</v>
      </c>
      <c r="CL520">
        <v>0</v>
      </c>
      <c r="CM520">
        <v>0</v>
      </c>
      <c r="CN520">
        <v>0</v>
      </c>
      <c r="CO520">
        <v>1</v>
      </c>
      <c r="CP520">
        <v>0</v>
      </c>
      <c r="CQ520">
        <v>0</v>
      </c>
      <c r="CR520">
        <v>7</v>
      </c>
      <c r="CS520">
        <v>0</v>
      </c>
      <c r="CT520">
        <v>2</v>
      </c>
      <c r="CU520">
        <v>0</v>
      </c>
      <c r="CV520">
        <v>0</v>
      </c>
      <c r="CW520">
        <v>1</v>
      </c>
      <c r="CX520">
        <v>0</v>
      </c>
      <c r="CY520">
        <v>1</v>
      </c>
      <c r="CZ520">
        <v>0</v>
      </c>
      <c r="DA520">
        <v>0</v>
      </c>
      <c r="DB520">
        <v>0</v>
      </c>
      <c r="DC520">
        <v>0</v>
      </c>
      <c r="DD520">
        <v>0</v>
      </c>
      <c r="DE520">
        <v>10</v>
      </c>
      <c r="DF520">
        <v>0</v>
      </c>
      <c r="DG520">
        <v>0</v>
      </c>
      <c r="DH520">
        <v>0</v>
      </c>
      <c r="DI520">
        <v>0</v>
      </c>
      <c r="DJ520">
        <v>2</v>
      </c>
      <c r="DK520">
        <v>0</v>
      </c>
      <c r="DL520">
        <v>0</v>
      </c>
      <c r="DM520">
        <v>0</v>
      </c>
      <c r="DN520">
        <v>0</v>
      </c>
      <c r="DO520">
        <v>0</v>
      </c>
      <c r="DP520">
        <v>0</v>
      </c>
      <c r="DQ520">
        <v>0</v>
      </c>
      <c r="DR520">
        <v>0</v>
      </c>
      <c r="DS520">
        <v>0</v>
      </c>
      <c r="DT520" s="340">
        <v>0</v>
      </c>
      <c r="DU520" s="340">
        <v>0</v>
      </c>
      <c r="DV520" s="340">
        <v>0</v>
      </c>
      <c r="DW520" s="340">
        <v>0</v>
      </c>
      <c r="DX520" s="340">
        <v>3</v>
      </c>
      <c r="DY520" s="340">
        <v>0</v>
      </c>
      <c r="DZ520" s="340">
        <v>0</v>
      </c>
      <c r="EA520" s="340">
        <v>0</v>
      </c>
      <c r="EB520" s="340">
        <v>0</v>
      </c>
      <c r="EC520" s="340">
        <v>0</v>
      </c>
      <c r="ED520" s="340">
        <v>0</v>
      </c>
      <c r="EE520" s="340">
        <v>0</v>
      </c>
      <c r="EF520" s="340">
        <v>0</v>
      </c>
      <c r="EG520" s="340">
        <v>0</v>
      </c>
      <c r="EH520" s="340">
        <v>0</v>
      </c>
      <c r="EI520" s="340">
        <v>0</v>
      </c>
      <c r="EJ520" s="235">
        <v>0</v>
      </c>
      <c r="EK520" s="235">
        <v>3</v>
      </c>
      <c r="EL520" s="235">
        <v>0</v>
      </c>
      <c r="EM520" s="235">
        <v>0</v>
      </c>
      <c r="EN520" s="235">
        <v>0</v>
      </c>
      <c r="EO520" s="235">
        <v>0</v>
      </c>
      <c r="EP520" s="235">
        <v>0</v>
      </c>
      <c r="EQ520" s="235">
        <v>0</v>
      </c>
      <c r="ER520" s="235">
        <v>0</v>
      </c>
      <c r="ES520" s="235">
        <v>0</v>
      </c>
      <c r="ET520" s="235">
        <v>0</v>
      </c>
      <c r="EU520" s="235">
        <v>0</v>
      </c>
      <c r="EV520" s="235">
        <v>0</v>
      </c>
      <c r="EW520" s="235">
        <v>0</v>
      </c>
      <c r="EX520" s="235">
        <v>0</v>
      </c>
      <c r="EY520" s="235">
        <v>0</v>
      </c>
    </row>
    <row r="521" spans="1:155" x14ac:dyDescent="0.2">
      <c r="A521" t="s">
        <v>1973</v>
      </c>
      <c r="E521" s="277"/>
      <c r="F521" s="277"/>
      <c r="G521" s="277"/>
      <c r="H521" s="277"/>
      <c r="I521" s="277"/>
      <c r="J521" s="277"/>
      <c r="K521">
        <v>0</v>
      </c>
      <c r="L521">
        <v>8</v>
      </c>
      <c r="M521">
        <v>0</v>
      </c>
      <c r="N521">
        <v>0</v>
      </c>
      <c r="O521">
        <v>2</v>
      </c>
      <c r="P521">
        <v>0</v>
      </c>
      <c r="Q521">
        <v>2</v>
      </c>
      <c r="R521">
        <v>4</v>
      </c>
      <c r="S521">
        <v>13</v>
      </c>
      <c r="T521">
        <v>24</v>
      </c>
      <c r="U521">
        <v>19</v>
      </c>
      <c r="V521">
        <v>15</v>
      </c>
      <c r="W521">
        <v>0</v>
      </c>
      <c r="X521">
        <v>0</v>
      </c>
      <c r="Y521">
        <v>0</v>
      </c>
      <c r="Z521">
        <v>2</v>
      </c>
      <c r="AA521" t="s">
        <v>2201</v>
      </c>
      <c r="AB521">
        <v>0</v>
      </c>
      <c r="AC521">
        <v>0</v>
      </c>
      <c r="AD521">
        <v>0</v>
      </c>
      <c r="AE521">
        <v>0</v>
      </c>
      <c r="AF521">
        <v>0</v>
      </c>
      <c r="AG521">
        <v>0</v>
      </c>
      <c r="AH521">
        <v>0</v>
      </c>
      <c r="AI521">
        <v>1</v>
      </c>
      <c r="AJ521">
        <v>2</v>
      </c>
      <c r="AK521">
        <v>2</v>
      </c>
      <c r="AL521">
        <v>0</v>
      </c>
      <c r="AM521">
        <v>4</v>
      </c>
      <c r="AN521">
        <v>0</v>
      </c>
      <c r="AO521">
        <v>0</v>
      </c>
      <c r="AP521">
        <v>0</v>
      </c>
      <c r="AQ521">
        <v>1</v>
      </c>
      <c r="AR521">
        <v>0</v>
      </c>
      <c r="AS521">
        <v>1</v>
      </c>
      <c r="AT521">
        <v>0</v>
      </c>
      <c r="AU521">
        <v>0</v>
      </c>
      <c r="AV521">
        <v>0</v>
      </c>
      <c r="AW521">
        <v>0</v>
      </c>
      <c r="AX521">
        <v>0</v>
      </c>
      <c r="AY521">
        <v>0</v>
      </c>
      <c r="AZ521">
        <v>0</v>
      </c>
      <c r="BA521">
        <v>1</v>
      </c>
      <c r="BB521">
        <v>4</v>
      </c>
      <c r="BC521">
        <v>0</v>
      </c>
      <c r="BD521">
        <v>0</v>
      </c>
      <c r="BE521">
        <v>0</v>
      </c>
      <c r="BF521">
        <v>0</v>
      </c>
      <c r="BG521">
        <v>0</v>
      </c>
      <c r="BH521">
        <v>0</v>
      </c>
      <c r="BI521">
        <v>0</v>
      </c>
      <c r="BJ521">
        <v>0</v>
      </c>
      <c r="BK521">
        <v>0</v>
      </c>
      <c r="BL521">
        <v>0</v>
      </c>
      <c r="BM521">
        <v>0</v>
      </c>
      <c r="BN521">
        <v>0</v>
      </c>
      <c r="BO521">
        <v>0</v>
      </c>
      <c r="BP521">
        <v>0</v>
      </c>
      <c r="BQ521">
        <v>0</v>
      </c>
      <c r="BR521">
        <v>0</v>
      </c>
      <c r="BS521">
        <v>1</v>
      </c>
      <c r="BT521">
        <v>0</v>
      </c>
      <c r="BU521">
        <v>0</v>
      </c>
      <c r="BV521">
        <v>0</v>
      </c>
      <c r="BW521">
        <v>0</v>
      </c>
      <c r="BX521">
        <v>0</v>
      </c>
      <c r="BY521">
        <v>0</v>
      </c>
      <c r="BZ521">
        <v>0</v>
      </c>
      <c r="CA521">
        <v>0</v>
      </c>
      <c r="CB521">
        <v>0</v>
      </c>
      <c r="CC521">
        <v>0</v>
      </c>
      <c r="CD521">
        <v>0</v>
      </c>
      <c r="CE521">
        <v>0</v>
      </c>
      <c r="CF521">
        <v>0</v>
      </c>
      <c r="CG521">
        <v>0</v>
      </c>
      <c r="CH521">
        <v>1</v>
      </c>
      <c r="CI521">
        <v>0</v>
      </c>
      <c r="CJ521">
        <v>0</v>
      </c>
      <c r="CK521">
        <v>0</v>
      </c>
      <c r="CL521">
        <v>0</v>
      </c>
      <c r="CM521">
        <v>0</v>
      </c>
      <c r="CN521">
        <v>0</v>
      </c>
      <c r="CO521">
        <v>0</v>
      </c>
      <c r="CP521">
        <v>0</v>
      </c>
      <c r="CQ521">
        <v>0</v>
      </c>
      <c r="CR521">
        <v>0</v>
      </c>
      <c r="CS521">
        <v>0</v>
      </c>
      <c r="CT521">
        <v>0</v>
      </c>
      <c r="CU521">
        <v>0</v>
      </c>
      <c r="CV521">
        <v>1</v>
      </c>
      <c r="CW521">
        <v>1</v>
      </c>
      <c r="CX521">
        <v>0</v>
      </c>
      <c r="CY521">
        <v>1</v>
      </c>
      <c r="CZ521">
        <v>0</v>
      </c>
      <c r="DA521">
        <v>0</v>
      </c>
      <c r="DB521">
        <v>0</v>
      </c>
      <c r="DC521">
        <v>0</v>
      </c>
      <c r="DD521">
        <v>0</v>
      </c>
      <c r="DE521">
        <v>0</v>
      </c>
      <c r="DF521">
        <v>0</v>
      </c>
      <c r="DG521">
        <v>0</v>
      </c>
      <c r="DH521">
        <v>0</v>
      </c>
      <c r="DI521">
        <v>0</v>
      </c>
      <c r="DJ521">
        <v>0</v>
      </c>
      <c r="DK521">
        <v>0</v>
      </c>
      <c r="DL521">
        <v>0</v>
      </c>
      <c r="DM521">
        <v>0</v>
      </c>
      <c r="DN521">
        <v>2</v>
      </c>
      <c r="DO521">
        <v>0</v>
      </c>
      <c r="DP521">
        <v>0</v>
      </c>
      <c r="DQ521">
        <v>0</v>
      </c>
      <c r="DR521">
        <v>0</v>
      </c>
      <c r="DS521">
        <v>0</v>
      </c>
      <c r="DT521" s="340">
        <v>0</v>
      </c>
      <c r="DU521" s="340">
        <v>0</v>
      </c>
      <c r="DV521" s="340">
        <v>0</v>
      </c>
      <c r="DW521" s="340">
        <v>0</v>
      </c>
      <c r="DX521" s="340">
        <v>0</v>
      </c>
      <c r="DY521" s="340">
        <v>0</v>
      </c>
      <c r="DZ521" s="340">
        <v>0</v>
      </c>
      <c r="EA521" s="340">
        <v>0</v>
      </c>
      <c r="EB521" s="340">
        <v>0</v>
      </c>
      <c r="EC521" s="340">
        <v>0</v>
      </c>
      <c r="ED521" s="340">
        <v>1</v>
      </c>
      <c r="EE521" s="340">
        <v>0</v>
      </c>
      <c r="EF521" s="340">
        <v>0</v>
      </c>
      <c r="EG521" s="340">
        <v>0</v>
      </c>
      <c r="EH521" s="340">
        <v>0</v>
      </c>
      <c r="EI521" s="340">
        <v>0</v>
      </c>
      <c r="EJ521" s="235">
        <v>0</v>
      </c>
      <c r="EK521" s="235">
        <v>0</v>
      </c>
      <c r="EL521" s="235">
        <v>0</v>
      </c>
      <c r="EM521" s="235">
        <v>0</v>
      </c>
      <c r="EN521" s="235">
        <v>0</v>
      </c>
      <c r="EO521" s="235">
        <v>0</v>
      </c>
      <c r="EP521" s="235">
        <v>0</v>
      </c>
      <c r="EQ521" s="235">
        <v>0</v>
      </c>
      <c r="ER521" s="235">
        <v>0</v>
      </c>
      <c r="ES521" s="235">
        <v>0</v>
      </c>
      <c r="ET521" s="235">
        <v>1</v>
      </c>
      <c r="EU521" s="235">
        <v>0</v>
      </c>
      <c r="EV521" s="235">
        <v>0</v>
      </c>
      <c r="EW521" s="235">
        <v>0</v>
      </c>
      <c r="EX521" s="235">
        <v>0</v>
      </c>
      <c r="EY521" s="235">
        <v>0</v>
      </c>
    </row>
    <row r="522" spans="1:155" x14ac:dyDescent="0.2">
      <c r="A522" t="s">
        <v>1857</v>
      </c>
      <c r="E522" s="277"/>
      <c r="F522" s="277"/>
      <c r="G522" s="277"/>
      <c r="H522" s="277"/>
      <c r="I522" s="277"/>
      <c r="J522" s="277"/>
      <c r="K522">
        <v>0</v>
      </c>
      <c r="L522">
        <v>1</v>
      </c>
      <c r="M522">
        <v>0</v>
      </c>
      <c r="N522">
        <v>2</v>
      </c>
      <c r="O522">
        <v>10</v>
      </c>
      <c r="P522">
        <v>0</v>
      </c>
      <c r="Q522">
        <v>5</v>
      </c>
      <c r="R522">
        <v>0</v>
      </c>
      <c r="S522">
        <v>2</v>
      </c>
      <c r="T522">
        <v>18</v>
      </c>
      <c r="U522">
        <v>1</v>
      </c>
      <c r="V522">
        <v>3</v>
      </c>
      <c r="W522">
        <v>0</v>
      </c>
      <c r="X522">
        <v>0</v>
      </c>
      <c r="Y522">
        <v>0</v>
      </c>
      <c r="Z522">
        <v>1</v>
      </c>
      <c r="AA522" t="s">
        <v>2201</v>
      </c>
      <c r="AB522">
        <v>0</v>
      </c>
      <c r="AC522">
        <v>0</v>
      </c>
      <c r="AD522">
        <v>0</v>
      </c>
      <c r="AE522">
        <v>1</v>
      </c>
      <c r="AF522">
        <v>0</v>
      </c>
      <c r="AG522">
        <v>0</v>
      </c>
      <c r="AH522">
        <v>0</v>
      </c>
      <c r="AI522">
        <v>0</v>
      </c>
      <c r="AJ522">
        <v>0</v>
      </c>
      <c r="AK522">
        <v>2</v>
      </c>
      <c r="AL522">
        <v>0</v>
      </c>
      <c r="AM522">
        <v>0</v>
      </c>
      <c r="AN522">
        <v>0</v>
      </c>
      <c r="AO522">
        <v>0</v>
      </c>
      <c r="AP522">
        <v>0</v>
      </c>
      <c r="AQ522">
        <v>0</v>
      </c>
      <c r="AR522">
        <v>0</v>
      </c>
      <c r="AS522">
        <v>0</v>
      </c>
      <c r="AT522">
        <v>0</v>
      </c>
      <c r="AU522">
        <v>0</v>
      </c>
      <c r="AV522">
        <v>1</v>
      </c>
      <c r="AW522">
        <v>0</v>
      </c>
      <c r="AX522">
        <v>0</v>
      </c>
      <c r="AY522">
        <v>0</v>
      </c>
      <c r="AZ522">
        <v>0</v>
      </c>
      <c r="BA522">
        <v>0</v>
      </c>
      <c r="BB522">
        <v>1</v>
      </c>
      <c r="BC522">
        <v>0</v>
      </c>
      <c r="BD522">
        <v>0</v>
      </c>
      <c r="BE522">
        <v>0</v>
      </c>
      <c r="BF522">
        <v>0</v>
      </c>
      <c r="BG522">
        <v>0</v>
      </c>
      <c r="BH522">
        <v>0</v>
      </c>
      <c r="BI522">
        <v>0</v>
      </c>
      <c r="BJ522">
        <v>0</v>
      </c>
      <c r="BK522">
        <v>0</v>
      </c>
      <c r="BL522">
        <v>0</v>
      </c>
      <c r="BM522">
        <v>0</v>
      </c>
      <c r="BN522">
        <v>0</v>
      </c>
      <c r="BO522">
        <v>0</v>
      </c>
      <c r="BP522">
        <v>1</v>
      </c>
      <c r="BQ522">
        <v>0</v>
      </c>
      <c r="BR522">
        <v>0</v>
      </c>
      <c r="BS522">
        <v>1</v>
      </c>
      <c r="BT522">
        <v>0</v>
      </c>
      <c r="BU522">
        <v>0</v>
      </c>
      <c r="BV522">
        <v>0</v>
      </c>
      <c r="BW522">
        <v>0</v>
      </c>
      <c r="BX522">
        <v>0</v>
      </c>
      <c r="BY522">
        <v>0</v>
      </c>
      <c r="BZ522">
        <v>1</v>
      </c>
      <c r="CA522">
        <v>0</v>
      </c>
      <c r="CB522">
        <v>0</v>
      </c>
      <c r="CC522">
        <v>0</v>
      </c>
      <c r="CD522">
        <v>0</v>
      </c>
      <c r="CE522">
        <v>0</v>
      </c>
      <c r="CF522">
        <v>0</v>
      </c>
      <c r="CG522">
        <v>0</v>
      </c>
      <c r="CH522">
        <v>1</v>
      </c>
      <c r="CI522">
        <v>0</v>
      </c>
      <c r="CJ522">
        <v>0</v>
      </c>
      <c r="CK522">
        <v>0</v>
      </c>
      <c r="CL522">
        <v>0</v>
      </c>
      <c r="CM522">
        <v>0</v>
      </c>
      <c r="CN522">
        <v>0</v>
      </c>
      <c r="CO522">
        <v>0</v>
      </c>
      <c r="CP522">
        <v>0</v>
      </c>
      <c r="CQ522">
        <v>0</v>
      </c>
      <c r="CR522">
        <v>1</v>
      </c>
      <c r="CS522">
        <v>0</v>
      </c>
      <c r="CT522">
        <v>0</v>
      </c>
      <c r="CU522">
        <v>0</v>
      </c>
      <c r="CV522">
        <v>0</v>
      </c>
      <c r="CW522">
        <v>1</v>
      </c>
      <c r="CX522">
        <v>0</v>
      </c>
      <c r="CY522">
        <v>0</v>
      </c>
      <c r="CZ522">
        <v>0</v>
      </c>
      <c r="DA522">
        <v>0</v>
      </c>
      <c r="DB522">
        <v>0</v>
      </c>
      <c r="DC522">
        <v>0</v>
      </c>
      <c r="DD522">
        <v>0</v>
      </c>
      <c r="DE522">
        <v>1</v>
      </c>
      <c r="DF522">
        <v>0</v>
      </c>
      <c r="DG522">
        <v>0</v>
      </c>
      <c r="DH522">
        <v>1</v>
      </c>
      <c r="DI522">
        <v>0</v>
      </c>
      <c r="DJ522">
        <v>0</v>
      </c>
      <c r="DK522">
        <v>0</v>
      </c>
      <c r="DL522">
        <v>0</v>
      </c>
      <c r="DM522">
        <v>0</v>
      </c>
      <c r="DN522">
        <v>2</v>
      </c>
      <c r="DO522">
        <v>0</v>
      </c>
      <c r="DP522">
        <v>0</v>
      </c>
      <c r="DQ522">
        <v>0</v>
      </c>
      <c r="DR522">
        <v>0</v>
      </c>
      <c r="DS522">
        <v>0</v>
      </c>
      <c r="DT522" s="340">
        <v>0</v>
      </c>
      <c r="DU522" s="340">
        <v>1</v>
      </c>
      <c r="DV522" s="340">
        <v>1</v>
      </c>
      <c r="DW522" s="340">
        <v>0</v>
      </c>
      <c r="DX522" s="340">
        <v>2</v>
      </c>
      <c r="DY522" s="340">
        <v>0</v>
      </c>
      <c r="DZ522" s="340">
        <v>0</v>
      </c>
      <c r="EA522" s="340">
        <v>0</v>
      </c>
      <c r="EB522" s="340">
        <v>0</v>
      </c>
      <c r="EC522" s="340">
        <v>3</v>
      </c>
      <c r="ED522" s="340">
        <v>0</v>
      </c>
      <c r="EE522" s="340">
        <v>0</v>
      </c>
      <c r="EF522" s="340">
        <v>0</v>
      </c>
      <c r="EG522" s="340">
        <v>0</v>
      </c>
      <c r="EH522" s="340">
        <v>0</v>
      </c>
      <c r="EI522" s="340">
        <v>0</v>
      </c>
      <c r="EJ522" s="235">
        <v>0</v>
      </c>
      <c r="EK522" s="235">
        <v>3</v>
      </c>
      <c r="EL522" s="235">
        <v>0</v>
      </c>
      <c r="EM522" s="235">
        <v>0</v>
      </c>
      <c r="EN522" s="235">
        <v>1</v>
      </c>
      <c r="EO522" s="235">
        <v>0</v>
      </c>
      <c r="EP522" s="235">
        <v>0</v>
      </c>
      <c r="EQ522" s="235">
        <v>0</v>
      </c>
      <c r="ER522" s="235">
        <v>0</v>
      </c>
      <c r="ES522" s="235">
        <v>0</v>
      </c>
      <c r="ET522" s="235">
        <v>1</v>
      </c>
      <c r="EU522" s="235">
        <v>0</v>
      </c>
      <c r="EV522" s="235">
        <v>0</v>
      </c>
      <c r="EW522" s="235">
        <v>0</v>
      </c>
      <c r="EX522" s="235">
        <v>0</v>
      </c>
      <c r="EY522" s="235">
        <v>0</v>
      </c>
    </row>
    <row r="523" spans="1:155" x14ac:dyDescent="0.2">
      <c r="A523" t="s">
        <v>2439</v>
      </c>
      <c r="E523" s="277"/>
      <c r="F523" s="277"/>
      <c r="G523" s="277"/>
      <c r="H523" s="277"/>
      <c r="I523" s="277"/>
      <c r="J523" s="277"/>
      <c r="DT523" s="340" t="e">
        <v>#N/A</v>
      </c>
      <c r="DU523" s="340" t="e">
        <v>#N/A</v>
      </c>
      <c r="DV523" s="340" t="e">
        <v>#N/A</v>
      </c>
      <c r="DW523" s="340" t="e">
        <v>#N/A</v>
      </c>
      <c r="DX523" s="340" t="e">
        <v>#N/A</v>
      </c>
      <c r="DY523" s="340" t="e">
        <v>#N/A</v>
      </c>
      <c r="DZ523" s="340" t="e">
        <v>#N/A</v>
      </c>
      <c r="EA523" s="340" t="e">
        <v>#N/A</v>
      </c>
      <c r="EB523" s="340" t="e">
        <v>#N/A</v>
      </c>
      <c r="EC523" s="340" t="e">
        <v>#N/A</v>
      </c>
      <c r="ED523" s="340" t="e">
        <v>#N/A</v>
      </c>
      <c r="EE523" s="340" t="e">
        <v>#N/A</v>
      </c>
      <c r="EF523" s="340" t="e">
        <v>#N/A</v>
      </c>
      <c r="EG523" s="340" t="e">
        <v>#N/A</v>
      </c>
      <c r="EH523" s="340" t="e">
        <v>#N/A</v>
      </c>
      <c r="EI523" s="340" t="e">
        <v>#N/A</v>
      </c>
      <c r="EJ523" s="235" t="e">
        <v>#N/A</v>
      </c>
      <c r="EK523" s="235" t="e">
        <v>#N/A</v>
      </c>
      <c r="EL523" s="235" t="e">
        <v>#N/A</v>
      </c>
      <c r="EM523" s="235" t="e">
        <v>#N/A</v>
      </c>
      <c r="EN523" s="235" t="e">
        <v>#N/A</v>
      </c>
      <c r="EO523" s="235" t="e">
        <v>#N/A</v>
      </c>
      <c r="EP523" s="235" t="e">
        <v>#N/A</v>
      </c>
      <c r="EQ523" s="235" t="e">
        <v>#N/A</v>
      </c>
      <c r="ER523" s="235" t="e">
        <v>#N/A</v>
      </c>
      <c r="ES523" s="235" t="e">
        <v>#N/A</v>
      </c>
      <c r="ET523" s="235" t="e">
        <v>#N/A</v>
      </c>
      <c r="EU523" s="235" t="e">
        <v>#N/A</v>
      </c>
      <c r="EV523" s="235" t="e">
        <v>#N/A</v>
      </c>
      <c r="EW523" s="235" t="e">
        <v>#N/A</v>
      </c>
      <c r="EX523" s="235" t="e">
        <v>#N/A</v>
      </c>
      <c r="EY523" s="235" t="e">
        <v>#N/A</v>
      </c>
    </row>
    <row r="524" spans="1:155" x14ac:dyDescent="0.2">
      <c r="A524" t="s">
        <v>1918</v>
      </c>
      <c r="E524" s="277"/>
      <c r="F524" s="277"/>
      <c r="G524" s="277"/>
      <c r="H524" s="277"/>
      <c r="I524" s="277"/>
      <c r="J524" s="277"/>
      <c r="K524">
        <v>0</v>
      </c>
      <c r="L524">
        <v>19</v>
      </c>
      <c r="M524">
        <v>0</v>
      </c>
      <c r="N524">
        <v>0</v>
      </c>
      <c r="O524">
        <v>18</v>
      </c>
      <c r="P524">
        <v>0</v>
      </c>
      <c r="Q524">
        <v>0</v>
      </c>
      <c r="R524">
        <v>0</v>
      </c>
      <c r="S524">
        <v>0</v>
      </c>
      <c r="T524">
        <v>1</v>
      </c>
      <c r="U524">
        <v>0</v>
      </c>
      <c r="V524">
        <v>0</v>
      </c>
      <c r="W524">
        <v>0</v>
      </c>
      <c r="X524">
        <v>0</v>
      </c>
      <c r="Y524">
        <v>0</v>
      </c>
      <c r="Z524">
        <v>0</v>
      </c>
      <c r="AA524" t="s">
        <v>2201</v>
      </c>
      <c r="AB524">
        <v>0</v>
      </c>
      <c r="AC524">
        <v>2</v>
      </c>
      <c r="AD524">
        <v>0</v>
      </c>
      <c r="AE524">
        <v>0</v>
      </c>
      <c r="AF524">
        <v>8</v>
      </c>
      <c r="AG524">
        <v>0</v>
      </c>
      <c r="AH524">
        <v>0</v>
      </c>
      <c r="AI524">
        <v>0</v>
      </c>
      <c r="AJ524">
        <v>0</v>
      </c>
      <c r="AK524">
        <v>0</v>
      </c>
      <c r="AL524">
        <v>0</v>
      </c>
      <c r="AM524">
        <v>0</v>
      </c>
      <c r="AN524">
        <v>0</v>
      </c>
      <c r="AO524">
        <v>0</v>
      </c>
      <c r="AP524">
        <v>0</v>
      </c>
      <c r="AQ524">
        <v>0</v>
      </c>
      <c r="AR524">
        <v>0</v>
      </c>
      <c r="AS524">
        <v>10</v>
      </c>
      <c r="AT524">
        <v>0</v>
      </c>
      <c r="AU524">
        <v>0</v>
      </c>
      <c r="AV524">
        <v>0</v>
      </c>
      <c r="AW524">
        <v>0</v>
      </c>
      <c r="AX524">
        <v>2</v>
      </c>
      <c r="AY524">
        <v>0</v>
      </c>
      <c r="AZ524">
        <v>0</v>
      </c>
      <c r="BA524">
        <v>0</v>
      </c>
      <c r="BB524">
        <v>3</v>
      </c>
      <c r="BC524">
        <v>0</v>
      </c>
      <c r="BD524">
        <v>0</v>
      </c>
      <c r="BE524">
        <v>0</v>
      </c>
      <c r="BF524">
        <v>0</v>
      </c>
      <c r="BG524">
        <v>0</v>
      </c>
      <c r="BH524">
        <v>0</v>
      </c>
      <c r="BI524">
        <v>12</v>
      </c>
      <c r="BJ524">
        <v>0</v>
      </c>
      <c r="BK524">
        <v>0</v>
      </c>
      <c r="BL524">
        <v>2</v>
      </c>
      <c r="BM524">
        <v>0</v>
      </c>
      <c r="BN524">
        <v>0</v>
      </c>
      <c r="BO524">
        <v>0</v>
      </c>
      <c r="BP524">
        <v>0</v>
      </c>
      <c r="BQ524">
        <v>0</v>
      </c>
      <c r="BR524">
        <v>0</v>
      </c>
      <c r="BS524">
        <v>0</v>
      </c>
      <c r="BT524">
        <v>0</v>
      </c>
      <c r="BU524">
        <v>0</v>
      </c>
      <c r="BV524">
        <v>0</v>
      </c>
      <c r="BW524">
        <v>0</v>
      </c>
      <c r="BX524">
        <v>0</v>
      </c>
      <c r="BY524">
        <v>12</v>
      </c>
      <c r="BZ524">
        <v>0</v>
      </c>
      <c r="CA524">
        <v>0</v>
      </c>
      <c r="CB524">
        <v>1</v>
      </c>
      <c r="CC524">
        <v>0</v>
      </c>
      <c r="CD524">
        <v>0</v>
      </c>
      <c r="CE524">
        <v>0</v>
      </c>
      <c r="CF524">
        <v>0</v>
      </c>
      <c r="CG524">
        <v>0</v>
      </c>
      <c r="CH524">
        <v>5</v>
      </c>
      <c r="CI524">
        <v>0</v>
      </c>
      <c r="CJ524">
        <v>0</v>
      </c>
      <c r="CK524">
        <v>0</v>
      </c>
      <c r="CL524">
        <v>0</v>
      </c>
      <c r="CM524">
        <v>0</v>
      </c>
      <c r="CN524">
        <v>0</v>
      </c>
      <c r="CO524">
        <v>4</v>
      </c>
      <c r="CP524">
        <v>0</v>
      </c>
      <c r="CQ524">
        <v>0</v>
      </c>
      <c r="CR524">
        <v>5</v>
      </c>
      <c r="CS524">
        <v>0</v>
      </c>
      <c r="CT524">
        <v>0</v>
      </c>
      <c r="CU524">
        <v>0</v>
      </c>
      <c r="CV524">
        <v>0</v>
      </c>
      <c r="CW524">
        <v>0</v>
      </c>
      <c r="CX524">
        <v>1</v>
      </c>
      <c r="CY524">
        <v>0</v>
      </c>
      <c r="CZ524">
        <v>0</v>
      </c>
      <c r="DA524">
        <v>0</v>
      </c>
      <c r="DB524">
        <v>0</v>
      </c>
      <c r="DC524">
        <v>0</v>
      </c>
      <c r="DD524">
        <v>0</v>
      </c>
      <c r="DE524">
        <v>8</v>
      </c>
      <c r="DF524">
        <v>0</v>
      </c>
      <c r="DG524">
        <v>0</v>
      </c>
      <c r="DH524">
        <v>0</v>
      </c>
      <c r="DI524">
        <v>0</v>
      </c>
      <c r="DJ524">
        <v>0</v>
      </c>
      <c r="DK524">
        <v>0</v>
      </c>
      <c r="DL524">
        <v>0</v>
      </c>
      <c r="DM524">
        <v>0</v>
      </c>
      <c r="DN524">
        <v>1</v>
      </c>
      <c r="DO524">
        <v>0</v>
      </c>
      <c r="DP524">
        <v>0</v>
      </c>
      <c r="DQ524">
        <v>0</v>
      </c>
      <c r="DR524">
        <v>0</v>
      </c>
      <c r="DS524">
        <v>0</v>
      </c>
      <c r="DT524" s="340">
        <v>0</v>
      </c>
      <c r="DU524" s="340">
        <v>7</v>
      </c>
      <c r="DV524" s="340">
        <v>0</v>
      </c>
      <c r="DW524" s="340">
        <v>0</v>
      </c>
      <c r="DX524" s="340">
        <v>2</v>
      </c>
      <c r="DY524" s="340">
        <v>0</v>
      </c>
      <c r="DZ524" s="340">
        <v>0</v>
      </c>
      <c r="EA524" s="340">
        <v>0</v>
      </c>
      <c r="EB524" s="340">
        <v>0</v>
      </c>
      <c r="EC524" s="340">
        <v>0</v>
      </c>
      <c r="ED524" s="340">
        <v>3</v>
      </c>
      <c r="EE524" s="340">
        <v>0</v>
      </c>
      <c r="EF524" s="340">
        <v>0</v>
      </c>
      <c r="EG524" s="340">
        <v>0</v>
      </c>
      <c r="EH524" s="340">
        <v>0</v>
      </c>
      <c r="EI524" s="340">
        <v>0</v>
      </c>
      <c r="EJ524" s="235">
        <v>0</v>
      </c>
      <c r="EK524" s="235">
        <v>5</v>
      </c>
      <c r="EL524" s="235">
        <v>0</v>
      </c>
      <c r="EM524" s="235">
        <v>0</v>
      </c>
      <c r="EN524" s="235">
        <v>0</v>
      </c>
      <c r="EO524" s="235">
        <v>0</v>
      </c>
      <c r="EP524" s="235">
        <v>0</v>
      </c>
      <c r="EQ524" s="235">
        <v>0</v>
      </c>
      <c r="ER524" s="235">
        <v>0</v>
      </c>
      <c r="ES524" s="235">
        <v>0</v>
      </c>
      <c r="ET524" s="235">
        <v>1</v>
      </c>
      <c r="EU524" s="235">
        <v>0</v>
      </c>
      <c r="EV524" s="235">
        <v>0</v>
      </c>
      <c r="EW524" s="235">
        <v>0</v>
      </c>
      <c r="EX524" s="235">
        <v>0</v>
      </c>
      <c r="EY524" s="235">
        <v>0</v>
      </c>
    </row>
    <row r="525" spans="1:155" x14ac:dyDescent="0.2">
      <c r="A525" t="s">
        <v>2052</v>
      </c>
      <c r="E525" s="277"/>
      <c r="F525" s="277"/>
      <c r="G525" s="277"/>
      <c r="H525" s="277"/>
      <c r="I525" s="277"/>
      <c r="J525" s="277"/>
      <c r="K525">
        <v>0</v>
      </c>
      <c r="L525">
        <v>1</v>
      </c>
      <c r="M525">
        <v>0</v>
      </c>
      <c r="N525">
        <v>10</v>
      </c>
      <c r="O525">
        <v>33</v>
      </c>
      <c r="P525">
        <v>0</v>
      </c>
      <c r="Q525">
        <v>3</v>
      </c>
      <c r="R525">
        <v>0</v>
      </c>
      <c r="S525">
        <v>0</v>
      </c>
      <c r="T525">
        <v>0</v>
      </c>
      <c r="U525">
        <v>0</v>
      </c>
      <c r="V525">
        <v>0</v>
      </c>
      <c r="W525">
        <v>0</v>
      </c>
      <c r="X525">
        <v>0</v>
      </c>
      <c r="Y525">
        <v>0</v>
      </c>
      <c r="Z525">
        <v>0</v>
      </c>
      <c r="AA525" t="s">
        <v>2201</v>
      </c>
      <c r="AB525">
        <v>0</v>
      </c>
      <c r="AC525">
        <v>0</v>
      </c>
      <c r="AD525">
        <v>0</v>
      </c>
      <c r="AE525">
        <v>1</v>
      </c>
      <c r="AF525">
        <v>6</v>
      </c>
      <c r="AG525">
        <v>0</v>
      </c>
      <c r="AH525">
        <v>1</v>
      </c>
      <c r="AI525">
        <v>0</v>
      </c>
      <c r="AJ525">
        <v>0</v>
      </c>
      <c r="AK525">
        <v>0</v>
      </c>
      <c r="AL525">
        <v>0</v>
      </c>
      <c r="AM525">
        <v>0</v>
      </c>
      <c r="AN525">
        <v>0</v>
      </c>
      <c r="AO525">
        <v>0</v>
      </c>
      <c r="AP525">
        <v>0</v>
      </c>
      <c r="AQ525">
        <v>0</v>
      </c>
      <c r="AR525">
        <v>0</v>
      </c>
      <c r="AS525">
        <v>1</v>
      </c>
      <c r="AT525">
        <v>0</v>
      </c>
      <c r="AU525">
        <v>3</v>
      </c>
      <c r="AV525">
        <v>4</v>
      </c>
      <c r="AW525">
        <v>0</v>
      </c>
      <c r="AX525">
        <v>2</v>
      </c>
      <c r="AY525">
        <v>0</v>
      </c>
      <c r="AZ525">
        <v>0</v>
      </c>
      <c r="BA525">
        <v>0</v>
      </c>
      <c r="BB525">
        <v>0</v>
      </c>
      <c r="BC525">
        <v>0</v>
      </c>
      <c r="BD525">
        <v>0</v>
      </c>
      <c r="BE525">
        <v>0</v>
      </c>
      <c r="BF525">
        <v>0</v>
      </c>
      <c r="BG525">
        <v>0</v>
      </c>
      <c r="BH525">
        <v>0</v>
      </c>
      <c r="BI525">
        <v>1</v>
      </c>
      <c r="BJ525">
        <v>0</v>
      </c>
      <c r="BK525">
        <v>0</v>
      </c>
      <c r="BL525">
        <v>2</v>
      </c>
      <c r="BM525">
        <v>0</v>
      </c>
      <c r="BN525">
        <v>0</v>
      </c>
      <c r="BO525">
        <v>0</v>
      </c>
      <c r="BP525">
        <v>0</v>
      </c>
      <c r="BQ525">
        <v>0</v>
      </c>
      <c r="BR525">
        <v>0</v>
      </c>
      <c r="BS525">
        <v>0</v>
      </c>
      <c r="BT525">
        <v>0</v>
      </c>
      <c r="BU525">
        <v>0</v>
      </c>
      <c r="BV525">
        <v>0</v>
      </c>
      <c r="BW525">
        <v>0</v>
      </c>
      <c r="BX525">
        <v>0</v>
      </c>
      <c r="BY525">
        <v>1</v>
      </c>
      <c r="BZ525">
        <v>0</v>
      </c>
      <c r="CA525">
        <v>0</v>
      </c>
      <c r="CB525">
        <v>0</v>
      </c>
      <c r="CC525">
        <v>0</v>
      </c>
      <c r="CD525">
        <v>2</v>
      </c>
      <c r="CE525">
        <v>0</v>
      </c>
      <c r="CF525">
        <v>0</v>
      </c>
      <c r="CG525">
        <v>0</v>
      </c>
      <c r="CH525">
        <v>0</v>
      </c>
      <c r="CI525">
        <v>0</v>
      </c>
      <c r="CJ525">
        <v>0</v>
      </c>
      <c r="CK525">
        <v>0</v>
      </c>
      <c r="CL525">
        <v>0</v>
      </c>
      <c r="CM525">
        <v>0</v>
      </c>
      <c r="CN525">
        <v>0</v>
      </c>
      <c r="CO525">
        <v>0</v>
      </c>
      <c r="CP525">
        <v>0</v>
      </c>
      <c r="CQ525">
        <v>3</v>
      </c>
      <c r="CR525">
        <v>2</v>
      </c>
      <c r="CS525">
        <v>0</v>
      </c>
      <c r="CT525">
        <v>0</v>
      </c>
      <c r="CU525">
        <v>0</v>
      </c>
      <c r="CV525">
        <v>0</v>
      </c>
      <c r="CW525">
        <v>0</v>
      </c>
      <c r="CX525">
        <v>0</v>
      </c>
      <c r="CY525">
        <v>0</v>
      </c>
      <c r="CZ525">
        <v>0</v>
      </c>
      <c r="DA525">
        <v>0</v>
      </c>
      <c r="DB525">
        <v>0</v>
      </c>
      <c r="DC525">
        <v>0</v>
      </c>
      <c r="DD525">
        <v>0</v>
      </c>
      <c r="DE525">
        <v>0</v>
      </c>
      <c r="DF525">
        <v>0</v>
      </c>
      <c r="DG525">
        <v>0</v>
      </c>
      <c r="DH525">
        <v>1</v>
      </c>
      <c r="DI525">
        <v>0</v>
      </c>
      <c r="DJ525">
        <v>2</v>
      </c>
      <c r="DK525">
        <v>0</v>
      </c>
      <c r="DL525">
        <v>0</v>
      </c>
      <c r="DM525">
        <v>0</v>
      </c>
      <c r="DN525">
        <v>0</v>
      </c>
      <c r="DO525">
        <v>0</v>
      </c>
      <c r="DP525">
        <v>0</v>
      </c>
      <c r="DQ525">
        <v>0</v>
      </c>
      <c r="DR525">
        <v>0</v>
      </c>
      <c r="DS525">
        <v>0</v>
      </c>
      <c r="DT525" s="340">
        <v>0</v>
      </c>
      <c r="DU525" s="340">
        <v>0</v>
      </c>
      <c r="DV525" s="340">
        <v>0</v>
      </c>
      <c r="DW525" s="340">
        <v>0</v>
      </c>
      <c r="DX525" s="340">
        <v>5</v>
      </c>
      <c r="DY525" s="340">
        <v>0</v>
      </c>
      <c r="DZ525" s="340">
        <v>2</v>
      </c>
      <c r="EA525" s="340">
        <v>0</v>
      </c>
      <c r="EB525" s="340">
        <v>0</v>
      </c>
      <c r="EC525" s="340">
        <v>0</v>
      </c>
      <c r="ED525" s="340">
        <v>0</v>
      </c>
      <c r="EE525" s="340">
        <v>0</v>
      </c>
      <c r="EF525" s="340">
        <v>0</v>
      </c>
      <c r="EG525" s="340">
        <v>0</v>
      </c>
      <c r="EH525" s="340">
        <v>0</v>
      </c>
      <c r="EI525" s="340">
        <v>0</v>
      </c>
      <c r="EJ525" s="235">
        <v>0</v>
      </c>
      <c r="EK525" s="235">
        <v>2</v>
      </c>
      <c r="EL525" s="235">
        <v>0</v>
      </c>
      <c r="EM525" s="235">
        <v>0</v>
      </c>
      <c r="EN525" s="235">
        <v>4</v>
      </c>
      <c r="EO525" s="235">
        <v>0</v>
      </c>
      <c r="EP525" s="235">
        <v>2</v>
      </c>
      <c r="EQ525" s="235">
        <v>0</v>
      </c>
      <c r="ER525" s="235">
        <v>0</v>
      </c>
      <c r="ES525" s="235">
        <v>0</v>
      </c>
      <c r="ET525" s="235">
        <v>0</v>
      </c>
      <c r="EU525" s="235">
        <v>0</v>
      </c>
      <c r="EV525" s="235">
        <v>0</v>
      </c>
      <c r="EW525" s="235">
        <v>0</v>
      </c>
      <c r="EX525" s="235">
        <v>0</v>
      </c>
      <c r="EY525" s="235">
        <v>0</v>
      </c>
    </row>
    <row r="526" spans="1:155" x14ac:dyDescent="0.2">
      <c r="A526" t="s">
        <v>2092</v>
      </c>
      <c r="E526" s="277"/>
      <c r="F526" s="277"/>
      <c r="G526" s="277"/>
      <c r="H526" s="277"/>
      <c r="I526" s="277"/>
      <c r="J526" s="277"/>
      <c r="K526">
        <v>0</v>
      </c>
      <c r="L526">
        <v>0</v>
      </c>
      <c r="M526">
        <v>0</v>
      </c>
      <c r="N526">
        <v>16</v>
      </c>
      <c r="O526">
        <v>67</v>
      </c>
      <c r="P526">
        <v>2</v>
      </c>
      <c r="Q526">
        <v>1</v>
      </c>
      <c r="R526">
        <v>0</v>
      </c>
      <c r="S526">
        <v>0</v>
      </c>
      <c r="T526">
        <v>0</v>
      </c>
      <c r="U526">
        <v>0</v>
      </c>
      <c r="V526">
        <v>0</v>
      </c>
      <c r="W526">
        <v>0</v>
      </c>
      <c r="X526">
        <v>0</v>
      </c>
      <c r="Y526">
        <v>0</v>
      </c>
      <c r="Z526">
        <v>0</v>
      </c>
      <c r="AA526" t="s">
        <v>2201</v>
      </c>
      <c r="AB526">
        <v>0</v>
      </c>
      <c r="AC526">
        <v>0</v>
      </c>
      <c r="AD526">
        <v>0</v>
      </c>
      <c r="AE526">
        <v>9</v>
      </c>
      <c r="AF526">
        <v>19</v>
      </c>
      <c r="AG526">
        <v>0</v>
      </c>
      <c r="AH526">
        <v>0</v>
      </c>
      <c r="AI526">
        <v>0</v>
      </c>
      <c r="AJ526">
        <v>0</v>
      </c>
      <c r="AK526">
        <v>0</v>
      </c>
      <c r="AL526">
        <v>0</v>
      </c>
      <c r="AM526">
        <v>0</v>
      </c>
      <c r="AN526">
        <v>0</v>
      </c>
      <c r="AO526">
        <v>0</v>
      </c>
      <c r="AP526">
        <v>0</v>
      </c>
      <c r="AQ526">
        <v>0</v>
      </c>
      <c r="AR526">
        <v>0</v>
      </c>
      <c r="AS526">
        <v>1</v>
      </c>
      <c r="AT526">
        <v>0</v>
      </c>
      <c r="AU526">
        <v>1</v>
      </c>
      <c r="AV526">
        <v>6</v>
      </c>
      <c r="AW526">
        <v>0</v>
      </c>
      <c r="AX526">
        <v>0</v>
      </c>
      <c r="AY526">
        <v>0</v>
      </c>
      <c r="AZ526">
        <v>0</v>
      </c>
      <c r="BA526">
        <v>0</v>
      </c>
      <c r="BB526">
        <v>0</v>
      </c>
      <c r="BC526">
        <v>0</v>
      </c>
      <c r="BD526">
        <v>0</v>
      </c>
      <c r="BE526">
        <v>0</v>
      </c>
      <c r="BF526">
        <v>0</v>
      </c>
      <c r="BG526">
        <v>0</v>
      </c>
      <c r="BH526">
        <v>0</v>
      </c>
      <c r="BI526">
        <v>0</v>
      </c>
      <c r="BJ526">
        <v>0</v>
      </c>
      <c r="BK526">
        <v>0</v>
      </c>
      <c r="BL526">
        <v>3</v>
      </c>
      <c r="BM526">
        <v>0</v>
      </c>
      <c r="BN526">
        <v>1</v>
      </c>
      <c r="BO526">
        <v>0</v>
      </c>
      <c r="BP526">
        <v>0</v>
      </c>
      <c r="BQ526">
        <v>0</v>
      </c>
      <c r="BR526">
        <v>0</v>
      </c>
      <c r="BS526">
        <v>0</v>
      </c>
      <c r="BT526">
        <v>0</v>
      </c>
      <c r="BU526">
        <v>0</v>
      </c>
      <c r="BV526">
        <v>0</v>
      </c>
      <c r="BW526">
        <v>0</v>
      </c>
      <c r="BX526">
        <v>0</v>
      </c>
      <c r="BY526">
        <v>0</v>
      </c>
      <c r="BZ526">
        <v>0</v>
      </c>
      <c r="CA526">
        <v>0</v>
      </c>
      <c r="CB526">
        <v>2</v>
      </c>
      <c r="CC526">
        <v>0</v>
      </c>
      <c r="CD526">
        <v>0</v>
      </c>
      <c r="CE526">
        <v>0</v>
      </c>
      <c r="CF526">
        <v>0</v>
      </c>
      <c r="CG526">
        <v>0</v>
      </c>
      <c r="CH526">
        <v>0</v>
      </c>
      <c r="CI526">
        <v>0</v>
      </c>
      <c r="CJ526">
        <v>0</v>
      </c>
      <c r="CK526">
        <v>0</v>
      </c>
      <c r="CL526">
        <v>0</v>
      </c>
      <c r="CM526">
        <v>0</v>
      </c>
      <c r="CN526">
        <v>0</v>
      </c>
      <c r="CO526">
        <v>0</v>
      </c>
      <c r="CP526">
        <v>0</v>
      </c>
      <c r="CQ526">
        <v>8</v>
      </c>
      <c r="CR526">
        <v>16</v>
      </c>
      <c r="CS526">
        <v>0</v>
      </c>
      <c r="CT526">
        <v>0</v>
      </c>
      <c r="CU526">
        <v>0</v>
      </c>
      <c r="CV526">
        <v>0</v>
      </c>
      <c r="CW526">
        <v>0</v>
      </c>
      <c r="CX526">
        <v>0</v>
      </c>
      <c r="CY526">
        <v>0</v>
      </c>
      <c r="CZ526">
        <v>0</v>
      </c>
      <c r="DA526">
        <v>0</v>
      </c>
      <c r="DB526">
        <v>0</v>
      </c>
      <c r="DC526">
        <v>0</v>
      </c>
      <c r="DD526">
        <v>0</v>
      </c>
      <c r="DE526">
        <v>0</v>
      </c>
      <c r="DF526">
        <v>0</v>
      </c>
      <c r="DG526">
        <v>0</v>
      </c>
      <c r="DH526">
        <v>3</v>
      </c>
      <c r="DI526">
        <v>0</v>
      </c>
      <c r="DJ526">
        <v>0</v>
      </c>
      <c r="DK526">
        <v>0</v>
      </c>
      <c r="DL526">
        <v>0</v>
      </c>
      <c r="DM526">
        <v>0</v>
      </c>
      <c r="DN526">
        <v>0</v>
      </c>
      <c r="DO526">
        <v>0</v>
      </c>
      <c r="DP526">
        <v>0</v>
      </c>
      <c r="DQ526">
        <v>0</v>
      </c>
      <c r="DR526">
        <v>0</v>
      </c>
      <c r="DS526">
        <v>0</v>
      </c>
      <c r="DT526" s="340">
        <v>0</v>
      </c>
      <c r="DU526" s="340">
        <v>0</v>
      </c>
      <c r="DV526" s="340">
        <v>0</v>
      </c>
      <c r="DW526" s="340">
        <v>0</v>
      </c>
      <c r="DX526" s="340">
        <v>4</v>
      </c>
      <c r="DY526" s="340">
        <v>0</v>
      </c>
      <c r="DZ526" s="340">
        <v>0</v>
      </c>
      <c r="EA526" s="340">
        <v>0</v>
      </c>
      <c r="EB526" s="340">
        <v>0</v>
      </c>
      <c r="EC526" s="340">
        <v>0</v>
      </c>
      <c r="ED526" s="340">
        <v>0</v>
      </c>
      <c r="EE526" s="340">
        <v>0</v>
      </c>
      <c r="EF526" s="340">
        <v>0</v>
      </c>
      <c r="EG526" s="340">
        <v>0</v>
      </c>
      <c r="EH526" s="340">
        <v>0</v>
      </c>
      <c r="EI526" s="340">
        <v>0</v>
      </c>
      <c r="EJ526" s="235">
        <v>0</v>
      </c>
      <c r="EK526" s="235">
        <v>0</v>
      </c>
      <c r="EL526" s="235">
        <v>0</v>
      </c>
      <c r="EM526" s="235">
        <v>0</v>
      </c>
      <c r="EN526" s="235">
        <v>7</v>
      </c>
      <c r="EO526" s="235">
        <v>0</v>
      </c>
      <c r="EP526" s="235">
        <v>0</v>
      </c>
      <c r="EQ526" s="235">
        <v>0</v>
      </c>
      <c r="ER526" s="235">
        <v>0</v>
      </c>
      <c r="ES526" s="235">
        <v>0</v>
      </c>
      <c r="ET526" s="235">
        <v>0</v>
      </c>
      <c r="EU526" s="235">
        <v>0</v>
      </c>
      <c r="EV526" s="235">
        <v>0</v>
      </c>
      <c r="EW526" s="235">
        <v>0</v>
      </c>
      <c r="EX526" s="235">
        <v>0</v>
      </c>
      <c r="EY526" s="235">
        <v>0</v>
      </c>
    </row>
    <row r="527" spans="1:155" x14ac:dyDescent="0.2">
      <c r="A527" t="s">
        <v>2224</v>
      </c>
      <c r="E527" s="277"/>
      <c r="F527" s="277"/>
      <c r="G527" s="277"/>
      <c r="H527" s="277"/>
      <c r="I527" s="277"/>
      <c r="J527" s="277"/>
      <c r="K527">
        <v>0</v>
      </c>
      <c r="L527">
        <v>6</v>
      </c>
      <c r="M527">
        <v>0</v>
      </c>
      <c r="N527">
        <v>5</v>
      </c>
      <c r="O527">
        <v>15</v>
      </c>
      <c r="P527">
        <v>2</v>
      </c>
      <c r="Q527">
        <v>13</v>
      </c>
      <c r="R527">
        <v>0</v>
      </c>
      <c r="S527">
        <v>0</v>
      </c>
      <c r="T527">
        <v>0</v>
      </c>
      <c r="U527">
        <v>0</v>
      </c>
      <c r="V527">
        <v>2</v>
      </c>
      <c r="W527">
        <v>0</v>
      </c>
      <c r="X527">
        <v>0</v>
      </c>
      <c r="Y527">
        <v>0</v>
      </c>
      <c r="Z527">
        <v>1</v>
      </c>
      <c r="AA527" t="s">
        <v>2201</v>
      </c>
      <c r="AB527">
        <v>0</v>
      </c>
      <c r="AC527">
        <v>0</v>
      </c>
      <c r="AD527">
        <v>0</v>
      </c>
      <c r="AE527">
        <v>1</v>
      </c>
      <c r="AF527">
        <v>2</v>
      </c>
      <c r="AG527">
        <v>0</v>
      </c>
      <c r="AH527">
        <v>1</v>
      </c>
      <c r="AI527">
        <v>0</v>
      </c>
      <c r="AJ527">
        <v>0</v>
      </c>
      <c r="AK527">
        <v>0</v>
      </c>
      <c r="AL527">
        <v>0</v>
      </c>
      <c r="AM527">
        <v>0</v>
      </c>
      <c r="AN527">
        <v>0</v>
      </c>
      <c r="AO527">
        <v>0</v>
      </c>
      <c r="AP527">
        <v>0</v>
      </c>
      <c r="AQ527">
        <v>0</v>
      </c>
      <c r="AR527">
        <v>0</v>
      </c>
      <c r="AS527">
        <v>1</v>
      </c>
      <c r="AT527">
        <v>0</v>
      </c>
      <c r="AU527">
        <v>0</v>
      </c>
      <c r="AV527">
        <v>0</v>
      </c>
      <c r="AW527">
        <v>0</v>
      </c>
      <c r="AX527">
        <v>0</v>
      </c>
      <c r="AY527">
        <v>0</v>
      </c>
      <c r="AZ527">
        <v>0</v>
      </c>
      <c r="BA527">
        <v>0</v>
      </c>
      <c r="BB527">
        <v>0</v>
      </c>
      <c r="BC527">
        <v>0</v>
      </c>
      <c r="BD527">
        <v>0</v>
      </c>
      <c r="BE527">
        <v>0</v>
      </c>
      <c r="BF527">
        <v>0</v>
      </c>
      <c r="BG527">
        <v>0</v>
      </c>
      <c r="BH527">
        <v>0</v>
      </c>
      <c r="BI527">
        <v>2</v>
      </c>
      <c r="BJ527">
        <v>0</v>
      </c>
      <c r="BK527">
        <v>0</v>
      </c>
      <c r="BL527">
        <v>1</v>
      </c>
      <c r="BM527">
        <v>0</v>
      </c>
      <c r="BN527">
        <v>0</v>
      </c>
      <c r="BO527">
        <v>0</v>
      </c>
      <c r="BP527">
        <v>0</v>
      </c>
      <c r="BQ527">
        <v>0</v>
      </c>
      <c r="BR527">
        <v>0</v>
      </c>
      <c r="BS527">
        <v>0</v>
      </c>
      <c r="BT527">
        <v>0</v>
      </c>
      <c r="BU527">
        <v>0</v>
      </c>
      <c r="BV527">
        <v>0</v>
      </c>
      <c r="BW527">
        <v>0</v>
      </c>
      <c r="BX527">
        <v>0</v>
      </c>
      <c r="BY527">
        <v>1</v>
      </c>
      <c r="BZ527">
        <v>0</v>
      </c>
      <c r="CA527">
        <v>0</v>
      </c>
      <c r="CB527">
        <v>0</v>
      </c>
      <c r="CC527">
        <v>0</v>
      </c>
      <c r="CD527">
        <v>1</v>
      </c>
      <c r="CE527">
        <v>0</v>
      </c>
      <c r="CF527">
        <v>0</v>
      </c>
      <c r="CG527">
        <v>0</v>
      </c>
      <c r="CH527">
        <v>0</v>
      </c>
      <c r="CI527">
        <v>0</v>
      </c>
      <c r="CJ527">
        <v>0</v>
      </c>
      <c r="CK527">
        <v>0</v>
      </c>
      <c r="CL527">
        <v>0</v>
      </c>
      <c r="CM527">
        <v>0</v>
      </c>
      <c r="CN527">
        <v>0</v>
      </c>
      <c r="CO527">
        <v>0</v>
      </c>
      <c r="CP527">
        <v>0</v>
      </c>
      <c r="CQ527">
        <v>0</v>
      </c>
      <c r="CR527">
        <v>0</v>
      </c>
      <c r="CS527">
        <v>0</v>
      </c>
      <c r="CT527">
        <v>2</v>
      </c>
      <c r="CU527">
        <v>0</v>
      </c>
      <c r="CV527">
        <v>0</v>
      </c>
      <c r="CW527">
        <v>0</v>
      </c>
      <c r="CX527">
        <v>0</v>
      </c>
      <c r="CY527">
        <v>0</v>
      </c>
      <c r="CZ527">
        <v>0</v>
      </c>
      <c r="DA527">
        <v>0</v>
      </c>
      <c r="DB527">
        <v>0</v>
      </c>
      <c r="DC527">
        <v>0</v>
      </c>
      <c r="DD527">
        <v>0</v>
      </c>
      <c r="DE527">
        <v>1</v>
      </c>
      <c r="DF527">
        <v>0</v>
      </c>
      <c r="DG527">
        <v>0</v>
      </c>
      <c r="DH527">
        <v>0</v>
      </c>
      <c r="DI527">
        <v>0</v>
      </c>
      <c r="DJ527">
        <v>0</v>
      </c>
      <c r="DK527">
        <v>0</v>
      </c>
      <c r="DL527">
        <v>0</v>
      </c>
      <c r="DM527">
        <v>0</v>
      </c>
      <c r="DN527">
        <v>0</v>
      </c>
      <c r="DO527">
        <v>0</v>
      </c>
      <c r="DP527">
        <v>0</v>
      </c>
      <c r="DQ527">
        <v>0</v>
      </c>
      <c r="DR527">
        <v>0</v>
      </c>
      <c r="DS527">
        <v>0</v>
      </c>
      <c r="DT527" s="340">
        <v>0</v>
      </c>
      <c r="DU527" s="340">
        <v>1</v>
      </c>
      <c r="DV527" s="340">
        <v>0</v>
      </c>
      <c r="DW527" s="340">
        <v>0</v>
      </c>
      <c r="DX527" s="340">
        <v>3</v>
      </c>
      <c r="DY527" s="340">
        <v>0</v>
      </c>
      <c r="DZ527" s="340">
        <v>0</v>
      </c>
      <c r="EA527" s="340">
        <v>0</v>
      </c>
      <c r="EB527" s="340">
        <v>0</v>
      </c>
      <c r="EC527" s="340">
        <v>0</v>
      </c>
      <c r="ED527" s="340">
        <v>0</v>
      </c>
      <c r="EE527" s="340">
        <v>0</v>
      </c>
      <c r="EF527" s="340">
        <v>0</v>
      </c>
      <c r="EG527" s="340">
        <v>0</v>
      </c>
      <c r="EH527" s="340">
        <v>0</v>
      </c>
      <c r="EI527" s="340">
        <v>0</v>
      </c>
      <c r="EJ527" s="235">
        <v>0</v>
      </c>
      <c r="EK527" s="235">
        <v>0</v>
      </c>
      <c r="EL527" s="235">
        <v>0</v>
      </c>
      <c r="EM527" s="235">
        <v>0</v>
      </c>
      <c r="EN527" s="235">
        <v>0</v>
      </c>
      <c r="EO527" s="235">
        <v>0</v>
      </c>
      <c r="EP527" s="235">
        <v>0</v>
      </c>
      <c r="EQ527" s="235">
        <v>0</v>
      </c>
      <c r="ER527" s="235">
        <v>0</v>
      </c>
      <c r="ES527" s="235">
        <v>0</v>
      </c>
      <c r="ET527" s="235">
        <v>0</v>
      </c>
      <c r="EU527" s="235">
        <v>0</v>
      </c>
      <c r="EV527" s="235">
        <v>0</v>
      </c>
      <c r="EW527" s="235">
        <v>0</v>
      </c>
      <c r="EX527" s="235">
        <v>0</v>
      </c>
      <c r="EY527" s="235">
        <v>0</v>
      </c>
    </row>
    <row r="528" spans="1:155" x14ac:dyDescent="0.2">
      <c r="A528" t="s">
        <v>1705</v>
      </c>
      <c r="E528" s="277"/>
      <c r="F528" s="277"/>
      <c r="G528" s="277"/>
      <c r="H528" s="277"/>
      <c r="I528" s="277"/>
      <c r="J528" s="277"/>
      <c r="K528">
        <v>0</v>
      </c>
      <c r="L528">
        <v>2</v>
      </c>
      <c r="M528">
        <v>0</v>
      </c>
      <c r="N528">
        <v>0</v>
      </c>
      <c r="O528">
        <v>1</v>
      </c>
      <c r="P528">
        <v>0</v>
      </c>
      <c r="Q528">
        <v>1</v>
      </c>
      <c r="R528">
        <v>1</v>
      </c>
      <c r="S528">
        <v>7</v>
      </c>
      <c r="T528">
        <v>32</v>
      </c>
      <c r="U528">
        <v>18</v>
      </c>
      <c r="V528">
        <v>3</v>
      </c>
      <c r="W528">
        <v>0</v>
      </c>
      <c r="X528">
        <v>0</v>
      </c>
      <c r="Y528">
        <v>0</v>
      </c>
      <c r="Z528">
        <v>0</v>
      </c>
      <c r="AA528" t="s">
        <v>2201</v>
      </c>
      <c r="AB528">
        <v>0</v>
      </c>
      <c r="AC528">
        <v>1</v>
      </c>
      <c r="AD528">
        <v>0</v>
      </c>
      <c r="AE528">
        <v>0</v>
      </c>
      <c r="AF528">
        <v>0</v>
      </c>
      <c r="AG528">
        <v>0</v>
      </c>
      <c r="AH528">
        <v>0</v>
      </c>
      <c r="AI528">
        <v>0</v>
      </c>
      <c r="AJ528">
        <v>0</v>
      </c>
      <c r="AK528">
        <v>3</v>
      </c>
      <c r="AL528">
        <v>0</v>
      </c>
      <c r="AM528">
        <v>1</v>
      </c>
      <c r="AN528">
        <v>0</v>
      </c>
      <c r="AO528">
        <v>0</v>
      </c>
      <c r="AP528">
        <v>0</v>
      </c>
      <c r="AQ528">
        <v>0</v>
      </c>
      <c r="AR528">
        <v>0</v>
      </c>
      <c r="AS528">
        <v>0</v>
      </c>
      <c r="AT528">
        <v>0</v>
      </c>
      <c r="AU528">
        <v>0</v>
      </c>
      <c r="AV528">
        <v>0</v>
      </c>
      <c r="AW528">
        <v>0</v>
      </c>
      <c r="AX528">
        <v>0</v>
      </c>
      <c r="AY528">
        <v>0</v>
      </c>
      <c r="AZ528">
        <v>0</v>
      </c>
      <c r="BA528">
        <v>0</v>
      </c>
      <c r="BB528">
        <v>4</v>
      </c>
      <c r="BC528">
        <v>1</v>
      </c>
      <c r="BD528">
        <v>0</v>
      </c>
      <c r="BE528">
        <v>0</v>
      </c>
      <c r="BF528">
        <v>0</v>
      </c>
      <c r="BG528">
        <v>0</v>
      </c>
      <c r="BH528">
        <v>0</v>
      </c>
      <c r="BI528">
        <v>0</v>
      </c>
      <c r="BJ528">
        <v>0</v>
      </c>
      <c r="BK528">
        <v>0</v>
      </c>
      <c r="BL528">
        <v>0</v>
      </c>
      <c r="BM528">
        <v>0</v>
      </c>
      <c r="BN528">
        <v>0</v>
      </c>
      <c r="BO528">
        <v>1</v>
      </c>
      <c r="BP528">
        <v>0</v>
      </c>
      <c r="BQ528">
        <v>0</v>
      </c>
      <c r="BR528">
        <v>0</v>
      </c>
      <c r="BS528">
        <v>1</v>
      </c>
      <c r="BT528">
        <v>0</v>
      </c>
      <c r="BU528">
        <v>0</v>
      </c>
      <c r="BV528">
        <v>0</v>
      </c>
      <c r="BW528">
        <v>0</v>
      </c>
      <c r="BX528">
        <v>0</v>
      </c>
      <c r="BY528">
        <v>0</v>
      </c>
      <c r="BZ528">
        <v>0</v>
      </c>
      <c r="CA528">
        <v>0</v>
      </c>
      <c r="CB528">
        <v>0</v>
      </c>
      <c r="CC528">
        <v>0</v>
      </c>
      <c r="CD528">
        <v>0</v>
      </c>
      <c r="CE528">
        <v>0</v>
      </c>
      <c r="CF528">
        <v>0</v>
      </c>
      <c r="CG528">
        <v>1</v>
      </c>
      <c r="CH528">
        <v>5</v>
      </c>
      <c r="CI528">
        <v>0</v>
      </c>
      <c r="CJ528">
        <v>0</v>
      </c>
      <c r="CK528">
        <v>0</v>
      </c>
      <c r="CL528">
        <v>0</v>
      </c>
      <c r="CM528">
        <v>0</v>
      </c>
      <c r="CN528">
        <v>0</v>
      </c>
      <c r="CO528">
        <v>0</v>
      </c>
      <c r="CP528">
        <v>0</v>
      </c>
      <c r="CQ528">
        <v>0</v>
      </c>
      <c r="CR528">
        <v>0</v>
      </c>
      <c r="CS528">
        <v>0</v>
      </c>
      <c r="CT528">
        <v>0</v>
      </c>
      <c r="CU528">
        <v>0</v>
      </c>
      <c r="CV528">
        <v>0</v>
      </c>
      <c r="CW528">
        <v>2</v>
      </c>
      <c r="CX528">
        <v>0</v>
      </c>
      <c r="CY528">
        <v>0</v>
      </c>
      <c r="CZ528">
        <v>0</v>
      </c>
      <c r="DA528">
        <v>0</v>
      </c>
      <c r="DB528">
        <v>0</v>
      </c>
      <c r="DC528">
        <v>0</v>
      </c>
      <c r="DD528">
        <v>0</v>
      </c>
      <c r="DE528">
        <v>0</v>
      </c>
      <c r="DF528">
        <v>0</v>
      </c>
      <c r="DG528">
        <v>0</v>
      </c>
      <c r="DH528">
        <v>0</v>
      </c>
      <c r="DI528">
        <v>0</v>
      </c>
      <c r="DJ528">
        <v>0</v>
      </c>
      <c r="DK528">
        <v>0</v>
      </c>
      <c r="DL528">
        <v>0</v>
      </c>
      <c r="DM528">
        <v>1</v>
      </c>
      <c r="DN528">
        <v>2</v>
      </c>
      <c r="DO528">
        <v>0</v>
      </c>
      <c r="DP528">
        <v>0</v>
      </c>
      <c r="DQ528">
        <v>0</v>
      </c>
      <c r="DR528">
        <v>0</v>
      </c>
      <c r="DS528">
        <v>0</v>
      </c>
      <c r="DT528" s="340">
        <v>0</v>
      </c>
      <c r="DU528" s="340">
        <v>0</v>
      </c>
      <c r="DV528" s="340">
        <v>0</v>
      </c>
      <c r="DW528" s="340">
        <v>0</v>
      </c>
      <c r="DX528" s="340">
        <v>0</v>
      </c>
      <c r="DY528" s="340">
        <v>0</v>
      </c>
      <c r="DZ528" s="340">
        <v>0</v>
      </c>
      <c r="EA528" s="340">
        <v>0</v>
      </c>
      <c r="EB528" s="340">
        <v>1</v>
      </c>
      <c r="EC528" s="340">
        <v>2</v>
      </c>
      <c r="ED528" s="340">
        <v>0</v>
      </c>
      <c r="EE528" s="340">
        <v>0</v>
      </c>
      <c r="EF528" s="340">
        <v>0</v>
      </c>
      <c r="EG528" s="340">
        <v>0</v>
      </c>
      <c r="EH528" s="340">
        <v>0</v>
      </c>
      <c r="EI528" s="340">
        <v>0</v>
      </c>
      <c r="EJ528" s="235">
        <v>0</v>
      </c>
      <c r="EK528" s="235">
        <v>0</v>
      </c>
      <c r="EL528" s="235">
        <v>0</v>
      </c>
      <c r="EM528" s="235">
        <v>0</v>
      </c>
      <c r="EN528" s="235">
        <v>0</v>
      </c>
      <c r="EO528" s="235">
        <v>0</v>
      </c>
      <c r="EP528" s="235">
        <v>0</v>
      </c>
      <c r="EQ528" s="235">
        <v>0</v>
      </c>
      <c r="ER528" s="235">
        <v>0</v>
      </c>
      <c r="ES528" s="235">
        <v>0</v>
      </c>
      <c r="ET528" s="235">
        <v>5</v>
      </c>
      <c r="EU528" s="235">
        <v>0</v>
      </c>
      <c r="EV528" s="235">
        <v>0</v>
      </c>
      <c r="EW528" s="235">
        <v>0</v>
      </c>
      <c r="EX528" s="235">
        <v>0</v>
      </c>
      <c r="EY528" s="235">
        <v>0</v>
      </c>
    </row>
    <row r="529" spans="1:155" x14ac:dyDescent="0.2">
      <c r="A529" t="s">
        <v>2313</v>
      </c>
      <c r="E529" s="277"/>
      <c r="F529" s="277"/>
      <c r="G529" s="277"/>
      <c r="H529" s="277"/>
      <c r="I529" s="277"/>
      <c r="J529" s="277"/>
      <c r="K529">
        <v>0</v>
      </c>
      <c r="L529">
        <v>2</v>
      </c>
      <c r="M529">
        <v>0</v>
      </c>
      <c r="N529">
        <v>3</v>
      </c>
      <c r="O529">
        <v>3</v>
      </c>
      <c r="P529">
        <v>0</v>
      </c>
      <c r="Q529">
        <v>5</v>
      </c>
      <c r="R529">
        <v>0</v>
      </c>
      <c r="S529">
        <v>4</v>
      </c>
      <c r="T529">
        <v>19</v>
      </c>
      <c r="U529">
        <v>3</v>
      </c>
      <c r="V529">
        <v>13</v>
      </c>
      <c r="W529">
        <v>0</v>
      </c>
      <c r="X529">
        <v>0</v>
      </c>
      <c r="Y529">
        <v>0</v>
      </c>
      <c r="Z529">
        <v>4</v>
      </c>
      <c r="AA529" t="s">
        <v>2201</v>
      </c>
      <c r="AB529">
        <v>0</v>
      </c>
      <c r="AC529">
        <v>0</v>
      </c>
      <c r="AD529">
        <v>0</v>
      </c>
      <c r="AE529">
        <v>0</v>
      </c>
      <c r="AF529">
        <v>0</v>
      </c>
      <c r="AG529">
        <v>0</v>
      </c>
      <c r="AH529">
        <v>0</v>
      </c>
      <c r="AI529">
        <v>0</v>
      </c>
      <c r="AJ529">
        <v>0</v>
      </c>
      <c r="AK529">
        <v>0</v>
      </c>
      <c r="AL529">
        <v>0</v>
      </c>
      <c r="AM529">
        <v>0</v>
      </c>
      <c r="AN529">
        <v>0</v>
      </c>
      <c r="AO529">
        <v>0</v>
      </c>
      <c r="AP529">
        <v>0</v>
      </c>
      <c r="AQ529">
        <v>0</v>
      </c>
      <c r="AR529">
        <v>0</v>
      </c>
      <c r="AS529">
        <v>0</v>
      </c>
      <c r="AT529">
        <v>0</v>
      </c>
      <c r="AU529">
        <v>0</v>
      </c>
      <c r="AV529">
        <v>0</v>
      </c>
      <c r="AW529">
        <v>0</v>
      </c>
      <c r="AX529">
        <v>0</v>
      </c>
      <c r="AY529">
        <v>0</v>
      </c>
      <c r="AZ529">
        <v>0</v>
      </c>
      <c r="BA529">
        <v>0</v>
      </c>
      <c r="BB529">
        <v>3</v>
      </c>
      <c r="BC529">
        <v>0</v>
      </c>
      <c r="BD529">
        <v>0</v>
      </c>
      <c r="BE529">
        <v>0</v>
      </c>
      <c r="BF529">
        <v>0</v>
      </c>
      <c r="BG529">
        <v>0</v>
      </c>
      <c r="BH529">
        <v>0</v>
      </c>
      <c r="BI529">
        <v>0</v>
      </c>
      <c r="BJ529">
        <v>0</v>
      </c>
      <c r="BK529">
        <v>0</v>
      </c>
      <c r="BL529">
        <v>0</v>
      </c>
      <c r="BM529">
        <v>0</v>
      </c>
      <c r="BN529">
        <v>0</v>
      </c>
      <c r="BO529">
        <v>0</v>
      </c>
      <c r="BP529">
        <v>0</v>
      </c>
      <c r="BQ529">
        <v>0</v>
      </c>
      <c r="BR529">
        <v>0</v>
      </c>
      <c r="BS529">
        <v>0</v>
      </c>
      <c r="BT529">
        <v>0</v>
      </c>
      <c r="BU529">
        <v>0</v>
      </c>
      <c r="BV529">
        <v>0</v>
      </c>
      <c r="BW529">
        <v>0</v>
      </c>
      <c r="BX529">
        <v>0</v>
      </c>
      <c r="BY529">
        <v>0</v>
      </c>
      <c r="BZ529">
        <v>0</v>
      </c>
      <c r="CA529">
        <v>0</v>
      </c>
      <c r="CB529">
        <v>0</v>
      </c>
      <c r="CC529">
        <v>0</v>
      </c>
      <c r="CD529">
        <v>0</v>
      </c>
      <c r="CE529">
        <v>0</v>
      </c>
      <c r="CF529">
        <v>0</v>
      </c>
      <c r="CG529">
        <v>0</v>
      </c>
      <c r="CH529">
        <v>0</v>
      </c>
      <c r="CI529">
        <v>0</v>
      </c>
      <c r="CJ529">
        <v>0</v>
      </c>
      <c r="CK529">
        <v>0</v>
      </c>
      <c r="CL529">
        <v>0</v>
      </c>
      <c r="CM529">
        <v>0</v>
      </c>
      <c r="CN529">
        <v>0</v>
      </c>
      <c r="CO529">
        <v>0</v>
      </c>
      <c r="CP529">
        <v>0</v>
      </c>
      <c r="CQ529">
        <v>0</v>
      </c>
      <c r="CR529">
        <v>0</v>
      </c>
      <c r="CS529">
        <v>0</v>
      </c>
      <c r="CT529">
        <v>0</v>
      </c>
      <c r="CU529">
        <v>0</v>
      </c>
      <c r="CV529">
        <v>0</v>
      </c>
      <c r="CW529">
        <v>0</v>
      </c>
      <c r="CX529">
        <v>0</v>
      </c>
      <c r="CY529">
        <v>3</v>
      </c>
      <c r="CZ529">
        <v>0</v>
      </c>
      <c r="DA529">
        <v>0</v>
      </c>
      <c r="DB529">
        <v>0</v>
      </c>
      <c r="DC529">
        <v>1</v>
      </c>
      <c r="DD529">
        <v>0</v>
      </c>
      <c r="DE529">
        <v>0</v>
      </c>
      <c r="DF529">
        <v>0</v>
      </c>
      <c r="DG529">
        <v>0</v>
      </c>
      <c r="DH529">
        <v>0</v>
      </c>
      <c r="DI529">
        <v>0</v>
      </c>
      <c r="DJ529">
        <v>0</v>
      </c>
      <c r="DK529">
        <v>0</v>
      </c>
      <c r="DL529">
        <v>0</v>
      </c>
      <c r="DM529">
        <v>0</v>
      </c>
      <c r="DN529">
        <v>3</v>
      </c>
      <c r="DO529">
        <v>0</v>
      </c>
      <c r="DP529">
        <v>0</v>
      </c>
      <c r="DQ529">
        <v>0</v>
      </c>
      <c r="DR529">
        <v>0</v>
      </c>
      <c r="DS529">
        <v>0</v>
      </c>
      <c r="DT529" s="340">
        <v>0</v>
      </c>
      <c r="DU529" s="340">
        <v>0</v>
      </c>
      <c r="DV529" s="340">
        <v>0</v>
      </c>
      <c r="DW529" s="340">
        <v>0</v>
      </c>
      <c r="DX529" s="340">
        <v>0</v>
      </c>
      <c r="DY529" s="340">
        <v>0</v>
      </c>
      <c r="DZ529" s="340">
        <v>0</v>
      </c>
      <c r="EA529" s="340">
        <v>0</v>
      </c>
      <c r="EB529" s="340">
        <v>0</v>
      </c>
      <c r="EC529" s="340">
        <v>1</v>
      </c>
      <c r="ED529" s="340">
        <v>0</v>
      </c>
      <c r="EE529" s="340">
        <v>1</v>
      </c>
      <c r="EF529" s="340">
        <v>0</v>
      </c>
      <c r="EG529" s="340">
        <v>0</v>
      </c>
      <c r="EH529" s="340">
        <v>0</v>
      </c>
      <c r="EI529" s="340">
        <v>0</v>
      </c>
      <c r="EJ529" s="235">
        <v>0</v>
      </c>
      <c r="EK529" s="235">
        <v>0</v>
      </c>
      <c r="EL529" s="235">
        <v>0</v>
      </c>
      <c r="EM529" s="235">
        <v>0</v>
      </c>
      <c r="EN529" s="235">
        <v>1</v>
      </c>
      <c r="EO529" s="235">
        <v>0</v>
      </c>
      <c r="EP529" s="235">
        <v>0</v>
      </c>
      <c r="EQ529" s="235">
        <v>0</v>
      </c>
      <c r="ER529" s="235">
        <v>0</v>
      </c>
      <c r="ES529" s="235">
        <v>0</v>
      </c>
      <c r="ET529" s="235">
        <v>2</v>
      </c>
      <c r="EU529" s="235">
        <v>0</v>
      </c>
      <c r="EV529" s="235">
        <v>0</v>
      </c>
      <c r="EW529" s="235">
        <v>0</v>
      </c>
      <c r="EX529" s="235">
        <v>0</v>
      </c>
      <c r="EY529" s="235">
        <v>0</v>
      </c>
    </row>
    <row r="530" spans="1:155" x14ac:dyDescent="0.2">
      <c r="A530" t="s">
        <v>2093</v>
      </c>
      <c r="E530" s="277"/>
      <c r="F530" s="277"/>
      <c r="G530" s="277"/>
      <c r="H530" s="277"/>
      <c r="I530" s="277"/>
      <c r="J530" s="277"/>
      <c r="K530">
        <v>0</v>
      </c>
      <c r="L530">
        <v>0</v>
      </c>
      <c r="M530">
        <v>0</v>
      </c>
      <c r="N530">
        <v>62</v>
      </c>
      <c r="O530">
        <v>0</v>
      </c>
      <c r="P530">
        <v>0</v>
      </c>
      <c r="Q530">
        <v>0</v>
      </c>
      <c r="R530">
        <v>0</v>
      </c>
      <c r="S530">
        <v>2</v>
      </c>
      <c r="T530">
        <v>14</v>
      </c>
      <c r="U530">
        <v>0</v>
      </c>
      <c r="V530">
        <v>3</v>
      </c>
      <c r="W530">
        <v>0</v>
      </c>
      <c r="X530">
        <v>0</v>
      </c>
      <c r="Y530">
        <v>0</v>
      </c>
      <c r="Z530">
        <v>0</v>
      </c>
      <c r="AA530" t="s">
        <v>2201</v>
      </c>
      <c r="AB530">
        <v>0</v>
      </c>
      <c r="AC530">
        <v>0</v>
      </c>
      <c r="AD530">
        <v>0</v>
      </c>
      <c r="AE530">
        <v>0</v>
      </c>
      <c r="AF530">
        <v>0</v>
      </c>
      <c r="AG530">
        <v>0</v>
      </c>
      <c r="AH530">
        <v>0</v>
      </c>
      <c r="AI530">
        <v>0</v>
      </c>
      <c r="AJ530">
        <v>0</v>
      </c>
      <c r="AK530">
        <v>11</v>
      </c>
      <c r="AL530">
        <v>0</v>
      </c>
      <c r="AM530">
        <v>1</v>
      </c>
      <c r="AN530">
        <v>0</v>
      </c>
      <c r="AO530">
        <v>0</v>
      </c>
      <c r="AP530">
        <v>0</v>
      </c>
      <c r="AQ530">
        <v>0</v>
      </c>
      <c r="AR530">
        <v>0</v>
      </c>
      <c r="AS530">
        <v>0</v>
      </c>
      <c r="AT530">
        <v>0</v>
      </c>
      <c r="AU530">
        <v>0</v>
      </c>
      <c r="AV530">
        <v>0</v>
      </c>
      <c r="AW530">
        <v>0</v>
      </c>
      <c r="AX530">
        <v>0</v>
      </c>
      <c r="AY530">
        <v>0</v>
      </c>
      <c r="AZ530">
        <v>0</v>
      </c>
      <c r="BA530">
        <v>9</v>
      </c>
      <c r="BB530">
        <v>3</v>
      </c>
      <c r="BC530">
        <v>0</v>
      </c>
      <c r="BD530">
        <v>0</v>
      </c>
      <c r="BE530">
        <v>0</v>
      </c>
      <c r="BF530">
        <v>0</v>
      </c>
      <c r="BG530">
        <v>0</v>
      </c>
      <c r="BH530">
        <v>0</v>
      </c>
      <c r="BI530">
        <v>0</v>
      </c>
      <c r="BJ530">
        <v>0</v>
      </c>
      <c r="BK530">
        <v>62</v>
      </c>
      <c r="BL530">
        <v>0</v>
      </c>
      <c r="BM530">
        <v>0</v>
      </c>
      <c r="BN530">
        <v>0</v>
      </c>
      <c r="BO530">
        <v>0</v>
      </c>
      <c r="BP530">
        <v>0</v>
      </c>
      <c r="BQ530">
        <v>0</v>
      </c>
      <c r="BR530">
        <v>0</v>
      </c>
      <c r="BS530">
        <v>1</v>
      </c>
      <c r="BT530">
        <v>0</v>
      </c>
      <c r="BU530">
        <v>0</v>
      </c>
      <c r="BV530">
        <v>0</v>
      </c>
      <c r="BW530">
        <v>0</v>
      </c>
      <c r="BX530">
        <v>0</v>
      </c>
      <c r="BY530">
        <v>0</v>
      </c>
      <c r="BZ530">
        <v>0</v>
      </c>
      <c r="CA530">
        <v>0</v>
      </c>
      <c r="CB530">
        <v>0</v>
      </c>
      <c r="CC530">
        <v>0</v>
      </c>
      <c r="CD530">
        <v>61</v>
      </c>
      <c r="CE530">
        <v>0</v>
      </c>
      <c r="CF530">
        <v>0</v>
      </c>
      <c r="CG530">
        <v>0</v>
      </c>
      <c r="CH530">
        <v>0</v>
      </c>
      <c r="CI530">
        <v>0</v>
      </c>
      <c r="CJ530">
        <v>0</v>
      </c>
      <c r="CK530">
        <v>0</v>
      </c>
      <c r="CL530">
        <v>0</v>
      </c>
      <c r="CM530">
        <v>0</v>
      </c>
      <c r="CN530">
        <v>0</v>
      </c>
      <c r="CO530">
        <v>0</v>
      </c>
      <c r="CP530">
        <v>0</v>
      </c>
      <c r="CQ530">
        <v>0</v>
      </c>
      <c r="CR530">
        <v>0</v>
      </c>
      <c r="CS530">
        <v>0</v>
      </c>
      <c r="CT530">
        <v>0</v>
      </c>
      <c r="CU530">
        <v>0</v>
      </c>
      <c r="CV530">
        <v>0</v>
      </c>
      <c r="CW530">
        <v>0</v>
      </c>
      <c r="CX530">
        <v>0</v>
      </c>
      <c r="CY530">
        <v>0</v>
      </c>
      <c r="CZ530">
        <v>0</v>
      </c>
      <c r="DA530">
        <v>0</v>
      </c>
      <c r="DB530">
        <v>0</v>
      </c>
      <c r="DC530">
        <v>0</v>
      </c>
      <c r="DD530">
        <v>0</v>
      </c>
      <c r="DE530">
        <v>0</v>
      </c>
      <c r="DF530">
        <v>0</v>
      </c>
      <c r="DG530">
        <v>0</v>
      </c>
      <c r="DH530">
        <v>1</v>
      </c>
      <c r="DI530">
        <v>0</v>
      </c>
      <c r="DJ530">
        <v>0</v>
      </c>
      <c r="DK530">
        <v>0</v>
      </c>
      <c r="DL530">
        <v>0</v>
      </c>
      <c r="DM530">
        <v>0</v>
      </c>
      <c r="DN530">
        <v>1</v>
      </c>
      <c r="DO530">
        <v>0</v>
      </c>
      <c r="DP530">
        <v>0</v>
      </c>
      <c r="DQ530">
        <v>0</v>
      </c>
      <c r="DR530">
        <v>0</v>
      </c>
      <c r="DS530">
        <v>0</v>
      </c>
      <c r="DT530" s="340">
        <v>0</v>
      </c>
      <c r="DU530" s="340">
        <v>0</v>
      </c>
      <c r="DV530" s="340">
        <v>0</v>
      </c>
      <c r="DW530" s="340">
        <v>0</v>
      </c>
      <c r="DX530" s="340">
        <v>0</v>
      </c>
      <c r="DY530" s="340">
        <v>0</v>
      </c>
      <c r="DZ530" s="340">
        <v>0</v>
      </c>
      <c r="EA530" s="340">
        <v>0</v>
      </c>
      <c r="EB530" s="340">
        <v>0</v>
      </c>
      <c r="EC530" s="340">
        <v>0</v>
      </c>
      <c r="ED530" s="340">
        <v>0</v>
      </c>
      <c r="EE530" s="340">
        <v>0</v>
      </c>
      <c r="EF530" s="340">
        <v>0</v>
      </c>
      <c r="EG530" s="340">
        <v>0</v>
      </c>
      <c r="EH530" s="340">
        <v>0</v>
      </c>
      <c r="EI530" s="340">
        <v>0</v>
      </c>
      <c r="EJ530" s="235">
        <v>0</v>
      </c>
      <c r="EK530" s="235">
        <v>0</v>
      </c>
      <c r="EL530" s="235">
        <v>0</v>
      </c>
      <c r="EM530" s="235">
        <v>0</v>
      </c>
      <c r="EN530" s="235">
        <v>0</v>
      </c>
      <c r="EO530" s="235">
        <v>0</v>
      </c>
      <c r="EP530" s="235">
        <v>0</v>
      </c>
      <c r="EQ530" s="235">
        <v>0</v>
      </c>
      <c r="ER530" s="235">
        <v>0</v>
      </c>
      <c r="ES530" s="235">
        <v>0</v>
      </c>
      <c r="ET530" s="235">
        <v>0</v>
      </c>
      <c r="EU530" s="235">
        <v>0</v>
      </c>
      <c r="EV530" s="235">
        <v>0</v>
      </c>
      <c r="EW530" s="235">
        <v>0</v>
      </c>
      <c r="EX530" s="235">
        <v>0</v>
      </c>
      <c r="EY530" s="235">
        <v>0</v>
      </c>
    </row>
    <row r="531" spans="1:155" x14ac:dyDescent="0.2">
      <c r="A531" t="s">
        <v>1804</v>
      </c>
      <c r="E531" s="277"/>
      <c r="F531" s="277"/>
      <c r="G531" s="277"/>
      <c r="H531" s="277"/>
      <c r="I531" s="277"/>
      <c r="J531" s="277"/>
      <c r="K531">
        <v>0</v>
      </c>
      <c r="L531">
        <v>2</v>
      </c>
      <c r="M531">
        <v>0</v>
      </c>
      <c r="N531">
        <v>1</v>
      </c>
      <c r="O531">
        <v>2</v>
      </c>
      <c r="P531">
        <v>0</v>
      </c>
      <c r="Q531">
        <v>4</v>
      </c>
      <c r="R531">
        <v>4</v>
      </c>
      <c r="S531">
        <v>0</v>
      </c>
      <c r="T531">
        <v>19</v>
      </c>
      <c r="U531">
        <v>12</v>
      </c>
      <c r="V531">
        <v>32</v>
      </c>
      <c r="W531">
        <v>0</v>
      </c>
      <c r="X531">
        <v>0</v>
      </c>
      <c r="Y531">
        <v>0</v>
      </c>
      <c r="Z531">
        <v>10</v>
      </c>
      <c r="AA531" t="s">
        <v>2201</v>
      </c>
      <c r="AB531">
        <v>0</v>
      </c>
      <c r="AC531">
        <v>0</v>
      </c>
      <c r="AD531">
        <v>0</v>
      </c>
      <c r="AE531">
        <v>0</v>
      </c>
      <c r="AF531">
        <v>0</v>
      </c>
      <c r="AG531">
        <v>0</v>
      </c>
      <c r="AH531">
        <v>1</v>
      </c>
      <c r="AI531">
        <v>0</v>
      </c>
      <c r="AJ531">
        <v>0</v>
      </c>
      <c r="AK531">
        <v>1</v>
      </c>
      <c r="AL531">
        <v>0</v>
      </c>
      <c r="AM531">
        <v>13</v>
      </c>
      <c r="AN531">
        <v>0</v>
      </c>
      <c r="AO531">
        <v>0</v>
      </c>
      <c r="AP531">
        <v>0</v>
      </c>
      <c r="AQ531">
        <v>4</v>
      </c>
      <c r="AR531">
        <v>0</v>
      </c>
      <c r="AS531">
        <v>2</v>
      </c>
      <c r="AT531">
        <v>0</v>
      </c>
      <c r="AU531">
        <v>0</v>
      </c>
      <c r="AV531">
        <v>0</v>
      </c>
      <c r="AW531">
        <v>0</v>
      </c>
      <c r="AX531">
        <v>0</v>
      </c>
      <c r="AY531">
        <v>0</v>
      </c>
      <c r="AZ531">
        <v>0</v>
      </c>
      <c r="BA531">
        <v>0</v>
      </c>
      <c r="BB531">
        <v>9</v>
      </c>
      <c r="BC531">
        <v>3</v>
      </c>
      <c r="BD531">
        <v>0</v>
      </c>
      <c r="BE531">
        <v>0</v>
      </c>
      <c r="BF531">
        <v>0</v>
      </c>
      <c r="BG531">
        <v>3</v>
      </c>
      <c r="BH531">
        <v>0</v>
      </c>
      <c r="BI531">
        <v>1</v>
      </c>
      <c r="BJ531">
        <v>0</v>
      </c>
      <c r="BK531">
        <v>0</v>
      </c>
      <c r="BL531">
        <v>1</v>
      </c>
      <c r="BM531">
        <v>0</v>
      </c>
      <c r="BN531">
        <v>0</v>
      </c>
      <c r="BO531">
        <v>1</v>
      </c>
      <c r="BP531">
        <v>0</v>
      </c>
      <c r="BQ531">
        <v>0</v>
      </c>
      <c r="BR531">
        <v>0</v>
      </c>
      <c r="BS531">
        <v>9</v>
      </c>
      <c r="BT531">
        <v>0</v>
      </c>
      <c r="BU531">
        <v>0</v>
      </c>
      <c r="BV531">
        <v>0</v>
      </c>
      <c r="BW531">
        <v>4</v>
      </c>
      <c r="BX531">
        <v>0</v>
      </c>
      <c r="BY531">
        <v>2</v>
      </c>
      <c r="BZ531">
        <v>0</v>
      </c>
      <c r="CA531">
        <v>0</v>
      </c>
      <c r="CB531">
        <v>0</v>
      </c>
      <c r="CC531">
        <v>0</v>
      </c>
      <c r="CD531">
        <v>0</v>
      </c>
      <c r="CE531">
        <v>0</v>
      </c>
      <c r="CF531">
        <v>0</v>
      </c>
      <c r="CG531">
        <v>0</v>
      </c>
      <c r="CH531">
        <v>5</v>
      </c>
      <c r="CI531">
        <v>0</v>
      </c>
      <c r="CJ531">
        <v>0</v>
      </c>
      <c r="CK531">
        <v>0</v>
      </c>
      <c r="CL531">
        <v>0</v>
      </c>
      <c r="CM531">
        <v>0</v>
      </c>
      <c r="CN531">
        <v>0</v>
      </c>
      <c r="CO531">
        <v>2</v>
      </c>
      <c r="CP531">
        <v>0</v>
      </c>
      <c r="CQ531">
        <v>0</v>
      </c>
      <c r="CR531">
        <v>0</v>
      </c>
      <c r="CS531">
        <v>0</v>
      </c>
      <c r="CT531">
        <v>1</v>
      </c>
      <c r="CU531">
        <v>2</v>
      </c>
      <c r="CV531">
        <v>0</v>
      </c>
      <c r="CW531">
        <v>4</v>
      </c>
      <c r="CX531">
        <v>0</v>
      </c>
      <c r="CY531">
        <v>9</v>
      </c>
      <c r="CZ531">
        <v>0</v>
      </c>
      <c r="DA531">
        <v>0</v>
      </c>
      <c r="DB531">
        <v>0</v>
      </c>
      <c r="DC531">
        <v>5</v>
      </c>
      <c r="DD531">
        <v>0</v>
      </c>
      <c r="DE531">
        <v>3</v>
      </c>
      <c r="DF531">
        <v>0</v>
      </c>
      <c r="DG531">
        <v>0</v>
      </c>
      <c r="DH531">
        <v>0</v>
      </c>
      <c r="DI531">
        <v>0</v>
      </c>
      <c r="DJ531">
        <v>0</v>
      </c>
      <c r="DK531">
        <v>0</v>
      </c>
      <c r="DL531">
        <v>0</v>
      </c>
      <c r="DM531">
        <v>6</v>
      </c>
      <c r="DN531">
        <v>4</v>
      </c>
      <c r="DO531">
        <v>0</v>
      </c>
      <c r="DP531">
        <v>0</v>
      </c>
      <c r="DQ531">
        <v>0</v>
      </c>
      <c r="DR531">
        <v>0</v>
      </c>
      <c r="DS531">
        <v>0</v>
      </c>
      <c r="DT531" s="340">
        <v>0</v>
      </c>
      <c r="DU531" s="340">
        <v>1</v>
      </c>
      <c r="DV531" s="340">
        <v>0</v>
      </c>
      <c r="DW531" s="340">
        <v>1</v>
      </c>
      <c r="DX531" s="340">
        <v>1</v>
      </c>
      <c r="DY531" s="340">
        <v>0</v>
      </c>
      <c r="DZ531" s="340">
        <v>0</v>
      </c>
      <c r="EA531" s="340">
        <v>0</v>
      </c>
      <c r="EB531" s="340">
        <v>0</v>
      </c>
      <c r="EC531" s="340">
        <v>9</v>
      </c>
      <c r="ED531" s="340">
        <v>0</v>
      </c>
      <c r="EE531" s="340">
        <v>2</v>
      </c>
      <c r="EF531" s="340">
        <v>0</v>
      </c>
      <c r="EG531" s="340">
        <v>0</v>
      </c>
      <c r="EH531" s="340">
        <v>0</v>
      </c>
      <c r="EI531" s="340">
        <v>0</v>
      </c>
      <c r="EJ531" s="235">
        <v>0</v>
      </c>
      <c r="EK531" s="235">
        <v>4</v>
      </c>
      <c r="EL531" s="235">
        <v>0</v>
      </c>
      <c r="EM531" s="235">
        <v>0</v>
      </c>
      <c r="EN531" s="235">
        <v>0</v>
      </c>
      <c r="EO531" s="235">
        <v>0</v>
      </c>
      <c r="EP531" s="235">
        <v>0</v>
      </c>
      <c r="EQ531" s="235">
        <v>0</v>
      </c>
      <c r="ER531" s="235">
        <v>0</v>
      </c>
      <c r="ES531" s="235">
        <v>0</v>
      </c>
      <c r="ET531" s="235">
        <v>11</v>
      </c>
      <c r="EU531" s="235">
        <v>0</v>
      </c>
      <c r="EV531" s="235">
        <v>0</v>
      </c>
      <c r="EW531" s="235">
        <v>0</v>
      </c>
      <c r="EX531" s="235">
        <v>0</v>
      </c>
      <c r="EY531" s="235">
        <v>0</v>
      </c>
    </row>
    <row r="532" spans="1:155" x14ac:dyDescent="0.2">
      <c r="A532" t="s">
        <v>1887</v>
      </c>
      <c r="E532" s="277"/>
      <c r="F532" s="277"/>
      <c r="G532" s="277"/>
      <c r="H532" s="277"/>
      <c r="I532" s="277"/>
      <c r="J532" s="277"/>
      <c r="K532">
        <v>0</v>
      </c>
      <c r="L532">
        <v>10</v>
      </c>
      <c r="M532">
        <v>0</v>
      </c>
      <c r="N532">
        <v>31</v>
      </c>
      <c r="O532">
        <v>46</v>
      </c>
      <c r="P532">
        <v>0</v>
      </c>
      <c r="Q532">
        <v>19</v>
      </c>
      <c r="R532">
        <v>0</v>
      </c>
      <c r="S532">
        <v>0</v>
      </c>
      <c r="T532">
        <v>7</v>
      </c>
      <c r="U532">
        <v>0</v>
      </c>
      <c r="V532">
        <v>1</v>
      </c>
      <c r="W532">
        <v>0</v>
      </c>
      <c r="X532">
        <v>0</v>
      </c>
      <c r="Y532">
        <v>0</v>
      </c>
      <c r="Z532">
        <v>0</v>
      </c>
      <c r="AA532" t="s">
        <v>2201</v>
      </c>
      <c r="AB532">
        <v>0</v>
      </c>
      <c r="AC532">
        <v>0</v>
      </c>
      <c r="AD532">
        <v>0</v>
      </c>
      <c r="AE532">
        <v>2</v>
      </c>
      <c r="AF532">
        <v>3</v>
      </c>
      <c r="AG532">
        <v>0</v>
      </c>
      <c r="AH532">
        <v>0</v>
      </c>
      <c r="AI532">
        <v>0</v>
      </c>
      <c r="AJ532">
        <v>0</v>
      </c>
      <c r="AK532">
        <v>0</v>
      </c>
      <c r="AL532">
        <v>0</v>
      </c>
      <c r="AM532">
        <v>0</v>
      </c>
      <c r="AN532">
        <v>0</v>
      </c>
      <c r="AO532">
        <v>0</v>
      </c>
      <c r="AP532">
        <v>0</v>
      </c>
      <c r="AQ532">
        <v>0</v>
      </c>
      <c r="AR532">
        <v>0</v>
      </c>
      <c r="AS532">
        <v>0</v>
      </c>
      <c r="AT532">
        <v>0</v>
      </c>
      <c r="AU532">
        <v>1</v>
      </c>
      <c r="AV532">
        <v>1</v>
      </c>
      <c r="AW532">
        <v>0</v>
      </c>
      <c r="AX532">
        <v>0</v>
      </c>
      <c r="AY532">
        <v>0</v>
      </c>
      <c r="AZ532">
        <v>0</v>
      </c>
      <c r="BA532">
        <v>0</v>
      </c>
      <c r="BB532">
        <v>0</v>
      </c>
      <c r="BC532">
        <v>0</v>
      </c>
      <c r="BD532">
        <v>0</v>
      </c>
      <c r="BE532">
        <v>0</v>
      </c>
      <c r="BF532">
        <v>0</v>
      </c>
      <c r="BG532">
        <v>0</v>
      </c>
      <c r="BH532">
        <v>0</v>
      </c>
      <c r="BI532">
        <v>0</v>
      </c>
      <c r="BJ532">
        <v>0</v>
      </c>
      <c r="BK532">
        <v>0</v>
      </c>
      <c r="BL532">
        <v>0</v>
      </c>
      <c r="BM532">
        <v>0</v>
      </c>
      <c r="BN532">
        <v>1</v>
      </c>
      <c r="BO532">
        <v>0</v>
      </c>
      <c r="BP532">
        <v>0</v>
      </c>
      <c r="BQ532">
        <v>0</v>
      </c>
      <c r="BR532">
        <v>0</v>
      </c>
      <c r="BS532">
        <v>0</v>
      </c>
      <c r="BT532">
        <v>0</v>
      </c>
      <c r="BU532">
        <v>0</v>
      </c>
      <c r="BV532">
        <v>0</v>
      </c>
      <c r="BW532">
        <v>0</v>
      </c>
      <c r="BX532">
        <v>0</v>
      </c>
      <c r="BY532">
        <v>1</v>
      </c>
      <c r="BZ532">
        <v>0</v>
      </c>
      <c r="CA532">
        <v>0</v>
      </c>
      <c r="CB532">
        <v>0</v>
      </c>
      <c r="CC532">
        <v>0</v>
      </c>
      <c r="CD532">
        <v>4</v>
      </c>
      <c r="CE532">
        <v>0</v>
      </c>
      <c r="CF532">
        <v>0</v>
      </c>
      <c r="CG532">
        <v>0</v>
      </c>
      <c r="CH532">
        <v>0</v>
      </c>
      <c r="CI532">
        <v>0</v>
      </c>
      <c r="CJ532">
        <v>0</v>
      </c>
      <c r="CK532">
        <v>0</v>
      </c>
      <c r="CL532">
        <v>0</v>
      </c>
      <c r="CM532">
        <v>0</v>
      </c>
      <c r="CN532">
        <v>0</v>
      </c>
      <c r="CO532">
        <v>0</v>
      </c>
      <c r="CP532">
        <v>0</v>
      </c>
      <c r="CQ532">
        <v>2</v>
      </c>
      <c r="CR532">
        <v>6</v>
      </c>
      <c r="CS532">
        <v>0</v>
      </c>
      <c r="CT532">
        <v>7</v>
      </c>
      <c r="CU532">
        <v>0</v>
      </c>
      <c r="CV532">
        <v>0</v>
      </c>
      <c r="CW532">
        <v>0</v>
      </c>
      <c r="CX532">
        <v>0</v>
      </c>
      <c r="CY532">
        <v>0</v>
      </c>
      <c r="CZ532">
        <v>0</v>
      </c>
      <c r="DA532">
        <v>0</v>
      </c>
      <c r="DB532">
        <v>0</v>
      </c>
      <c r="DC532">
        <v>0</v>
      </c>
      <c r="DD532">
        <v>0</v>
      </c>
      <c r="DE532">
        <v>0</v>
      </c>
      <c r="DF532">
        <v>0</v>
      </c>
      <c r="DG532">
        <v>0</v>
      </c>
      <c r="DH532">
        <v>5</v>
      </c>
      <c r="DI532">
        <v>0</v>
      </c>
      <c r="DJ532">
        <v>4</v>
      </c>
      <c r="DK532">
        <v>0</v>
      </c>
      <c r="DL532">
        <v>0</v>
      </c>
      <c r="DM532">
        <v>0</v>
      </c>
      <c r="DN532">
        <v>0</v>
      </c>
      <c r="DO532">
        <v>0</v>
      </c>
      <c r="DP532">
        <v>0</v>
      </c>
      <c r="DQ532">
        <v>0</v>
      </c>
      <c r="DR532">
        <v>0</v>
      </c>
      <c r="DS532">
        <v>0</v>
      </c>
      <c r="DT532" s="340">
        <v>0</v>
      </c>
      <c r="DU532" s="340">
        <v>1</v>
      </c>
      <c r="DV532" s="340">
        <v>0</v>
      </c>
      <c r="DW532" s="340">
        <v>1</v>
      </c>
      <c r="DX532" s="340">
        <v>5</v>
      </c>
      <c r="DY532" s="340">
        <v>0</v>
      </c>
      <c r="DZ532" s="340">
        <v>4</v>
      </c>
      <c r="EA532" s="340">
        <v>0</v>
      </c>
      <c r="EB532" s="340">
        <v>0</v>
      </c>
      <c r="EC532" s="340">
        <v>0</v>
      </c>
      <c r="ED532" s="340">
        <v>0</v>
      </c>
      <c r="EE532" s="340">
        <v>0</v>
      </c>
      <c r="EF532" s="340">
        <v>0</v>
      </c>
      <c r="EG532" s="340">
        <v>0</v>
      </c>
      <c r="EH532" s="340">
        <v>0</v>
      </c>
      <c r="EI532" s="340">
        <v>0</v>
      </c>
      <c r="EJ532" s="235">
        <v>0</v>
      </c>
      <c r="EK532" s="235">
        <v>2</v>
      </c>
      <c r="EL532" s="235">
        <v>0</v>
      </c>
      <c r="EM532" s="235">
        <v>0</v>
      </c>
      <c r="EN532" s="235">
        <v>2</v>
      </c>
      <c r="EO532" s="235">
        <v>0</v>
      </c>
      <c r="EP532" s="235">
        <v>1</v>
      </c>
      <c r="EQ532" s="235">
        <v>0</v>
      </c>
      <c r="ER532" s="235">
        <v>0</v>
      </c>
      <c r="ES532" s="235">
        <v>0</v>
      </c>
      <c r="ET532" s="235">
        <v>0</v>
      </c>
      <c r="EU532" s="235">
        <v>0</v>
      </c>
      <c r="EV532" s="235">
        <v>0</v>
      </c>
      <c r="EW532" s="235">
        <v>0</v>
      </c>
      <c r="EX532" s="235">
        <v>0</v>
      </c>
      <c r="EY532" s="235">
        <v>0</v>
      </c>
    </row>
    <row r="533" spans="1:155" x14ac:dyDescent="0.2">
      <c r="A533" t="s">
        <v>2041</v>
      </c>
      <c r="E533" s="277"/>
      <c r="F533" s="277"/>
      <c r="G533" s="277"/>
      <c r="H533" s="277"/>
      <c r="I533" s="277"/>
      <c r="J533" s="277"/>
      <c r="K533">
        <v>0</v>
      </c>
      <c r="L533">
        <v>63</v>
      </c>
      <c r="M533">
        <v>0</v>
      </c>
      <c r="N533">
        <v>1</v>
      </c>
      <c r="O533">
        <v>0</v>
      </c>
      <c r="P533">
        <v>0</v>
      </c>
      <c r="Q533">
        <v>0</v>
      </c>
      <c r="R533">
        <v>0</v>
      </c>
      <c r="S533">
        <v>0</v>
      </c>
      <c r="T533">
        <v>3</v>
      </c>
      <c r="U533">
        <v>0</v>
      </c>
      <c r="V533">
        <v>0</v>
      </c>
      <c r="W533">
        <v>0</v>
      </c>
      <c r="X533">
        <v>0</v>
      </c>
      <c r="Y533">
        <v>0</v>
      </c>
      <c r="Z533">
        <v>0</v>
      </c>
      <c r="AA533" t="s">
        <v>2201</v>
      </c>
      <c r="AB533">
        <v>0</v>
      </c>
      <c r="AC533">
        <v>3</v>
      </c>
      <c r="AD533">
        <v>0</v>
      </c>
      <c r="AE533">
        <v>0</v>
      </c>
      <c r="AF533">
        <v>0</v>
      </c>
      <c r="AG533">
        <v>0</v>
      </c>
      <c r="AH533">
        <v>0</v>
      </c>
      <c r="AI533">
        <v>0</v>
      </c>
      <c r="AJ533">
        <v>0</v>
      </c>
      <c r="AK533">
        <v>1</v>
      </c>
      <c r="AL533">
        <v>0</v>
      </c>
      <c r="AM533">
        <v>0</v>
      </c>
      <c r="AN533">
        <v>0</v>
      </c>
      <c r="AO533">
        <v>0</v>
      </c>
      <c r="AP533">
        <v>0</v>
      </c>
      <c r="AQ533">
        <v>0</v>
      </c>
      <c r="AR533">
        <v>0</v>
      </c>
      <c r="AS533">
        <v>4</v>
      </c>
      <c r="AT533">
        <v>0</v>
      </c>
      <c r="AU533">
        <v>0</v>
      </c>
      <c r="AV533">
        <v>0</v>
      </c>
      <c r="AW533">
        <v>0</v>
      </c>
      <c r="AX533">
        <v>0</v>
      </c>
      <c r="AY533">
        <v>0</v>
      </c>
      <c r="AZ533">
        <v>0</v>
      </c>
      <c r="BA533">
        <v>0</v>
      </c>
      <c r="BB533">
        <v>0</v>
      </c>
      <c r="BC533">
        <v>0</v>
      </c>
      <c r="BD533">
        <v>0</v>
      </c>
      <c r="BE533">
        <v>0</v>
      </c>
      <c r="BF533">
        <v>0</v>
      </c>
      <c r="BG533">
        <v>0</v>
      </c>
      <c r="BH533">
        <v>0</v>
      </c>
      <c r="BI533">
        <v>14</v>
      </c>
      <c r="BJ533">
        <v>0</v>
      </c>
      <c r="BK533">
        <v>0</v>
      </c>
      <c r="BL533">
        <v>0</v>
      </c>
      <c r="BM533">
        <v>0</v>
      </c>
      <c r="BN533">
        <v>0</v>
      </c>
      <c r="BO533">
        <v>0</v>
      </c>
      <c r="BP533">
        <v>0</v>
      </c>
      <c r="BQ533">
        <v>0</v>
      </c>
      <c r="BR533">
        <v>0</v>
      </c>
      <c r="BS533">
        <v>0</v>
      </c>
      <c r="BT533">
        <v>0</v>
      </c>
      <c r="BU533">
        <v>0</v>
      </c>
      <c r="BV533">
        <v>0</v>
      </c>
      <c r="BW533">
        <v>0</v>
      </c>
      <c r="BX533">
        <v>0</v>
      </c>
      <c r="BY533">
        <v>2</v>
      </c>
      <c r="BZ533">
        <v>0</v>
      </c>
      <c r="CA533">
        <v>0</v>
      </c>
      <c r="CB533">
        <v>0</v>
      </c>
      <c r="CC533">
        <v>0</v>
      </c>
      <c r="CD533">
        <v>0</v>
      </c>
      <c r="CE533">
        <v>0</v>
      </c>
      <c r="CF533">
        <v>0</v>
      </c>
      <c r="CG533">
        <v>0</v>
      </c>
      <c r="CH533">
        <v>0</v>
      </c>
      <c r="CI533">
        <v>0</v>
      </c>
      <c r="CJ533">
        <v>0</v>
      </c>
      <c r="CK533">
        <v>0</v>
      </c>
      <c r="CL533">
        <v>0</v>
      </c>
      <c r="CM533">
        <v>0</v>
      </c>
      <c r="CN533">
        <v>0</v>
      </c>
      <c r="CO533">
        <v>0</v>
      </c>
      <c r="CP533">
        <v>0</v>
      </c>
      <c r="CQ533">
        <v>0</v>
      </c>
      <c r="CR533">
        <v>0</v>
      </c>
      <c r="CS533">
        <v>0</v>
      </c>
      <c r="CT533">
        <v>0</v>
      </c>
      <c r="CU533">
        <v>0</v>
      </c>
      <c r="CV533">
        <v>0</v>
      </c>
      <c r="CW533">
        <v>0</v>
      </c>
      <c r="CX533">
        <v>0</v>
      </c>
      <c r="CY533">
        <v>0</v>
      </c>
      <c r="CZ533">
        <v>0</v>
      </c>
      <c r="DA533">
        <v>0</v>
      </c>
      <c r="DB533">
        <v>0</v>
      </c>
      <c r="DC533">
        <v>0</v>
      </c>
      <c r="DD533">
        <v>0</v>
      </c>
      <c r="DE533">
        <v>1</v>
      </c>
      <c r="DF533">
        <v>0</v>
      </c>
      <c r="DG533">
        <v>0</v>
      </c>
      <c r="DH533">
        <v>0</v>
      </c>
      <c r="DI533">
        <v>0</v>
      </c>
      <c r="DJ533">
        <v>0</v>
      </c>
      <c r="DK533">
        <v>0</v>
      </c>
      <c r="DL533">
        <v>0</v>
      </c>
      <c r="DM533">
        <v>0</v>
      </c>
      <c r="DN533">
        <v>0</v>
      </c>
      <c r="DO533">
        <v>0</v>
      </c>
      <c r="DP533">
        <v>0</v>
      </c>
      <c r="DQ533">
        <v>0</v>
      </c>
      <c r="DR533">
        <v>0</v>
      </c>
      <c r="DS533">
        <v>0</v>
      </c>
      <c r="DT533" s="340">
        <v>0</v>
      </c>
      <c r="DU533" s="340">
        <v>3</v>
      </c>
      <c r="DV533" s="340">
        <v>0</v>
      </c>
      <c r="DW533" s="340">
        <v>0</v>
      </c>
      <c r="DX533" s="340">
        <v>0</v>
      </c>
      <c r="DY533" s="340">
        <v>0</v>
      </c>
      <c r="DZ533" s="340">
        <v>0</v>
      </c>
      <c r="EA533" s="340">
        <v>0</v>
      </c>
      <c r="EB533" s="340">
        <v>0</v>
      </c>
      <c r="EC533" s="340">
        <v>0</v>
      </c>
      <c r="ED533" s="340">
        <v>0</v>
      </c>
      <c r="EE533" s="340">
        <v>0</v>
      </c>
      <c r="EF533" s="340">
        <v>0</v>
      </c>
      <c r="EG533" s="340">
        <v>0</v>
      </c>
      <c r="EH533" s="340">
        <v>0</v>
      </c>
      <c r="EI533" s="340">
        <v>0</v>
      </c>
      <c r="EJ533" s="235">
        <v>0</v>
      </c>
      <c r="EK533" s="235">
        <v>2</v>
      </c>
      <c r="EL533" s="235">
        <v>0</v>
      </c>
      <c r="EM533" s="235">
        <v>0</v>
      </c>
      <c r="EN533" s="235">
        <v>0</v>
      </c>
      <c r="EO533" s="235">
        <v>0</v>
      </c>
      <c r="EP533" s="235">
        <v>1</v>
      </c>
      <c r="EQ533" s="235">
        <v>0</v>
      </c>
      <c r="ER533" s="235">
        <v>0</v>
      </c>
      <c r="ES533" s="235">
        <v>0</v>
      </c>
      <c r="ET533" s="235">
        <v>0</v>
      </c>
      <c r="EU533" s="235">
        <v>0</v>
      </c>
      <c r="EV533" s="235">
        <v>0</v>
      </c>
      <c r="EW533" s="235">
        <v>0</v>
      </c>
      <c r="EX533" s="235">
        <v>0</v>
      </c>
      <c r="EY533" s="235">
        <v>0</v>
      </c>
    </row>
    <row r="534" spans="1:155" x14ac:dyDescent="0.2">
      <c r="A534" t="s">
        <v>1858</v>
      </c>
      <c r="E534" s="277"/>
      <c r="F534" s="277"/>
      <c r="G534" s="277"/>
      <c r="H534" s="277"/>
      <c r="I534" s="277"/>
      <c r="J534" s="277"/>
      <c r="K534">
        <v>0</v>
      </c>
      <c r="L534">
        <v>1</v>
      </c>
      <c r="M534">
        <v>0</v>
      </c>
      <c r="N534">
        <v>1</v>
      </c>
      <c r="O534">
        <v>23</v>
      </c>
      <c r="P534">
        <v>0</v>
      </c>
      <c r="Q534">
        <v>4</v>
      </c>
      <c r="R534">
        <v>0</v>
      </c>
      <c r="S534">
        <v>3</v>
      </c>
      <c r="T534">
        <v>13</v>
      </c>
      <c r="U534">
        <v>6</v>
      </c>
      <c r="V534">
        <v>8</v>
      </c>
      <c r="W534">
        <v>0</v>
      </c>
      <c r="X534">
        <v>0</v>
      </c>
      <c r="Y534">
        <v>0</v>
      </c>
      <c r="Z534">
        <v>1</v>
      </c>
      <c r="AA534" t="s">
        <v>2201</v>
      </c>
      <c r="AB534">
        <v>0</v>
      </c>
      <c r="AC534">
        <v>0</v>
      </c>
      <c r="AD534">
        <v>0</v>
      </c>
      <c r="AE534">
        <v>1</v>
      </c>
      <c r="AF534">
        <v>1</v>
      </c>
      <c r="AG534">
        <v>0</v>
      </c>
      <c r="AH534">
        <v>0</v>
      </c>
      <c r="AI534">
        <v>0</v>
      </c>
      <c r="AJ534">
        <v>0</v>
      </c>
      <c r="AK534">
        <v>0</v>
      </c>
      <c r="AL534">
        <v>0</v>
      </c>
      <c r="AM534">
        <v>1</v>
      </c>
      <c r="AN534">
        <v>0</v>
      </c>
      <c r="AO534">
        <v>0</v>
      </c>
      <c r="AP534">
        <v>0</v>
      </c>
      <c r="AQ534">
        <v>1</v>
      </c>
      <c r="AR534">
        <v>0</v>
      </c>
      <c r="AS534">
        <v>0</v>
      </c>
      <c r="AT534">
        <v>0</v>
      </c>
      <c r="AU534">
        <v>0</v>
      </c>
      <c r="AV534">
        <v>3</v>
      </c>
      <c r="AW534">
        <v>0</v>
      </c>
      <c r="AX534">
        <v>1</v>
      </c>
      <c r="AY534">
        <v>0</v>
      </c>
      <c r="AZ534">
        <v>0</v>
      </c>
      <c r="BA534">
        <v>0</v>
      </c>
      <c r="BB534">
        <v>0</v>
      </c>
      <c r="BC534">
        <v>0</v>
      </c>
      <c r="BD534">
        <v>0</v>
      </c>
      <c r="BE534">
        <v>0</v>
      </c>
      <c r="BF534">
        <v>0</v>
      </c>
      <c r="BG534">
        <v>0</v>
      </c>
      <c r="BH534">
        <v>0</v>
      </c>
      <c r="BI534">
        <v>0</v>
      </c>
      <c r="BJ534">
        <v>0</v>
      </c>
      <c r="BK534">
        <v>0</v>
      </c>
      <c r="BL534">
        <v>2</v>
      </c>
      <c r="BM534">
        <v>0</v>
      </c>
      <c r="BN534">
        <v>2</v>
      </c>
      <c r="BO534">
        <v>0</v>
      </c>
      <c r="BP534">
        <v>0</v>
      </c>
      <c r="BQ534">
        <v>0</v>
      </c>
      <c r="BR534">
        <v>0</v>
      </c>
      <c r="BS534">
        <v>2</v>
      </c>
      <c r="BT534">
        <v>0</v>
      </c>
      <c r="BU534">
        <v>0</v>
      </c>
      <c r="BV534">
        <v>0</v>
      </c>
      <c r="BW534">
        <v>0</v>
      </c>
      <c r="BX534">
        <v>0</v>
      </c>
      <c r="BY534">
        <v>0</v>
      </c>
      <c r="BZ534">
        <v>0</v>
      </c>
      <c r="CA534">
        <v>0</v>
      </c>
      <c r="CB534">
        <v>3</v>
      </c>
      <c r="CC534">
        <v>0</v>
      </c>
      <c r="CD534">
        <v>0</v>
      </c>
      <c r="CE534">
        <v>0</v>
      </c>
      <c r="CF534">
        <v>0</v>
      </c>
      <c r="CG534">
        <v>0</v>
      </c>
      <c r="CH534">
        <v>2</v>
      </c>
      <c r="CI534">
        <v>1</v>
      </c>
      <c r="CJ534">
        <v>0</v>
      </c>
      <c r="CK534">
        <v>0</v>
      </c>
      <c r="CL534">
        <v>0</v>
      </c>
      <c r="CM534">
        <v>0</v>
      </c>
      <c r="CN534">
        <v>0</v>
      </c>
      <c r="CO534">
        <v>0</v>
      </c>
      <c r="CP534">
        <v>0</v>
      </c>
      <c r="CQ534">
        <v>0</v>
      </c>
      <c r="CR534">
        <v>3</v>
      </c>
      <c r="CS534">
        <v>0</v>
      </c>
      <c r="CT534">
        <v>1</v>
      </c>
      <c r="CU534">
        <v>0</v>
      </c>
      <c r="CV534">
        <v>0</v>
      </c>
      <c r="CW534">
        <v>1</v>
      </c>
      <c r="CX534">
        <v>0</v>
      </c>
      <c r="CY534">
        <v>1</v>
      </c>
      <c r="CZ534">
        <v>0</v>
      </c>
      <c r="DA534">
        <v>0</v>
      </c>
      <c r="DB534">
        <v>0</v>
      </c>
      <c r="DC534">
        <v>0</v>
      </c>
      <c r="DD534">
        <v>0</v>
      </c>
      <c r="DE534">
        <v>0</v>
      </c>
      <c r="DF534">
        <v>0</v>
      </c>
      <c r="DG534">
        <v>0</v>
      </c>
      <c r="DH534">
        <v>3</v>
      </c>
      <c r="DI534">
        <v>0</v>
      </c>
      <c r="DJ534">
        <v>0</v>
      </c>
      <c r="DK534">
        <v>0</v>
      </c>
      <c r="DL534">
        <v>0</v>
      </c>
      <c r="DM534">
        <v>0</v>
      </c>
      <c r="DN534">
        <v>1</v>
      </c>
      <c r="DO534">
        <v>0</v>
      </c>
      <c r="DP534">
        <v>0</v>
      </c>
      <c r="DQ534">
        <v>0</v>
      </c>
      <c r="DR534">
        <v>0</v>
      </c>
      <c r="DS534">
        <v>0</v>
      </c>
      <c r="DT534" s="340">
        <v>0</v>
      </c>
      <c r="DU534" s="340">
        <v>0</v>
      </c>
      <c r="DV534" s="340">
        <v>0</v>
      </c>
      <c r="DW534" s="340">
        <v>0</v>
      </c>
      <c r="DX534" s="340">
        <v>3</v>
      </c>
      <c r="DY534" s="340">
        <v>0</v>
      </c>
      <c r="DZ534" s="340">
        <v>0</v>
      </c>
      <c r="EA534" s="340">
        <v>0</v>
      </c>
      <c r="EB534" s="340">
        <v>0</v>
      </c>
      <c r="EC534" s="340">
        <v>1</v>
      </c>
      <c r="ED534" s="340">
        <v>0</v>
      </c>
      <c r="EE534" s="340">
        <v>0</v>
      </c>
      <c r="EF534" s="340">
        <v>0</v>
      </c>
      <c r="EG534" s="340">
        <v>0</v>
      </c>
      <c r="EH534" s="340">
        <v>0</v>
      </c>
      <c r="EI534" s="340">
        <v>0</v>
      </c>
      <c r="EJ534" s="235">
        <v>0</v>
      </c>
      <c r="EK534" s="235">
        <v>0</v>
      </c>
      <c r="EL534" s="235">
        <v>0</v>
      </c>
      <c r="EM534" s="235">
        <v>0</v>
      </c>
      <c r="EN534" s="235">
        <v>1</v>
      </c>
      <c r="EO534" s="235">
        <v>1</v>
      </c>
      <c r="EP534" s="235">
        <v>0</v>
      </c>
      <c r="EQ534" s="235">
        <v>0</v>
      </c>
      <c r="ER534" s="235">
        <v>0</v>
      </c>
      <c r="ES534" s="235">
        <v>0</v>
      </c>
      <c r="ET534" s="235">
        <v>1</v>
      </c>
      <c r="EU534" s="235">
        <v>0</v>
      </c>
      <c r="EV534" s="235">
        <v>0</v>
      </c>
      <c r="EW534" s="235">
        <v>0</v>
      </c>
      <c r="EX534" s="235">
        <v>0</v>
      </c>
      <c r="EY534" s="235">
        <v>0</v>
      </c>
    </row>
    <row r="535" spans="1:155" x14ac:dyDescent="0.2">
      <c r="A535" t="s">
        <v>1921</v>
      </c>
      <c r="E535" s="277"/>
      <c r="F535" s="277"/>
      <c r="G535" s="277"/>
      <c r="H535" s="277"/>
      <c r="I535" s="277"/>
      <c r="J535" s="277"/>
      <c r="K535">
        <v>0</v>
      </c>
      <c r="L535">
        <v>36</v>
      </c>
      <c r="M535">
        <v>0</v>
      </c>
      <c r="N535">
        <v>0</v>
      </c>
      <c r="O535">
        <v>6</v>
      </c>
      <c r="P535">
        <v>9</v>
      </c>
      <c r="Q535">
        <v>0</v>
      </c>
      <c r="R535">
        <v>0</v>
      </c>
      <c r="S535">
        <v>0</v>
      </c>
      <c r="T535">
        <v>1</v>
      </c>
      <c r="U535">
        <v>0</v>
      </c>
      <c r="V535">
        <v>0</v>
      </c>
      <c r="W535">
        <v>1</v>
      </c>
      <c r="X535">
        <v>0</v>
      </c>
      <c r="Y535">
        <v>0</v>
      </c>
      <c r="Z535">
        <v>0</v>
      </c>
      <c r="AA535" t="s">
        <v>2201</v>
      </c>
      <c r="AB535">
        <v>0</v>
      </c>
      <c r="AC535">
        <v>14</v>
      </c>
      <c r="AD535">
        <v>0</v>
      </c>
      <c r="AE535">
        <v>0</v>
      </c>
      <c r="AF535">
        <v>3</v>
      </c>
      <c r="AG535">
        <v>3</v>
      </c>
      <c r="AH535">
        <v>0</v>
      </c>
      <c r="AI535">
        <v>0</v>
      </c>
      <c r="AJ535">
        <v>0</v>
      </c>
      <c r="AK535">
        <v>0</v>
      </c>
      <c r="AL535">
        <v>0</v>
      </c>
      <c r="AM535">
        <v>0</v>
      </c>
      <c r="AN535">
        <v>0</v>
      </c>
      <c r="AO535">
        <v>0</v>
      </c>
      <c r="AP535">
        <v>0</v>
      </c>
      <c r="AQ535">
        <v>0</v>
      </c>
      <c r="AR535">
        <v>0</v>
      </c>
      <c r="AS535">
        <v>14</v>
      </c>
      <c r="AT535">
        <v>0</v>
      </c>
      <c r="AU535">
        <v>0</v>
      </c>
      <c r="AV535">
        <v>1</v>
      </c>
      <c r="AW535">
        <v>7</v>
      </c>
      <c r="AX535">
        <v>0</v>
      </c>
      <c r="AY535">
        <v>0</v>
      </c>
      <c r="AZ535">
        <v>0</v>
      </c>
      <c r="BA535">
        <v>0</v>
      </c>
      <c r="BB535">
        <v>0</v>
      </c>
      <c r="BC535">
        <v>0</v>
      </c>
      <c r="BD535">
        <v>0</v>
      </c>
      <c r="BE535">
        <v>0</v>
      </c>
      <c r="BF535">
        <v>0</v>
      </c>
      <c r="BG535">
        <v>0</v>
      </c>
      <c r="BH535">
        <v>0</v>
      </c>
      <c r="BI535">
        <v>23</v>
      </c>
      <c r="BJ535">
        <v>0</v>
      </c>
      <c r="BK535">
        <v>0</v>
      </c>
      <c r="BL535">
        <v>2</v>
      </c>
      <c r="BM535">
        <v>7</v>
      </c>
      <c r="BN535">
        <v>0</v>
      </c>
      <c r="BO535">
        <v>0</v>
      </c>
      <c r="BP535">
        <v>0</v>
      </c>
      <c r="BQ535">
        <v>0</v>
      </c>
      <c r="BR535">
        <v>0</v>
      </c>
      <c r="BS535">
        <v>0</v>
      </c>
      <c r="BT535">
        <v>0</v>
      </c>
      <c r="BU535">
        <v>0</v>
      </c>
      <c r="BV535">
        <v>0</v>
      </c>
      <c r="BW535">
        <v>0</v>
      </c>
      <c r="BX535">
        <v>0</v>
      </c>
      <c r="BY535">
        <v>23</v>
      </c>
      <c r="BZ535">
        <v>0</v>
      </c>
      <c r="CA535">
        <v>0</v>
      </c>
      <c r="CB535">
        <v>13</v>
      </c>
      <c r="CC535">
        <v>4</v>
      </c>
      <c r="CD535">
        <v>0</v>
      </c>
      <c r="CE535">
        <v>0</v>
      </c>
      <c r="CF535">
        <v>0</v>
      </c>
      <c r="CG535">
        <v>0</v>
      </c>
      <c r="CH535">
        <v>0</v>
      </c>
      <c r="CI535">
        <v>0</v>
      </c>
      <c r="CJ535">
        <v>0</v>
      </c>
      <c r="CK535">
        <v>0</v>
      </c>
      <c r="CL535">
        <v>0</v>
      </c>
      <c r="CM535">
        <v>0</v>
      </c>
      <c r="CN535">
        <v>0</v>
      </c>
      <c r="CO535">
        <v>19</v>
      </c>
      <c r="CP535">
        <v>0</v>
      </c>
      <c r="CQ535">
        <v>0</v>
      </c>
      <c r="CR535">
        <v>6</v>
      </c>
      <c r="CS535">
        <v>7</v>
      </c>
      <c r="CT535">
        <v>0</v>
      </c>
      <c r="CU535">
        <v>0</v>
      </c>
      <c r="CV535">
        <v>0</v>
      </c>
      <c r="CW535">
        <v>0</v>
      </c>
      <c r="CX535">
        <v>0</v>
      </c>
      <c r="CY535">
        <v>0</v>
      </c>
      <c r="CZ535">
        <v>1</v>
      </c>
      <c r="DA535">
        <v>0</v>
      </c>
      <c r="DB535">
        <v>0</v>
      </c>
      <c r="DC535">
        <v>0</v>
      </c>
      <c r="DD535">
        <v>0</v>
      </c>
      <c r="DE535">
        <v>30</v>
      </c>
      <c r="DF535">
        <v>0</v>
      </c>
      <c r="DG535">
        <v>0</v>
      </c>
      <c r="DH535">
        <v>11</v>
      </c>
      <c r="DI535">
        <v>0</v>
      </c>
      <c r="DJ535">
        <v>0</v>
      </c>
      <c r="DK535">
        <v>0</v>
      </c>
      <c r="DL535">
        <v>0</v>
      </c>
      <c r="DM535">
        <v>0</v>
      </c>
      <c r="DN535">
        <v>0</v>
      </c>
      <c r="DO535">
        <v>0</v>
      </c>
      <c r="DP535">
        <v>0</v>
      </c>
      <c r="DQ535">
        <v>0</v>
      </c>
      <c r="DR535">
        <v>0</v>
      </c>
      <c r="DS535">
        <v>0</v>
      </c>
      <c r="DT535" s="340">
        <v>0</v>
      </c>
      <c r="DU535" s="340">
        <v>24</v>
      </c>
      <c r="DV535" s="340">
        <v>0</v>
      </c>
      <c r="DW535" s="340">
        <v>0</v>
      </c>
      <c r="DX535" s="340">
        <v>11</v>
      </c>
      <c r="DY535" s="340">
        <v>3</v>
      </c>
      <c r="DZ535" s="340">
        <v>0</v>
      </c>
      <c r="EA535" s="340">
        <v>0</v>
      </c>
      <c r="EB535" s="340">
        <v>0</v>
      </c>
      <c r="EC535" s="340">
        <v>0</v>
      </c>
      <c r="ED535" s="340">
        <v>0</v>
      </c>
      <c r="EE535" s="340">
        <v>0</v>
      </c>
      <c r="EF535" s="340">
        <v>0</v>
      </c>
      <c r="EG535" s="340">
        <v>0</v>
      </c>
      <c r="EH535" s="340">
        <v>0</v>
      </c>
      <c r="EI535" s="340">
        <v>0</v>
      </c>
      <c r="EJ535" s="235">
        <v>0</v>
      </c>
      <c r="EK535" s="235">
        <v>25</v>
      </c>
      <c r="EL535" s="235">
        <v>0</v>
      </c>
      <c r="EM535" s="235">
        <v>0</v>
      </c>
      <c r="EN535" s="235">
        <v>15</v>
      </c>
      <c r="EO535" s="235">
        <v>2</v>
      </c>
      <c r="EP535" s="235">
        <v>0</v>
      </c>
      <c r="EQ535" s="235">
        <v>0</v>
      </c>
      <c r="ER535" s="235">
        <v>0</v>
      </c>
      <c r="ES535" s="235">
        <v>0</v>
      </c>
      <c r="ET535" s="235">
        <v>0</v>
      </c>
      <c r="EU535" s="235">
        <v>0</v>
      </c>
      <c r="EV535" s="235">
        <v>0</v>
      </c>
      <c r="EW535" s="235">
        <v>0</v>
      </c>
      <c r="EX535" s="235">
        <v>0</v>
      </c>
      <c r="EY535" s="235">
        <v>0</v>
      </c>
    </row>
    <row r="536" spans="1:155" x14ac:dyDescent="0.2">
      <c r="A536" t="s">
        <v>1701</v>
      </c>
      <c r="E536" s="277"/>
      <c r="F536" s="277"/>
      <c r="G536" s="277"/>
      <c r="H536" s="277"/>
      <c r="I536" s="277"/>
      <c r="J536" s="277"/>
      <c r="K536">
        <v>0</v>
      </c>
      <c r="L536">
        <v>253</v>
      </c>
      <c r="M536">
        <v>0</v>
      </c>
      <c r="N536">
        <v>0</v>
      </c>
      <c r="O536">
        <v>141</v>
      </c>
      <c r="P536">
        <v>59</v>
      </c>
      <c r="Q536">
        <v>0</v>
      </c>
      <c r="R536">
        <v>0</v>
      </c>
      <c r="S536">
        <v>0</v>
      </c>
      <c r="T536">
        <v>0</v>
      </c>
      <c r="U536">
        <v>0</v>
      </c>
      <c r="V536">
        <v>6</v>
      </c>
      <c r="W536">
        <v>1</v>
      </c>
      <c r="X536">
        <v>0</v>
      </c>
      <c r="Y536">
        <v>0</v>
      </c>
      <c r="Z536">
        <v>0</v>
      </c>
      <c r="AA536" t="s">
        <v>2201</v>
      </c>
      <c r="AB536">
        <v>0</v>
      </c>
      <c r="AC536">
        <v>225</v>
      </c>
      <c r="AD536">
        <v>0</v>
      </c>
      <c r="AE536">
        <v>0</v>
      </c>
      <c r="AF536">
        <v>73</v>
      </c>
      <c r="AG536">
        <v>57</v>
      </c>
      <c r="AH536">
        <v>0</v>
      </c>
      <c r="AI536">
        <v>0</v>
      </c>
      <c r="AJ536">
        <v>0</v>
      </c>
      <c r="AK536">
        <v>0</v>
      </c>
      <c r="AL536">
        <v>0</v>
      </c>
      <c r="AM536">
        <v>6</v>
      </c>
      <c r="AN536">
        <v>1</v>
      </c>
      <c r="AO536">
        <v>0</v>
      </c>
      <c r="AP536">
        <v>0</v>
      </c>
      <c r="AQ536">
        <v>0</v>
      </c>
      <c r="AR536">
        <v>0</v>
      </c>
      <c r="AS536">
        <v>66</v>
      </c>
      <c r="AT536">
        <v>1</v>
      </c>
      <c r="AU536">
        <v>0</v>
      </c>
      <c r="AV536">
        <v>5</v>
      </c>
      <c r="AW536">
        <v>38</v>
      </c>
      <c r="AX536">
        <v>0</v>
      </c>
      <c r="AY536">
        <v>0</v>
      </c>
      <c r="AZ536">
        <v>0</v>
      </c>
      <c r="BA536">
        <v>1</v>
      </c>
      <c r="BB536">
        <v>1</v>
      </c>
      <c r="BC536">
        <v>0</v>
      </c>
      <c r="BD536">
        <v>0</v>
      </c>
      <c r="BE536">
        <v>0</v>
      </c>
      <c r="BF536">
        <v>0</v>
      </c>
      <c r="BG536">
        <v>0</v>
      </c>
      <c r="BH536">
        <v>0</v>
      </c>
      <c r="BI536">
        <v>68</v>
      </c>
      <c r="BJ536">
        <v>1</v>
      </c>
      <c r="BK536">
        <v>0</v>
      </c>
      <c r="BL536">
        <v>48</v>
      </c>
      <c r="BM536">
        <v>36</v>
      </c>
      <c r="BN536">
        <v>0</v>
      </c>
      <c r="BO536">
        <v>0</v>
      </c>
      <c r="BP536">
        <v>0</v>
      </c>
      <c r="BQ536">
        <v>0</v>
      </c>
      <c r="BR536">
        <v>0</v>
      </c>
      <c r="BS536">
        <v>0</v>
      </c>
      <c r="BT536">
        <v>0</v>
      </c>
      <c r="BU536">
        <v>0</v>
      </c>
      <c r="BV536">
        <v>0</v>
      </c>
      <c r="BW536">
        <v>0</v>
      </c>
      <c r="BX536">
        <v>0</v>
      </c>
      <c r="BY536">
        <v>230</v>
      </c>
      <c r="BZ536">
        <v>0</v>
      </c>
      <c r="CA536">
        <v>0</v>
      </c>
      <c r="CB536">
        <v>69</v>
      </c>
      <c r="CC536">
        <v>105</v>
      </c>
      <c r="CD536">
        <v>0</v>
      </c>
      <c r="CE536">
        <v>0</v>
      </c>
      <c r="CF536">
        <v>0</v>
      </c>
      <c r="CG536">
        <v>0</v>
      </c>
      <c r="CH536">
        <v>0</v>
      </c>
      <c r="CI536">
        <v>0</v>
      </c>
      <c r="CJ536">
        <v>0</v>
      </c>
      <c r="CK536">
        <v>0</v>
      </c>
      <c r="CL536">
        <v>0</v>
      </c>
      <c r="CM536">
        <v>0</v>
      </c>
      <c r="CN536">
        <v>0</v>
      </c>
      <c r="CO536">
        <v>242</v>
      </c>
      <c r="CP536">
        <v>0</v>
      </c>
      <c r="CQ536">
        <v>0</v>
      </c>
      <c r="CR536">
        <v>90</v>
      </c>
      <c r="CS536">
        <v>109</v>
      </c>
      <c r="CT536">
        <v>0</v>
      </c>
      <c r="CU536">
        <v>0</v>
      </c>
      <c r="CV536">
        <v>0</v>
      </c>
      <c r="CW536">
        <v>0</v>
      </c>
      <c r="CX536">
        <v>0</v>
      </c>
      <c r="CY536">
        <v>0</v>
      </c>
      <c r="CZ536">
        <v>0</v>
      </c>
      <c r="DA536">
        <v>0</v>
      </c>
      <c r="DB536">
        <v>0</v>
      </c>
      <c r="DC536">
        <v>0</v>
      </c>
      <c r="DD536">
        <v>0</v>
      </c>
      <c r="DE536">
        <v>127</v>
      </c>
      <c r="DF536">
        <v>0</v>
      </c>
      <c r="DG536">
        <v>0</v>
      </c>
      <c r="DH536">
        <v>156</v>
      </c>
      <c r="DI536">
        <v>141</v>
      </c>
      <c r="DJ536">
        <v>0</v>
      </c>
      <c r="DK536">
        <v>0</v>
      </c>
      <c r="DL536">
        <v>0</v>
      </c>
      <c r="DM536">
        <v>0</v>
      </c>
      <c r="DN536">
        <v>0</v>
      </c>
      <c r="DO536">
        <v>0</v>
      </c>
      <c r="DP536">
        <v>0</v>
      </c>
      <c r="DQ536">
        <v>0</v>
      </c>
      <c r="DR536">
        <v>0</v>
      </c>
      <c r="DS536">
        <v>0</v>
      </c>
      <c r="DT536" s="340">
        <v>0</v>
      </c>
      <c r="DU536" s="340">
        <v>124</v>
      </c>
      <c r="DV536" s="340">
        <v>0</v>
      </c>
      <c r="DW536" s="340">
        <v>0</v>
      </c>
      <c r="DX536" s="340">
        <v>133</v>
      </c>
      <c r="DY536" s="340">
        <v>141</v>
      </c>
      <c r="DZ536" s="340">
        <v>0</v>
      </c>
      <c r="EA536" s="340">
        <v>0</v>
      </c>
      <c r="EB536" s="340">
        <v>0</v>
      </c>
      <c r="EC536" s="340">
        <v>0</v>
      </c>
      <c r="ED536" s="340">
        <v>0</v>
      </c>
      <c r="EE536" s="340">
        <v>0</v>
      </c>
      <c r="EF536" s="340">
        <v>0</v>
      </c>
      <c r="EG536" s="340">
        <v>0</v>
      </c>
      <c r="EH536" s="340">
        <v>0</v>
      </c>
      <c r="EI536" s="340">
        <v>0</v>
      </c>
      <c r="EJ536" s="235">
        <v>0</v>
      </c>
      <c r="EK536" s="235">
        <v>195</v>
      </c>
      <c r="EL536" s="235">
        <v>0</v>
      </c>
      <c r="EM536" s="235">
        <v>0</v>
      </c>
      <c r="EN536" s="235">
        <v>145</v>
      </c>
      <c r="EO536" s="235">
        <v>14</v>
      </c>
      <c r="EP536" s="235">
        <v>0</v>
      </c>
      <c r="EQ536" s="235">
        <v>0</v>
      </c>
      <c r="ER536" s="235">
        <v>0</v>
      </c>
      <c r="ES536" s="235">
        <v>0</v>
      </c>
      <c r="ET536" s="235">
        <v>0</v>
      </c>
      <c r="EU536" s="235">
        <v>0</v>
      </c>
      <c r="EV536" s="235">
        <v>0</v>
      </c>
      <c r="EW536" s="235">
        <v>0</v>
      </c>
      <c r="EX536" s="235">
        <v>0</v>
      </c>
      <c r="EY536" s="235">
        <v>0</v>
      </c>
    </row>
    <row r="537" spans="1:155" x14ac:dyDescent="0.2">
      <c r="A537" t="s">
        <v>1720</v>
      </c>
      <c r="E537" s="277"/>
      <c r="F537" s="277"/>
      <c r="G537" s="277"/>
      <c r="H537" s="277"/>
      <c r="I537" s="277"/>
      <c r="J537" s="277"/>
      <c r="K537">
        <v>0</v>
      </c>
      <c r="L537">
        <v>44</v>
      </c>
      <c r="M537">
        <v>2</v>
      </c>
      <c r="N537">
        <v>0</v>
      </c>
      <c r="O537">
        <v>30</v>
      </c>
      <c r="P537">
        <v>15</v>
      </c>
      <c r="Q537">
        <v>0</v>
      </c>
      <c r="R537">
        <v>0</v>
      </c>
      <c r="S537">
        <v>1</v>
      </c>
      <c r="T537">
        <v>1</v>
      </c>
      <c r="U537">
        <v>0</v>
      </c>
      <c r="V537">
        <v>1</v>
      </c>
      <c r="W537">
        <v>0</v>
      </c>
      <c r="X537">
        <v>0</v>
      </c>
      <c r="Y537">
        <v>0</v>
      </c>
      <c r="Z537">
        <v>0</v>
      </c>
      <c r="AA537" t="s">
        <v>2201</v>
      </c>
      <c r="AB537">
        <v>0</v>
      </c>
      <c r="AC537">
        <v>10</v>
      </c>
      <c r="AD537">
        <v>1</v>
      </c>
      <c r="AE537">
        <v>0</v>
      </c>
      <c r="AF537">
        <v>14</v>
      </c>
      <c r="AG537">
        <v>1</v>
      </c>
      <c r="AH537">
        <v>0</v>
      </c>
      <c r="AI537">
        <v>0</v>
      </c>
      <c r="AJ537">
        <v>0</v>
      </c>
      <c r="AK537">
        <v>0</v>
      </c>
      <c r="AL537">
        <v>0</v>
      </c>
      <c r="AM537">
        <v>0</v>
      </c>
      <c r="AN537">
        <v>0</v>
      </c>
      <c r="AO537">
        <v>0</v>
      </c>
      <c r="AP537">
        <v>0</v>
      </c>
      <c r="AQ537">
        <v>0</v>
      </c>
      <c r="AR537">
        <v>0</v>
      </c>
      <c r="AS537">
        <v>16</v>
      </c>
      <c r="AT537">
        <v>1</v>
      </c>
      <c r="AU537">
        <v>0</v>
      </c>
      <c r="AV537">
        <v>5</v>
      </c>
      <c r="AW537">
        <v>4</v>
      </c>
      <c r="AX537">
        <v>0</v>
      </c>
      <c r="AY537">
        <v>0</v>
      </c>
      <c r="AZ537">
        <v>0</v>
      </c>
      <c r="BA537">
        <v>0</v>
      </c>
      <c r="BB537">
        <v>0</v>
      </c>
      <c r="BC537">
        <v>0</v>
      </c>
      <c r="BD537">
        <v>0</v>
      </c>
      <c r="BE537">
        <v>0</v>
      </c>
      <c r="BF537">
        <v>0</v>
      </c>
      <c r="BG537">
        <v>0</v>
      </c>
      <c r="BH537">
        <v>0</v>
      </c>
      <c r="BI537">
        <v>26</v>
      </c>
      <c r="BJ537">
        <v>0</v>
      </c>
      <c r="BK537">
        <v>0</v>
      </c>
      <c r="BL537">
        <v>3</v>
      </c>
      <c r="BM537">
        <v>12</v>
      </c>
      <c r="BN537">
        <v>0</v>
      </c>
      <c r="BO537">
        <v>0</v>
      </c>
      <c r="BP537">
        <v>0</v>
      </c>
      <c r="BQ537">
        <v>0</v>
      </c>
      <c r="BR537">
        <v>0</v>
      </c>
      <c r="BS537">
        <v>0</v>
      </c>
      <c r="BT537">
        <v>0</v>
      </c>
      <c r="BU537">
        <v>0</v>
      </c>
      <c r="BV537">
        <v>0</v>
      </c>
      <c r="BW537">
        <v>0</v>
      </c>
      <c r="BX537">
        <v>0</v>
      </c>
      <c r="BY537">
        <v>37</v>
      </c>
      <c r="BZ537">
        <v>0</v>
      </c>
      <c r="CA537">
        <v>0</v>
      </c>
      <c r="CB537">
        <v>10</v>
      </c>
      <c r="CC537">
        <v>2</v>
      </c>
      <c r="CD537">
        <v>0</v>
      </c>
      <c r="CE537">
        <v>0</v>
      </c>
      <c r="CF537">
        <v>0</v>
      </c>
      <c r="CG537">
        <v>0</v>
      </c>
      <c r="CH537">
        <v>0</v>
      </c>
      <c r="CI537">
        <v>0</v>
      </c>
      <c r="CJ537">
        <v>0</v>
      </c>
      <c r="CK537">
        <v>0</v>
      </c>
      <c r="CL537">
        <v>0</v>
      </c>
      <c r="CM537">
        <v>0</v>
      </c>
      <c r="CN537">
        <v>0</v>
      </c>
      <c r="CO537">
        <v>9</v>
      </c>
      <c r="CP537">
        <v>0</v>
      </c>
      <c r="CQ537">
        <v>0</v>
      </c>
      <c r="CR537">
        <v>4</v>
      </c>
      <c r="CS537">
        <v>1</v>
      </c>
      <c r="CT537">
        <v>0</v>
      </c>
      <c r="CU537">
        <v>0</v>
      </c>
      <c r="CV537">
        <v>0</v>
      </c>
      <c r="CW537">
        <v>0</v>
      </c>
      <c r="CX537">
        <v>0</v>
      </c>
      <c r="CY537">
        <v>0</v>
      </c>
      <c r="CZ537">
        <v>0</v>
      </c>
      <c r="DA537">
        <v>0</v>
      </c>
      <c r="DB537">
        <v>0</v>
      </c>
      <c r="DC537">
        <v>0</v>
      </c>
      <c r="DD537">
        <v>0</v>
      </c>
      <c r="DE537">
        <v>21</v>
      </c>
      <c r="DF537">
        <v>0</v>
      </c>
      <c r="DG537">
        <v>0</v>
      </c>
      <c r="DH537">
        <v>14</v>
      </c>
      <c r="DI537">
        <v>0</v>
      </c>
      <c r="DJ537">
        <v>0</v>
      </c>
      <c r="DK537">
        <v>0</v>
      </c>
      <c r="DL537">
        <v>0</v>
      </c>
      <c r="DM537">
        <v>0</v>
      </c>
      <c r="DN537">
        <v>0</v>
      </c>
      <c r="DO537">
        <v>0</v>
      </c>
      <c r="DP537">
        <v>0</v>
      </c>
      <c r="DQ537">
        <v>0</v>
      </c>
      <c r="DR537">
        <v>0</v>
      </c>
      <c r="DS537">
        <v>0</v>
      </c>
      <c r="DT537" s="340">
        <v>0</v>
      </c>
      <c r="DU537" s="340">
        <v>26</v>
      </c>
      <c r="DV537" s="340">
        <v>1</v>
      </c>
      <c r="DW537" s="340">
        <v>0</v>
      </c>
      <c r="DX537" s="340">
        <v>19</v>
      </c>
      <c r="DY537" s="340">
        <v>3</v>
      </c>
      <c r="DZ537" s="340">
        <v>0</v>
      </c>
      <c r="EA537" s="340">
        <v>0</v>
      </c>
      <c r="EB537" s="340">
        <v>0</v>
      </c>
      <c r="EC537" s="340">
        <v>1</v>
      </c>
      <c r="ED537" s="340">
        <v>0</v>
      </c>
      <c r="EE537" s="340">
        <v>0</v>
      </c>
      <c r="EF537" s="340">
        <v>0</v>
      </c>
      <c r="EG537" s="340">
        <v>0</v>
      </c>
      <c r="EH537" s="340">
        <v>0</v>
      </c>
      <c r="EI537" s="340">
        <v>0</v>
      </c>
      <c r="EJ537" s="235">
        <v>0</v>
      </c>
      <c r="EK537" s="235">
        <v>27</v>
      </c>
      <c r="EL537" s="235">
        <v>0</v>
      </c>
      <c r="EM537" s="235">
        <v>0</v>
      </c>
      <c r="EN537" s="235">
        <v>30</v>
      </c>
      <c r="EO537" s="235">
        <v>1</v>
      </c>
      <c r="EP537" s="235">
        <v>0</v>
      </c>
      <c r="EQ537" s="235">
        <v>0</v>
      </c>
      <c r="ER537" s="235">
        <v>0</v>
      </c>
      <c r="ES537" s="235">
        <v>0</v>
      </c>
      <c r="ET537" s="235">
        <v>2</v>
      </c>
      <c r="EU537" s="235">
        <v>0</v>
      </c>
      <c r="EV537" s="235">
        <v>0</v>
      </c>
      <c r="EW537" s="235">
        <v>0</v>
      </c>
      <c r="EX537" s="235">
        <v>0</v>
      </c>
      <c r="EY537" s="235">
        <v>0</v>
      </c>
    </row>
    <row r="538" spans="1:155" x14ac:dyDescent="0.2">
      <c r="A538" t="s">
        <v>1775</v>
      </c>
      <c r="E538" s="277"/>
      <c r="F538" s="277"/>
      <c r="G538" s="277"/>
      <c r="H538" s="277"/>
      <c r="I538" s="277"/>
      <c r="J538" s="277"/>
      <c r="K538">
        <v>0</v>
      </c>
      <c r="L538">
        <v>54</v>
      </c>
      <c r="M538">
        <v>1</v>
      </c>
      <c r="N538">
        <v>0</v>
      </c>
      <c r="O538">
        <v>19</v>
      </c>
      <c r="P538">
        <v>19</v>
      </c>
      <c r="Q538">
        <v>0</v>
      </c>
      <c r="R538">
        <v>0</v>
      </c>
      <c r="S538">
        <v>2</v>
      </c>
      <c r="T538">
        <v>2</v>
      </c>
      <c r="U538">
        <v>0</v>
      </c>
      <c r="V538">
        <v>5</v>
      </c>
      <c r="W538">
        <v>1</v>
      </c>
      <c r="X538">
        <v>0</v>
      </c>
      <c r="Y538">
        <v>0</v>
      </c>
      <c r="Z538">
        <v>1</v>
      </c>
      <c r="AA538" t="s">
        <v>2201</v>
      </c>
      <c r="AB538">
        <v>0</v>
      </c>
      <c r="AC538">
        <v>25</v>
      </c>
      <c r="AD538">
        <v>1</v>
      </c>
      <c r="AE538">
        <v>0</v>
      </c>
      <c r="AF538">
        <v>15</v>
      </c>
      <c r="AG538">
        <v>7</v>
      </c>
      <c r="AH538">
        <v>0</v>
      </c>
      <c r="AI538">
        <v>0</v>
      </c>
      <c r="AJ538">
        <v>0</v>
      </c>
      <c r="AK538">
        <v>0</v>
      </c>
      <c r="AL538">
        <v>0</v>
      </c>
      <c r="AM538">
        <v>0</v>
      </c>
      <c r="AN538">
        <v>0</v>
      </c>
      <c r="AO538">
        <v>0</v>
      </c>
      <c r="AP538">
        <v>0</v>
      </c>
      <c r="AQ538">
        <v>0</v>
      </c>
      <c r="AR538">
        <v>0</v>
      </c>
      <c r="AS538">
        <v>19</v>
      </c>
      <c r="AT538">
        <v>0</v>
      </c>
      <c r="AU538">
        <v>0</v>
      </c>
      <c r="AV538">
        <v>2</v>
      </c>
      <c r="AW538">
        <v>9</v>
      </c>
      <c r="AX538">
        <v>0</v>
      </c>
      <c r="AY538">
        <v>0</v>
      </c>
      <c r="AZ538">
        <v>0</v>
      </c>
      <c r="BA538">
        <v>0</v>
      </c>
      <c r="BB538">
        <v>0</v>
      </c>
      <c r="BC538">
        <v>0</v>
      </c>
      <c r="BD538">
        <v>0</v>
      </c>
      <c r="BE538">
        <v>0</v>
      </c>
      <c r="BF538">
        <v>0</v>
      </c>
      <c r="BG538">
        <v>0</v>
      </c>
      <c r="BH538">
        <v>0</v>
      </c>
      <c r="BI538">
        <v>24</v>
      </c>
      <c r="BJ538">
        <v>0</v>
      </c>
      <c r="BK538">
        <v>0</v>
      </c>
      <c r="BL538">
        <v>0</v>
      </c>
      <c r="BM538">
        <v>6</v>
      </c>
      <c r="BN538">
        <v>0</v>
      </c>
      <c r="BO538">
        <v>0</v>
      </c>
      <c r="BP538">
        <v>0</v>
      </c>
      <c r="BQ538">
        <v>0</v>
      </c>
      <c r="BR538">
        <v>0</v>
      </c>
      <c r="BS538">
        <v>1</v>
      </c>
      <c r="BT538">
        <v>0</v>
      </c>
      <c r="BU538">
        <v>0</v>
      </c>
      <c r="BV538">
        <v>0</v>
      </c>
      <c r="BW538">
        <v>0</v>
      </c>
      <c r="BX538">
        <v>0</v>
      </c>
      <c r="BY538">
        <v>33</v>
      </c>
      <c r="BZ538">
        <v>0</v>
      </c>
      <c r="CA538">
        <v>0</v>
      </c>
      <c r="CB538">
        <v>4</v>
      </c>
      <c r="CC538">
        <v>5</v>
      </c>
      <c r="CD538">
        <v>0</v>
      </c>
      <c r="CE538">
        <v>0</v>
      </c>
      <c r="CF538">
        <v>0</v>
      </c>
      <c r="CG538">
        <v>0</v>
      </c>
      <c r="CH538">
        <v>1</v>
      </c>
      <c r="CI538">
        <v>0</v>
      </c>
      <c r="CJ538">
        <v>0</v>
      </c>
      <c r="CK538">
        <v>0</v>
      </c>
      <c r="CL538">
        <v>0</v>
      </c>
      <c r="CM538">
        <v>0</v>
      </c>
      <c r="CN538">
        <v>0</v>
      </c>
      <c r="CO538">
        <v>10</v>
      </c>
      <c r="CP538">
        <v>0</v>
      </c>
      <c r="CQ538">
        <v>0</v>
      </c>
      <c r="CR538">
        <v>3</v>
      </c>
      <c r="CS538">
        <v>15</v>
      </c>
      <c r="CT538">
        <v>0</v>
      </c>
      <c r="CU538">
        <v>0</v>
      </c>
      <c r="CV538">
        <v>0</v>
      </c>
      <c r="CW538">
        <v>0</v>
      </c>
      <c r="CX538">
        <v>0</v>
      </c>
      <c r="CY538">
        <v>0</v>
      </c>
      <c r="CZ538">
        <v>0</v>
      </c>
      <c r="DA538">
        <v>0</v>
      </c>
      <c r="DB538">
        <v>0</v>
      </c>
      <c r="DC538">
        <v>0</v>
      </c>
      <c r="DD538">
        <v>0</v>
      </c>
      <c r="DE538">
        <v>18</v>
      </c>
      <c r="DF538">
        <v>0</v>
      </c>
      <c r="DG538">
        <v>0</v>
      </c>
      <c r="DH538">
        <v>17</v>
      </c>
      <c r="DI538">
        <v>0</v>
      </c>
      <c r="DJ538">
        <v>0</v>
      </c>
      <c r="DK538">
        <v>0</v>
      </c>
      <c r="DL538">
        <v>0</v>
      </c>
      <c r="DM538">
        <v>0</v>
      </c>
      <c r="DN538">
        <v>0</v>
      </c>
      <c r="DO538">
        <v>0</v>
      </c>
      <c r="DP538">
        <v>0</v>
      </c>
      <c r="DQ538">
        <v>0</v>
      </c>
      <c r="DR538">
        <v>0</v>
      </c>
      <c r="DS538">
        <v>0</v>
      </c>
      <c r="DT538" s="340">
        <v>0</v>
      </c>
      <c r="DU538" s="340">
        <v>38</v>
      </c>
      <c r="DV538" s="340">
        <v>0</v>
      </c>
      <c r="DW538" s="340">
        <v>0</v>
      </c>
      <c r="DX538" s="340">
        <v>11</v>
      </c>
      <c r="DY538" s="340">
        <v>3</v>
      </c>
      <c r="DZ538" s="340">
        <v>0</v>
      </c>
      <c r="EA538" s="340">
        <v>0</v>
      </c>
      <c r="EB538" s="340">
        <v>0</v>
      </c>
      <c r="EC538" s="340">
        <v>0</v>
      </c>
      <c r="ED538" s="340">
        <v>0</v>
      </c>
      <c r="EE538" s="340">
        <v>1</v>
      </c>
      <c r="EF538" s="340">
        <v>1</v>
      </c>
      <c r="EG538" s="340">
        <v>0</v>
      </c>
      <c r="EH538" s="340">
        <v>0</v>
      </c>
      <c r="EI538" s="340">
        <v>0</v>
      </c>
      <c r="EJ538" s="235">
        <v>0</v>
      </c>
      <c r="EK538" s="235">
        <v>31</v>
      </c>
      <c r="EL538" s="235">
        <v>0</v>
      </c>
      <c r="EM538" s="235">
        <v>0</v>
      </c>
      <c r="EN538" s="235">
        <v>17</v>
      </c>
      <c r="EO538" s="235">
        <v>0</v>
      </c>
      <c r="EP538" s="235">
        <v>0</v>
      </c>
      <c r="EQ538" s="235">
        <v>0</v>
      </c>
      <c r="ER538" s="235">
        <v>0</v>
      </c>
      <c r="ES538" s="235">
        <v>2</v>
      </c>
      <c r="ET538" s="235">
        <v>0</v>
      </c>
      <c r="EU538" s="235">
        <v>0</v>
      </c>
      <c r="EV538" s="235">
        <v>1</v>
      </c>
      <c r="EW538" s="235">
        <v>0</v>
      </c>
      <c r="EX538" s="235">
        <v>0</v>
      </c>
      <c r="EY538" s="235">
        <v>0</v>
      </c>
    </row>
    <row r="539" spans="1:155" x14ac:dyDescent="0.2">
      <c r="A539" t="s">
        <v>2077</v>
      </c>
      <c r="E539" s="277"/>
      <c r="F539" s="277"/>
      <c r="G539" s="277"/>
      <c r="H539" s="277"/>
      <c r="I539" s="277"/>
      <c r="J539" s="277"/>
      <c r="K539">
        <v>0</v>
      </c>
      <c r="L539">
        <v>26</v>
      </c>
      <c r="M539">
        <v>0</v>
      </c>
      <c r="N539">
        <v>0</v>
      </c>
      <c r="O539">
        <v>8</v>
      </c>
      <c r="P539">
        <v>1</v>
      </c>
      <c r="Q539">
        <v>0</v>
      </c>
      <c r="R539">
        <v>0</v>
      </c>
      <c r="S539">
        <v>1</v>
      </c>
      <c r="T539">
        <v>1</v>
      </c>
      <c r="U539">
        <v>0</v>
      </c>
      <c r="V539">
        <v>0</v>
      </c>
      <c r="W539">
        <v>0</v>
      </c>
      <c r="X539">
        <v>0</v>
      </c>
      <c r="Y539">
        <v>0</v>
      </c>
      <c r="Z539">
        <v>0</v>
      </c>
      <c r="AA539" t="s">
        <v>2201</v>
      </c>
      <c r="AB539">
        <v>0</v>
      </c>
      <c r="AC539">
        <v>7</v>
      </c>
      <c r="AD539">
        <v>0</v>
      </c>
      <c r="AE539">
        <v>0</v>
      </c>
      <c r="AF539">
        <v>3</v>
      </c>
      <c r="AG539">
        <v>0</v>
      </c>
      <c r="AH539">
        <v>0</v>
      </c>
      <c r="AI539">
        <v>0</v>
      </c>
      <c r="AJ539">
        <v>0</v>
      </c>
      <c r="AK539">
        <v>0</v>
      </c>
      <c r="AL539">
        <v>0</v>
      </c>
      <c r="AM539">
        <v>0</v>
      </c>
      <c r="AN539">
        <v>0</v>
      </c>
      <c r="AO539">
        <v>0</v>
      </c>
      <c r="AP539">
        <v>0</v>
      </c>
      <c r="AQ539">
        <v>0</v>
      </c>
      <c r="AR539">
        <v>0</v>
      </c>
      <c r="AS539">
        <v>1</v>
      </c>
      <c r="AT539">
        <v>0</v>
      </c>
      <c r="AU539">
        <v>0</v>
      </c>
      <c r="AV539">
        <v>2</v>
      </c>
      <c r="AW539">
        <v>1</v>
      </c>
      <c r="AX539">
        <v>0</v>
      </c>
      <c r="AY539">
        <v>0</v>
      </c>
      <c r="AZ539">
        <v>0</v>
      </c>
      <c r="BA539">
        <v>0</v>
      </c>
      <c r="BB539">
        <v>0</v>
      </c>
      <c r="BC539">
        <v>0</v>
      </c>
      <c r="BD539">
        <v>0</v>
      </c>
      <c r="BE539">
        <v>0</v>
      </c>
      <c r="BF539">
        <v>0</v>
      </c>
      <c r="BG539">
        <v>0</v>
      </c>
      <c r="BH539">
        <v>0</v>
      </c>
      <c r="BI539">
        <v>5</v>
      </c>
      <c r="BJ539">
        <v>0</v>
      </c>
      <c r="BK539">
        <v>0</v>
      </c>
      <c r="BL539">
        <v>2</v>
      </c>
      <c r="BM539">
        <v>2</v>
      </c>
      <c r="BN539">
        <v>0</v>
      </c>
      <c r="BO539">
        <v>0</v>
      </c>
      <c r="BP539">
        <v>0</v>
      </c>
      <c r="BQ539">
        <v>0</v>
      </c>
      <c r="BR539">
        <v>0</v>
      </c>
      <c r="BS539">
        <v>0</v>
      </c>
      <c r="BT539">
        <v>0</v>
      </c>
      <c r="BU539">
        <v>0</v>
      </c>
      <c r="BV539">
        <v>0</v>
      </c>
      <c r="BW539">
        <v>0</v>
      </c>
      <c r="BX539">
        <v>0</v>
      </c>
      <c r="BY539">
        <v>14</v>
      </c>
      <c r="BZ539">
        <v>0</v>
      </c>
      <c r="CA539">
        <v>0</v>
      </c>
      <c r="CB539">
        <v>1</v>
      </c>
      <c r="CC539">
        <v>0</v>
      </c>
      <c r="CD539">
        <v>0</v>
      </c>
      <c r="CE539">
        <v>0</v>
      </c>
      <c r="CF539">
        <v>0</v>
      </c>
      <c r="CG539">
        <v>0</v>
      </c>
      <c r="CH539">
        <v>0</v>
      </c>
      <c r="CI539">
        <v>0</v>
      </c>
      <c r="CJ539">
        <v>0</v>
      </c>
      <c r="CK539">
        <v>0</v>
      </c>
      <c r="CL539">
        <v>0</v>
      </c>
      <c r="CM539">
        <v>0</v>
      </c>
      <c r="CN539">
        <v>0</v>
      </c>
      <c r="CO539">
        <v>9</v>
      </c>
      <c r="CP539">
        <v>0</v>
      </c>
      <c r="CQ539">
        <v>0</v>
      </c>
      <c r="CR539">
        <v>0</v>
      </c>
      <c r="CS539">
        <v>0</v>
      </c>
      <c r="CT539">
        <v>0</v>
      </c>
      <c r="CU539">
        <v>0</v>
      </c>
      <c r="CV539">
        <v>0</v>
      </c>
      <c r="CW539">
        <v>0</v>
      </c>
      <c r="CX539">
        <v>0</v>
      </c>
      <c r="CY539">
        <v>0</v>
      </c>
      <c r="CZ539">
        <v>0</v>
      </c>
      <c r="DA539">
        <v>0</v>
      </c>
      <c r="DB539">
        <v>0</v>
      </c>
      <c r="DC539">
        <v>0</v>
      </c>
      <c r="DD539">
        <v>0</v>
      </c>
      <c r="DE539">
        <v>5</v>
      </c>
      <c r="DF539">
        <v>0</v>
      </c>
      <c r="DG539">
        <v>0</v>
      </c>
      <c r="DH539">
        <v>4</v>
      </c>
      <c r="DI539">
        <v>0</v>
      </c>
      <c r="DJ539">
        <v>0</v>
      </c>
      <c r="DK539">
        <v>0</v>
      </c>
      <c r="DL539">
        <v>0</v>
      </c>
      <c r="DM539">
        <v>0</v>
      </c>
      <c r="DN539">
        <v>0</v>
      </c>
      <c r="DO539">
        <v>0</v>
      </c>
      <c r="DP539">
        <v>0</v>
      </c>
      <c r="DQ539">
        <v>0</v>
      </c>
      <c r="DR539">
        <v>0</v>
      </c>
      <c r="DS539">
        <v>0</v>
      </c>
      <c r="DT539" s="340">
        <v>0</v>
      </c>
      <c r="DU539" s="340">
        <v>11</v>
      </c>
      <c r="DV539" s="340">
        <v>0</v>
      </c>
      <c r="DW539" s="340">
        <v>0</v>
      </c>
      <c r="DX539" s="340">
        <v>6</v>
      </c>
      <c r="DY539" s="340">
        <v>0</v>
      </c>
      <c r="DZ539" s="340">
        <v>0</v>
      </c>
      <c r="EA539" s="340">
        <v>0</v>
      </c>
      <c r="EB539" s="340">
        <v>0</v>
      </c>
      <c r="EC539" s="340">
        <v>0</v>
      </c>
      <c r="ED539" s="340">
        <v>0</v>
      </c>
      <c r="EE539" s="340">
        <v>0</v>
      </c>
      <c r="EF539" s="340">
        <v>0</v>
      </c>
      <c r="EG539" s="340">
        <v>0</v>
      </c>
      <c r="EH539" s="340">
        <v>0</v>
      </c>
      <c r="EI539" s="340">
        <v>0</v>
      </c>
      <c r="EJ539" s="235">
        <v>0</v>
      </c>
      <c r="EK539" s="235">
        <v>15</v>
      </c>
      <c r="EL539" s="235">
        <v>0</v>
      </c>
      <c r="EM539" s="235">
        <v>0</v>
      </c>
      <c r="EN539" s="235">
        <v>11</v>
      </c>
      <c r="EO539" s="235">
        <v>0</v>
      </c>
      <c r="EP539" s="235">
        <v>0</v>
      </c>
      <c r="EQ539" s="235">
        <v>0</v>
      </c>
      <c r="ER539" s="235">
        <v>0</v>
      </c>
      <c r="ES539" s="235">
        <v>0</v>
      </c>
      <c r="ET539" s="235">
        <v>0</v>
      </c>
      <c r="EU539" s="235">
        <v>0</v>
      </c>
      <c r="EV539" s="235">
        <v>0</v>
      </c>
      <c r="EW539" s="235">
        <v>0</v>
      </c>
      <c r="EX539" s="235">
        <v>0</v>
      </c>
      <c r="EY539" s="235">
        <v>0</v>
      </c>
    </row>
    <row r="540" spans="1:155" x14ac:dyDescent="0.2">
      <c r="A540" t="s">
        <v>1741</v>
      </c>
      <c r="E540" s="277"/>
      <c r="F540" s="277"/>
      <c r="G540" s="277"/>
      <c r="H540" s="277"/>
      <c r="I540" s="277"/>
      <c r="J540" s="277"/>
      <c r="K540">
        <v>0</v>
      </c>
      <c r="L540">
        <v>77</v>
      </c>
      <c r="M540">
        <v>0</v>
      </c>
      <c r="N540">
        <v>0</v>
      </c>
      <c r="O540">
        <v>163</v>
      </c>
      <c r="P540">
        <v>12</v>
      </c>
      <c r="Q540">
        <v>2</v>
      </c>
      <c r="R540">
        <v>0</v>
      </c>
      <c r="S540">
        <v>0</v>
      </c>
      <c r="T540">
        <v>4</v>
      </c>
      <c r="U540">
        <v>0</v>
      </c>
      <c r="V540">
        <v>4</v>
      </c>
      <c r="W540">
        <v>1</v>
      </c>
      <c r="X540">
        <v>0</v>
      </c>
      <c r="Y540">
        <v>0</v>
      </c>
      <c r="Z540">
        <v>0</v>
      </c>
      <c r="AA540" t="s">
        <v>2201</v>
      </c>
      <c r="AB540">
        <v>0</v>
      </c>
      <c r="AC540">
        <v>28</v>
      </c>
      <c r="AD540">
        <v>0</v>
      </c>
      <c r="AE540">
        <v>0</v>
      </c>
      <c r="AF540">
        <v>44</v>
      </c>
      <c r="AG540">
        <v>4</v>
      </c>
      <c r="AH540">
        <v>1</v>
      </c>
      <c r="AI540">
        <v>0</v>
      </c>
      <c r="AJ540">
        <v>0</v>
      </c>
      <c r="AK540">
        <v>0</v>
      </c>
      <c r="AL540">
        <v>0</v>
      </c>
      <c r="AM540">
        <v>0</v>
      </c>
      <c r="AN540">
        <v>0</v>
      </c>
      <c r="AO540">
        <v>0</v>
      </c>
      <c r="AP540">
        <v>0</v>
      </c>
      <c r="AQ540">
        <v>0</v>
      </c>
      <c r="AR540">
        <v>0</v>
      </c>
      <c r="AS540">
        <v>50</v>
      </c>
      <c r="AT540">
        <v>0</v>
      </c>
      <c r="AU540">
        <v>0</v>
      </c>
      <c r="AV540">
        <v>39</v>
      </c>
      <c r="AW540">
        <v>20</v>
      </c>
      <c r="AX540">
        <v>0</v>
      </c>
      <c r="AY540">
        <v>0</v>
      </c>
      <c r="AZ540">
        <v>0</v>
      </c>
      <c r="BA540">
        <v>0</v>
      </c>
      <c r="BB540">
        <v>0</v>
      </c>
      <c r="BC540">
        <v>0</v>
      </c>
      <c r="BD540">
        <v>0</v>
      </c>
      <c r="BE540">
        <v>0</v>
      </c>
      <c r="BF540">
        <v>0</v>
      </c>
      <c r="BG540">
        <v>0</v>
      </c>
      <c r="BH540">
        <v>0</v>
      </c>
      <c r="BI540">
        <v>52</v>
      </c>
      <c r="BJ540">
        <v>0</v>
      </c>
      <c r="BK540">
        <v>0</v>
      </c>
      <c r="BL540">
        <v>40</v>
      </c>
      <c r="BM540">
        <v>24</v>
      </c>
      <c r="BN540">
        <v>1</v>
      </c>
      <c r="BO540">
        <v>0</v>
      </c>
      <c r="BP540">
        <v>0</v>
      </c>
      <c r="BQ540">
        <v>2</v>
      </c>
      <c r="BR540">
        <v>0</v>
      </c>
      <c r="BS540">
        <v>3</v>
      </c>
      <c r="BT540">
        <v>1</v>
      </c>
      <c r="BU540">
        <v>0</v>
      </c>
      <c r="BV540">
        <v>0</v>
      </c>
      <c r="BW540">
        <v>0</v>
      </c>
      <c r="BX540">
        <v>0</v>
      </c>
      <c r="BY540">
        <v>66</v>
      </c>
      <c r="BZ540">
        <v>0</v>
      </c>
      <c r="CA540">
        <v>0</v>
      </c>
      <c r="CB540">
        <v>64</v>
      </c>
      <c r="CC540">
        <v>6</v>
      </c>
      <c r="CD540">
        <v>0</v>
      </c>
      <c r="CE540">
        <v>0</v>
      </c>
      <c r="CF540">
        <v>0</v>
      </c>
      <c r="CG540">
        <v>0</v>
      </c>
      <c r="CH540">
        <v>4</v>
      </c>
      <c r="CI540">
        <v>0</v>
      </c>
      <c r="CJ540">
        <v>0</v>
      </c>
      <c r="CK540">
        <v>0</v>
      </c>
      <c r="CL540">
        <v>0</v>
      </c>
      <c r="CM540">
        <v>0</v>
      </c>
      <c r="CN540">
        <v>0</v>
      </c>
      <c r="CO540">
        <v>44</v>
      </c>
      <c r="CP540">
        <v>0</v>
      </c>
      <c r="CQ540">
        <v>0</v>
      </c>
      <c r="CR540">
        <v>45</v>
      </c>
      <c r="CS540">
        <v>4</v>
      </c>
      <c r="CT540">
        <v>0</v>
      </c>
      <c r="CU540">
        <v>0</v>
      </c>
      <c r="CV540">
        <v>0</v>
      </c>
      <c r="CW540">
        <v>0</v>
      </c>
      <c r="CX540">
        <v>0</v>
      </c>
      <c r="CY540">
        <v>0</v>
      </c>
      <c r="CZ540">
        <v>0</v>
      </c>
      <c r="DA540">
        <v>0</v>
      </c>
      <c r="DB540">
        <v>0</v>
      </c>
      <c r="DC540">
        <v>0</v>
      </c>
      <c r="DD540">
        <v>0</v>
      </c>
      <c r="DE540">
        <v>40</v>
      </c>
      <c r="DF540">
        <v>0</v>
      </c>
      <c r="DG540">
        <v>0</v>
      </c>
      <c r="DH540">
        <v>30</v>
      </c>
      <c r="DI540">
        <v>4</v>
      </c>
      <c r="DJ540">
        <v>0</v>
      </c>
      <c r="DK540">
        <v>0</v>
      </c>
      <c r="DL540">
        <v>0</v>
      </c>
      <c r="DM540">
        <v>1</v>
      </c>
      <c r="DN540">
        <v>0</v>
      </c>
      <c r="DO540">
        <v>0</v>
      </c>
      <c r="DP540">
        <v>0</v>
      </c>
      <c r="DQ540">
        <v>0</v>
      </c>
      <c r="DR540">
        <v>0</v>
      </c>
      <c r="DS540">
        <v>0</v>
      </c>
      <c r="DT540" s="340">
        <v>0</v>
      </c>
      <c r="DU540" s="340">
        <v>43</v>
      </c>
      <c r="DV540" s="340">
        <v>0</v>
      </c>
      <c r="DW540" s="340">
        <v>0</v>
      </c>
      <c r="DX540" s="340">
        <v>45</v>
      </c>
      <c r="DY540" s="340">
        <v>4</v>
      </c>
      <c r="DZ540" s="340">
        <v>0</v>
      </c>
      <c r="EA540" s="340">
        <v>0</v>
      </c>
      <c r="EB540" s="340">
        <v>0</v>
      </c>
      <c r="EC540" s="340">
        <v>0</v>
      </c>
      <c r="ED540" s="340">
        <v>1</v>
      </c>
      <c r="EE540" s="340">
        <v>1</v>
      </c>
      <c r="EF540" s="340">
        <v>0</v>
      </c>
      <c r="EG540" s="340">
        <v>0</v>
      </c>
      <c r="EH540" s="340">
        <v>0</v>
      </c>
      <c r="EI540" s="340">
        <v>0</v>
      </c>
      <c r="EJ540" s="235">
        <v>0</v>
      </c>
      <c r="EK540" s="235">
        <v>47</v>
      </c>
      <c r="EL540" s="235">
        <v>0</v>
      </c>
      <c r="EM540" s="235">
        <v>0</v>
      </c>
      <c r="EN540" s="235">
        <v>32</v>
      </c>
      <c r="EO540" s="235">
        <v>1</v>
      </c>
      <c r="EP540" s="235">
        <v>0</v>
      </c>
      <c r="EQ540" s="235">
        <v>0</v>
      </c>
      <c r="ER540" s="235">
        <v>0</v>
      </c>
      <c r="ES540" s="235">
        <v>0</v>
      </c>
      <c r="ET540" s="235">
        <v>2</v>
      </c>
      <c r="EU540" s="235">
        <v>0</v>
      </c>
      <c r="EV540" s="235">
        <v>0</v>
      </c>
      <c r="EW540" s="235">
        <v>0</v>
      </c>
      <c r="EX540" s="235">
        <v>0</v>
      </c>
      <c r="EY540" s="235">
        <v>0</v>
      </c>
    </row>
    <row r="541" spans="1:155" x14ac:dyDescent="0.2">
      <c r="A541" t="s">
        <v>1785</v>
      </c>
      <c r="E541" s="277"/>
      <c r="F541" s="277"/>
      <c r="G541" s="277"/>
      <c r="H541" s="277"/>
      <c r="I541" s="277"/>
      <c r="J541" s="277"/>
      <c r="K541">
        <v>0</v>
      </c>
      <c r="L541">
        <v>21</v>
      </c>
      <c r="M541">
        <v>1</v>
      </c>
      <c r="N541">
        <v>3</v>
      </c>
      <c r="O541">
        <v>69</v>
      </c>
      <c r="P541">
        <v>0</v>
      </c>
      <c r="Q541">
        <v>1</v>
      </c>
      <c r="R541">
        <v>0</v>
      </c>
      <c r="S541">
        <v>0</v>
      </c>
      <c r="T541">
        <v>4</v>
      </c>
      <c r="U541">
        <v>1</v>
      </c>
      <c r="V541">
        <v>5</v>
      </c>
      <c r="W541">
        <v>1</v>
      </c>
      <c r="X541">
        <v>0</v>
      </c>
      <c r="Y541">
        <v>0</v>
      </c>
      <c r="Z541">
        <v>0</v>
      </c>
      <c r="AA541" t="s">
        <v>2201</v>
      </c>
      <c r="AB541">
        <v>0</v>
      </c>
      <c r="AC541">
        <v>1</v>
      </c>
      <c r="AD541">
        <v>0</v>
      </c>
      <c r="AE541">
        <v>0</v>
      </c>
      <c r="AF541">
        <v>13</v>
      </c>
      <c r="AG541">
        <v>0</v>
      </c>
      <c r="AH541">
        <v>0</v>
      </c>
      <c r="AI541">
        <v>0</v>
      </c>
      <c r="AJ541">
        <v>0</v>
      </c>
      <c r="AK541">
        <v>1</v>
      </c>
      <c r="AL541">
        <v>0</v>
      </c>
      <c r="AM541">
        <v>2</v>
      </c>
      <c r="AN541">
        <v>0</v>
      </c>
      <c r="AO541">
        <v>0</v>
      </c>
      <c r="AP541">
        <v>0</v>
      </c>
      <c r="AQ541">
        <v>0</v>
      </c>
      <c r="AR541">
        <v>0</v>
      </c>
      <c r="AS541">
        <v>1</v>
      </c>
      <c r="AT541">
        <v>0</v>
      </c>
      <c r="AU541">
        <v>0</v>
      </c>
      <c r="AV541">
        <v>2</v>
      </c>
      <c r="AW541">
        <v>0</v>
      </c>
      <c r="AX541">
        <v>0</v>
      </c>
      <c r="AY541">
        <v>0</v>
      </c>
      <c r="AZ541">
        <v>0</v>
      </c>
      <c r="BA541">
        <v>0</v>
      </c>
      <c r="BB541">
        <v>0</v>
      </c>
      <c r="BC541">
        <v>0</v>
      </c>
      <c r="BD541">
        <v>0</v>
      </c>
      <c r="BE541">
        <v>0</v>
      </c>
      <c r="BF541">
        <v>0</v>
      </c>
      <c r="BG541">
        <v>0</v>
      </c>
      <c r="BH541">
        <v>0</v>
      </c>
      <c r="BI541">
        <v>0</v>
      </c>
      <c r="BJ541">
        <v>0</v>
      </c>
      <c r="BK541">
        <v>0</v>
      </c>
      <c r="BL541">
        <v>9</v>
      </c>
      <c r="BM541">
        <v>0</v>
      </c>
      <c r="BN541">
        <v>0</v>
      </c>
      <c r="BO541">
        <v>0</v>
      </c>
      <c r="BP541">
        <v>0</v>
      </c>
      <c r="BQ541">
        <v>0</v>
      </c>
      <c r="BR541">
        <v>0</v>
      </c>
      <c r="BS541">
        <v>1</v>
      </c>
      <c r="BT541">
        <v>1</v>
      </c>
      <c r="BU541">
        <v>0</v>
      </c>
      <c r="BV541">
        <v>0</v>
      </c>
      <c r="BW541">
        <v>0</v>
      </c>
      <c r="BX541">
        <v>0</v>
      </c>
      <c r="BY541">
        <v>6</v>
      </c>
      <c r="BZ541">
        <v>1</v>
      </c>
      <c r="CA541">
        <v>1</v>
      </c>
      <c r="CB541">
        <v>4</v>
      </c>
      <c r="CC541">
        <v>0</v>
      </c>
      <c r="CD541">
        <v>0</v>
      </c>
      <c r="CE541">
        <v>0</v>
      </c>
      <c r="CF541">
        <v>0</v>
      </c>
      <c r="CG541">
        <v>0</v>
      </c>
      <c r="CH541">
        <v>0</v>
      </c>
      <c r="CI541">
        <v>0</v>
      </c>
      <c r="CJ541">
        <v>0</v>
      </c>
      <c r="CK541">
        <v>0</v>
      </c>
      <c r="CL541">
        <v>0</v>
      </c>
      <c r="CM541">
        <v>0</v>
      </c>
      <c r="CN541">
        <v>0</v>
      </c>
      <c r="CO541">
        <v>2</v>
      </c>
      <c r="CP541">
        <v>0</v>
      </c>
      <c r="CQ541">
        <v>1</v>
      </c>
      <c r="CR541">
        <v>18</v>
      </c>
      <c r="CS541">
        <v>0</v>
      </c>
      <c r="CT541">
        <v>0</v>
      </c>
      <c r="CU541">
        <v>0</v>
      </c>
      <c r="CV541">
        <v>0</v>
      </c>
      <c r="CW541">
        <v>0</v>
      </c>
      <c r="CX541">
        <v>0</v>
      </c>
      <c r="CY541">
        <v>2</v>
      </c>
      <c r="CZ541">
        <v>0</v>
      </c>
      <c r="DA541">
        <v>0</v>
      </c>
      <c r="DB541">
        <v>0</v>
      </c>
      <c r="DC541">
        <v>0</v>
      </c>
      <c r="DD541">
        <v>0</v>
      </c>
      <c r="DE541">
        <v>9</v>
      </c>
      <c r="DF541">
        <v>0</v>
      </c>
      <c r="DG541">
        <v>0</v>
      </c>
      <c r="DH541">
        <v>1</v>
      </c>
      <c r="DI541">
        <v>0</v>
      </c>
      <c r="DJ541">
        <v>1</v>
      </c>
      <c r="DK541">
        <v>0</v>
      </c>
      <c r="DL541">
        <v>0</v>
      </c>
      <c r="DM541">
        <v>0</v>
      </c>
      <c r="DN541">
        <v>0</v>
      </c>
      <c r="DO541">
        <v>2</v>
      </c>
      <c r="DP541">
        <v>0</v>
      </c>
      <c r="DQ541">
        <v>0</v>
      </c>
      <c r="DR541">
        <v>0</v>
      </c>
      <c r="DS541">
        <v>0</v>
      </c>
      <c r="DT541" s="340">
        <v>0</v>
      </c>
      <c r="DU541" s="340">
        <v>0</v>
      </c>
      <c r="DV541" s="340">
        <v>0</v>
      </c>
      <c r="DW541" s="340">
        <v>0</v>
      </c>
      <c r="DX541" s="340">
        <v>7</v>
      </c>
      <c r="DY541" s="340">
        <v>0</v>
      </c>
      <c r="DZ541" s="340">
        <v>0</v>
      </c>
      <c r="EA541" s="340">
        <v>0</v>
      </c>
      <c r="EB541" s="340">
        <v>0</v>
      </c>
      <c r="EC541" s="340">
        <v>1</v>
      </c>
      <c r="ED541" s="340">
        <v>0</v>
      </c>
      <c r="EE541" s="340">
        <v>0</v>
      </c>
      <c r="EF541" s="340">
        <v>0</v>
      </c>
      <c r="EG541" s="340">
        <v>0</v>
      </c>
      <c r="EH541" s="340">
        <v>0</v>
      </c>
      <c r="EI541" s="340">
        <v>0</v>
      </c>
      <c r="EJ541" s="235">
        <v>0</v>
      </c>
      <c r="EK541" s="235">
        <v>12</v>
      </c>
      <c r="EL541" s="235">
        <v>0</v>
      </c>
      <c r="EM541" s="235">
        <v>0</v>
      </c>
      <c r="EN541" s="235">
        <v>1</v>
      </c>
      <c r="EO541" s="235">
        <v>0</v>
      </c>
      <c r="EP541" s="235">
        <v>0</v>
      </c>
      <c r="EQ541" s="235">
        <v>0</v>
      </c>
      <c r="ER541" s="235">
        <v>0</v>
      </c>
      <c r="ES541" s="235">
        <v>0</v>
      </c>
      <c r="ET541" s="235">
        <v>0</v>
      </c>
      <c r="EU541" s="235">
        <v>0</v>
      </c>
      <c r="EV541" s="235">
        <v>0</v>
      </c>
      <c r="EW541" s="235">
        <v>0</v>
      </c>
      <c r="EX541" s="235">
        <v>0</v>
      </c>
      <c r="EY541" s="235">
        <v>0</v>
      </c>
    </row>
    <row r="542" spans="1:155" x14ac:dyDescent="0.2">
      <c r="A542" t="s">
        <v>1850</v>
      </c>
      <c r="K542">
        <v>0</v>
      </c>
      <c r="L542">
        <v>10</v>
      </c>
      <c r="M542">
        <v>0</v>
      </c>
      <c r="N542">
        <v>0</v>
      </c>
      <c r="O542">
        <v>0</v>
      </c>
      <c r="P542">
        <v>0</v>
      </c>
      <c r="Q542">
        <v>0</v>
      </c>
      <c r="R542">
        <v>0</v>
      </c>
      <c r="S542">
        <v>7</v>
      </c>
      <c r="T542">
        <v>66</v>
      </c>
      <c r="U542">
        <v>14</v>
      </c>
      <c r="V542">
        <v>0</v>
      </c>
      <c r="W542">
        <v>0</v>
      </c>
      <c r="X542">
        <v>0</v>
      </c>
      <c r="Y542">
        <v>0</v>
      </c>
      <c r="Z542">
        <v>0</v>
      </c>
      <c r="AA542" t="s">
        <v>2201</v>
      </c>
      <c r="AB542">
        <v>0</v>
      </c>
      <c r="AC542">
        <v>0</v>
      </c>
      <c r="AD542">
        <v>0</v>
      </c>
      <c r="AE542">
        <v>0</v>
      </c>
      <c r="AF542">
        <v>0</v>
      </c>
      <c r="AG542">
        <v>0</v>
      </c>
      <c r="AH542">
        <v>0</v>
      </c>
      <c r="AI542">
        <v>0</v>
      </c>
      <c r="AJ542">
        <v>3</v>
      </c>
      <c r="AK542">
        <v>1</v>
      </c>
      <c r="AL542">
        <v>0</v>
      </c>
      <c r="AM542">
        <v>0</v>
      </c>
      <c r="AN542">
        <v>0</v>
      </c>
      <c r="AO542">
        <v>0</v>
      </c>
      <c r="AP542">
        <v>0</v>
      </c>
      <c r="AQ542">
        <v>0</v>
      </c>
      <c r="AR542">
        <v>0</v>
      </c>
      <c r="AS542">
        <v>0</v>
      </c>
      <c r="AT542">
        <v>0</v>
      </c>
      <c r="AU542">
        <v>0</v>
      </c>
      <c r="AV542">
        <v>0</v>
      </c>
      <c r="AW542">
        <v>0</v>
      </c>
      <c r="AX542">
        <v>0</v>
      </c>
      <c r="AY542">
        <v>0</v>
      </c>
      <c r="AZ542">
        <v>0</v>
      </c>
      <c r="BA542">
        <v>0</v>
      </c>
      <c r="BB542">
        <v>9</v>
      </c>
      <c r="BC542">
        <v>0</v>
      </c>
      <c r="BD542">
        <v>0</v>
      </c>
      <c r="BE542">
        <v>0</v>
      </c>
      <c r="BF542">
        <v>0</v>
      </c>
      <c r="BG542">
        <v>0</v>
      </c>
      <c r="BH542">
        <v>0</v>
      </c>
      <c r="BI542">
        <v>0</v>
      </c>
      <c r="BJ542">
        <v>0</v>
      </c>
      <c r="BK542">
        <v>0</v>
      </c>
      <c r="BL542">
        <v>0</v>
      </c>
      <c r="BM542">
        <v>0</v>
      </c>
      <c r="BN542">
        <v>0</v>
      </c>
      <c r="BO542">
        <v>0</v>
      </c>
      <c r="BP542">
        <v>0</v>
      </c>
      <c r="BQ542">
        <v>2</v>
      </c>
      <c r="BR542">
        <v>0</v>
      </c>
      <c r="BS542">
        <v>0</v>
      </c>
      <c r="BT542">
        <v>0</v>
      </c>
      <c r="BU542">
        <v>0</v>
      </c>
      <c r="BV542">
        <v>0</v>
      </c>
      <c r="BW542">
        <v>0</v>
      </c>
      <c r="BX542">
        <v>0</v>
      </c>
      <c r="BY542">
        <v>0</v>
      </c>
      <c r="BZ542">
        <v>0</v>
      </c>
      <c r="CA542">
        <v>0</v>
      </c>
      <c r="CB542">
        <v>0</v>
      </c>
      <c r="CC542">
        <v>0</v>
      </c>
      <c r="CD542">
        <v>0</v>
      </c>
      <c r="CE542">
        <v>0</v>
      </c>
      <c r="CF542">
        <v>0</v>
      </c>
      <c r="CG542">
        <v>0</v>
      </c>
      <c r="CH542">
        <v>12</v>
      </c>
      <c r="CI542">
        <v>0</v>
      </c>
      <c r="CJ542">
        <v>0</v>
      </c>
      <c r="CK542">
        <v>0</v>
      </c>
      <c r="CL542">
        <v>0</v>
      </c>
      <c r="CM542">
        <v>0</v>
      </c>
      <c r="CN542">
        <v>0</v>
      </c>
      <c r="CO542">
        <v>3</v>
      </c>
      <c r="CP542">
        <v>0</v>
      </c>
      <c r="CQ542">
        <v>0</v>
      </c>
      <c r="CR542">
        <v>0</v>
      </c>
      <c r="CS542">
        <v>0</v>
      </c>
      <c r="CT542">
        <v>0</v>
      </c>
      <c r="CU542">
        <v>0</v>
      </c>
      <c r="CV542">
        <v>3</v>
      </c>
      <c r="CW542">
        <v>16</v>
      </c>
      <c r="CX542">
        <v>0</v>
      </c>
      <c r="CY542">
        <v>0</v>
      </c>
      <c r="CZ542">
        <v>0</v>
      </c>
      <c r="DA542">
        <v>0</v>
      </c>
      <c r="DB542">
        <v>0</v>
      </c>
      <c r="DC542">
        <v>0</v>
      </c>
      <c r="DD542">
        <v>0</v>
      </c>
      <c r="DE542">
        <v>0</v>
      </c>
      <c r="DF542">
        <v>0</v>
      </c>
      <c r="DG542">
        <v>0</v>
      </c>
      <c r="DH542">
        <v>0</v>
      </c>
      <c r="DI542">
        <v>0</v>
      </c>
      <c r="DJ542">
        <v>0</v>
      </c>
      <c r="DK542">
        <v>0</v>
      </c>
      <c r="DL542">
        <v>0</v>
      </c>
      <c r="DM542">
        <v>0</v>
      </c>
      <c r="DN542">
        <v>15</v>
      </c>
      <c r="DO542">
        <v>0</v>
      </c>
      <c r="DP542">
        <v>0</v>
      </c>
      <c r="DQ542">
        <v>0</v>
      </c>
      <c r="DR542">
        <v>0</v>
      </c>
      <c r="DS542">
        <v>0</v>
      </c>
      <c r="DT542" s="340">
        <v>0</v>
      </c>
      <c r="DU542" s="340">
        <v>3</v>
      </c>
      <c r="DV542" s="340">
        <v>0</v>
      </c>
      <c r="DW542" s="340">
        <v>0</v>
      </c>
      <c r="DX542" s="340">
        <v>0</v>
      </c>
      <c r="DY542" s="340">
        <v>0</v>
      </c>
      <c r="DZ542" s="340">
        <v>0</v>
      </c>
      <c r="EA542" s="340">
        <v>0</v>
      </c>
      <c r="EB542" s="340">
        <v>0</v>
      </c>
      <c r="EC542" s="340">
        <v>6</v>
      </c>
      <c r="ED542" s="340">
        <v>0</v>
      </c>
      <c r="EE542" s="340">
        <v>0</v>
      </c>
      <c r="EF542" s="340">
        <v>0</v>
      </c>
      <c r="EG542" s="340">
        <v>0</v>
      </c>
      <c r="EH542" s="340">
        <v>0</v>
      </c>
      <c r="EI542" s="340">
        <v>0</v>
      </c>
      <c r="EJ542" s="235">
        <v>0</v>
      </c>
      <c r="EK542" s="235">
        <v>0</v>
      </c>
      <c r="EL542" s="235">
        <v>0</v>
      </c>
      <c r="EM542" s="235">
        <v>0</v>
      </c>
      <c r="EN542" s="235">
        <v>0</v>
      </c>
      <c r="EO542" s="235">
        <v>0</v>
      </c>
      <c r="EP542" s="235">
        <v>0</v>
      </c>
      <c r="EQ542" s="235">
        <v>0</v>
      </c>
      <c r="ER542" s="235">
        <v>0</v>
      </c>
      <c r="ES542" s="235">
        <v>1</v>
      </c>
      <c r="ET542" s="235">
        <v>9</v>
      </c>
      <c r="EU542" s="235">
        <v>0</v>
      </c>
      <c r="EV542" s="235">
        <v>0</v>
      </c>
      <c r="EW542" s="235">
        <v>0</v>
      </c>
      <c r="EX542" s="235">
        <v>0</v>
      </c>
      <c r="EY542" s="235">
        <v>0</v>
      </c>
    </row>
    <row r="543" spans="1:155" x14ac:dyDescent="0.2">
      <c r="A543" t="s">
        <v>1956</v>
      </c>
      <c r="E543" s="277"/>
      <c r="F543" s="277"/>
      <c r="G543" s="277"/>
      <c r="H543" s="277"/>
      <c r="I543" s="277"/>
      <c r="J543" s="277"/>
      <c r="K543">
        <v>0</v>
      </c>
      <c r="L543">
        <v>0</v>
      </c>
      <c r="M543">
        <v>0</v>
      </c>
      <c r="N543">
        <v>0</v>
      </c>
      <c r="O543">
        <v>0</v>
      </c>
      <c r="P543">
        <v>0</v>
      </c>
      <c r="Q543">
        <v>0</v>
      </c>
      <c r="R543">
        <v>3</v>
      </c>
      <c r="S543">
        <v>7</v>
      </c>
      <c r="T543">
        <v>46</v>
      </c>
      <c r="U543">
        <v>17</v>
      </c>
      <c r="V543">
        <v>12</v>
      </c>
      <c r="W543">
        <v>0</v>
      </c>
      <c r="X543">
        <v>0</v>
      </c>
      <c r="Y543">
        <v>0</v>
      </c>
      <c r="Z543">
        <v>1</v>
      </c>
      <c r="AA543" t="s">
        <v>2201</v>
      </c>
      <c r="AB543">
        <v>0</v>
      </c>
      <c r="AC543">
        <v>0</v>
      </c>
      <c r="AD543">
        <v>0</v>
      </c>
      <c r="AE543">
        <v>0</v>
      </c>
      <c r="AF543">
        <v>0</v>
      </c>
      <c r="AG543">
        <v>0</v>
      </c>
      <c r="AH543">
        <v>0</v>
      </c>
      <c r="AI543">
        <v>1</v>
      </c>
      <c r="AJ543">
        <v>0</v>
      </c>
      <c r="AK543">
        <v>0</v>
      </c>
      <c r="AL543">
        <v>0</v>
      </c>
      <c r="AM543">
        <v>0</v>
      </c>
      <c r="AN543">
        <v>0</v>
      </c>
      <c r="AO543">
        <v>0</v>
      </c>
      <c r="AP543">
        <v>0</v>
      </c>
      <c r="AQ543">
        <v>0</v>
      </c>
      <c r="AR543">
        <v>0</v>
      </c>
      <c r="AS543">
        <v>0</v>
      </c>
      <c r="AT543">
        <v>0</v>
      </c>
      <c r="AU543">
        <v>0</v>
      </c>
      <c r="AV543">
        <v>0</v>
      </c>
      <c r="AW543">
        <v>0</v>
      </c>
      <c r="AX543">
        <v>0</v>
      </c>
      <c r="AY543">
        <v>0</v>
      </c>
      <c r="AZ543">
        <v>0</v>
      </c>
      <c r="BA543">
        <v>0</v>
      </c>
      <c r="BB543">
        <v>5</v>
      </c>
      <c r="BC543">
        <v>0</v>
      </c>
      <c r="BD543">
        <v>0</v>
      </c>
      <c r="BE543">
        <v>0</v>
      </c>
      <c r="BF543">
        <v>0</v>
      </c>
      <c r="BG543">
        <v>0</v>
      </c>
      <c r="BH543">
        <v>0</v>
      </c>
      <c r="BI543">
        <v>0</v>
      </c>
      <c r="BJ543">
        <v>0</v>
      </c>
      <c r="BK543">
        <v>0</v>
      </c>
      <c r="BL543">
        <v>0</v>
      </c>
      <c r="BM543">
        <v>0</v>
      </c>
      <c r="BN543">
        <v>0</v>
      </c>
      <c r="BO543">
        <v>0</v>
      </c>
      <c r="BP543">
        <v>0</v>
      </c>
      <c r="BQ543">
        <v>0</v>
      </c>
      <c r="BR543">
        <v>0</v>
      </c>
      <c r="BS543">
        <v>2</v>
      </c>
      <c r="BT543">
        <v>0</v>
      </c>
      <c r="BU543">
        <v>0</v>
      </c>
      <c r="BV543">
        <v>0</v>
      </c>
      <c r="BW543">
        <v>1</v>
      </c>
      <c r="BX543">
        <v>0</v>
      </c>
      <c r="BY543">
        <v>0</v>
      </c>
      <c r="BZ543">
        <v>0</v>
      </c>
      <c r="CA543">
        <v>0</v>
      </c>
      <c r="CB543">
        <v>3</v>
      </c>
      <c r="CC543">
        <v>0</v>
      </c>
      <c r="CD543">
        <v>0</v>
      </c>
      <c r="CE543">
        <v>0</v>
      </c>
      <c r="CF543">
        <v>0</v>
      </c>
      <c r="CG543">
        <v>0</v>
      </c>
      <c r="CH543">
        <v>7</v>
      </c>
      <c r="CI543">
        <v>0</v>
      </c>
      <c r="CJ543">
        <v>0</v>
      </c>
      <c r="CK543">
        <v>0</v>
      </c>
      <c r="CL543">
        <v>0</v>
      </c>
      <c r="CM543">
        <v>0</v>
      </c>
      <c r="CN543">
        <v>0</v>
      </c>
      <c r="CO543">
        <v>0</v>
      </c>
      <c r="CP543">
        <v>0</v>
      </c>
      <c r="CQ543">
        <v>0</v>
      </c>
      <c r="CR543">
        <v>0</v>
      </c>
      <c r="CS543">
        <v>0</v>
      </c>
      <c r="CT543">
        <v>0</v>
      </c>
      <c r="CU543">
        <v>0</v>
      </c>
      <c r="CV543">
        <v>0</v>
      </c>
      <c r="CW543">
        <v>0</v>
      </c>
      <c r="CX543">
        <v>0</v>
      </c>
      <c r="CY543">
        <v>1</v>
      </c>
      <c r="CZ543">
        <v>0</v>
      </c>
      <c r="DA543">
        <v>0</v>
      </c>
      <c r="DB543">
        <v>0</v>
      </c>
      <c r="DC543">
        <v>0</v>
      </c>
      <c r="DD543">
        <v>0</v>
      </c>
      <c r="DE543">
        <v>2</v>
      </c>
      <c r="DF543">
        <v>0</v>
      </c>
      <c r="DG543">
        <v>0</v>
      </c>
      <c r="DH543">
        <v>0</v>
      </c>
      <c r="DI543">
        <v>0</v>
      </c>
      <c r="DJ543">
        <v>0</v>
      </c>
      <c r="DK543">
        <v>0</v>
      </c>
      <c r="DL543">
        <v>0</v>
      </c>
      <c r="DM543">
        <v>0</v>
      </c>
      <c r="DN543">
        <v>7</v>
      </c>
      <c r="DO543">
        <v>0</v>
      </c>
      <c r="DP543">
        <v>0</v>
      </c>
      <c r="DQ543">
        <v>0</v>
      </c>
      <c r="DR543">
        <v>0</v>
      </c>
      <c r="DS543">
        <v>0</v>
      </c>
      <c r="DT543" s="340">
        <v>0</v>
      </c>
      <c r="DU543" s="340">
        <v>0</v>
      </c>
      <c r="DV543" s="340">
        <v>0</v>
      </c>
      <c r="DW543" s="340">
        <v>0</v>
      </c>
      <c r="DX543" s="340">
        <v>0</v>
      </c>
      <c r="DY543" s="340">
        <v>0</v>
      </c>
      <c r="DZ543" s="340">
        <v>0</v>
      </c>
      <c r="EA543" s="340">
        <v>0</v>
      </c>
      <c r="EB543" s="340">
        <v>1</v>
      </c>
      <c r="EC543" s="340">
        <v>1</v>
      </c>
      <c r="ED543" s="340">
        <v>0</v>
      </c>
      <c r="EE543" s="340">
        <v>0</v>
      </c>
      <c r="EF543" s="340">
        <v>0</v>
      </c>
      <c r="EG543" s="340">
        <v>0</v>
      </c>
      <c r="EH543" s="340">
        <v>0</v>
      </c>
      <c r="EI543" s="340">
        <v>0</v>
      </c>
      <c r="EJ543" s="235">
        <v>0</v>
      </c>
      <c r="EK543" s="235">
        <v>2</v>
      </c>
      <c r="EL543" s="235">
        <v>0</v>
      </c>
      <c r="EM543" s="235">
        <v>0</v>
      </c>
      <c r="EN543" s="235">
        <v>0</v>
      </c>
      <c r="EO543" s="235">
        <v>0</v>
      </c>
      <c r="EP543" s="235">
        <v>0</v>
      </c>
      <c r="EQ543" s="235">
        <v>0</v>
      </c>
      <c r="ER543" s="235">
        <v>0</v>
      </c>
      <c r="ES543" s="235">
        <v>2</v>
      </c>
      <c r="ET543" s="235">
        <v>8</v>
      </c>
      <c r="EU543" s="235">
        <v>1</v>
      </c>
      <c r="EV543" s="235">
        <v>0</v>
      </c>
      <c r="EW543" s="235">
        <v>0</v>
      </c>
      <c r="EX543" s="235">
        <v>0</v>
      </c>
      <c r="EY543" s="235">
        <v>1</v>
      </c>
    </row>
    <row r="544" spans="1:155" x14ac:dyDescent="0.2">
      <c r="A544" t="s">
        <v>2440</v>
      </c>
      <c r="E544" s="277"/>
      <c r="F544" s="277"/>
      <c r="G544" s="277"/>
      <c r="H544" s="277"/>
      <c r="I544" s="277"/>
      <c r="J544" s="277"/>
      <c r="DT544" s="340" t="e">
        <v>#N/A</v>
      </c>
      <c r="DU544" s="340" t="e">
        <v>#N/A</v>
      </c>
      <c r="DV544" s="340" t="e">
        <v>#N/A</v>
      </c>
      <c r="DW544" s="340" t="e">
        <v>#N/A</v>
      </c>
      <c r="DX544" s="340" t="e">
        <v>#N/A</v>
      </c>
      <c r="DY544" s="340" t="e">
        <v>#N/A</v>
      </c>
      <c r="DZ544" s="340" t="e">
        <v>#N/A</v>
      </c>
      <c r="EA544" s="340" t="e">
        <v>#N/A</v>
      </c>
      <c r="EB544" s="340" t="e">
        <v>#N/A</v>
      </c>
      <c r="EC544" s="340" t="e">
        <v>#N/A</v>
      </c>
      <c r="ED544" s="340" t="e">
        <v>#N/A</v>
      </c>
      <c r="EE544" s="340" t="e">
        <v>#N/A</v>
      </c>
      <c r="EF544" s="340" t="e">
        <v>#N/A</v>
      </c>
      <c r="EG544" s="340" t="e">
        <v>#N/A</v>
      </c>
      <c r="EH544" s="340" t="e">
        <v>#N/A</v>
      </c>
      <c r="EI544" s="340" t="e">
        <v>#N/A</v>
      </c>
      <c r="EJ544" s="235" t="e">
        <v>#N/A</v>
      </c>
      <c r="EK544" s="235" t="e">
        <v>#N/A</v>
      </c>
      <c r="EL544" s="235" t="e">
        <v>#N/A</v>
      </c>
      <c r="EM544" s="235" t="e">
        <v>#N/A</v>
      </c>
      <c r="EN544" s="235" t="e">
        <v>#N/A</v>
      </c>
      <c r="EO544" s="235" t="e">
        <v>#N/A</v>
      </c>
      <c r="EP544" s="235" t="e">
        <v>#N/A</v>
      </c>
      <c r="EQ544" s="235" t="e">
        <v>#N/A</v>
      </c>
      <c r="ER544" s="235" t="e">
        <v>#N/A</v>
      </c>
      <c r="ES544" s="235" t="e">
        <v>#N/A</v>
      </c>
      <c r="ET544" s="235" t="e">
        <v>#N/A</v>
      </c>
      <c r="EU544" s="235" t="e">
        <v>#N/A</v>
      </c>
      <c r="EV544" s="235" t="e">
        <v>#N/A</v>
      </c>
      <c r="EW544" s="235" t="e">
        <v>#N/A</v>
      </c>
      <c r="EX544" s="235" t="e">
        <v>#N/A</v>
      </c>
      <c r="EY544" s="235" t="e">
        <v>#N/A</v>
      </c>
    </row>
    <row r="545" spans="1:155" x14ac:dyDescent="0.2">
      <c r="A545" t="s">
        <v>1951</v>
      </c>
      <c r="E545" s="277"/>
      <c r="F545" s="277"/>
      <c r="G545" s="277"/>
      <c r="H545" s="277"/>
      <c r="I545" s="277"/>
      <c r="J545" s="277"/>
      <c r="K545">
        <v>0</v>
      </c>
      <c r="L545">
        <v>5</v>
      </c>
      <c r="M545">
        <v>0</v>
      </c>
      <c r="N545">
        <v>5</v>
      </c>
      <c r="O545">
        <v>16</v>
      </c>
      <c r="P545">
        <v>0</v>
      </c>
      <c r="Q545">
        <v>3</v>
      </c>
      <c r="R545">
        <v>0</v>
      </c>
      <c r="S545">
        <v>2</v>
      </c>
      <c r="T545">
        <v>1</v>
      </c>
      <c r="U545">
        <v>0</v>
      </c>
      <c r="V545">
        <v>4</v>
      </c>
      <c r="W545">
        <v>0</v>
      </c>
      <c r="X545">
        <v>0</v>
      </c>
      <c r="Y545">
        <v>0</v>
      </c>
      <c r="Z545">
        <v>0</v>
      </c>
      <c r="AA545" t="s">
        <v>2201</v>
      </c>
      <c r="AB545">
        <v>0</v>
      </c>
      <c r="AC545">
        <v>1</v>
      </c>
      <c r="AD545">
        <v>0</v>
      </c>
      <c r="AE545">
        <v>0</v>
      </c>
      <c r="AF545">
        <v>3</v>
      </c>
      <c r="AG545">
        <v>0</v>
      </c>
      <c r="AH545">
        <v>0</v>
      </c>
      <c r="AI545">
        <v>0</v>
      </c>
      <c r="AJ545">
        <v>0</v>
      </c>
      <c r="AK545">
        <v>0</v>
      </c>
      <c r="AL545">
        <v>0</v>
      </c>
      <c r="AM545">
        <v>1</v>
      </c>
      <c r="AN545">
        <v>0</v>
      </c>
      <c r="AO545">
        <v>0</v>
      </c>
      <c r="AP545">
        <v>0</v>
      </c>
      <c r="AQ545">
        <v>0</v>
      </c>
      <c r="AR545">
        <v>0</v>
      </c>
      <c r="AS545">
        <v>1</v>
      </c>
      <c r="AT545">
        <v>0</v>
      </c>
      <c r="AU545">
        <v>0</v>
      </c>
      <c r="AV545">
        <v>3</v>
      </c>
      <c r="AW545">
        <v>0</v>
      </c>
      <c r="AX545">
        <v>2</v>
      </c>
      <c r="AY545">
        <v>0</v>
      </c>
      <c r="AZ545">
        <v>0</v>
      </c>
      <c r="BA545">
        <v>0</v>
      </c>
      <c r="BB545">
        <v>1</v>
      </c>
      <c r="BC545">
        <v>0</v>
      </c>
      <c r="BD545">
        <v>0</v>
      </c>
      <c r="BE545">
        <v>0</v>
      </c>
      <c r="BF545">
        <v>0</v>
      </c>
      <c r="BG545">
        <v>0</v>
      </c>
      <c r="BH545">
        <v>0</v>
      </c>
      <c r="BI545">
        <v>1</v>
      </c>
      <c r="BJ545">
        <v>0</v>
      </c>
      <c r="BK545">
        <v>2</v>
      </c>
      <c r="BL545">
        <v>0</v>
      </c>
      <c r="BM545">
        <v>0</v>
      </c>
      <c r="BN545">
        <v>1</v>
      </c>
      <c r="BO545">
        <v>0</v>
      </c>
      <c r="BP545">
        <v>0</v>
      </c>
      <c r="BQ545">
        <v>0</v>
      </c>
      <c r="BR545">
        <v>0</v>
      </c>
      <c r="BS545">
        <v>0</v>
      </c>
      <c r="BT545">
        <v>0</v>
      </c>
      <c r="BU545">
        <v>0</v>
      </c>
      <c r="BV545">
        <v>0</v>
      </c>
      <c r="BW545">
        <v>0</v>
      </c>
      <c r="BX545">
        <v>0</v>
      </c>
      <c r="BY545">
        <v>2</v>
      </c>
      <c r="BZ545">
        <v>0</v>
      </c>
      <c r="CA545">
        <v>0</v>
      </c>
      <c r="CB545">
        <v>1</v>
      </c>
      <c r="CC545">
        <v>0</v>
      </c>
      <c r="CD545">
        <v>1</v>
      </c>
      <c r="CE545">
        <v>0</v>
      </c>
      <c r="CF545">
        <v>0</v>
      </c>
      <c r="CG545">
        <v>0</v>
      </c>
      <c r="CH545">
        <v>0</v>
      </c>
      <c r="CI545">
        <v>0</v>
      </c>
      <c r="CJ545">
        <v>0</v>
      </c>
      <c r="CK545">
        <v>0</v>
      </c>
      <c r="CL545">
        <v>0</v>
      </c>
      <c r="CM545">
        <v>0</v>
      </c>
      <c r="CN545">
        <v>0</v>
      </c>
      <c r="CO545">
        <v>0</v>
      </c>
      <c r="CP545">
        <v>0</v>
      </c>
      <c r="CQ545">
        <v>1</v>
      </c>
      <c r="CR545">
        <v>3</v>
      </c>
      <c r="CS545">
        <v>0</v>
      </c>
      <c r="CT545">
        <v>0</v>
      </c>
      <c r="CU545">
        <v>0</v>
      </c>
      <c r="CV545">
        <v>0</v>
      </c>
      <c r="CW545">
        <v>0</v>
      </c>
      <c r="CX545">
        <v>0</v>
      </c>
      <c r="CY545">
        <v>0</v>
      </c>
      <c r="CZ545">
        <v>0</v>
      </c>
      <c r="DA545">
        <v>0</v>
      </c>
      <c r="DB545">
        <v>0</v>
      </c>
      <c r="DC545">
        <v>0</v>
      </c>
      <c r="DD545">
        <v>0</v>
      </c>
      <c r="DE545">
        <v>1</v>
      </c>
      <c r="DF545">
        <v>0</v>
      </c>
      <c r="DG545">
        <v>0</v>
      </c>
      <c r="DH545">
        <v>0</v>
      </c>
      <c r="DI545">
        <v>1</v>
      </c>
      <c r="DJ545">
        <v>2</v>
      </c>
      <c r="DK545">
        <v>0</v>
      </c>
      <c r="DL545">
        <v>0</v>
      </c>
      <c r="DM545">
        <v>0</v>
      </c>
      <c r="DN545">
        <v>0</v>
      </c>
      <c r="DO545">
        <v>0</v>
      </c>
      <c r="DP545">
        <v>0</v>
      </c>
      <c r="DQ545">
        <v>0</v>
      </c>
      <c r="DR545">
        <v>0</v>
      </c>
      <c r="DS545">
        <v>0</v>
      </c>
      <c r="DT545" s="340">
        <v>0</v>
      </c>
      <c r="DU545" s="340">
        <v>1</v>
      </c>
      <c r="DV545" s="340">
        <v>0</v>
      </c>
      <c r="DW545" s="340">
        <v>0</v>
      </c>
      <c r="DX545" s="340">
        <v>4</v>
      </c>
      <c r="DY545" s="340">
        <v>0</v>
      </c>
      <c r="DZ545" s="340">
        <v>1</v>
      </c>
      <c r="EA545" s="340">
        <v>0</v>
      </c>
      <c r="EB545" s="340">
        <v>0</v>
      </c>
      <c r="EC545" s="340">
        <v>0</v>
      </c>
      <c r="ED545" s="340">
        <v>0</v>
      </c>
      <c r="EE545" s="340">
        <v>0</v>
      </c>
      <c r="EF545" s="340">
        <v>0</v>
      </c>
      <c r="EG545" s="340">
        <v>0</v>
      </c>
      <c r="EH545" s="340">
        <v>0</v>
      </c>
      <c r="EI545" s="340">
        <v>0</v>
      </c>
      <c r="EJ545" s="235">
        <v>0</v>
      </c>
      <c r="EK545" s="235">
        <v>3</v>
      </c>
      <c r="EL545" s="235">
        <v>0</v>
      </c>
      <c r="EM545" s="235">
        <v>0</v>
      </c>
      <c r="EN545" s="235">
        <v>1</v>
      </c>
      <c r="EO545" s="235">
        <v>0</v>
      </c>
      <c r="EP545" s="235">
        <v>0</v>
      </c>
      <c r="EQ545" s="235">
        <v>0</v>
      </c>
      <c r="ER545" s="235">
        <v>0</v>
      </c>
      <c r="ES545" s="235">
        <v>0</v>
      </c>
      <c r="ET545" s="235">
        <v>0</v>
      </c>
      <c r="EU545" s="235">
        <v>0</v>
      </c>
      <c r="EV545" s="235">
        <v>0</v>
      </c>
      <c r="EW545" s="235">
        <v>0</v>
      </c>
      <c r="EX545" s="235">
        <v>0</v>
      </c>
      <c r="EY545" s="235">
        <v>0</v>
      </c>
    </row>
    <row r="546" spans="1:155" x14ac:dyDescent="0.2">
      <c r="A546" t="s">
        <v>2359</v>
      </c>
      <c r="E546" s="277"/>
      <c r="F546" s="277"/>
      <c r="G546" s="277"/>
      <c r="H546" s="277"/>
      <c r="I546" s="277"/>
      <c r="J546" s="277"/>
      <c r="K546">
        <v>0</v>
      </c>
      <c r="L546">
        <v>8</v>
      </c>
      <c r="M546">
        <v>0</v>
      </c>
      <c r="N546">
        <v>0</v>
      </c>
      <c r="O546">
        <v>25</v>
      </c>
      <c r="P546">
        <v>0</v>
      </c>
      <c r="Q546">
        <v>0</v>
      </c>
      <c r="R546">
        <v>0</v>
      </c>
      <c r="S546">
        <v>0</v>
      </c>
      <c r="T546">
        <v>0</v>
      </c>
      <c r="U546">
        <v>0</v>
      </c>
      <c r="V546">
        <v>0</v>
      </c>
      <c r="W546">
        <v>0</v>
      </c>
      <c r="X546">
        <v>0</v>
      </c>
      <c r="Y546">
        <v>0</v>
      </c>
      <c r="Z546">
        <v>0</v>
      </c>
      <c r="AA546" t="s">
        <v>2201</v>
      </c>
      <c r="AB546">
        <v>0</v>
      </c>
      <c r="AC546">
        <v>0</v>
      </c>
      <c r="AD546">
        <v>0</v>
      </c>
      <c r="AE546">
        <v>0</v>
      </c>
      <c r="AF546">
        <v>2</v>
      </c>
      <c r="AG546">
        <v>0</v>
      </c>
      <c r="AH546">
        <v>0</v>
      </c>
      <c r="AI546">
        <v>0</v>
      </c>
      <c r="AJ546">
        <v>0</v>
      </c>
      <c r="AK546">
        <v>0</v>
      </c>
      <c r="AL546">
        <v>0</v>
      </c>
      <c r="AM546">
        <v>0</v>
      </c>
      <c r="AN546">
        <v>0</v>
      </c>
      <c r="AO546">
        <v>0</v>
      </c>
      <c r="AP546">
        <v>0</v>
      </c>
      <c r="AQ546">
        <v>0</v>
      </c>
      <c r="AR546">
        <v>0</v>
      </c>
      <c r="AS546">
        <v>0</v>
      </c>
      <c r="AT546">
        <v>0</v>
      </c>
      <c r="AU546">
        <v>0</v>
      </c>
      <c r="AV546">
        <v>0</v>
      </c>
      <c r="AW546">
        <v>0</v>
      </c>
      <c r="AX546">
        <v>0</v>
      </c>
      <c r="AY546">
        <v>0</v>
      </c>
      <c r="AZ546">
        <v>0</v>
      </c>
      <c r="BA546">
        <v>0</v>
      </c>
      <c r="BB546">
        <v>0</v>
      </c>
      <c r="BC546">
        <v>0</v>
      </c>
      <c r="BD546">
        <v>0</v>
      </c>
      <c r="BE546">
        <v>0</v>
      </c>
      <c r="BF546">
        <v>0</v>
      </c>
      <c r="BG546">
        <v>0</v>
      </c>
      <c r="DT546" s="340" t="e">
        <v>#N/A</v>
      </c>
      <c r="DU546" s="340" t="e">
        <v>#N/A</v>
      </c>
      <c r="DV546" s="340" t="e">
        <v>#N/A</v>
      </c>
      <c r="DW546" s="340" t="e">
        <v>#N/A</v>
      </c>
      <c r="DX546" s="340" t="e">
        <v>#N/A</v>
      </c>
      <c r="DY546" s="340" t="e">
        <v>#N/A</v>
      </c>
      <c r="DZ546" s="340" t="e">
        <v>#N/A</v>
      </c>
      <c r="EA546" s="340" t="e">
        <v>#N/A</v>
      </c>
      <c r="EB546" s="340" t="e">
        <v>#N/A</v>
      </c>
      <c r="EC546" s="340" t="e">
        <v>#N/A</v>
      </c>
      <c r="ED546" s="340" t="e">
        <v>#N/A</v>
      </c>
      <c r="EE546" s="340" t="e">
        <v>#N/A</v>
      </c>
      <c r="EF546" s="340" t="e">
        <v>#N/A</v>
      </c>
      <c r="EG546" s="340" t="e">
        <v>#N/A</v>
      </c>
      <c r="EH546" s="340" t="e">
        <v>#N/A</v>
      </c>
      <c r="EI546" s="340" t="e">
        <v>#N/A</v>
      </c>
      <c r="EJ546" s="235" t="e">
        <v>#N/A</v>
      </c>
      <c r="EK546" s="235" t="e">
        <v>#N/A</v>
      </c>
      <c r="EL546" s="235" t="e">
        <v>#N/A</v>
      </c>
      <c r="EM546" s="235" t="e">
        <v>#N/A</v>
      </c>
      <c r="EN546" s="235" t="e">
        <v>#N/A</v>
      </c>
      <c r="EO546" s="235" t="e">
        <v>#N/A</v>
      </c>
      <c r="EP546" s="235" t="e">
        <v>#N/A</v>
      </c>
      <c r="EQ546" s="235" t="e">
        <v>#N/A</v>
      </c>
      <c r="ER546" s="235" t="e">
        <v>#N/A</v>
      </c>
      <c r="ES546" s="235" t="e">
        <v>#N/A</v>
      </c>
      <c r="ET546" s="235" t="e">
        <v>#N/A</v>
      </c>
      <c r="EU546" s="235" t="e">
        <v>#N/A</v>
      </c>
      <c r="EV546" s="235" t="e">
        <v>#N/A</v>
      </c>
      <c r="EW546" s="235" t="e">
        <v>#N/A</v>
      </c>
      <c r="EX546" s="235" t="e">
        <v>#N/A</v>
      </c>
      <c r="EY546" s="235" t="e">
        <v>#N/A</v>
      </c>
    </row>
    <row r="547" spans="1:155" x14ac:dyDescent="0.2">
      <c r="A547" t="s">
        <v>1932</v>
      </c>
      <c r="E547" s="277"/>
      <c r="F547" s="277"/>
      <c r="G547" s="277"/>
      <c r="H547" s="277"/>
      <c r="I547" s="277"/>
      <c r="J547" s="277"/>
      <c r="K547">
        <v>0</v>
      </c>
      <c r="L547">
        <v>27</v>
      </c>
      <c r="M547">
        <v>0</v>
      </c>
      <c r="N547">
        <v>0</v>
      </c>
      <c r="O547">
        <v>123</v>
      </c>
      <c r="P547">
        <v>15</v>
      </c>
      <c r="Q547">
        <v>5</v>
      </c>
      <c r="R547">
        <v>0</v>
      </c>
      <c r="S547">
        <v>0</v>
      </c>
      <c r="T547">
        <v>0</v>
      </c>
      <c r="U547">
        <v>0</v>
      </c>
      <c r="V547">
        <v>0</v>
      </c>
      <c r="W547">
        <v>0</v>
      </c>
      <c r="X547">
        <v>0</v>
      </c>
      <c r="Y547">
        <v>1</v>
      </c>
      <c r="Z547">
        <v>0</v>
      </c>
      <c r="AA547" t="s">
        <v>2201</v>
      </c>
      <c r="AB547">
        <v>0</v>
      </c>
      <c r="AC547">
        <v>10</v>
      </c>
      <c r="AD547">
        <v>0</v>
      </c>
      <c r="AE547">
        <v>0</v>
      </c>
      <c r="AF547">
        <v>41</v>
      </c>
      <c r="AG547">
        <v>1</v>
      </c>
      <c r="AH547">
        <v>2</v>
      </c>
      <c r="AI547">
        <v>0</v>
      </c>
      <c r="AJ547">
        <v>0</v>
      </c>
      <c r="AK547">
        <v>0</v>
      </c>
      <c r="AL547">
        <v>0</v>
      </c>
      <c r="AM547">
        <v>0</v>
      </c>
      <c r="AN547">
        <v>0</v>
      </c>
      <c r="AO547">
        <v>0</v>
      </c>
      <c r="AP547">
        <v>0</v>
      </c>
      <c r="AQ547">
        <v>0</v>
      </c>
      <c r="AR547">
        <v>0</v>
      </c>
      <c r="AS547">
        <v>31</v>
      </c>
      <c r="AT547">
        <v>0</v>
      </c>
      <c r="AU547">
        <v>0</v>
      </c>
      <c r="AV547">
        <v>6</v>
      </c>
      <c r="AW547">
        <v>3</v>
      </c>
      <c r="AX547">
        <v>5</v>
      </c>
      <c r="AY547">
        <v>0</v>
      </c>
      <c r="AZ547">
        <v>0</v>
      </c>
      <c r="BA547">
        <v>0</v>
      </c>
      <c r="BB547">
        <v>0</v>
      </c>
      <c r="BC547">
        <v>0</v>
      </c>
      <c r="BD547">
        <v>0</v>
      </c>
      <c r="BE547">
        <v>0</v>
      </c>
      <c r="BF547">
        <v>0</v>
      </c>
      <c r="BG547">
        <v>0</v>
      </c>
      <c r="BH547">
        <v>0</v>
      </c>
      <c r="BI547">
        <v>10</v>
      </c>
      <c r="BJ547">
        <v>0</v>
      </c>
      <c r="BK547">
        <v>0</v>
      </c>
      <c r="BL547">
        <v>51</v>
      </c>
      <c r="BM547">
        <v>6</v>
      </c>
      <c r="BN547">
        <v>0</v>
      </c>
      <c r="BO547">
        <v>0</v>
      </c>
      <c r="BP547">
        <v>0</v>
      </c>
      <c r="BQ547">
        <v>0</v>
      </c>
      <c r="BR547">
        <v>0</v>
      </c>
      <c r="BS547">
        <v>0</v>
      </c>
      <c r="BT547">
        <v>0</v>
      </c>
      <c r="BU547">
        <v>0</v>
      </c>
      <c r="BV547">
        <v>0</v>
      </c>
      <c r="BW547">
        <v>0</v>
      </c>
      <c r="BX547">
        <v>0</v>
      </c>
      <c r="BY547">
        <v>33</v>
      </c>
      <c r="BZ547">
        <v>0</v>
      </c>
      <c r="CA547">
        <v>0</v>
      </c>
      <c r="CB547">
        <v>9</v>
      </c>
      <c r="CC547">
        <v>7</v>
      </c>
      <c r="CD547">
        <v>3</v>
      </c>
      <c r="CE547">
        <v>0</v>
      </c>
      <c r="CF547">
        <v>0</v>
      </c>
      <c r="CG547">
        <v>0</v>
      </c>
      <c r="CH547">
        <v>1</v>
      </c>
      <c r="CI547">
        <v>0</v>
      </c>
      <c r="CJ547">
        <v>2</v>
      </c>
      <c r="CK547">
        <v>0</v>
      </c>
      <c r="CL547">
        <v>0</v>
      </c>
      <c r="CM547">
        <v>0</v>
      </c>
      <c r="CN547">
        <v>0</v>
      </c>
      <c r="CO547">
        <v>18</v>
      </c>
      <c r="CP547">
        <v>0</v>
      </c>
      <c r="CQ547">
        <v>0</v>
      </c>
      <c r="CR547">
        <v>17</v>
      </c>
      <c r="CS547">
        <v>9</v>
      </c>
      <c r="CT547">
        <v>2</v>
      </c>
      <c r="CU547">
        <v>0</v>
      </c>
      <c r="CV547">
        <v>0</v>
      </c>
      <c r="CW547">
        <v>0</v>
      </c>
      <c r="CX547">
        <v>0</v>
      </c>
      <c r="CY547">
        <v>0</v>
      </c>
      <c r="CZ547">
        <v>0</v>
      </c>
      <c r="DA547">
        <v>0</v>
      </c>
      <c r="DB547">
        <v>0</v>
      </c>
      <c r="DC547">
        <v>0</v>
      </c>
      <c r="DD547">
        <v>0</v>
      </c>
      <c r="DE547">
        <v>21</v>
      </c>
      <c r="DF547">
        <v>0</v>
      </c>
      <c r="DG547">
        <v>0</v>
      </c>
      <c r="DH547">
        <v>2</v>
      </c>
      <c r="DI547">
        <v>0</v>
      </c>
      <c r="DJ547">
        <v>1</v>
      </c>
      <c r="DK547">
        <v>0</v>
      </c>
      <c r="DL547">
        <v>0</v>
      </c>
      <c r="DM547">
        <v>0</v>
      </c>
      <c r="DN547">
        <v>0</v>
      </c>
      <c r="DO547">
        <v>0</v>
      </c>
      <c r="DP547">
        <v>0</v>
      </c>
      <c r="DQ547">
        <v>0</v>
      </c>
      <c r="DR547">
        <v>0</v>
      </c>
      <c r="DS547">
        <v>0</v>
      </c>
      <c r="DT547" s="340">
        <v>0</v>
      </c>
      <c r="DU547" s="340">
        <v>18</v>
      </c>
      <c r="DV547" s="340">
        <v>0</v>
      </c>
      <c r="DW547" s="340">
        <v>0</v>
      </c>
      <c r="DX547" s="340">
        <v>15</v>
      </c>
      <c r="DY547" s="340">
        <v>6</v>
      </c>
      <c r="DZ547" s="340">
        <v>4</v>
      </c>
      <c r="EA547" s="340">
        <v>0</v>
      </c>
      <c r="EB547" s="340">
        <v>0</v>
      </c>
      <c r="EC547" s="340">
        <v>0</v>
      </c>
      <c r="ED547" s="340">
        <v>0</v>
      </c>
      <c r="EE547" s="340">
        <v>0</v>
      </c>
      <c r="EF547" s="340">
        <v>0</v>
      </c>
      <c r="EG547" s="340">
        <v>0</v>
      </c>
      <c r="EH547" s="340">
        <v>1</v>
      </c>
      <c r="EI547" s="340">
        <v>0</v>
      </c>
      <c r="EJ547" s="235">
        <v>0</v>
      </c>
      <c r="EK547" s="235">
        <v>20</v>
      </c>
      <c r="EL547" s="235">
        <v>0</v>
      </c>
      <c r="EM547" s="235">
        <v>0</v>
      </c>
      <c r="EN547" s="235">
        <v>1</v>
      </c>
      <c r="EO547" s="235">
        <v>0</v>
      </c>
      <c r="EP547" s="235">
        <v>0</v>
      </c>
      <c r="EQ547" s="235">
        <v>0</v>
      </c>
      <c r="ER547" s="235">
        <v>0</v>
      </c>
      <c r="ES547" s="235">
        <v>0</v>
      </c>
      <c r="ET547" s="235">
        <v>0</v>
      </c>
      <c r="EU547" s="235">
        <v>0</v>
      </c>
      <c r="EV547" s="235">
        <v>1</v>
      </c>
      <c r="EW547" s="235">
        <v>0</v>
      </c>
      <c r="EX547" s="235">
        <v>0</v>
      </c>
      <c r="EY547" s="235">
        <v>0</v>
      </c>
    </row>
    <row r="548" spans="1:155" x14ac:dyDescent="0.2">
      <c r="A548" t="s">
        <v>2056</v>
      </c>
      <c r="E548" s="277"/>
      <c r="F548" s="277"/>
      <c r="G548" s="277"/>
      <c r="H548" s="277"/>
      <c r="I548" s="277"/>
      <c r="J548" s="277"/>
      <c r="K548">
        <v>0</v>
      </c>
      <c r="L548">
        <v>62</v>
      </c>
      <c r="M548">
        <v>2</v>
      </c>
      <c r="N548">
        <v>0</v>
      </c>
      <c r="O548">
        <v>131</v>
      </c>
      <c r="P548">
        <v>23</v>
      </c>
      <c r="Q548">
        <v>1</v>
      </c>
      <c r="R548">
        <v>0</v>
      </c>
      <c r="S548">
        <v>0</v>
      </c>
      <c r="T548">
        <v>1</v>
      </c>
      <c r="U548">
        <v>0</v>
      </c>
      <c r="V548">
        <v>0</v>
      </c>
      <c r="W548">
        <v>0</v>
      </c>
      <c r="X548">
        <v>0</v>
      </c>
      <c r="Y548">
        <v>0</v>
      </c>
      <c r="Z548">
        <v>0</v>
      </c>
      <c r="AA548" t="s">
        <v>2201</v>
      </c>
      <c r="AB548">
        <v>0</v>
      </c>
      <c r="AC548">
        <v>38</v>
      </c>
      <c r="AD548">
        <v>0</v>
      </c>
      <c r="AE548">
        <v>0</v>
      </c>
      <c r="AF548">
        <v>36</v>
      </c>
      <c r="AG548">
        <v>7</v>
      </c>
      <c r="AH548">
        <v>0</v>
      </c>
      <c r="AI548">
        <v>0</v>
      </c>
      <c r="AJ548">
        <v>0</v>
      </c>
      <c r="AK548">
        <v>1</v>
      </c>
      <c r="AL548">
        <v>0</v>
      </c>
      <c r="AM548">
        <v>0</v>
      </c>
      <c r="AN548">
        <v>0</v>
      </c>
      <c r="AO548">
        <v>0</v>
      </c>
      <c r="AP548">
        <v>0</v>
      </c>
      <c r="AQ548">
        <v>0</v>
      </c>
      <c r="AR548">
        <v>0</v>
      </c>
      <c r="AS548">
        <v>17</v>
      </c>
      <c r="AT548">
        <v>0</v>
      </c>
      <c r="AU548">
        <v>2</v>
      </c>
      <c r="AV548">
        <v>46</v>
      </c>
      <c r="AW548">
        <v>19</v>
      </c>
      <c r="AX548">
        <v>3</v>
      </c>
      <c r="AY548">
        <v>0</v>
      </c>
      <c r="AZ548">
        <v>0</v>
      </c>
      <c r="BA548">
        <v>0</v>
      </c>
      <c r="BB548">
        <v>0</v>
      </c>
      <c r="BC548">
        <v>0</v>
      </c>
      <c r="BD548">
        <v>0</v>
      </c>
      <c r="BE548">
        <v>0</v>
      </c>
      <c r="BF548">
        <v>0</v>
      </c>
      <c r="BG548">
        <v>0</v>
      </c>
      <c r="BH548">
        <v>0</v>
      </c>
      <c r="BI548">
        <v>4</v>
      </c>
      <c r="BJ548">
        <v>2</v>
      </c>
      <c r="BK548">
        <v>0</v>
      </c>
      <c r="BL548">
        <v>16</v>
      </c>
      <c r="BM548">
        <v>6</v>
      </c>
      <c r="BN548">
        <v>1</v>
      </c>
      <c r="BO548">
        <v>0</v>
      </c>
      <c r="BP548">
        <v>0</v>
      </c>
      <c r="BQ548">
        <v>0</v>
      </c>
      <c r="BR548">
        <v>0</v>
      </c>
      <c r="BS548">
        <v>0</v>
      </c>
      <c r="BT548">
        <v>0</v>
      </c>
      <c r="BU548">
        <v>0</v>
      </c>
      <c r="BV548">
        <v>0</v>
      </c>
      <c r="BW548">
        <v>0</v>
      </c>
      <c r="BX548">
        <v>0</v>
      </c>
      <c r="BY548">
        <v>52</v>
      </c>
      <c r="BZ548">
        <v>0</v>
      </c>
      <c r="CA548">
        <v>0</v>
      </c>
      <c r="CB548">
        <v>75</v>
      </c>
      <c r="CC548">
        <v>1</v>
      </c>
      <c r="CD548">
        <v>4</v>
      </c>
      <c r="CE548">
        <v>0</v>
      </c>
      <c r="CF548">
        <v>0</v>
      </c>
      <c r="CG548">
        <v>0</v>
      </c>
      <c r="CH548">
        <v>0</v>
      </c>
      <c r="CI548">
        <v>0</v>
      </c>
      <c r="CJ548">
        <v>0</v>
      </c>
      <c r="CK548">
        <v>0</v>
      </c>
      <c r="CL548">
        <v>0</v>
      </c>
      <c r="CM548">
        <v>0</v>
      </c>
      <c r="CN548">
        <v>0</v>
      </c>
      <c r="CO548">
        <v>14</v>
      </c>
      <c r="CP548">
        <v>0</v>
      </c>
      <c r="CQ548">
        <v>0</v>
      </c>
      <c r="CR548">
        <v>115</v>
      </c>
      <c r="CS548">
        <v>16</v>
      </c>
      <c r="CT548">
        <v>7</v>
      </c>
      <c r="CU548">
        <v>0</v>
      </c>
      <c r="CV548">
        <v>0</v>
      </c>
      <c r="CW548">
        <v>0</v>
      </c>
      <c r="CX548">
        <v>0</v>
      </c>
      <c r="CY548">
        <v>0</v>
      </c>
      <c r="CZ548">
        <v>0</v>
      </c>
      <c r="DA548">
        <v>0</v>
      </c>
      <c r="DB548">
        <v>0</v>
      </c>
      <c r="DC548">
        <v>0</v>
      </c>
      <c r="DD548">
        <v>0</v>
      </c>
      <c r="DE548">
        <v>89</v>
      </c>
      <c r="DF548">
        <v>0</v>
      </c>
      <c r="DG548">
        <v>1</v>
      </c>
      <c r="DH548">
        <v>69</v>
      </c>
      <c r="DI548">
        <v>48</v>
      </c>
      <c r="DJ548">
        <v>3</v>
      </c>
      <c r="DK548">
        <v>0</v>
      </c>
      <c r="DL548">
        <v>0</v>
      </c>
      <c r="DM548">
        <v>0</v>
      </c>
      <c r="DN548">
        <v>0</v>
      </c>
      <c r="DO548">
        <v>0</v>
      </c>
      <c r="DP548">
        <v>4</v>
      </c>
      <c r="DQ548">
        <v>0</v>
      </c>
      <c r="DR548">
        <v>0</v>
      </c>
      <c r="DS548">
        <v>0</v>
      </c>
      <c r="DT548" s="340">
        <v>0</v>
      </c>
      <c r="DU548" s="340">
        <v>50</v>
      </c>
      <c r="DV548" s="340">
        <v>0</v>
      </c>
      <c r="DW548" s="340">
        <v>3</v>
      </c>
      <c r="DX548" s="340">
        <v>88</v>
      </c>
      <c r="DY548" s="340">
        <v>41</v>
      </c>
      <c r="DZ548" s="340">
        <v>2</v>
      </c>
      <c r="EA548" s="340">
        <v>0</v>
      </c>
      <c r="EB548" s="340">
        <v>0</v>
      </c>
      <c r="EC548" s="340">
        <v>0</v>
      </c>
      <c r="ED548" s="340">
        <v>0</v>
      </c>
      <c r="EE548" s="340">
        <v>0</v>
      </c>
      <c r="EF548" s="340">
        <v>2</v>
      </c>
      <c r="EG548" s="340">
        <v>0</v>
      </c>
      <c r="EH548" s="340">
        <v>0</v>
      </c>
      <c r="EI548" s="340">
        <v>0</v>
      </c>
      <c r="EJ548" s="235">
        <v>0</v>
      </c>
      <c r="EK548" s="235">
        <v>21</v>
      </c>
      <c r="EL548" s="235">
        <v>0</v>
      </c>
      <c r="EM548" s="235">
        <v>4</v>
      </c>
      <c r="EN548" s="235">
        <v>48</v>
      </c>
      <c r="EO548" s="235">
        <v>22</v>
      </c>
      <c r="EP548" s="235">
        <v>0</v>
      </c>
      <c r="EQ548" s="235">
        <v>0</v>
      </c>
      <c r="ER548" s="235">
        <v>0</v>
      </c>
      <c r="ES548" s="235">
        <v>0</v>
      </c>
      <c r="ET548" s="235">
        <v>0</v>
      </c>
      <c r="EU548" s="235">
        <v>0</v>
      </c>
      <c r="EV548" s="235">
        <v>0</v>
      </c>
      <c r="EW548" s="235">
        <v>0</v>
      </c>
      <c r="EX548" s="235">
        <v>0</v>
      </c>
      <c r="EY548" s="235">
        <v>0</v>
      </c>
    </row>
    <row r="549" spans="1:155" x14ac:dyDescent="0.2">
      <c r="A549" t="s">
        <v>2254</v>
      </c>
      <c r="E549" s="277"/>
      <c r="F549" s="277"/>
      <c r="G549" s="277"/>
      <c r="H549" s="277"/>
      <c r="I549" s="277"/>
      <c r="J549" s="277"/>
      <c r="K549">
        <v>0</v>
      </c>
      <c r="L549">
        <v>56</v>
      </c>
      <c r="M549">
        <v>0</v>
      </c>
      <c r="N549">
        <v>0</v>
      </c>
      <c r="O549">
        <v>48</v>
      </c>
      <c r="P549">
        <v>0</v>
      </c>
      <c r="Q549">
        <v>1</v>
      </c>
      <c r="R549">
        <v>0</v>
      </c>
      <c r="S549">
        <v>0</v>
      </c>
      <c r="T549">
        <v>0</v>
      </c>
      <c r="U549">
        <v>0</v>
      </c>
      <c r="V549">
        <v>0</v>
      </c>
      <c r="W549">
        <v>0</v>
      </c>
      <c r="X549">
        <v>0</v>
      </c>
      <c r="Y549">
        <v>0</v>
      </c>
      <c r="Z549">
        <v>0</v>
      </c>
      <c r="AA549" t="s">
        <v>2201</v>
      </c>
      <c r="AB549">
        <v>0</v>
      </c>
      <c r="AC549">
        <v>5</v>
      </c>
      <c r="AD549">
        <v>0</v>
      </c>
      <c r="AE549">
        <v>0</v>
      </c>
      <c r="AF549">
        <v>8</v>
      </c>
      <c r="AG549">
        <v>0</v>
      </c>
      <c r="AH549">
        <v>0</v>
      </c>
      <c r="AI549">
        <v>0</v>
      </c>
      <c r="AJ549">
        <v>0</v>
      </c>
      <c r="AK549">
        <v>0</v>
      </c>
      <c r="AL549">
        <v>0</v>
      </c>
      <c r="AM549">
        <v>0</v>
      </c>
      <c r="AN549">
        <v>0</v>
      </c>
      <c r="AO549">
        <v>0</v>
      </c>
      <c r="AP549">
        <v>0</v>
      </c>
      <c r="AQ549">
        <v>0</v>
      </c>
      <c r="AR549">
        <v>0</v>
      </c>
      <c r="AS549">
        <v>26</v>
      </c>
      <c r="AT549">
        <v>0</v>
      </c>
      <c r="AU549">
        <v>0</v>
      </c>
      <c r="AV549">
        <v>0</v>
      </c>
      <c r="AW549">
        <v>1</v>
      </c>
      <c r="AX549">
        <v>0</v>
      </c>
      <c r="AY549">
        <v>0</v>
      </c>
      <c r="AZ549">
        <v>0</v>
      </c>
      <c r="BA549">
        <v>0</v>
      </c>
      <c r="BB549">
        <v>0</v>
      </c>
      <c r="BC549">
        <v>0</v>
      </c>
      <c r="BD549">
        <v>0</v>
      </c>
      <c r="BE549">
        <v>0</v>
      </c>
      <c r="BF549">
        <v>0</v>
      </c>
      <c r="BG549">
        <v>0</v>
      </c>
      <c r="BH549">
        <v>0</v>
      </c>
      <c r="BI549">
        <v>15</v>
      </c>
      <c r="BJ549">
        <v>0</v>
      </c>
      <c r="BK549">
        <v>0</v>
      </c>
      <c r="BL549">
        <v>10</v>
      </c>
      <c r="BM549">
        <v>0</v>
      </c>
      <c r="BN549">
        <v>0</v>
      </c>
      <c r="BO549">
        <v>0</v>
      </c>
      <c r="BP549">
        <v>0</v>
      </c>
      <c r="BQ549">
        <v>0</v>
      </c>
      <c r="BR549">
        <v>0</v>
      </c>
      <c r="BS549">
        <v>0</v>
      </c>
      <c r="BT549">
        <v>0</v>
      </c>
      <c r="BU549">
        <v>0</v>
      </c>
      <c r="BV549">
        <v>0</v>
      </c>
      <c r="BW549">
        <v>0</v>
      </c>
      <c r="BX549">
        <v>0</v>
      </c>
      <c r="BY549">
        <v>30</v>
      </c>
      <c r="BZ549">
        <v>0</v>
      </c>
      <c r="CA549">
        <v>0</v>
      </c>
      <c r="CB549">
        <v>0</v>
      </c>
      <c r="CC549">
        <v>0</v>
      </c>
      <c r="CD549">
        <v>0</v>
      </c>
      <c r="CE549">
        <v>0</v>
      </c>
      <c r="CF549">
        <v>0</v>
      </c>
      <c r="CG549">
        <v>0</v>
      </c>
      <c r="CH549">
        <v>0</v>
      </c>
      <c r="CI549">
        <v>0</v>
      </c>
      <c r="CJ549">
        <v>0</v>
      </c>
      <c r="CK549">
        <v>0</v>
      </c>
      <c r="CL549">
        <v>0</v>
      </c>
      <c r="CM549">
        <v>0</v>
      </c>
      <c r="CN549">
        <v>0</v>
      </c>
      <c r="CO549">
        <v>7</v>
      </c>
      <c r="CP549">
        <v>0</v>
      </c>
      <c r="CQ549">
        <v>0</v>
      </c>
      <c r="CR549">
        <v>15</v>
      </c>
      <c r="CS549">
        <v>0</v>
      </c>
      <c r="CT549">
        <v>0</v>
      </c>
      <c r="CU549">
        <v>0</v>
      </c>
      <c r="CV549">
        <v>0</v>
      </c>
      <c r="CW549">
        <v>0</v>
      </c>
      <c r="CX549">
        <v>0</v>
      </c>
      <c r="CY549">
        <v>0</v>
      </c>
      <c r="CZ549">
        <v>0</v>
      </c>
      <c r="DA549">
        <v>0</v>
      </c>
      <c r="DB549">
        <v>0</v>
      </c>
      <c r="DC549">
        <v>0</v>
      </c>
      <c r="DD549">
        <v>0</v>
      </c>
      <c r="DE549">
        <v>18</v>
      </c>
      <c r="DF549">
        <v>0</v>
      </c>
      <c r="DG549">
        <v>0</v>
      </c>
      <c r="DH549">
        <v>0</v>
      </c>
      <c r="DI549">
        <v>0</v>
      </c>
      <c r="DJ549">
        <v>0</v>
      </c>
      <c r="DK549">
        <v>0</v>
      </c>
      <c r="DL549">
        <v>0</v>
      </c>
      <c r="DM549">
        <v>0</v>
      </c>
      <c r="DN549">
        <v>0</v>
      </c>
      <c r="DO549">
        <v>0</v>
      </c>
      <c r="DP549">
        <v>0</v>
      </c>
      <c r="DQ549">
        <v>0</v>
      </c>
      <c r="DR549">
        <v>0</v>
      </c>
      <c r="DS549">
        <v>0</v>
      </c>
      <c r="DT549" s="340">
        <v>0</v>
      </c>
      <c r="DU549" s="340">
        <v>17</v>
      </c>
      <c r="DV549" s="340">
        <v>0</v>
      </c>
      <c r="DW549" s="340">
        <v>0</v>
      </c>
      <c r="DX549" s="340">
        <v>11</v>
      </c>
      <c r="DY549" s="340">
        <v>1</v>
      </c>
      <c r="DZ549" s="340">
        <v>1</v>
      </c>
      <c r="EA549" s="340">
        <v>0</v>
      </c>
      <c r="EB549" s="340">
        <v>0</v>
      </c>
      <c r="EC549" s="340">
        <v>0</v>
      </c>
      <c r="ED549" s="340">
        <v>0</v>
      </c>
      <c r="EE549" s="340">
        <v>0</v>
      </c>
      <c r="EF549" s="340">
        <v>0</v>
      </c>
      <c r="EG549" s="340">
        <v>0</v>
      </c>
      <c r="EH549" s="340">
        <v>0</v>
      </c>
      <c r="EI549" s="340">
        <v>0</v>
      </c>
      <c r="EJ549" s="235">
        <v>0</v>
      </c>
      <c r="EK549" s="235">
        <v>11</v>
      </c>
      <c r="EL549" s="235">
        <v>0</v>
      </c>
      <c r="EM549" s="235">
        <v>0</v>
      </c>
      <c r="EN549" s="235">
        <v>1</v>
      </c>
      <c r="EO549" s="235">
        <v>0</v>
      </c>
      <c r="EP549" s="235">
        <v>0</v>
      </c>
      <c r="EQ549" s="235">
        <v>0</v>
      </c>
      <c r="ER549" s="235">
        <v>0</v>
      </c>
      <c r="ES549" s="235">
        <v>0</v>
      </c>
      <c r="ET549" s="235">
        <v>0</v>
      </c>
      <c r="EU549" s="235">
        <v>0</v>
      </c>
      <c r="EV549" s="235">
        <v>0</v>
      </c>
      <c r="EW549" s="235">
        <v>0</v>
      </c>
      <c r="EX549" s="235">
        <v>0</v>
      </c>
      <c r="EY549" s="235">
        <v>0</v>
      </c>
    </row>
    <row r="550" spans="1:155" x14ac:dyDescent="0.2">
      <c r="A550" t="s">
        <v>1895</v>
      </c>
      <c r="E550" s="277"/>
      <c r="F550" s="277"/>
      <c r="G550" s="277"/>
      <c r="H550" s="277"/>
      <c r="I550" s="277"/>
      <c r="J550" s="277"/>
      <c r="K550">
        <v>0</v>
      </c>
      <c r="L550">
        <v>8</v>
      </c>
      <c r="M550">
        <v>0</v>
      </c>
      <c r="N550">
        <v>24</v>
      </c>
      <c r="O550">
        <v>26</v>
      </c>
      <c r="P550">
        <v>0</v>
      </c>
      <c r="Q550">
        <v>4</v>
      </c>
      <c r="R550">
        <v>0</v>
      </c>
      <c r="S550">
        <v>0</v>
      </c>
      <c r="T550">
        <v>0</v>
      </c>
      <c r="U550">
        <v>0</v>
      </c>
      <c r="V550">
        <v>0</v>
      </c>
      <c r="W550">
        <v>0</v>
      </c>
      <c r="X550">
        <v>0</v>
      </c>
      <c r="Y550">
        <v>0</v>
      </c>
      <c r="Z550">
        <v>0</v>
      </c>
      <c r="AA550" t="s">
        <v>2201</v>
      </c>
      <c r="AB550">
        <v>0</v>
      </c>
      <c r="AC550">
        <v>0</v>
      </c>
      <c r="AD550">
        <v>0</v>
      </c>
      <c r="AE550">
        <v>11</v>
      </c>
      <c r="AF550">
        <v>16</v>
      </c>
      <c r="AG550">
        <v>0</v>
      </c>
      <c r="AH550">
        <v>4</v>
      </c>
      <c r="AI550">
        <v>0</v>
      </c>
      <c r="AJ550">
        <v>0</v>
      </c>
      <c r="AK550">
        <v>0</v>
      </c>
      <c r="AL550">
        <v>0</v>
      </c>
      <c r="AM550">
        <v>0</v>
      </c>
      <c r="AN550">
        <v>0</v>
      </c>
      <c r="AO550">
        <v>0</v>
      </c>
      <c r="AP550">
        <v>0</v>
      </c>
      <c r="AQ550">
        <v>0</v>
      </c>
      <c r="AR550">
        <v>0</v>
      </c>
      <c r="AS550">
        <v>1</v>
      </c>
      <c r="AT550">
        <v>0</v>
      </c>
      <c r="AU550">
        <v>4</v>
      </c>
      <c r="AV550">
        <v>7</v>
      </c>
      <c r="AW550">
        <v>0</v>
      </c>
      <c r="AX550">
        <v>0</v>
      </c>
      <c r="AY550">
        <v>0</v>
      </c>
      <c r="AZ550">
        <v>0</v>
      </c>
      <c r="BA550">
        <v>0</v>
      </c>
      <c r="BB550">
        <v>0</v>
      </c>
      <c r="BC550">
        <v>0</v>
      </c>
      <c r="BD550">
        <v>0</v>
      </c>
      <c r="BE550">
        <v>0</v>
      </c>
      <c r="BF550">
        <v>0</v>
      </c>
      <c r="BG550">
        <v>0</v>
      </c>
      <c r="BH550">
        <v>0</v>
      </c>
      <c r="BI550">
        <v>0</v>
      </c>
      <c r="BJ550">
        <v>0</v>
      </c>
      <c r="BK550">
        <v>0</v>
      </c>
      <c r="BL550">
        <v>0</v>
      </c>
      <c r="BM550">
        <v>0</v>
      </c>
      <c r="BN550">
        <v>0</v>
      </c>
      <c r="BO550">
        <v>0</v>
      </c>
      <c r="BP550">
        <v>0</v>
      </c>
      <c r="BQ550">
        <v>0</v>
      </c>
      <c r="BR550">
        <v>0</v>
      </c>
      <c r="BS550">
        <v>0</v>
      </c>
      <c r="BT550">
        <v>0</v>
      </c>
      <c r="BU550">
        <v>0</v>
      </c>
      <c r="BV550">
        <v>0</v>
      </c>
      <c r="BW550">
        <v>0</v>
      </c>
      <c r="BX550">
        <v>0</v>
      </c>
      <c r="BY550">
        <v>2</v>
      </c>
      <c r="BZ550">
        <v>0</v>
      </c>
      <c r="CA550">
        <v>0</v>
      </c>
      <c r="CB550">
        <v>0</v>
      </c>
      <c r="CC550">
        <v>0</v>
      </c>
      <c r="CD550">
        <v>0</v>
      </c>
      <c r="CE550">
        <v>0</v>
      </c>
      <c r="CF550">
        <v>0</v>
      </c>
      <c r="CG550">
        <v>0</v>
      </c>
      <c r="CH550">
        <v>0</v>
      </c>
      <c r="CI550">
        <v>0</v>
      </c>
      <c r="CJ550">
        <v>0</v>
      </c>
      <c r="CK550">
        <v>0</v>
      </c>
      <c r="CL550">
        <v>0</v>
      </c>
      <c r="CM550">
        <v>0</v>
      </c>
      <c r="CN550">
        <v>0</v>
      </c>
      <c r="CO550">
        <v>0</v>
      </c>
      <c r="CP550">
        <v>0</v>
      </c>
      <c r="CQ550">
        <v>2</v>
      </c>
      <c r="CR550">
        <v>3</v>
      </c>
      <c r="CS550">
        <v>0</v>
      </c>
      <c r="CT550">
        <v>0</v>
      </c>
      <c r="CU550">
        <v>0</v>
      </c>
      <c r="CV550">
        <v>0</v>
      </c>
      <c r="CW550">
        <v>0</v>
      </c>
      <c r="CX550">
        <v>0</v>
      </c>
      <c r="CY550">
        <v>0</v>
      </c>
      <c r="CZ550">
        <v>0</v>
      </c>
      <c r="DA550">
        <v>0</v>
      </c>
      <c r="DB550">
        <v>0</v>
      </c>
      <c r="DC550">
        <v>0</v>
      </c>
      <c r="DD550">
        <v>0</v>
      </c>
      <c r="DE550">
        <v>5</v>
      </c>
      <c r="DF550">
        <v>0</v>
      </c>
      <c r="DG550">
        <v>1</v>
      </c>
      <c r="DH550">
        <v>0</v>
      </c>
      <c r="DI550">
        <v>0</v>
      </c>
      <c r="DJ550">
        <v>1</v>
      </c>
      <c r="DK550">
        <v>0</v>
      </c>
      <c r="DL550">
        <v>0</v>
      </c>
      <c r="DM550">
        <v>0</v>
      </c>
      <c r="DN550">
        <v>0</v>
      </c>
      <c r="DO550">
        <v>0</v>
      </c>
      <c r="DP550">
        <v>0</v>
      </c>
      <c r="DQ550">
        <v>0</v>
      </c>
      <c r="DR550">
        <v>0</v>
      </c>
      <c r="DS550">
        <v>0</v>
      </c>
      <c r="DT550" s="340">
        <v>0</v>
      </c>
      <c r="DU550" s="340">
        <v>4</v>
      </c>
      <c r="DV550" s="340">
        <v>0</v>
      </c>
      <c r="DW550" s="340">
        <v>0</v>
      </c>
      <c r="DX550" s="340">
        <v>2</v>
      </c>
      <c r="DY550" s="340">
        <v>0</v>
      </c>
      <c r="DZ550" s="340">
        <v>0</v>
      </c>
      <c r="EA550" s="340">
        <v>0</v>
      </c>
      <c r="EB550" s="340">
        <v>0</v>
      </c>
      <c r="EC550" s="340">
        <v>0</v>
      </c>
      <c r="ED550" s="340">
        <v>0</v>
      </c>
      <c r="EE550" s="340">
        <v>0</v>
      </c>
      <c r="EF550" s="340">
        <v>0</v>
      </c>
      <c r="EG550" s="340">
        <v>0</v>
      </c>
      <c r="EH550" s="340">
        <v>0</v>
      </c>
      <c r="EI550" s="340">
        <v>0</v>
      </c>
      <c r="EJ550" s="235">
        <v>0</v>
      </c>
      <c r="EK550" s="235">
        <v>4</v>
      </c>
      <c r="EL550" s="235">
        <v>0</v>
      </c>
      <c r="EM550" s="235">
        <v>0</v>
      </c>
      <c r="EN550" s="235">
        <v>0</v>
      </c>
      <c r="EO550" s="235">
        <v>0</v>
      </c>
      <c r="EP550" s="235">
        <v>6</v>
      </c>
      <c r="EQ550" s="235">
        <v>0</v>
      </c>
      <c r="ER550" s="235">
        <v>0</v>
      </c>
      <c r="ES550" s="235">
        <v>0</v>
      </c>
      <c r="ET550" s="235">
        <v>0</v>
      </c>
      <c r="EU550" s="235">
        <v>0</v>
      </c>
      <c r="EV550" s="235">
        <v>0</v>
      </c>
      <c r="EW550" s="235">
        <v>0</v>
      </c>
      <c r="EX550" s="235">
        <v>0</v>
      </c>
      <c r="EY550" s="235">
        <v>0</v>
      </c>
    </row>
    <row r="551" spans="1:155" x14ac:dyDescent="0.2">
      <c r="A551" t="s">
        <v>2027</v>
      </c>
      <c r="E551" s="277"/>
      <c r="F551" s="277"/>
      <c r="G551" s="277"/>
      <c r="H551" s="277"/>
      <c r="I551" s="277"/>
      <c r="J551" s="277"/>
      <c r="K551">
        <v>0</v>
      </c>
      <c r="L551">
        <v>0</v>
      </c>
      <c r="M551">
        <v>0</v>
      </c>
      <c r="N551">
        <v>0</v>
      </c>
      <c r="O551">
        <v>9</v>
      </c>
      <c r="P551">
        <v>0</v>
      </c>
      <c r="Q551">
        <v>1</v>
      </c>
      <c r="R551">
        <v>0</v>
      </c>
      <c r="S551">
        <v>0</v>
      </c>
      <c r="T551">
        <v>8</v>
      </c>
      <c r="U551">
        <v>1</v>
      </c>
      <c r="V551">
        <v>15</v>
      </c>
      <c r="W551">
        <v>0</v>
      </c>
      <c r="X551">
        <v>0</v>
      </c>
      <c r="Y551">
        <v>0</v>
      </c>
      <c r="Z551">
        <v>3</v>
      </c>
      <c r="AA551" t="s">
        <v>2201</v>
      </c>
      <c r="AB551">
        <v>0</v>
      </c>
      <c r="AC551">
        <v>0</v>
      </c>
      <c r="AD551">
        <v>0</v>
      </c>
      <c r="AE551">
        <v>0</v>
      </c>
      <c r="AF551">
        <v>0</v>
      </c>
      <c r="AG551">
        <v>0</v>
      </c>
      <c r="AH551">
        <v>0</v>
      </c>
      <c r="AI551">
        <v>0</v>
      </c>
      <c r="AJ551">
        <v>0</v>
      </c>
      <c r="AK551">
        <v>0</v>
      </c>
      <c r="AL551">
        <v>0</v>
      </c>
      <c r="AM551">
        <v>2</v>
      </c>
      <c r="AN551">
        <v>0</v>
      </c>
      <c r="AO551">
        <v>0</v>
      </c>
      <c r="AP551">
        <v>0</v>
      </c>
      <c r="AQ551">
        <v>1</v>
      </c>
      <c r="AR551">
        <v>0</v>
      </c>
      <c r="AS551">
        <v>0</v>
      </c>
      <c r="AT551">
        <v>0</v>
      </c>
      <c r="AU551">
        <v>0</v>
      </c>
      <c r="AV551">
        <v>0</v>
      </c>
      <c r="AW551">
        <v>0</v>
      </c>
      <c r="AX551">
        <v>0</v>
      </c>
      <c r="AY551">
        <v>0</v>
      </c>
      <c r="AZ551">
        <v>0</v>
      </c>
      <c r="BA551">
        <v>2</v>
      </c>
      <c r="BB551">
        <v>0</v>
      </c>
      <c r="BC551">
        <v>0</v>
      </c>
      <c r="BD551">
        <v>0</v>
      </c>
      <c r="BE551">
        <v>0</v>
      </c>
      <c r="BF551">
        <v>0</v>
      </c>
      <c r="BG551">
        <v>0</v>
      </c>
      <c r="BH551">
        <v>0</v>
      </c>
      <c r="BI551">
        <v>0</v>
      </c>
      <c r="BJ551">
        <v>0</v>
      </c>
      <c r="BK551">
        <v>0</v>
      </c>
      <c r="BL551">
        <v>2</v>
      </c>
      <c r="BM551">
        <v>0</v>
      </c>
      <c r="BN551">
        <v>0</v>
      </c>
      <c r="BO551">
        <v>0</v>
      </c>
      <c r="BP551">
        <v>0</v>
      </c>
      <c r="BQ551">
        <v>1</v>
      </c>
      <c r="BR551">
        <v>0</v>
      </c>
      <c r="BS551">
        <v>2</v>
      </c>
      <c r="BT551">
        <v>0</v>
      </c>
      <c r="BU551">
        <v>0</v>
      </c>
      <c r="BV551">
        <v>0</v>
      </c>
      <c r="BW551">
        <v>1</v>
      </c>
      <c r="BX551">
        <v>0</v>
      </c>
      <c r="BY551">
        <v>0</v>
      </c>
      <c r="BZ551">
        <v>0</v>
      </c>
      <c r="CA551">
        <v>0</v>
      </c>
      <c r="CB551">
        <v>1</v>
      </c>
      <c r="CC551">
        <v>0</v>
      </c>
      <c r="CD551">
        <v>0</v>
      </c>
      <c r="CE551">
        <v>0</v>
      </c>
      <c r="CF551">
        <v>0</v>
      </c>
      <c r="CG551">
        <v>0</v>
      </c>
      <c r="CH551">
        <v>0</v>
      </c>
      <c r="CI551">
        <v>0</v>
      </c>
      <c r="CJ551">
        <v>0</v>
      </c>
      <c r="CK551">
        <v>0</v>
      </c>
      <c r="CL551">
        <v>0</v>
      </c>
      <c r="CM551">
        <v>0</v>
      </c>
      <c r="DT551" s="340">
        <v>0</v>
      </c>
      <c r="DU551" s="340">
        <v>0</v>
      </c>
      <c r="DV551" s="340">
        <v>0</v>
      </c>
      <c r="DW551" s="340">
        <v>0</v>
      </c>
      <c r="DX551" s="340">
        <v>5</v>
      </c>
      <c r="DY551" s="340">
        <v>0</v>
      </c>
      <c r="DZ551" s="340">
        <v>1</v>
      </c>
      <c r="EA551" s="340">
        <v>0</v>
      </c>
      <c r="EB551" s="340">
        <v>0</v>
      </c>
      <c r="EC551" s="340">
        <v>0</v>
      </c>
      <c r="ED551" s="340">
        <v>0</v>
      </c>
      <c r="EE551" s="340">
        <v>0</v>
      </c>
      <c r="EF551" s="340">
        <v>0</v>
      </c>
      <c r="EG551" s="340">
        <v>0</v>
      </c>
      <c r="EH551" s="340">
        <v>0</v>
      </c>
      <c r="EI551" s="340">
        <v>0</v>
      </c>
      <c r="EJ551" s="235">
        <v>0</v>
      </c>
      <c r="EK551" s="235">
        <v>0</v>
      </c>
      <c r="EL551" s="235">
        <v>0</v>
      </c>
      <c r="EM551" s="235">
        <v>0</v>
      </c>
      <c r="EN551" s="235">
        <v>6</v>
      </c>
      <c r="EO551" s="235">
        <v>0</v>
      </c>
      <c r="EP551" s="235">
        <v>0</v>
      </c>
      <c r="EQ551" s="235">
        <v>0</v>
      </c>
      <c r="ER551" s="235">
        <v>0</v>
      </c>
      <c r="ES551" s="235">
        <v>0</v>
      </c>
      <c r="ET551" s="235">
        <v>0</v>
      </c>
      <c r="EU551" s="235">
        <v>0</v>
      </c>
      <c r="EV551" s="235">
        <v>0</v>
      </c>
      <c r="EW551" s="235">
        <v>0</v>
      </c>
      <c r="EX551" s="235">
        <v>0</v>
      </c>
      <c r="EY551" s="235">
        <v>0</v>
      </c>
    </row>
    <row r="552" spans="1:155" x14ac:dyDescent="0.2">
      <c r="A552" t="s">
        <v>1946</v>
      </c>
      <c r="E552" s="277"/>
      <c r="F552" s="277"/>
      <c r="G552" s="277"/>
      <c r="H552" s="277"/>
      <c r="I552" s="277"/>
      <c r="J552" s="277"/>
      <c r="K552">
        <v>0</v>
      </c>
      <c r="L552">
        <v>1</v>
      </c>
      <c r="M552">
        <v>0</v>
      </c>
      <c r="N552">
        <v>0</v>
      </c>
      <c r="O552">
        <v>49</v>
      </c>
      <c r="P552">
        <v>0</v>
      </c>
      <c r="Q552">
        <v>0</v>
      </c>
      <c r="R552">
        <v>0</v>
      </c>
      <c r="S552">
        <v>0</v>
      </c>
      <c r="T552">
        <v>0</v>
      </c>
      <c r="U552">
        <v>0</v>
      </c>
      <c r="V552">
        <v>0</v>
      </c>
      <c r="W552">
        <v>0</v>
      </c>
      <c r="X552">
        <v>0</v>
      </c>
      <c r="Y552">
        <v>0</v>
      </c>
      <c r="Z552">
        <v>0</v>
      </c>
      <c r="AA552" t="s">
        <v>2201</v>
      </c>
      <c r="AB552">
        <v>0</v>
      </c>
      <c r="AC552">
        <v>0</v>
      </c>
      <c r="AD552">
        <v>0</v>
      </c>
      <c r="AE552">
        <v>0</v>
      </c>
      <c r="AF552">
        <v>1</v>
      </c>
      <c r="AG552">
        <v>0</v>
      </c>
      <c r="AH552">
        <v>0</v>
      </c>
      <c r="AI552">
        <v>0</v>
      </c>
      <c r="AJ552">
        <v>0</v>
      </c>
      <c r="AK552">
        <v>0</v>
      </c>
      <c r="AL552">
        <v>0</v>
      </c>
      <c r="AM552">
        <v>0</v>
      </c>
      <c r="AN552">
        <v>0</v>
      </c>
      <c r="AO552">
        <v>0</v>
      </c>
      <c r="AP552">
        <v>0</v>
      </c>
      <c r="AQ552">
        <v>0</v>
      </c>
      <c r="AR552">
        <v>0</v>
      </c>
      <c r="AS552">
        <v>0</v>
      </c>
      <c r="AT552">
        <v>0</v>
      </c>
      <c r="AU552">
        <v>0</v>
      </c>
      <c r="AV552">
        <v>0</v>
      </c>
      <c r="AW552">
        <v>0</v>
      </c>
      <c r="AX552">
        <v>0</v>
      </c>
      <c r="AY552">
        <v>0</v>
      </c>
      <c r="AZ552">
        <v>0</v>
      </c>
      <c r="BA552">
        <v>0</v>
      </c>
      <c r="BB552">
        <v>0</v>
      </c>
      <c r="BC552">
        <v>0</v>
      </c>
      <c r="BD552">
        <v>0</v>
      </c>
      <c r="BE552">
        <v>0</v>
      </c>
      <c r="BF552">
        <v>0</v>
      </c>
      <c r="BG552">
        <v>0</v>
      </c>
      <c r="BH552">
        <v>0</v>
      </c>
      <c r="BI552">
        <v>0</v>
      </c>
      <c r="BJ552">
        <v>0</v>
      </c>
      <c r="BK552">
        <v>0</v>
      </c>
      <c r="BL552">
        <v>4</v>
      </c>
      <c r="BM552">
        <v>0</v>
      </c>
      <c r="BN552">
        <v>0</v>
      </c>
      <c r="BO552">
        <v>0</v>
      </c>
      <c r="BP552">
        <v>0</v>
      </c>
      <c r="BQ552">
        <v>0</v>
      </c>
      <c r="BR552">
        <v>0</v>
      </c>
      <c r="BS552">
        <v>0</v>
      </c>
      <c r="BT552">
        <v>0</v>
      </c>
      <c r="BU552">
        <v>0</v>
      </c>
      <c r="BV552">
        <v>0</v>
      </c>
      <c r="BW552">
        <v>0</v>
      </c>
      <c r="BX552">
        <v>0</v>
      </c>
      <c r="BY552">
        <v>0</v>
      </c>
      <c r="BZ552">
        <v>0</v>
      </c>
      <c r="CA552">
        <v>0</v>
      </c>
      <c r="CB552">
        <v>2</v>
      </c>
      <c r="CC552">
        <v>1</v>
      </c>
      <c r="CD552">
        <v>0</v>
      </c>
      <c r="CE552">
        <v>0</v>
      </c>
      <c r="CF552">
        <v>0</v>
      </c>
      <c r="CG552">
        <v>0</v>
      </c>
      <c r="CH552">
        <v>0</v>
      </c>
      <c r="CI552">
        <v>0</v>
      </c>
      <c r="CJ552">
        <v>0</v>
      </c>
      <c r="CK552">
        <v>0</v>
      </c>
      <c r="CL552">
        <v>0</v>
      </c>
      <c r="CM552">
        <v>0</v>
      </c>
      <c r="CN552">
        <v>0</v>
      </c>
      <c r="CO552">
        <v>0</v>
      </c>
      <c r="CP552">
        <v>0</v>
      </c>
      <c r="CQ552">
        <v>0</v>
      </c>
      <c r="CR552">
        <v>6</v>
      </c>
      <c r="CS552">
        <v>0</v>
      </c>
      <c r="CT552">
        <v>0</v>
      </c>
      <c r="CU552">
        <v>0</v>
      </c>
      <c r="CV552">
        <v>0</v>
      </c>
      <c r="CW552">
        <v>0</v>
      </c>
      <c r="CX552">
        <v>0</v>
      </c>
      <c r="CY552">
        <v>0</v>
      </c>
      <c r="CZ552">
        <v>0</v>
      </c>
      <c r="DA552">
        <v>0</v>
      </c>
      <c r="DB552">
        <v>0</v>
      </c>
      <c r="DC552">
        <v>0</v>
      </c>
      <c r="DD552">
        <v>0</v>
      </c>
      <c r="DE552">
        <v>0</v>
      </c>
      <c r="DF552">
        <v>0</v>
      </c>
      <c r="DG552">
        <v>0</v>
      </c>
      <c r="DH552">
        <v>1</v>
      </c>
      <c r="DI552">
        <v>0</v>
      </c>
      <c r="DJ552">
        <v>0</v>
      </c>
      <c r="DK552">
        <v>0</v>
      </c>
      <c r="DL552">
        <v>0</v>
      </c>
      <c r="DM552">
        <v>0</v>
      </c>
      <c r="DN552">
        <v>0</v>
      </c>
      <c r="DO552">
        <v>0</v>
      </c>
      <c r="DP552">
        <v>0</v>
      </c>
      <c r="DQ552">
        <v>0</v>
      </c>
      <c r="DR552">
        <v>0</v>
      </c>
      <c r="DS552">
        <v>0</v>
      </c>
      <c r="DT552" s="340">
        <v>0</v>
      </c>
      <c r="DU552" s="340">
        <v>0</v>
      </c>
      <c r="DV552" s="340">
        <v>0</v>
      </c>
      <c r="DW552" s="340">
        <v>0</v>
      </c>
      <c r="DX552" s="340">
        <v>6</v>
      </c>
      <c r="DY552" s="340">
        <v>0</v>
      </c>
      <c r="DZ552" s="340">
        <v>0</v>
      </c>
      <c r="EA552" s="340">
        <v>0</v>
      </c>
      <c r="EB552" s="340">
        <v>0</v>
      </c>
      <c r="EC552" s="340">
        <v>0</v>
      </c>
      <c r="ED552" s="340">
        <v>0</v>
      </c>
      <c r="EE552" s="340">
        <v>0</v>
      </c>
      <c r="EF552" s="340">
        <v>0</v>
      </c>
      <c r="EG552" s="340">
        <v>0</v>
      </c>
      <c r="EH552" s="340">
        <v>0</v>
      </c>
      <c r="EI552" s="340">
        <v>0</v>
      </c>
      <c r="EJ552" s="235">
        <v>0</v>
      </c>
      <c r="EK552" s="235">
        <v>0</v>
      </c>
      <c r="EL552" s="235">
        <v>0</v>
      </c>
      <c r="EM552" s="235">
        <v>0</v>
      </c>
      <c r="EN552" s="235">
        <v>4</v>
      </c>
      <c r="EO552" s="235">
        <v>0</v>
      </c>
      <c r="EP552" s="235">
        <v>0</v>
      </c>
      <c r="EQ552" s="235">
        <v>0</v>
      </c>
      <c r="ER552" s="235">
        <v>0</v>
      </c>
      <c r="ES552" s="235">
        <v>0</v>
      </c>
      <c r="ET552" s="235">
        <v>0</v>
      </c>
      <c r="EU552" s="235">
        <v>0</v>
      </c>
      <c r="EV552" s="235">
        <v>0</v>
      </c>
      <c r="EW552" s="235">
        <v>0</v>
      </c>
      <c r="EX552" s="235">
        <v>0</v>
      </c>
      <c r="EY552" s="235">
        <v>0</v>
      </c>
    </row>
    <row r="553" spans="1:155" x14ac:dyDescent="0.2">
      <c r="A553" t="s">
        <v>2441</v>
      </c>
      <c r="E553" s="277"/>
      <c r="F553" s="277"/>
      <c r="G553" s="277"/>
      <c r="H553" s="277"/>
      <c r="I553" s="277"/>
      <c r="J553" s="277"/>
      <c r="DT553" s="340" t="e">
        <v>#N/A</v>
      </c>
      <c r="DU553" s="340" t="e">
        <v>#N/A</v>
      </c>
      <c r="DV553" s="340" t="e">
        <v>#N/A</v>
      </c>
      <c r="DW553" s="340" t="e">
        <v>#N/A</v>
      </c>
      <c r="DX553" s="340" t="e">
        <v>#N/A</v>
      </c>
      <c r="DY553" s="340" t="e">
        <v>#N/A</v>
      </c>
      <c r="DZ553" s="340" t="e">
        <v>#N/A</v>
      </c>
      <c r="EA553" s="340" t="e">
        <v>#N/A</v>
      </c>
      <c r="EB553" s="340" t="e">
        <v>#N/A</v>
      </c>
      <c r="EC553" s="340" t="e">
        <v>#N/A</v>
      </c>
      <c r="ED553" s="340" t="e">
        <v>#N/A</v>
      </c>
      <c r="EE553" s="340" t="e">
        <v>#N/A</v>
      </c>
      <c r="EF553" s="340" t="e">
        <v>#N/A</v>
      </c>
      <c r="EG553" s="340" t="e">
        <v>#N/A</v>
      </c>
      <c r="EH553" s="340" t="e">
        <v>#N/A</v>
      </c>
      <c r="EI553" s="340" t="e">
        <v>#N/A</v>
      </c>
      <c r="EJ553" s="235" t="e">
        <v>#N/A</v>
      </c>
      <c r="EK553" s="235" t="e">
        <v>#N/A</v>
      </c>
      <c r="EL553" s="235" t="e">
        <v>#N/A</v>
      </c>
      <c r="EM553" s="235" t="e">
        <v>#N/A</v>
      </c>
      <c r="EN553" s="235" t="e">
        <v>#N/A</v>
      </c>
      <c r="EO553" s="235" t="e">
        <v>#N/A</v>
      </c>
      <c r="EP553" s="235" t="e">
        <v>#N/A</v>
      </c>
      <c r="EQ553" s="235" t="e">
        <v>#N/A</v>
      </c>
      <c r="ER553" s="235" t="e">
        <v>#N/A</v>
      </c>
      <c r="ES553" s="235" t="e">
        <v>#N/A</v>
      </c>
      <c r="ET553" s="235" t="e">
        <v>#N/A</v>
      </c>
      <c r="EU553" s="235" t="e">
        <v>#N/A</v>
      </c>
      <c r="EV553" s="235" t="e">
        <v>#N/A</v>
      </c>
      <c r="EW553" s="235" t="e">
        <v>#N/A</v>
      </c>
      <c r="EX553" s="235" t="e">
        <v>#N/A</v>
      </c>
      <c r="EY553" s="235" t="e">
        <v>#N/A</v>
      </c>
    </row>
    <row r="554" spans="1:155" x14ac:dyDescent="0.2">
      <c r="A554" t="s">
        <v>1977</v>
      </c>
      <c r="E554" s="277"/>
      <c r="F554" s="277"/>
      <c r="G554" s="277"/>
      <c r="H554" s="277"/>
      <c r="I554" s="277"/>
      <c r="J554" s="277"/>
      <c r="K554">
        <v>0</v>
      </c>
      <c r="L554">
        <v>1</v>
      </c>
      <c r="M554">
        <v>0</v>
      </c>
      <c r="N554">
        <v>0</v>
      </c>
      <c r="O554">
        <v>0</v>
      </c>
      <c r="P554">
        <v>0</v>
      </c>
      <c r="Q554">
        <v>3</v>
      </c>
      <c r="R554">
        <v>1</v>
      </c>
      <c r="S554">
        <v>14</v>
      </c>
      <c r="T554">
        <v>31</v>
      </c>
      <c r="U554">
        <v>28</v>
      </c>
      <c r="V554">
        <v>16</v>
      </c>
      <c r="W554">
        <v>0</v>
      </c>
      <c r="X554">
        <v>0</v>
      </c>
      <c r="Y554">
        <v>0</v>
      </c>
      <c r="Z554">
        <v>0</v>
      </c>
      <c r="AA554" t="s">
        <v>2201</v>
      </c>
      <c r="AB554">
        <v>0</v>
      </c>
      <c r="AC554">
        <v>0</v>
      </c>
      <c r="AD554">
        <v>0</v>
      </c>
      <c r="AE554">
        <v>0</v>
      </c>
      <c r="AF554">
        <v>0</v>
      </c>
      <c r="AG554">
        <v>0</v>
      </c>
      <c r="AH554">
        <v>1</v>
      </c>
      <c r="AI554">
        <v>0</v>
      </c>
      <c r="AJ554">
        <v>2</v>
      </c>
      <c r="AK554">
        <v>0</v>
      </c>
      <c r="AL554">
        <v>0</v>
      </c>
      <c r="AM554">
        <v>2</v>
      </c>
      <c r="AN554">
        <v>0</v>
      </c>
      <c r="AO554">
        <v>0</v>
      </c>
      <c r="AP554">
        <v>0</v>
      </c>
      <c r="AQ554">
        <v>0</v>
      </c>
      <c r="AR554">
        <v>0</v>
      </c>
      <c r="AS554">
        <v>0</v>
      </c>
      <c r="AT554">
        <v>0</v>
      </c>
      <c r="AU554">
        <v>0</v>
      </c>
      <c r="AV554">
        <v>1</v>
      </c>
      <c r="AW554">
        <v>0</v>
      </c>
      <c r="AX554">
        <v>0</v>
      </c>
      <c r="AY554">
        <v>0</v>
      </c>
      <c r="AZ554">
        <v>0</v>
      </c>
      <c r="BA554">
        <v>1</v>
      </c>
      <c r="BB554">
        <v>3</v>
      </c>
      <c r="BC554">
        <v>0</v>
      </c>
      <c r="BD554">
        <v>0</v>
      </c>
      <c r="BE554">
        <v>0</v>
      </c>
      <c r="BF554">
        <v>0</v>
      </c>
      <c r="BG554">
        <v>0</v>
      </c>
      <c r="BH554">
        <v>0</v>
      </c>
      <c r="BI554">
        <v>1</v>
      </c>
      <c r="BJ554">
        <v>0</v>
      </c>
      <c r="BK554">
        <v>0</v>
      </c>
      <c r="BL554">
        <v>0</v>
      </c>
      <c r="BM554">
        <v>0</v>
      </c>
      <c r="BN554">
        <v>0</v>
      </c>
      <c r="BO554">
        <v>0</v>
      </c>
      <c r="BP554">
        <v>1</v>
      </c>
      <c r="BQ554">
        <v>0</v>
      </c>
      <c r="BR554">
        <v>0</v>
      </c>
      <c r="BS554">
        <v>2</v>
      </c>
      <c r="BT554">
        <v>0</v>
      </c>
      <c r="BU554">
        <v>0</v>
      </c>
      <c r="BV554">
        <v>0</v>
      </c>
      <c r="BW554">
        <v>0</v>
      </c>
      <c r="BX554">
        <v>0</v>
      </c>
      <c r="BY554">
        <v>0</v>
      </c>
      <c r="BZ554">
        <v>0</v>
      </c>
      <c r="CA554">
        <v>0</v>
      </c>
      <c r="CB554">
        <v>0</v>
      </c>
      <c r="CC554">
        <v>0</v>
      </c>
      <c r="CD554">
        <v>0</v>
      </c>
      <c r="CE554">
        <v>0</v>
      </c>
      <c r="CF554">
        <v>0</v>
      </c>
      <c r="CG554">
        <v>0</v>
      </c>
      <c r="CH554">
        <v>4</v>
      </c>
      <c r="CI554">
        <v>0</v>
      </c>
      <c r="CJ554">
        <v>0</v>
      </c>
      <c r="CK554">
        <v>0</v>
      </c>
      <c r="CL554">
        <v>0</v>
      </c>
      <c r="CM554">
        <v>0</v>
      </c>
      <c r="CN554">
        <v>0</v>
      </c>
      <c r="CO554">
        <v>0</v>
      </c>
      <c r="CP554">
        <v>0</v>
      </c>
      <c r="CQ554">
        <v>0</v>
      </c>
      <c r="CR554">
        <v>0</v>
      </c>
      <c r="CS554">
        <v>0</v>
      </c>
      <c r="CT554">
        <v>0</v>
      </c>
      <c r="CU554">
        <v>0</v>
      </c>
      <c r="CV554">
        <v>4</v>
      </c>
      <c r="CW554">
        <v>0</v>
      </c>
      <c r="CX554">
        <v>0</v>
      </c>
      <c r="CY554">
        <v>2</v>
      </c>
      <c r="CZ554">
        <v>0</v>
      </c>
      <c r="DA554">
        <v>0</v>
      </c>
      <c r="DB554">
        <v>0</v>
      </c>
      <c r="DC554">
        <v>0</v>
      </c>
      <c r="DD554">
        <v>0</v>
      </c>
      <c r="DE554">
        <v>0</v>
      </c>
      <c r="DF554">
        <v>0</v>
      </c>
      <c r="DG554">
        <v>0</v>
      </c>
      <c r="DH554">
        <v>0</v>
      </c>
      <c r="DI554">
        <v>0</v>
      </c>
      <c r="DJ554">
        <v>0</v>
      </c>
      <c r="DK554">
        <v>0</v>
      </c>
      <c r="DL554">
        <v>0</v>
      </c>
      <c r="DM554">
        <v>0</v>
      </c>
      <c r="DN554">
        <v>9</v>
      </c>
      <c r="DO554">
        <v>0</v>
      </c>
      <c r="DP554">
        <v>0</v>
      </c>
      <c r="DQ554">
        <v>0</v>
      </c>
      <c r="DR554">
        <v>0</v>
      </c>
      <c r="DS554">
        <v>0</v>
      </c>
      <c r="DT554" s="340">
        <v>0</v>
      </c>
      <c r="DU554" s="340">
        <v>0</v>
      </c>
      <c r="DV554" s="340">
        <v>0</v>
      </c>
      <c r="DW554" s="340">
        <v>0</v>
      </c>
      <c r="DX554" s="340">
        <v>0</v>
      </c>
      <c r="DY554" s="340">
        <v>0</v>
      </c>
      <c r="DZ554" s="340">
        <v>1</v>
      </c>
      <c r="EA554" s="340">
        <v>1</v>
      </c>
      <c r="EB554" s="340">
        <v>2</v>
      </c>
      <c r="EC554" s="340">
        <v>3</v>
      </c>
      <c r="ED554" s="340">
        <v>0</v>
      </c>
      <c r="EE554" s="340">
        <v>3</v>
      </c>
      <c r="EF554" s="340">
        <v>0</v>
      </c>
      <c r="EG554" s="340">
        <v>0</v>
      </c>
      <c r="EH554" s="340">
        <v>0</v>
      </c>
      <c r="EI554" s="340">
        <v>0</v>
      </c>
      <c r="EJ554" s="235">
        <v>0</v>
      </c>
      <c r="EK554" s="235">
        <v>0</v>
      </c>
      <c r="EL554" s="235">
        <v>0</v>
      </c>
      <c r="EM554" s="235">
        <v>0</v>
      </c>
      <c r="EN554" s="235">
        <v>0</v>
      </c>
      <c r="EO554" s="235">
        <v>0</v>
      </c>
      <c r="EP554" s="235">
        <v>0</v>
      </c>
      <c r="EQ554" s="235">
        <v>0</v>
      </c>
      <c r="ER554" s="235">
        <v>0</v>
      </c>
      <c r="ES554" s="235">
        <v>0</v>
      </c>
      <c r="ET554" s="235">
        <v>11</v>
      </c>
      <c r="EU554" s="235">
        <v>0</v>
      </c>
      <c r="EV554" s="235">
        <v>0</v>
      </c>
      <c r="EW554" s="235">
        <v>0</v>
      </c>
      <c r="EX554" s="235">
        <v>0</v>
      </c>
      <c r="EY554" s="235">
        <v>0</v>
      </c>
    </row>
    <row r="555" spans="1:155" x14ac:dyDescent="0.2">
      <c r="A555" t="s">
        <v>1714</v>
      </c>
      <c r="E555" s="277"/>
      <c r="F555" s="277"/>
      <c r="G555" s="277"/>
      <c r="H555" s="277"/>
      <c r="I555" s="277"/>
      <c r="J555" s="277"/>
      <c r="K555">
        <v>0</v>
      </c>
      <c r="L555">
        <v>8</v>
      </c>
      <c r="M555">
        <v>0</v>
      </c>
      <c r="N555">
        <v>0</v>
      </c>
      <c r="O555">
        <v>6</v>
      </c>
      <c r="P555">
        <v>0</v>
      </c>
      <c r="Q555">
        <v>0</v>
      </c>
      <c r="R555">
        <v>0</v>
      </c>
      <c r="S555">
        <v>0</v>
      </c>
      <c r="T555">
        <v>34</v>
      </c>
      <c r="U555">
        <v>0</v>
      </c>
      <c r="V555">
        <v>0</v>
      </c>
      <c r="W555">
        <v>0</v>
      </c>
      <c r="X555">
        <v>0</v>
      </c>
      <c r="Y555">
        <v>0</v>
      </c>
      <c r="Z555">
        <v>0</v>
      </c>
      <c r="AA555" t="s">
        <v>2201</v>
      </c>
      <c r="AB555">
        <v>0</v>
      </c>
      <c r="AC555">
        <v>0</v>
      </c>
      <c r="AD555">
        <v>0</v>
      </c>
      <c r="AE555">
        <v>0</v>
      </c>
      <c r="AF555">
        <v>5</v>
      </c>
      <c r="AG555">
        <v>0</v>
      </c>
      <c r="AH555">
        <v>0</v>
      </c>
      <c r="AI555">
        <v>0</v>
      </c>
      <c r="AJ555">
        <v>0</v>
      </c>
      <c r="AK555">
        <v>6</v>
      </c>
      <c r="AL555">
        <v>0</v>
      </c>
      <c r="AM555">
        <v>0</v>
      </c>
      <c r="AN555">
        <v>0</v>
      </c>
      <c r="AO555">
        <v>0</v>
      </c>
      <c r="AP555">
        <v>0</v>
      </c>
      <c r="AQ555">
        <v>0</v>
      </c>
      <c r="AR555">
        <v>0</v>
      </c>
      <c r="AS555">
        <v>0</v>
      </c>
      <c r="AT555">
        <v>0</v>
      </c>
      <c r="AU555">
        <v>0</v>
      </c>
      <c r="AV555">
        <v>0</v>
      </c>
      <c r="AW555">
        <v>0</v>
      </c>
      <c r="AX555">
        <v>0</v>
      </c>
      <c r="AY555">
        <v>0</v>
      </c>
      <c r="AZ555">
        <v>0</v>
      </c>
      <c r="BA555">
        <v>2</v>
      </c>
      <c r="BB555">
        <v>4</v>
      </c>
      <c r="BC555">
        <v>0</v>
      </c>
      <c r="BD555">
        <v>0</v>
      </c>
      <c r="BE555">
        <v>0</v>
      </c>
      <c r="BF555">
        <v>0</v>
      </c>
      <c r="BG555">
        <v>0</v>
      </c>
      <c r="BH555">
        <v>0</v>
      </c>
      <c r="BI555">
        <v>0</v>
      </c>
      <c r="BJ555">
        <v>0</v>
      </c>
      <c r="BK555">
        <v>0</v>
      </c>
      <c r="BL555">
        <v>0</v>
      </c>
      <c r="BM555">
        <v>0</v>
      </c>
      <c r="BN555">
        <v>0</v>
      </c>
      <c r="BO555">
        <v>0</v>
      </c>
      <c r="BP555">
        <v>0</v>
      </c>
      <c r="BQ555">
        <v>1</v>
      </c>
      <c r="BR555">
        <v>0</v>
      </c>
      <c r="BS555">
        <v>0</v>
      </c>
      <c r="BT555">
        <v>0</v>
      </c>
      <c r="BU555">
        <v>0</v>
      </c>
      <c r="BV555">
        <v>0</v>
      </c>
      <c r="BW555">
        <v>0</v>
      </c>
      <c r="BX555">
        <v>0</v>
      </c>
      <c r="BY555">
        <v>0</v>
      </c>
      <c r="BZ555">
        <v>0</v>
      </c>
      <c r="CA555">
        <v>0</v>
      </c>
      <c r="CB555">
        <v>0</v>
      </c>
      <c r="CC555">
        <v>0</v>
      </c>
      <c r="CD555">
        <v>0</v>
      </c>
      <c r="CE555">
        <v>0</v>
      </c>
      <c r="CF555">
        <v>0</v>
      </c>
      <c r="CG555">
        <v>0</v>
      </c>
      <c r="CH555">
        <v>0</v>
      </c>
      <c r="CI555">
        <v>0</v>
      </c>
      <c r="CJ555">
        <v>0</v>
      </c>
      <c r="CK555">
        <v>0</v>
      </c>
      <c r="CL555">
        <v>0</v>
      </c>
      <c r="CM555">
        <v>0</v>
      </c>
      <c r="CN555">
        <v>0</v>
      </c>
      <c r="CO555">
        <v>0</v>
      </c>
      <c r="CP555">
        <v>0</v>
      </c>
      <c r="CQ555">
        <v>0</v>
      </c>
      <c r="CR555">
        <v>0</v>
      </c>
      <c r="CS555">
        <v>0</v>
      </c>
      <c r="CT555">
        <v>0</v>
      </c>
      <c r="CU555">
        <v>0</v>
      </c>
      <c r="CV555">
        <v>0</v>
      </c>
      <c r="CW555">
        <v>3</v>
      </c>
      <c r="CX555">
        <v>0</v>
      </c>
      <c r="CY555">
        <v>0</v>
      </c>
      <c r="CZ555">
        <v>0</v>
      </c>
      <c r="DA555">
        <v>0</v>
      </c>
      <c r="DB555">
        <v>0</v>
      </c>
      <c r="DC555">
        <v>0</v>
      </c>
      <c r="DD555">
        <v>0</v>
      </c>
      <c r="DE555">
        <v>0</v>
      </c>
      <c r="DF555">
        <v>0</v>
      </c>
      <c r="DG555">
        <v>0</v>
      </c>
      <c r="DH555">
        <v>0</v>
      </c>
      <c r="DI555">
        <v>0</v>
      </c>
      <c r="DJ555">
        <v>0</v>
      </c>
      <c r="DK555">
        <v>0</v>
      </c>
      <c r="DL555">
        <v>0</v>
      </c>
      <c r="DM555">
        <v>0</v>
      </c>
      <c r="DN555">
        <v>6</v>
      </c>
      <c r="DO555">
        <v>0</v>
      </c>
      <c r="DP555">
        <v>0</v>
      </c>
      <c r="DQ555">
        <v>0</v>
      </c>
      <c r="DR555">
        <v>0</v>
      </c>
      <c r="DS555">
        <v>0</v>
      </c>
      <c r="DT555" s="340">
        <v>0</v>
      </c>
      <c r="DU555" s="340">
        <v>0</v>
      </c>
      <c r="DV555" s="340">
        <v>0</v>
      </c>
      <c r="DW555" s="340">
        <v>0</v>
      </c>
      <c r="DX555" s="340">
        <v>1</v>
      </c>
      <c r="DY555" s="340">
        <v>0</v>
      </c>
      <c r="DZ555" s="340">
        <v>0</v>
      </c>
      <c r="EA555" s="340">
        <v>0</v>
      </c>
      <c r="EB555" s="340">
        <v>0</v>
      </c>
      <c r="EC555" s="340">
        <v>2</v>
      </c>
      <c r="ED555" s="340">
        <v>0</v>
      </c>
      <c r="EE555" s="340">
        <v>0</v>
      </c>
      <c r="EF555" s="340">
        <v>0</v>
      </c>
      <c r="EG555" s="340">
        <v>0</v>
      </c>
      <c r="EH555" s="340">
        <v>0</v>
      </c>
      <c r="EI555" s="340">
        <v>0</v>
      </c>
      <c r="EJ555" s="235">
        <v>0</v>
      </c>
      <c r="EK555" s="235">
        <v>1</v>
      </c>
      <c r="EL555" s="235">
        <v>0</v>
      </c>
      <c r="EM555" s="235">
        <v>0</v>
      </c>
      <c r="EN555" s="235">
        <v>0</v>
      </c>
      <c r="EO555" s="235">
        <v>0</v>
      </c>
      <c r="EP555" s="235">
        <v>0</v>
      </c>
      <c r="EQ555" s="235">
        <v>0</v>
      </c>
      <c r="ER555" s="235">
        <v>0</v>
      </c>
      <c r="ES555" s="235">
        <v>0</v>
      </c>
      <c r="ET555" s="235">
        <v>4</v>
      </c>
      <c r="EU555" s="235">
        <v>0</v>
      </c>
      <c r="EV555" s="235">
        <v>0</v>
      </c>
      <c r="EW555" s="235">
        <v>0</v>
      </c>
      <c r="EX555" s="235">
        <v>0</v>
      </c>
      <c r="EY555" s="235">
        <v>0</v>
      </c>
    </row>
    <row r="556" spans="1:155" x14ac:dyDescent="0.2">
      <c r="A556" t="s">
        <v>2158</v>
      </c>
      <c r="E556" s="277"/>
      <c r="F556" s="277"/>
      <c r="G556" s="277"/>
      <c r="H556" s="277"/>
      <c r="I556" s="277"/>
      <c r="J556" s="277"/>
      <c r="K556">
        <v>0</v>
      </c>
      <c r="L556">
        <v>7</v>
      </c>
      <c r="M556">
        <v>0</v>
      </c>
      <c r="N556">
        <v>1</v>
      </c>
      <c r="O556">
        <v>22</v>
      </c>
      <c r="P556">
        <v>1</v>
      </c>
      <c r="Q556">
        <v>0</v>
      </c>
      <c r="R556">
        <v>0</v>
      </c>
      <c r="S556">
        <v>0</v>
      </c>
      <c r="T556">
        <v>4</v>
      </c>
      <c r="U556">
        <v>2</v>
      </c>
      <c r="V556">
        <v>0</v>
      </c>
      <c r="W556">
        <v>0</v>
      </c>
      <c r="X556">
        <v>0</v>
      </c>
      <c r="Y556">
        <v>0</v>
      </c>
      <c r="Z556">
        <v>0</v>
      </c>
      <c r="AA556" t="s">
        <v>2201</v>
      </c>
      <c r="AB556">
        <v>0</v>
      </c>
      <c r="AC556">
        <v>1</v>
      </c>
      <c r="AD556">
        <v>0</v>
      </c>
      <c r="AE556">
        <v>1</v>
      </c>
      <c r="AF556">
        <v>1</v>
      </c>
      <c r="AG556">
        <v>0</v>
      </c>
      <c r="AH556">
        <v>0</v>
      </c>
      <c r="AI556">
        <v>0</v>
      </c>
      <c r="AJ556">
        <v>0</v>
      </c>
      <c r="AK556">
        <v>0</v>
      </c>
      <c r="AL556">
        <v>0</v>
      </c>
      <c r="AM556">
        <v>0</v>
      </c>
      <c r="AN556">
        <v>0</v>
      </c>
      <c r="AO556">
        <v>0</v>
      </c>
      <c r="AP556">
        <v>0</v>
      </c>
      <c r="AQ556">
        <v>0</v>
      </c>
      <c r="AR556">
        <v>0</v>
      </c>
      <c r="AS556">
        <v>0</v>
      </c>
      <c r="AT556">
        <v>0</v>
      </c>
      <c r="AU556">
        <v>0</v>
      </c>
      <c r="AV556">
        <v>0</v>
      </c>
      <c r="AW556">
        <v>0</v>
      </c>
      <c r="AX556">
        <v>1</v>
      </c>
      <c r="AY556">
        <v>0</v>
      </c>
      <c r="AZ556">
        <v>0</v>
      </c>
      <c r="BA556">
        <v>2</v>
      </c>
      <c r="BB556">
        <v>0</v>
      </c>
      <c r="BC556">
        <v>0</v>
      </c>
      <c r="BD556">
        <v>0</v>
      </c>
      <c r="BE556">
        <v>0</v>
      </c>
      <c r="BF556">
        <v>0</v>
      </c>
      <c r="BG556">
        <v>0</v>
      </c>
      <c r="BH556">
        <v>0</v>
      </c>
      <c r="BI556">
        <v>0</v>
      </c>
      <c r="BJ556">
        <v>0</v>
      </c>
      <c r="BK556">
        <v>0</v>
      </c>
      <c r="BL556">
        <v>5</v>
      </c>
      <c r="BM556">
        <v>0</v>
      </c>
      <c r="BN556">
        <v>0</v>
      </c>
      <c r="BO556">
        <v>0</v>
      </c>
      <c r="BP556">
        <v>0</v>
      </c>
      <c r="BQ556">
        <v>1</v>
      </c>
      <c r="BR556">
        <v>0</v>
      </c>
      <c r="BS556">
        <v>0</v>
      </c>
      <c r="BT556">
        <v>0</v>
      </c>
      <c r="BU556">
        <v>0</v>
      </c>
      <c r="BV556">
        <v>0</v>
      </c>
      <c r="BW556">
        <v>0</v>
      </c>
      <c r="BX556">
        <v>0</v>
      </c>
      <c r="BY556">
        <v>1</v>
      </c>
      <c r="BZ556">
        <v>0</v>
      </c>
      <c r="CA556">
        <v>0</v>
      </c>
      <c r="CB556">
        <v>2</v>
      </c>
      <c r="CC556">
        <v>0</v>
      </c>
      <c r="CD556">
        <v>0</v>
      </c>
      <c r="CE556">
        <v>0</v>
      </c>
      <c r="CF556">
        <v>0</v>
      </c>
      <c r="CG556">
        <v>0</v>
      </c>
      <c r="CH556">
        <v>1</v>
      </c>
      <c r="CI556">
        <v>0</v>
      </c>
      <c r="CJ556">
        <v>0</v>
      </c>
      <c r="CK556">
        <v>0</v>
      </c>
      <c r="CL556">
        <v>0</v>
      </c>
      <c r="CM556">
        <v>0</v>
      </c>
      <c r="CN556">
        <v>0</v>
      </c>
      <c r="CO556">
        <v>2</v>
      </c>
      <c r="CP556">
        <v>0</v>
      </c>
      <c r="CQ556">
        <v>0</v>
      </c>
      <c r="CR556">
        <v>3</v>
      </c>
      <c r="CS556">
        <v>0</v>
      </c>
      <c r="CT556">
        <v>0</v>
      </c>
      <c r="CU556">
        <v>0</v>
      </c>
      <c r="CV556">
        <v>0</v>
      </c>
      <c r="CW556">
        <v>1</v>
      </c>
      <c r="CX556">
        <v>0</v>
      </c>
      <c r="CY556">
        <v>0</v>
      </c>
      <c r="CZ556">
        <v>0</v>
      </c>
      <c r="DA556">
        <v>0</v>
      </c>
      <c r="DB556">
        <v>0</v>
      </c>
      <c r="DC556">
        <v>0</v>
      </c>
      <c r="DD556">
        <v>0</v>
      </c>
      <c r="DE556">
        <v>11</v>
      </c>
      <c r="DF556">
        <v>0</v>
      </c>
      <c r="DG556">
        <v>0</v>
      </c>
      <c r="DH556">
        <v>0</v>
      </c>
      <c r="DI556">
        <v>1</v>
      </c>
      <c r="DJ556">
        <v>0</v>
      </c>
      <c r="DK556">
        <v>0</v>
      </c>
      <c r="DL556">
        <v>0</v>
      </c>
      <c r="DM556">
        <v>0</v>
      </c>
      <c r="DN556">
        <v>0</v>
      </c>
      <c r="DO556">
        <v>0</v>
      </c>
      <c r="DP556">
        <v>0</v>
      </c>
      <c r="DQ556">
        <v>0</v>
      </c>
      <c r="DR556">
        <v>0</v>
      </c>
      <c r="DS556">
        <v>0</v>
      </c>
      <c r="DT556" s="340">
        <v>0</v>
      </c>
      <c r="DU556" s="340">
        <v>0</v>
      </c>
      <c r="DV556" s="340">
        <v>0</v>
      </c>
      <c r="DW556" s="340">
        <v>0</v>
      </c>
      <c r="DX556" s="340">
        <v>11</v>
      </c>
      <c r="DY556" s="340">
        <v>2</v>
      </c>
      <c r="DZ556" s="340">
        <v>0</v>
      </c>
      <c r="EA556" s="340">
        <v>0</v>
      </c>
      <c r="EB556" s="340">
        <v>0</v>
      </c>
      <c r="EC556" s="340">
        <v>0</v>
      </c>
      <c r="ED556" s="340">
        <v>1</v>
      </c>
      <c r="EE556" s="340">
        <v>0</v>
      </c>
      <c r="EF556" s="340">
        <v>0</v>
      </c>
      <c r="EG556" s="340">
        <v>0</v>
      </c>
      <c r="EH556" s="340">
        <v>0</v>
      </c>
      <c r="EI556" s="340">
        <v>0</v>
      </c>
      <c r="EJ556" s="235">
        <v>0</v>
      </c>
      <c r="EK556" s="235">
        <v>11</v>
      </c>
      <c r="EL556" s="235">
        <v>0</v>
      </c>
      <c r="EM556" s="235">
        <v>0</v>
      </c>
      <c r="EN556" s="235">
        <v>0</v>
      </c>
      <c r="EO556" s="235">
        <v>0</v>
      </c>
      <c r="EP556" s="235">
        <v>0</v>
      </c>
      <c r="EQ556" s="235">
        <v>0</v>
      </c>
      <c r="ER556" s="235">
        <v>0</v>
      </c>
      <c r="ES556" s="235">
        <v>0</v>
      </c>
      <c r="ET556" s="235">
        <v>0</v>
      </c>
      <c r="EU556" s="235">
        <v>0</v>
      </c>
      <c r="EV556" s="235">
        <v>0</v>
      </c>
      <c r="EW556" s="235">
        <v>0</v>
      </c>
      <c r="EX556" s="235">
        <v>0</v>
      </c>
      <c r="EY556" s="235">
        <v>0</v>
      </c>
    </row>
    <row r="557" spans="1:155" x14ac:dyDescent="0.2">
      <c r="A557" t="s">
        <v>2360</v>
      </c>
      <c r="E557" s="277"/>
      <c r="F557" s="277"/>
      <c r="G557" s="277"/>
      <c r="H557" s="277"/>
      <c r="I557" s="277"/>
      <c r="J557" s="277"/>
      <c r="K557">
        <v>0</v>
      </c>
      <c r="L557">
        <v>22</v>
      </c>
      <c r="M557">
        <v>0</v>
      </c>
      <c r="N557">
        <v>0</v>
      </c>
      <c r="O557">
        <v>14</v>
      </c>
      <c r="P557">
        <v>0</v>
      </c>
      <c r="Q557">
        <v>0</v>
      </c>
      <c r="R557">
        <v>0</v>
      </c>
      <c r="S557">
        <v>0</v>
      </c>
      <c r="T557">
        <v>0</v>
      </c>
      <c r="U557">
        <v>0</v>
      </c>
      <c r="V557">
        <v>0</v>
      </c>
      <c r="W557">
        <v>0</v>
      </c>
      <c r="X557">
        <v>0</v>
      </c>
      <c r="Y557">
        <v>0</v>
      </c>
      <c r="Z557">
        <v>0</v>
      </c>
      <c r="AA557" t="s">
        <v>2201</v>
      </c>
      <c r="AB557">
        <v>0</v>
      </c>
      <c r="AC557">
        <v>3</v>
      </c>
      <c r="AD557">
        <v>0</v>
      </c>
      <c r="AE557">
        <v>0</v>
      </c>
      <c r="AF557">
        <v>4</v>
      </c>
      <c r="AG557">
        <v>0</v>
      </c>
      <c r="AH557">
        <v>0</v>
      </c>
      <c r="AI557">
        <v>0</v>
      </c>
      <c r="AJ557">
        <v>0</v>
      </c>
      <c r="AK557">
        <v>0</v>
      </c>
      <c r="AL557">
        <v>0</v>
      </c>
      <c r="AM557">
        <v>0</v>
      </c>
      <c r="AN557">
        <v>0</v>
      </c>
      <c r="AO557">
        <v>0</v>
      </c>
      <c r="AP557">
        <v>0</v>
      </c>
      <c r="AQ557">
        <v>0</v>
      </c>
      <c r="AR557">
        <v>0</v>
      </c>
      <c r="AS557">
        <v>4</v>
      </c>
      <c r="AT557">
        <v>0</v>
      </c>
      <c r="AU557">
        <v>0</v>
      </c>
      <c r="AV557">
        <v>4</v>
      </c>
      <c r="AW557">
        <v>0</v>
      </c>
      <c r="AX557">
        <v>0</v>
      </c>
      <c r="AY557">
        <v>0</v>
      </c>
      <c r="AZ557">
        <v>0</v>
      </c>
      <c r="BA557">
        <v>0</v>
      </c>
      <c r="BB557">
        <v>0</v>
      </c>
      <c r="BC557">
        <v>0</v>
      </c>
      <c r="BD557">
        <v>0</v>
      </c>
      <c r="BE557">
        <v>0</v>
      </c>
      <c r="BF557">
        <v>0</v>
      </c>
      <c r="BG557">
        <v>0</v>
      </c>
      <c r="DT557" s="340" t="e">
        <v>#N/A</v>
      </c>
      <c r="DU557" s="340" t="e">
        <v>#N/A</v>
      </c>
      <c r="DV557" s="340" t="e">
        <v>#N/A</v>
      </c>
      <c r="DW557" s="340" t="e">
        <v>#N/A</v>
      </c>
      <c r="DX557" s="340" t="e">
        <v>#N/A</v>
      </c>
      <c r="DY557" s="340" t="e">
        <v>#N/A</v>
      </c>
      <c r="DZ557" s="340" t="e">
        <v>#N/A</v>
      </c>
      <c r="EA557" s="340" t="e">
        <v>#N/A</v>
      </c>
      <c r="EB557" s="340" t="e">
        <v>#N/A</v>
      </c>
      <c r="EC557" s="340" t="e">
        <v>#N/A</v>
      </c>
      <c r="ED557" s="340" t="e">
        <v>#N/A</v>
      </c>
      <c r="EE557" s="340" t="e">
        <v>#N/A</v>
      </c>
      <c r="EF557" s="340" t="e">
        <v>#N/A</v>
      </c>
      <c r="EG557" s="340" t="e">
        <v>#N/A</v>
      </c>
      <c r="EH557" s="340" t="e">
        <v>#N/A</v>
      </c>
      <c r="EI557" s="340" t="e">
        <v>#N/A</v>
      </c>
      <c r="EJ557" s="235" t="e">
        <v>#N/A</v>
      </c>
      <c r="EK557" s="235" t="e">
        <v>#N/A</v>
      </c>
      <c r="EL557" s="235" t="e">
        <v>#N/A</v>
      </c>
      <c r="EM557" s="235" t="e">
        <v>#N/A</v>
      </c>
      <c r="EN557" s="235" t="e">
        <v>#N/A</v>
      </c>
      <c r="EO557" s="235" t="e">
        <v>#N/A</v>
      </c>
      <c r="EP557" s="235" t="e">
        <v>#N/A</v>
      </c>
      <c r="EQ557" s="235" t="e">
        <v>#N/A</v>
      </c>
      <c r="ER557" s="235" t="e">
        <v>#N/A</v>
      </c>
      <c r="ES557" s="235" t="e">
        <v>#N/A</v>
      </c>
      <c r="ET557" s="235" t="e">
        <v>#N/A</v>
      </c>
      <c r="EU557" s="235" t="e">
        <v>#N/A</v>
      </c>
      <c r="EV557" s="235" t="e">
        <v>#N/A</v>
      </c>
      <c r="EW557" s="235" t="e">
        <v>#N/A</v>
      </c>
      <c r="EX557" s="235" t="e">
        <v>#N/A</v>
      </c>
      <c r="EY557" s="235" t="e">
        <v>#N/A</v>
      </c>
    </row>
    <row r="558" spans="1:155" x14ac:dyDescent="0.2">
      <c r="A558" t="s">
        <v>1957</v>
      </c>
      <c r="K558">
        <v>0</v>
      </c>
      <c r="L558">
        <v>4</v>
      </c>
      <c r="M558">
        <v>0</v>
      </c>
      <c r="N558">
        <v>15</v>
      </c>
      <c r="O558">
        <v>30</v>
      </c>
      <c r="P558">
        <v>0</v>
      </c>
      <c r="Q558">
        <v>10</v>
      </c>
      <c r="R558">
        <v>0</v>
      </c>
      <c r="S558">
        <v>1</v>
      </c>
      <c r="T558">
        <v>1</v>
      </c>
      <c r="U558">
        <v>2</v>
      </c>
      <c r="V558">
        <v>3</v>
      </c>
      <c r="W558">
        <v>1</v>
      </c>
      <c r="X558">
        <v>0</v>
      </c>
      <c r="Y558">
        <v>0</v>
      </c>
      <c r="Z558">
        <v>0</v>
      </c>
      <c r="AA558" t="s">
        <v>2201</v>
      </c>
      <c r="AB558">
        <v>0</v>
      </c>
      <c r="AC558">
        <v>0</v>
      </c>
      <c r="AD558">
        <v>0</v>
      </c>
      <c r="AE558">
        <v>1</v>
      </c>
      <c r="AF558">
        <v>4</v>
      </c>
      <c r="AG558">
        <v>0</v>
      </c>
      <c r="AH558">
        <v>1</v>
      </c>
      <c r="AI558">
        <v>0</v>
      </c>
      <c r="AJ558">
        <v>0</v>
      </c>
      <c r="AK558">
        <v>0</v>
      </c>
      <c r="AL558">
        <v>0</v>
      </c>
      <c r="AM558">
        <v>0</v>
      </c>
      <c r="AN558">
        <v>0</v>
      </c>
      <c r="AO558">
        <v>0</v>
      </c>
      <c r="AP558">
        <v>0</v>
      </c>
      <c r="AQ558">
        <v>0</v>
      </c>
      <c r="AR558">
        <v>0</v>
      </c>
      <c r="AS558">
        <v>0</v>
      </c>
      <c r="AT558">
        <v>0</v>
      </c>
      <c r="AU558">
        <v>3</v>
      </c>
      <c r="AV558">
        <v>5</v>
      </c>
      <c r="AW558">
        <v>0</v>
      </c>
      <c r="AX558">
        <v>1</v>
      </c>
      <c r="AY558">
        <v>0</v>
      </c>
      <c r="AZ558">
        <v>0</v>
      </c>
      <c r="BA558">
        <v>1</v>
      </c>
      <c r="BB558">
        <v>0</v>
      </c>
      <c r="BC558">
        <v>0</v>
      </c>
      <c r="BD558">
        <v>0</v>
      </c>
      <c r="BE558">
        <v>0</v>
      </c>
      <c r="BF558">
        <v>0</v>
      </c>
      <c r="BG558">
        <v>0</v>
      </c>
      <c r="BH558">
        <v>0</v>
      </c>
      <c r="BI558">
        <v>0</v>
      </c>
      <c r="BJ558">
        <v>0</v>
      </c>
      <c r="BK558">
        <v>3</v>
      </c>
      <c r="BL558">
        <v>6</v>
      </c>
      <c r="BM558">
        <v>0</v>
      </c>
      <c r="BN558">
        <v>0</v>
      </c>
      <c r="BO558">
        <v>0</v>
      </c>
      <c r="BP558">
        <v>1</v>
      </c>
      <c r="BQ558">
        <v>0</v>
      </c>
      <c r="BR558">
        <v>0</v>
      </c>
      <c r="BS558">
        <v>2</v>
      </c>
      <c r="BT558">
        <v>0</v>
      </c>
      <c r="BU558">
        <v>0</v>
      </c>
      <c r="BV558">
        <v>0</v>
      </c>
      <c r="BW558">
        <v>0</v>
      </c>
      <c r="BX558">
        <v>0</v>
      </c>
      <c r="BY558">
        <v>1</v>
      </c>
      <c r="BZ558">
        <v>0</v>
      </c>
      <c r="CA558">
        <v>1</v>
      </c>
      <c r="CB558">
        <v>5</v>
      </c>
      <c r="CC558">
        <v>0</v>
      </c>
      <c r="CD558">
        <v>2</v>
      </c>
      <c r="CE558">
        <v>0</v>
      </c>
      <c r="CF558">
        <v>0</v>
      </c>
      <c r="CG558">
        <v>0</v>
      </c>
      <c r="CH558">
        <v>0</v>
      </c>
      <c r="CI558">
        <v>0</v>
      </c>
      <c r="CJ558">
        <v>0</v>
      </c>
      <c r="CK558">
        <v>0</v>
      </c>
      <c r="CL558">
        <v>0</v>
      </c>
      <c r="CM558">
        <v>0</v>
      </c>
      <c r="CN558">
        <v>0</v>
      </c>
      <c r="CO558">
        <v>1</v>
      </c>
      <c r="CP558">
        <v>0</v>
      </c>
      <c r="CQ558">
        <v>0</v>
      </c>
      <c r="CR558">
        <v>5</v>
      </c>
      <c r="CS558">
        <v>0</v>
      </c>
      <c r="CT558">
        <v>1</v>
      </c>
      <c r="CU558">
        <v>0</v>
      </c>
      <c r="CV558">
        <v>0</v>
      </c>
      <c r="CW558">
        <v>0</v>
      </c>
      <c r="CX558">
        <v>0</v>
      </c>
      <c r="CY558">
        <v>0</v>
      </c>
      <c r="CZ558">
        <v>0</v>
      </c>
      <c r="DA558">
        <v>0</v>
      </c>
      <c r="DB558">
        <v>0</v>
      </c>
      <c r="DC558">
        <v>0</v>
      </c>
      <c r="DD558">
        <v>0</v>
      </c>
      <c r="DE558">
        <v>1</v>
      </c>
      <c r="DF558">
        <v>0</v>
      </c>
      <c r="DG558">
        <v>0</v>
      </c>
      <c r="DH558">
        <v>3</v>
      </c>
      <c r="DI558">
        <v>0</v>
      </c>
      <c r="DJ558">
        <v>0</v>
      </c>
      <c r="DK558">
        <v>0</v>
      </c>
      <c r="DL558">
        <v>0</v>
      </c>
      <c r="DM558">
        <v>0</v>
      </c>
      <c r="DN558">
        <v>0</v>
      </c>
      <c r="DO558">
        <v>0</v>
      </c>
      <c r="DP558">
        <v>0</v>
      </c>
      <c r="DQ558">
        <v>0</v>
      </c>
      <c r="DR558">
        <v>0</v>
      </c>
      <c r="DS558">
        <v>0</v>
      </c>
      <c r="DT558" s="340">
        <v>0</v>
      </c>
      <c r="DU558" s="340">
        <v>1</v>
      </c>
      <c r="DV558" s="340">
        <v>0</v>
      </c>
      <c r="DW558" s="340">
        <v>1</v>
      </c>
      <c r="DX558" s="340">
        <v>4</v>
      </c>
      <c r="DY558" s="340">
        <v>0</v>
      </c>
      <c r="DZ558" s="340">
        <v>1</v>
      </c>
      <c r="EA558" s="340">
        <v>0</v>
      </c>
      <c r="EB558" s="340">
        <v>0</v>
      </c>
      <c r="EC558" s="340">
        <v>0</v>
      </c>
      <c r="ED558" s="340">
        <v>0</v>
      </c>
      <c r="EE558" s="340">
        <v>0</v>
      </c>
      <c r="EF558" s="340">
        <v>0</v>
      </c>
      <c r="EG558" s="340">
        <v>0</v>
      </c>
      <c r="EH558" s="340">
        <v>0</v>
      </c>
      <c r="EI558" s="340">
        <v>0</v>
      </c>
      <c r="EJ558" s="235">
        <v>0</v>
      </c>
      <c r="EK558" s="235">
        <v>1</v>
      </c>
      <c r="EL558" s="235">
        <v>0</v>
      </c>
      <c r="EM558" s="235">
        <v>0</v>
      </c>
      <c r="EN558" s="235">
        <v>4</v>
      </c>
      <c r="EO558" s="235">
        <v>0</v>
      </c>
      <c r="EP558" s="235">
        <v>0</v>
      </c>
      <c r="EQ558" s="235">
        <v>0</v>
      </c>
      <c r="ER558" s="235">
        <v>0</v>
      </c>
      <c r="ES558" s="235">
        <v>0</v>
      </c>
      <c r="ET558" s="235">
        <v>1</v>
      </c>
      <c r="EU558" s="235">
        <v>0</v>
      </c>
      <c r="EV558" s="235">
        <v>0</v>
      </c>
      <c r="EW558" s="235">
        <v>0</v>
      </c>
      <c r="EX558" s="235">
        <v>0</v>
      </c>
      <c r="EY558" s="235">
        <v>0</v>
      </c>
    </row>
    <row r="559" spans="1:155" x14ac:dyDescent="0.2">
      <c r="A559" t="s">
        <v>1948</v>
      </c>
      <c r="K559">
        <v>0</v>
      </c>
      <c r="L559">
        <v>1</v>
      </c>
      <c r="M559">
        <v>0</v>
      </c>
      <c r="N559">
        <v>24</v>
      </c>
      <c r="O559">
        <v>89</v>
      </c>
      <c r="P559">
        <v>0</v>
      </c>
      <c r="Q559">
        <v>2</v>
      </c>
      <c r="R559">
        <v>0</v>
      </c>
      <c r="S559">
        <v>0</v>
      </c>
      <c r="T559">
        <v>0</v>
      </c>
      <c r="U559">
        <v>0</v>
      </c>
      <c r="V559">
        <v>0</v>
      </c>
      <c r="W559">
        <v>0</v>
      </c>
      <c r="X559">
        <v>0</v>
      </c>
      <c r="Y559">
        <v>0</v>
      </c>
      <c r="Z559">
        <v>0</v>
      </c>
      <c r="AA559" t="s">
        <v>2201</v>
      </c>
      <c r="AB559">
        <v>0</v>
      </c>
      <c r="AC559">
        <v>0</v>
      </c>
      <c r="AD559">
        <v>0</v>
      </c>
      <c r="AE559">
        <v>7</v>
      </c>
      <c r="AF559">
        <v>22</v>
      </c>
      <c r="AG559">
        <v>0</v>
      </c>
      <c r="AH559">
        <v>0</v>
      </c>
      <c r="AI559">
        <v>0</v>
      </c>
      <c r="AJ559">
        <v>0</v>
      </c>
      <c r="AK559">
        <v>0</v>
      </c>
      <c r="AL559">
        <v>0</v>
      </c>
      <c r="AM559">
        <v>0</v>
      </c>
      <c r="AN559">
        <v>0</v>
      </c>
      <c r="AO559">
        <v>0</v>
      </c>
      <c r="AP559">
        <v>0</v>
      </c>
      <c r="AQ559">
        <v>0</v>
      </c>
      <c r="AR559">
        <v>0</v>
      </c>
      <c r="AS559">
        <v>0</v>
      </c>
      <c r="AT559">
        <v>0</v>
      </c>
      <c r="AU559">
        <v>0</v>
      </c>
      <c r="AV559">
        <v>24</v>
      </c>
      <c r="AW559">
        <v>0</v>
      </c>
      <c r="AX559">
        <v>9</v>
      </c>
      <c r="AY559">
        <v>0</v>
      </c>
      <c r="AZ559">
        <v>0</v>
      </c>
      <c r="BA559">
        <v>0</v>
      </c>
      <c r="BB559">
        <v>0</v>
      </c>
      <c r="BC559">
        <v>0</v>
      </c>
      <c r="BD559">
        <v>0</v>
      </c>
      <c r="BE559">
        <v>0</v>
      </c>
      <c r="BF559">
        <v>0</v>
      </c>
      <c r="BG559">
        <v>0</v>
      </c>
      <c r="BH559">
        <v>0</v>
      </c>
      <c r="BI559">
        <v>0</v>
      </c>
      <c r="BJ559">
        <v>0</v>
      </c>
      <c r="BK559">
        <v>6</v>
      </c>
      <c r="BL559">
        <v>20</v>
      </c>
      <c r="BM559">
        <v>0</v>
      </c>
      <c r="BN559">
        <v>0</v>
      </c>
      <c r="BO559">
        <v>0</v>
      </c>
      <c r="BP559">
        <v>0</v>
      </c>
      <c r="BQ559">
        <v>0</v>
      </c>
      <c r="BR559">
        <v>0</v>
      </c>
      <c r="BS559">
        <v>0</v>
      </c>
      <c r="BT559">
        <v>0</v>
      </c>
      <c r="BU559">
        <v>0</v>
      </c>
      <c r="BV559">
        <v>0</v>
      </c>
      <c r="BW559">
        <v>0</v>
      </c>
      <c r="BX559">
        <v>0</v>
      </c>
      <c r="BY559">
        <v>0</v>
      </c>
      <c r="BZ559">
        <v>0</v>
      </c>
      <c r="CA559">
        <v>1</v>
      </c>
      <c r="CB559">
        <v>25</v>
      </c>
      <c r="CC559">
        <v>0</v>
      </c>
      <c r="CD559">
        <v>5</v>
      </c>
      <c r="CE559">
        <v>0</v>
      </c>
      <c r="CF559">
        <v>0</v>
      </c>
      <c r="CG559">
        <v>0</v>
      </c>
      <c r="CH559">
        <v>0</v>
      </c>
      <c r="CI559">
        <v>0</v>
      </c>
      <c r="CJ559">
        <v>0</v>
      </c>
      <c r="CK559">
        <v>0</v>
      </c>
      <c r="CL559">
        <v>0</v>
      </c>
      <c r="CM559">
        <v>0</v>
      </c>
      <c r="CN559">
        <v>0</v>
      </c>
      <c r="CO559">
        <v>0</v>
      </c>
      <c r="CP559">
        <v>0</v>
      </c>
      <c r="CQ559">
        <v>6</v>
      </c>
      <c r="CR559">
        <v>20</v>
      </c>
      <c r="CS559">
        <v>0</v>
      </c>
      <c r="CT559">
        <v>0</v>
      </c>
      <c r="CU559">
        <v>0</v>
      </c>
      <c r="CV559">
        <v>0</v>
      </c>
      <c r="CW559">
        <v>0</v>
      </c>
      <c r="CX559">
        <v>0</v>
      </c>
      <c r="CY559">
        <v>0</v>
      </c>
      <c r="CZ559">
        <v>0</v>
      </c>
      <c r="DA559">
        <v>0</v>
      </c>
      <c r="DB559">
        <v>0</v>
      </c>
      <c r="DC559">
        <v>0</v>
      </c>
      <c r="DD559">
        <v>0</v>
      </c>
      <c r="DE559">
        <v>0</v>
      </c>
      <c r="DF559">
        <v>0</v>
      </c>
      <c r="DG559">
        <v>0</v>
      </c>
      <c r="DH559">
        <v>28</v>
      </c>
      <c r="DI559">
        <v>0</v>
      </c>
      <c r="DJ559">
        <v>7</v>
      </c>
      <c r="DK559">
        <v>0</v>
      </c>
      <c r="DL559">
        <v>0</v>
      </c>
      <c r="DM559">
        <v>0</v>
      </c>
      <c r="DN559">
        <v>0</v>
      </c>
      <c r="DO559">
        <v>0</v>
      </c>
      <c r="DP559">
        <v>0</v>
      </c>
      <c r="DQ559">
        <v>0</v>
      </c>
      <c r="DR559">
        <v>0</v>
      </c>
      <c r="DS559">
        <v>0</v>
      </c>
      <c r="DT559" s="340">
        <v>0</v>
      </c>
      <c r="DU559" s="340">
        <v>0</v>
      </c>
      <c r="DV559" s="340">
        <v>0</v>
      </c>
      <c r="DW559" s="340">
        <v>5</v>
      </c>
      <c r="DX559" s="340">
        <v>7</v>
      </c>
      <c r="DY559" s="340">
        <v>0</v>
      </c>
      <c r="DZ559" s="340">
        <v>0</v>
      </c>
      <c r="EA559" s="340">
        <v>0</v>
      </c>
      <c r="EB559" s="340">
        <v>0</v>
      </c>
      <c r="EC559" s="340">
        <v>0</v>
      </c>
      <c r="ED559" s="340">
        <v>0</v>
      </c>
      <c r="EE559" s="340">
        <v>0</v>
      </c>
      <c r="EF559" s="340">
        <v>0</v>
      </c>
      <c r="EG559" s="340">
        <v>0</v>
      </c>
      <c r="EH559" s="340">
        <v>0</v>
      </c>
      <c r="EI559" s="340">
        <v>0</v>
      </c>
      <c r="EJ559" s="235">
        <v>0</v>
      </c>
      <c r="EK559" s="235">
        <v>1</v>
      </c>
      <c r="EL559" s="235">
        <v>0</v>
      </c>
      <c r="EM559" s="235">
        <v>0</v>
      </c>
      <c r="EN559" s="235">
        <v>8</v>
      </c>
      <c r="EO559" s="235">
        <v>0</v>
      </c>
      <c r="EP559" s="235">
        <v>5</v>
      </c>
      <c r="EQ559" s="235">
        <v>0</v>
      </c>
      <c r="ER559" s="235">
        <v>0</v>
      </c>
      <c r="ES559" s="235">
        <v>0</v>
      </c>
      <c r="ET559" s="235">
        <v>0</v>
      </c>
      <c r="EU559" s="235">
        <v>0</v>
      </c>
      <c r="EV559" s="235">
        <v>0</v>
      </c>
      <c r="EW559" s="235">
        <v>0</v>
      </c>
      <c r="EX559" s="235">
        <v>0</v>
      </c>
      <c r="EY559" s="235">
        <v>0</v>
      </c>
    </row>
    <row r="560" spans="1:155" x14ac:dyDescent="0.2">
      <c r="A560" t="s">
        <v>2100</v>
      </c>
      <c r="K560">
        <v>0</v>
      </c>
      <c r="L560">
        <v>30</v>
      </c>
      <c r="M560">
        <v>0</v>
      </c>
      <c r="N560">
        <v>18</v>
      </c>
      <c r="O560">
        <v>88</v>
      </c>
      <c r="P560">
        <v>0</v>
      </c>
      <c r="Q560">
        <v>0</v>
      </c>
      <c r="R560">
        <v>0</v>
      </c>
      <c r="S560">
        <v>0</v>
      </c>
      <c r="T560">
        <v>2</v>
      </c>
      <c r="U560">
        <v>89</v>
      </c>
      <c r="V560">
        <v>0</v>
      </c>
      <c r="W560">
        <v>1</v>
      </c>
      <c r="X560">
        <v>0</v>
      </c>
      <c r="Y560">
        <v>0</v>
      </c>
      <c r="Z560">
        <v>0</v>
      </c>
      <c r="AA560" t="s">
        <v>2201</v>
      </c>
      <c r="AB560">
        <v>0</v>
      </c>
      <c r="AC560">
        <v>25</v>
      </c>
      <c r="AD560">
        <v>0</v>
      </c>
      <c r="AE560">
        <v>9</v>
      </c>
      <c r="AF560">
        <v>63</v>
      </c>
      <c r="AG560">
        <v>0</v>
      </c>
      <c r="AH560">
        <v>0</v>
      </c>
      <c r="AI560">
        <v>0</v>
      </c>
      <c r="AJ560">
        <v>0</v>
      </c>
      <c r="AK560">
        <v>2</v>
      </c>
      <c r="AL560">
        <v>75</v>
      </c>
      <c r="AM560">
        <v>0</v>
      </c>
      <c r="AN560">
        <v>1</v>
      </c>
      <c r="AO560">
        <v>0</v>
      </c>
      <c r="AP560">
        <v>0</v>
      </c>
      <c r="AQ560">
        <v>0</v>
      </c>
      <c r="AR560">
        <v>0</v>
      </c>
      <c r="AS560">
        <v>26</v>
      </c>
      <c r="AT560">
        <v>6</v>
      </c>
      <c r="AU560">
        <v>8</v>
      </c>
      <c r="AV560">
        <v>32</v>
      </c>
      <c r="AW560">
        <v>0</v>
      </c>
      <c r="AX560">
        <v>0</v>
      </c>
      <c r="AY560">
        <v>0</v>
      </c>
      <c r="AZ560">
        <v>0</v>
      </c>
      <c r="BA560">
        <v>0</v>
      </c>
      <c r="BB560">
        <v>21</v>
      </c>
      <c r="BC560">
        <v>0</v>
      </c>
      <c r="BD560">
        <v>8</v>
      </c>
      <c r="BE560">
        <v>0</v>
      </c>
      <c r="BF560">
        <v>0</v>
      </c>
      <c r="BG560">
        <v>0</v>
      </c>
      <c r="BH560">
        <v>0</v>
      </c>
      <c r="BI560">
        <v>11</v>
      </c>
      <c r="BJ560">
        <v>0</v>
      </c>
      <c r="BK560">
        <v>4</v>
      </c>
      <c r="BL560">
        <v>19</v>
      </c>
      <c r="BM560">
        <v>0</v>
      </c>
      <c r="BN560">
        <v>0</v>
      </c>
      <c r="BO560">
        <v>0</v>
      </c>
      <c r="BP560">
        <v>0</v>
      </c>
      <c r="BQ560">
        <v>0</v>
      </c>
      <c r="BR560">
        <v>18</v>
      </c>
      <c r="BS560">
        <v>0</v>
      </c>
      <c r="BT560">
        <v>3</v>
      </c>
      <c r="BU560">
        <v>0</v>
      </c>
      <c r="BV560">
        <v>0</v>
      </c>
      <c r="BW560">
        <v>0</v>
      </c>
      <c r="BX560">
        <v>0</v>
      </c>
      <c r="BY560">
        <v>74</v>
      </c>
      <c r="BZ560">
        <v>0</v>
      </c>
      <c r="CA560">
        <v>9</v>
      </c>
      <c r="CB560">
        <v>23</v>
      </c>
      <c r="CC560">
        <v>0</v>
      </c>
      <c r="CD560">
        <v>0</v>
      </c>
      <c r="CE560">
        <v>0</v>
      </c>
      <c r="CF560">
        <v>0</v>
      </c>
      <c r="CG560">
        <v>0</v>
      </c>
      <c r="CH560">
        <v>37</v>
      </c>
      <c r="CI560">
        <v>0</v>
      </c>
      <c r="CJ560">
        <v>22</v>
      </c>
      <c r="CK560">
        <v>0</v>
      </c>
      <c r="CL560">
        <v>0</v>
      </c>
      <c r="CM560">
        <v>0</v>
      </c>
      <c r="CN560">
        <v>0</v>
      </c>
      <c r="CO560">
        <v>48</v>
      </c>
      <c r="CP560">
        <v>0</v>
      </c>
      <c r="CQ560">
        <v>2</v>
      </c>
      <c r="CR560">
        <v>12</v>
      </c>
      <c r="CS560">
        <v>0</v>
      </c>
      <c r="CT560">
        <v>0</v>
      </c>
      <c r="CU560">
        <v>0</v>
      </c>
      <c r="CV560">
        <v>0</v>
      </c>
      <c r="CW560">
        <v>0</v>
      </c>
      <c r="CX560">
        <v>19</v>
      </c>
      <c r="CY560">
        <v>0</v>
      </c>
      <c r="CZ560">
        <v>3</v>
      </c>
      <c r="DA560">
        <v>0</v>
      </c>
      <c r="DB560">
        <v>0</v>
      </c>
      <c r="DC560">
        <v>0</v>
      </c>
      <c r="DD560">
        <v>0</v>
      </c>
      <c r="DE560">
        <v>62</v>
      </c>
      <c r="DF560">
        <v>3</v>
      </c>
      <c r="DG560">
        <v>10</v>
      </c>
      <c r="DH560">
        <v>13</v>
      </c>
      <c r="DI560">
        <v>0</v>
      </c>
      <c r="DJ560">
        <v>0</v>
      </c>
      <c r="DK560">
        <v>0</v>
      </c>
      <c r="DL560">
        <v>0</v>
      </c>
      <c r="DM560">
        <v>0</v>
      </c>
      <c r="DN560">
        <v>24</v>
      </c>
      <c r="DO560">
        <v>0</v>
      </c>
      <c r="DP560">
        <v>28</v>
      </c>
      <c r="DQ560">
        <v>0</v>
      </c>
      <c r="DR560">
        <v>0</v>
      </c>
      <c r="DS560">
        <v>0</v>
      </c>
      <c r="DT560" s="340">
        <v>0</v>
      </c>
      <c r="DU560" s="340">
        <v>108</v>
      </c>
      <c r="DV560" s="340">
        <v>9</v>
      </c>
      <c r="DW560" s="340">
        <v>30</v>
      </c>
      <c r="DX560" s="340">
        <v>62</v>
      </c>
      <c r="DY560" s="340">
        <v>0</v>
      </c>
      <c r="DZ560" s="340">
        <v>0</v>
      </c>
      <c r="EA560" s="340">
        <v>0</v>
      </c>
      <c r="EB560" s="340">
        <v>0</v>
      </c>
      <c r="EC560" s="340">
        <v>0</v>
      </c>
      <c r="ED560" s="340">
        <v>59</v>
      </c>
      <c r="EE560" s="340">
        <v>0</v>
      </c>
      <c r="EF560" s="340">
        <v>52</v>
      </c>
      <c r="EG560" s="340">
        <v>0</v>
      </c>
      <c r="EH560" s="340">
        <v>0</v>
      </c>
      <c r="EI560" s="340">
        <v>0</v>
      </c>
      <c r="EJ560" s="235">
        <v>0</v>
      </c>
      <c r="EK560" s="235">
        <v>112</v>
      </c>
      <c r="EL560" s="235">
        <v>17</v>
      </c>
      <c r="EM560" s="235">
        <v>6</v>
      </c>
      <c r="EN560" s="235">
        <v>16</v>
      </c>
      <c r="EO560" s="235">
        <v>0</v>
      </c>
      <c r="EP560" s="235">
        <v>12</v>
      </c>
      <c r="EQ560" s="235">
        <v>0</v>
      </c>
      <c r="ER560" s="235">
        <v>0</v>
      </c>
      <c r="ES560" s="235">
        <v>0</v>
      </c>
      <c r="ET560" s="235">
        <v>23</v>
      </c>
      <c r="EU560" s="235">
        <v>0</v>
      </c>
      <c r="EV560" s="235">
        <v>32</v>
      </c>
      <c r="EW560" s="235">
        <v>0</v>
      </c>
      <c r="EX560" s="235">
        <v>0</v>
      </c>
      <c r="EY560" s="235">
        <v>0</v>
      </c>
    </row>
    <row r="561" spans="1:155" x14ac:dyDescent="0.2">
      <c r="A561" t="s">
        <v>1949</v>
      </c>
      <c r="K561">
        <v>0</v>
      </c>
      <c r="L561">
        <v>19</v>
      </c>
      <c r="M561">
        <v>0</v>
      </c>
      <c r="N561">
        <v>40</v>
      </c>
      <c r="O561">
        <v>81</v>
      </c>
      <c r="P561">
        <v>0</v>
      </c>
      <c r="Q561">
        <v>5</v>
      </c>
      <c r="R561">
        <v>1</v>
      </c>
      <c r="S561">
        <v>47</v>
      </c>
      <c r="T561">
        <v>184</v>
      </c>
      <c r="U561">
        <v>51</v>
      </c>
      <c r="V561">
        <v>9</v>
      </c>
      <c r="W561">
        <v>0</v>
      </c>
      <c r="X561">
        <v>0</v>
      </c>
      <c r="Y561">
        <v>0</v>
      </c>
      <c r="Z561">
        <v>0</v>
      </c>
      <c r="AA561" t="s">
        <v>2201</v>
      </c>
      <c r="AB561">
        <v>0</v>
      </c>
      <c r="AC561">
        <v>10</v>
      </c>
      <c r="AD561">
        <v>0</v>
      </c>
      <c r="AE561">
        <v>5</v>
      </c>
      <c r="AF561">
        <v>3</v>
      </c>
      <c r="AG561">
        <v>0</v>
      </c>
      <c r="AH561">
        <v>0</v>
      </c>
      <c r="AI561">
        <v>0</v>
      </c>
      <c r="AJ561">
        <v>7</v>
      </c>
      <c r="AK561">
        <v>1</v>
      </c>
      <c r="AL561">
        <v>0</v>
      </c>
      <c r="AM561">
        <v>2</v>
      </c>
      <c r="AN561">
        <v>0</v>
      </c>
      <c r="AO561">
        <v>0</v>
      </c>
      <c r="AP561">
        <v>0</v>
      </c>
      <c r="AQ561">
        <v>0</v>
      </c>
      <c r="AR561">
        <v>0</v>
      </c>
      <c r="AS561">
        <v>1</v>
      </c>
      <c r="AT561">
        <v>0</v>
      </c>
      <c r="AU561">
        <v>0</v>
      </c>
      <c r="AV561">
        <v>10</v>
      </c>
      <c r="AW561">
        <v>0</v>
      </c>
      <c r="AX561">
        <v>1</v>
      </c>
      <c r="AY561">
        <v>0</v>
      </c>
      <c r="AZ561">
        <v>0</v>
      </c>
      <c r="BA561">
        <v>0</v>
      </c>
      <c r="BB561">
        <v>10</v>
      </c>
      <c r="BC561">
        <v>0</v>
      </c>
      <c r="BD561">
        <v>0</v>
      </c>
      <c r="BE561">
        <v>0</v>
      </c>
      <c r="BF561">
        <v>0</v>
      </c>
      <c r="BG561">
        <v>0</v>
      </c>
      <c r="BH561">
        <v>0</v>
      </c>
      <c r="BI561">
        <v>6</v>
      </c>
      <c r="BJ561">
        <v>0</v>
      </c>
      <c r="BK561">
        <v>9</v>
      </c>
      <c r="BL561">
        <v>1</v>
      </c>
      <c r="BM561">
        <v>0</v>
      </c>
      <c r="BN561">
        <v>2</v>
      </c>
      <c r="BO561">
        <v>0</v>
      </c>
      <c r="BP561">
        <v>14</v>
      </c>
      <c r="BQ561">
        <v>8</v>
      </c>
      <c r="BR561">
        <v>0</v>
      </c>
      <c r="BS561">
        <v>4</v>
      </c>
      <c r="BT561">
        <v>0</v>
      </c>
      <c r="BU561">
        <v>0</v>
      </c>
      <c r="BV561">
        <v>0</v>
      </c>
      <c r="BW561">
        <v>0</v>
      </c>
      <c r="BX561">
        <v>0</v>
      </c>
      <c r="BY561">
        <v>0</v>
      </c>
      <c r="BZ561">
        <v>0</v>
      </c>
      <c r="CA561">
        <v>0</v>
      </c>
      <c r="CB561">
        <v>6</v>
      </c>
      <c r="CC561">
        <v>0</v>
      </c>
      <c r="CD561">
        <v>1</v>
      </c>
      <c r="CE561">
        <v>0</v>
      </c>
      <c r="CF561">
        <v>0</v>
      </c>
      <c r="CG561">
        <v>1</v>
      </c>
      <c r="CH561">
        <v>28</v>
      </c>
      <c r="CI561">
        <v>0</v>
      </c>
      <c r="CJ561">
        <v>0</v>
      </c>
      <c r="CK561">
        <v>0</v>
      </c>
      <c r="CL561">
        <v>0</v>
      </c>
      <c r="CM561">
        <v>0</v>
      </c>
      <c r="CN561">
        <v>0</v>
      </c>
      <c r="CO561">
        <v>0</v>
      </c>
      <c r="CP561">
        <v>0</v>
      </c>
      <c r="CQ561">
        <v>10</v>
      </c>
      <c r="CR561">
        <v>1</v>
      </c>
      <c r="CS561">
        <v>0</v>
      </c>
      <c r="CT561">
        <v>0</v>
      </c>
      <c r="CU561">
        <v>0</v>
      </c>
      <c r="CV561">
        <v>10</v>
      </c>
      <c r="CW561">
        <v>11</v>
      </c>
      <c r="CX561">
        <v>0</v>
      </c>
      <c r="CY561">
        <v>1</v>
      </c>
      <c r="CZ561">
        <v>0</v>
      </c>
      <c r="DA561">
        <v>0</v>
      </c>
      <c r="DB561">
        <v>0</v>
      </c>
      <c r="DC561">
        <v>0</v>
      </c>
      <c r="DD561">
        <v>0</v>
      </c>
      <c r="DE561">
        <v>1</v>
      </c>
      <c r="DF561">
        <v>0</v>
      </c>
      <c r="DG561">
        <v>0</v>
      </c>
      <c r="DH561">
        <v>12</v>
      </c>
      <c r="DI561">
        <v>0</v>
      </c>
      <c r="DJ561">
        <v>0</v>
      </c>
      <c r="DK561">
        <v>0</v>
      </c>
      <c r="DL561">
        <v>0</v>
      </c>
      <c r="DM561">
        <v>0</v>
      </c>
      <c r="DN561">
        <v>20</v>
      </c>
      <c r="DO561">
        <v>0</v>
      </c>
      <c r="DP561">
        <v>0</v>
      </c>
      <c r="DQ561">
        <v>0</v>
      </c>
      <c r="DR561">
        <v>0</v>
      </c>
      <c r="DS561">
        <v>0</v>
      </c>
      <c r="DT561" s="340">
        <v>0</v>
      </c>
      <c r="DU561" s="340">
        <v>0</v>
      </c>
      <c r="DV561" s="340">
        <v>0</v>
      </c>
      <c r="DW561" s="340">
        <v>6</v>
      </c>
      <c r="DX561" s="340">
        <v>19</v>
      </c>
      <c r="DY561" s="340">
        <v>0</v>
      </c>
      <c r="DZ561" s="340">
        <v>0</v>
      </c>
      <c r="EA561" s="340">
        <v>1</v>
      </c>
      <c r="EB561" s="340">
        <v>3</v>
      </c>
      <c r="EC561" s="340">
        <v>17</v>
      </c>
      <c r="ED561" s="340">
        <v>0</v>
      </c>
      <c r="EE561" s="340">
        <v>0</v>
      </c>
      <c r="EF561" s="340">
        <v>0</v>
      </c>
      <c r="EG561" s="340">
        <v>0</v>
      </c>
      <c r="EH561" s="340">
        <v>0</v>
      </c>
      <c r="EI561" s="340">
        <v>0</v>
      </c>
      <c r="EJ561" s="235">
        <v>0</v>
      </c>
      <c r="EK561" s="235">
        <v>4</v>
      </c>
      <c r="EL561" s="235">
        <v>0</v>
      </c>
      <c r="EM561" s="235">
        <v>0</v>
      </c>
      <c r="EN561" s="235">
        <v>20</v>
      </c>
      <c r="EO561" s="235">
        <v>0</v>
      </c>
      <c r="EP561" s="235">
        <v>0</v>
      </c>
      <c r="EQ561" s="235">
        <v>0</v>
      </c>
      <c r="ER561" s="235">
        <v>0</v>
      </c>
      <c r="ES561" s="235">
        <v>2</v>
      </c>
      <c r="ET561" s="235">
        <v>20</v>
      </c>
      <c r="EU561" s="235">
        <v>0</v>
      </c>
      <c r="EV561" s="235">
        <v>0</v>
      </c>
      <c r="EW561" s="235">
        <v>0</v>
      </c>
      <c r="EX561" s="235">
        <v>0</v>
      </c>
      <c r="EY561" s="235">
        <v>0</v>
      </c>
    </row>
    <row r="562" spans="1:155" x14ac:dyDescent="0.2">
      <c r="A562" t="s">
        <v>2073</v>
      </c>
      <c r="K562">
        <v>0</v>
      </c>
      <c r="L562">
        <v>1</v>
      </c>
      <c r="M562">
        <v>0</v>
      </c>
      <c r="N562">
        <v>0</v>
      </c>
      <c r="O562">
        <v>40</v>
      </c>
      <c r="P562">
        <v>0</v>
      </c>
      <c r="Q562">
        <v>0</v>
      </c>
      <c r="R562">
        <v>0</v>
      </c>
      <c r="S562">
        <v>0</v>
      </c>
      <c r="T562">
        <v>0</v>
      </c>
      <c r="U562">
        <v>0</v>
      </c>
      <c r="V562">
        <v>0</v>
      </c>
      <c r="W562">
        <v>0</v>
      </c>
      <c r="X562">
        <v>0</v>
      </c>
      <c r="Y562">
        <v>0</v>
      </c>
      <c r="Z562">
        <v>0</v>
      </c>
      <c r="AA562" t="s">
        <v>2201</v>
      </c>
      <c r="AB562">
        <v>0</v>
      </c>
      <c r="AC562">
        <v>0</v>
      </c>
      <c r="AD562">
        <v>0</v>
      </c>
      <c r="AE562">
        <v>0</v>
      </c>
      <c r="AF562">
        <v>10</v>
      </c>
      <c r="AG562">
        <v>0</v>
      </c>
      <c r="AH562">
        <v>0</v>
      </c>
      <c r="AI562">
        <v>0</v>
      </c>
      <c r="AJ562">
        <v>0</v>
      </c>
      <c r="AK562">
        <v>0</v>
      </c>
      <c r="AL562">
        <v>0</v>
      </c>
      <c r="AM562">
        <v>0</v>
      </c>
      <c r="AN562">
        <v>0</v>
      </c>
      <c r="AO562">
        <v>0</v>
      </c>
      <c r="AP562">
        <v>0</v>
      </c>
      <c r="AQ562">
        <v>0</v>
      </c>
      <c r="AR562">
        <v>0</v>
      </c>
      <c r="AS562">
        <v>2</v>
      </c>
      <c r="AT562">
        <v>0</v>
      </c>
      <c r="AU562">
        <v>0</v>
      </c>
      <c r="AV562">
        <v>9</v>
      </c>
      <c r="AW562">
        <v>0</v>
      </c>
      <c r="AX562">
        <v>0</v>
      </c>
      <c r="AY562">
        <v>0</v>
      </c>
      <c r="AZ562">
        <v>0</v>
      </c>
      <c r="BA562">
        <v>0</v>
      </c>
      <c r="BB562">
        <v>0</v>
      </c>
      <c r="BC562">
        <v>0</v>
      </c>
      <c r="BD562">
        <v>0</v>
      </c>
      <c r="BE562">
        <v>0</v>
      </c>
      <c r="BF562">
        <v>0</v>
      </c>
      <c r="BG562">
        <v>0</v>
      </c>
      <c r="BH562">
        <v>0</v>
      </c>
      <c r="BI562">
        <v>0</v>
      </c>
      <c r="BJ562">
        <v>0</v>
      </c>
      <c r="BK562">
        <v>0</v>
      </c>
      <c r="BL562">
        <v>16</v>
      </c>
      <c r="BM562">
        <v>0</v>
      </c>
      <c r="BN562">
        <v>0</v>
      </c>
      <c r="BO562">
        <v>0</v>
      </c>
      <c r="BP562">
        <v>0</v>
      </c>
      <c r="BQ562">
        <v>0</v>
      </c>
      <c r="BR562">
        <v>0</v>
      </c>
      <c r="BS562">
        <v>0</v>
      </c>
      <c r="BT562">
        <v>0</v>
      </c>
      <c r="BU562">
        <v>0</v>
      </c>
      <c r="BV562">
        <v>0</v>
      </c>
      <c r="BW562">
        <v>0</v>
      </c>
      <c r="BX562">
        <v>0</v>
      </c>
      <c r="BY562">
        <v>2</v>
      </c>
      <c r="BZ562">
        <v>0</v>
      </c>
      <c r="CA562">
        <v>0</v>
      </c>
      <c r="CB562">
        <v>13</v>
      </c>
      <c r="CC562">
        <v>0</v>
      </c>
      <c r="CD562">
        <v>0</v>
      </c>
      <c r="CE562">
        <v>0</v>
      </c>
      <c r="CF562">
        <v>0</v>
      </c>
      <c r="CG562">
        <v>0</v>
      </c>
      <c r="CH562">
        <v>0</v>
      </c>
      <c r="CI562">
        <v>0</v>
      </c>
      <c r="CJ562">
        <v>0</v>
      </c>
      <c r="CK562">
        <v>0</v>
      </c>
      <c r="CL562">
        <v>0</v>
      </c>
      <c r="CM562">
        <v>0</v>
      </c>
      <c r="CN562">
        <v>0</v>
      </c>
      <c r="CO562">
        <v>1</v>
      </c>
      <c r="CP562">
        <v>0</v>
      </c>
      <c r="CQ562">
        <v>0</v>
      </c>
      <c r="CR562">
        <v>2</v>
      </c>
      <c r="CS562">
        <v>0</v>
      </c>
      <c r="CT562">
        <v>0</v>
      </c>
      <c r="CU562">
        <v>0</v>
      </c>
      <c r="CV562">
        <v>0</v>
      </c>
      <c r="CW562">
        <v>0</v>
      </c>
      <c r="CX562">
        <v>0</v>
      </c>
      <c r="CY562">
        <v>0</v>
      </c>
      <c r="CZ562">
        <v>0</v>
      </c>
      <c r="DA562">
        <v>0</v>
      </c>
      <c r="DB562">
        <v>0</v>
      </c>
      <c r="DC562">
        <v>0</v>
      </c>
      <c r="DD562">
        <v>0</v>
      </c>
      <c r="DE562">
        <v>2</v>
      </c>
      <c r="DF562">
        <v>0</v>
      </c>
      <c r="DG562">
        <v>0</v>
      </c>
      <c r="DH562">
        <v>1</v>
      </c>
      <c r="DI562">
        <v>0</v>
      </c>
      <c r="DJ562">
        <v>0</v>
      </c>
      <c r="DK562">
        <v>0</v>
      </c>
      <c r="DL562">
        <v>0</v>
      </c>
      <c r="DM562">
        <v>0</v>
      </c>
      <c r="DN562">
        <v>0</v>
      </c>
      <c r="DO562">
        <v>0</v>
      </c>
      <c r="DP562">
        <v>0</v>
      </c>
      <c r="DQ562">
        <v>0</v>
      </c>
      <c r="DR562">
        <v>0</v>
      </c>
      <c r="DS562">
        <v>0</v>
      </c>
      <c r="DT562" s="340">
        <v>0</v>
      </c>
      <c r="DU562" s="340">
        <v>0</v>
      </c>
      <c r="DV562" s="340">
        <v>0</v>
      </c>
      <c r="DW562" s="340">
        <v>0</v>
      </c>
      <c r="DX562" s="340">
        <v>4</v>
      </c>
      <c r="DY562" s="340">
        <v>0</v>
      </c>
      <c r="DZ562" s="340">
        <v>0</v>
      </c>
      <c r="EA562" s="340">
        <v>0</v>
      </c>
      <c r="EB562" s="340">
        <v>0</v>
      </c>
      <c r="EC562" s="340">
        <v>0</v>
      </c>
      <c r="ED562" s="340">
        <v>0</v>
      </c>
      <c r="EE562" s="340">
        <v>0</v>
      </c>
      <c r="EF562" s="340">
        <v>0</v>
      </c>
      <c r="EG562" s="340">
        <v>0</v>
      </c>
      <c r="EH562" s="340">
        <v>0</v>
      </c>
      <c r="EI562" s="340">
        <v>0</v>
      </c>
      <c r="EJ562" s="235">
        <v>0</v>
      </c>
      <c r="EK562" s="235">
        <v>2</v>
      </c>
      <c r="EL562" s="235">
        <v>0</v>
      </c>
      <c r="EM562" s="235">
        <v>0</v>
      </c>
      <c r="EN562" s="235">
        <v>0</v>
      </c>
      <c r="EO562" s="235">
        <v>0</v>
      </c>
      <c r="EP562" s="235">
        <v>0</v>
      </c>
      <c r="EQ562" s="235">
        <v>0</v>
      </c>
      <c r="ER562" s="235">
        <v>0</v>
      </c>
      <c r="ES562" s="235">
        <v>0</v>
      </c>
      <c r="ET562" s="235">
        <v>0</v>
      </c>
      <c r="EU562" s="235">
        <v>0</v>
      </c>
      <c r="EV562" s="235">
        <v>0</v>
      </c>
      <c r="EW562" s="235">
        <v>0</v>
      </c>
      <c r="EX562" s="235">
        <v>0</v>
      </c>
      <c r="EY562" s="235">
        <v>0</v>
      </c>
    </row>
    <row r="563" spans="1:155" x14ac:dyDescent="0.2">
      <c r="A563" t="s">
        <v>2062</v>
      </c>
      <c r="K563">
        <v>0</v>
      </c>
      <c r="L563">
        <v>4</v>
      </c>
      <c r="M563">
        <v>0</v>
      </c>
      <c r="N563">
        <v>4</v>
      </c>
      <c r="O563">
        <v>10</v>
      </c>
      <c r="P563">
        <v>0</v>
      </c>
      <c r="Q563">
        <v>0</v>
      </c>
      <c r="R563">
        <v>0</v>
      </c>
      <c r="S563">
        <v>0</v>
      </c>
      <c r="T563">
        <v>97</v>
      </c>
      <c r="U563">
        <v>9</v>
      </c>
      <c r="V563">
        <v>0</v>
      </c>
      <c r="W563">
        <v>0</v>
      </c>
      <c r="X563">
        <v>0</v>
      </c>
      <c r="Y563">
        <v>0</v>
      </c>
      <c r="Z563">
        <v>0</v>
      </c>
      <c r="AA563" t="s">
        <v>2201</v>
      </c>
      <c r="AB563">
        <v>0</v>
      </c>
      <c r="AC563">
        <v>1</v>
      </c>
      <c r="AD563">
        <v>0</v>
      </c>
      <c r="AE563">
        <v>0</v>
      </c>
      <c r="AF563">
        <v>1</v>
      </c>
      <c r="AG563">
        <v>0</v>
      </c>
      <c r="AH563">
        <v>0</v>
      </c>
      <c r="AI563">
        <v>0</v>
      </c>
      <c r="AJ563">
        <v>0</v>
      </c>
      <c r="AK563">
        <v>8</v>
      </c>
      <c r="AL563">
        <v>0</v>
      </c>
      <c r="AM563">
        <v>0</v>
      </c>
      <c r="AN563">
        <v>0</v>
      </c>
      <c r="AO563">
        <v>0</v>
      </c>
      <c r="AP563">
        <v>0</v>
      </c>
      <c r="AQ563">
        <v>0</v>
      </c>
      <c r="AR563">
        <v>0</v>
      </c>
      <c r="AS563">
        <v>1</v>
      </c>
      <c r="AT563">
        <v>0</v>
      </c>
      <c r="AU563">
        <v>0</v>
      </c>
      <c r="AV563">
        <v>0</v>
      </c>
      <c r="AW563">
        <v>0</v>
      </c>
      <c r="AX563">
        <v>0</v>
      </c>
      <c r="AY563">
        <v>0</v>
      </c>
      <c r="AZ563">
        <v>0</v>
      </c>
      <c r="BA563">
        <v>0</v>
      </c>
      <c r="BB563">
        <v>6</v>
      </c>
      <c r="BC563">
        <v>0</v>
      </c>
      <c r="BD563">
        <v>0</v>
      </c>
      <c r="BE563">
        <v>0</v>
      </c>
      <c r="BF563">
        <v>0</v>
      </c>
      <c r="BG563">
        <v>0</v>
      </c>
      <c r="BH563">
        <v>0</v>
      </c>
      <c r="BI563">
        <v>0</v>
      </c>
      <c r="BJ563">
        <v>0</v>
      </c>
      <c r="BK563">
        <v>0</v>
      </c>
      <c r="BL563">
        <v>1</v>
      </c>
      <c r="BM563">
        <v>0</v>
      </c>
      <c r="BN563">
        <v>0</v>
      </c>
      <c r="BO563">
        <v>0</v>
      </c>
      <c r="BP563">
        <v>0</v>
      </c>
      <c r="BQ563">
        <v>6</v>
      </c>
      <c r="BR563">
        <v>0</v>
      </c>
      <c r="BS563">
        <v>0</v>
      </c>
      <c r="BT563">
        <v>0</v>
      </c>
      <c r="BU563">
        <v>0</v>
      </c>
      <c r="BV563">
        <v>0</v>
      </c>
      <c r="BW563">
        <v>0</v>
      </c>
      <c r="BX563">
        <v>0</v>
      </c>
      <c r="BY563">
        <v>0</v>
      </c>
      <c r="BZ563">
        <v>0</v>
      </c>
      <c r="CA563">
        <v>0</v>
      </c>
      <c r="CB563">
        <v>0</v>
      </c>
      <c r="CC563">
        <v>0</v>
      </c>
      <c r="CD563">
        <v>0</v>
      </c>
      <c r="CE563">
        <v>0</v>
      </c>
      <c r="CF563">
        <v>0</v>
      </c>
      <c r="CG563">
        <v>0</v>
      </c>
      <c r="CH563">
        <v>3</v>
      </c>
      <c r="CI563">
        <v>0</v>
      </c>
      <c r="CJ563">
        <v>0</v>
      </c>
      <c r="CK563">
        <v>0</v>
      </c>
      <c r="CL563">
        <v>0</v>
      </c>
      <c r="CM563">
        <v>0</v>
      </c>
      <c r="CN563">
        <v>0</v>
      </c>
      <c r="CO563">
        <v>0</v>
      </c>
      <c r="CP563">
        <v>0</v>
      </c>
      <c r="CQ563">
        <v>0</v>
      </c>
      <c r="CR563">
        <v>0</v>
      </c>
      <c r="CS563">
        <v>0</v>
      </c>
      <c r="CT563">
        <v>0</v>
      </c>
      <c r="CU563">
        <v>0</v>
      </c>
      <c r="CV563">
        <v>0</v>
      </c>
      <c r="CW563">
        <v>12</v>
      </c>
      <c r="CX563">
        <v>0</v>
      </c>
      <c r="CY563">
        <v>0</v>
      </c>
      <c r="CZ563">
        <v>0</v>
      </c>
      <c r="DA563">
        <v>0</v>
      </c>
      <c r="DB563">
        <v>0</v>
      </c>
      <c r="DC563">
        <v>0</v>
      </c>
      <c r="DD563">
        <v>0</v>
      </c>
      <c r="DE563">
        <v>1</v>
      </c>
      <c r="DF563">
        <v>0</v>
      </c>
      <c r="DG563">
        <v>0</v>
      </c>
      <c r="DH563">
        <v>0</v>
      </c>
      <c r="DI563">
        <v>0</v>
      </c>
      <c r="DJ563">
        <v>0</v>
      </c>
      <c r="DK563">
        <v>0</v>
      </c>
      <c r="DL563">
        <v>0</v>
      </c>
      <c r="DM563">
        <v>2</v>
      </c>
      <c r="DN563">
        <v>11</v>
      </c>
      <c r="DO563">
        <v>0</v>
      </c>
      <c r="DP563">
        <v>0</v>
      </c>
      <c r="DQ563">
        <v>0</v>
      </c>
      <c r="DR563">
        <v>0</v>
      </c>
      <c r="DS563">
        <v>0</v>
      </c>
      <c r="DT563" s="340">
        <v>0</v>
      </c>
      <c r="DU563" s="340">
        <v>0</v>
      </c>
      <c r="DV563" s="340">
        <v>0</v>
      </c>
      <c r="DW563" s="340">
        <v>1</v>
      </c>
      <c r="DX563" s="340">
        <v>0</v>
      </c>
      <c r="DY563" s="340">
        <v>0</v>
      </c>
      <c r="DZ563" s="340">
        <v>0</v>
      </c>
      <c r="EA563" s="340">
        <v>0</v>
      </c>
      <c r="EB563" s="340">
        <v>0</v>
      </c>
      <c r="EC563" s="340">
        <v>10</v>
      </c>
      <c r="ED563" s="340">
        <v>0</v>
      </c>
      <c r="EE563" s="340">
        <v>0</v>
      </c>
      <c r="EF563" s="340">
        <v>0</v>
      </c>
      <c r="EG563" s="340">
        <v>0</v>
      </c>
      <c r="EH563" s="340">
        <v>0</v>
      </c>
      <c r="EI563" s="340">
        <v>0</v>
      </c>
      <c r="EJ563" s="235">
        <v>0</v>
      </c>
      <c r="EK563" s="235">
        <v>1</v>
      </c>
      <c r="EL563" s="235">
        <v>0</v>
      </c>
      <c r="EM563" s="235">
        <v>0</v>
      </c>
      <c r="EN563" s="235">
        <v>0</v>
      </c>
      <c r="EO563" s="235">
        <v>0</v>
      </c>
      <c r="EP563" s="235">
        <v>0</v>
      </c>
      <c r="EQ563" s="235">
        <v>0</v>
      </c>
      <c r="ER563" s="235">
        <v>0</v>
      </c>
      <c r="ES563" s="235">
        <v>0</v>
      </c>
      <c r="ET563" s="235">
        <v>15</v>
      </c>
      <c r="EU563" s="235">
        <v>0</v>
      </c>
      <c r="EV563" s="235">
        <v>0</v>
      </c>
      <c r="EW563" s="235">
        <v>0</v>
      </c>
      <c r="EX563" s="235">
        <v>0</v>
      </c>
      <c r="EY563" s="235">
        <v>0</v>
      </c>
    </row>
    <row r="564" spans="1:155" x14ac:dyDescent="0.2">
      <c r="A564" t="s">
        <v>2170</v>
      </c>
      <c r="K564">
        <v>0</v>
      </c>
      <c r="L564">
        <v>4</v>
      </c>
      <c r="M564">
        <v>0</v>
      </c>
      <c r="N564">
        <v>42</v>
      </c>
      <c r="O564">
        <v>37</v>
      </c>
      <c r="P564">
        <v>0</v>
      </c>
      <c r="Q564">
        <v>3</v>
      </c>
      <c r="R564">
        <v>0</v>
      </c>
      <c r="S564">
        <v>0</v>
      </c>
      <c r="T564">
        <v>1</v>
      </c>
      <c r="U564">
        <v>2</v>
      </c>
      <c r="V564">
        <v>0</v>
      </c>
      <c r="W564">
        <v>0</v>
      </c>
      <c r="X564">
        <v>0</v>
      </c>
      <c r="Y564">
        <v>0</v>
      </c>
      <c r="Z564">
        <v>0</v>
      </c>
      <c r="AA564" t="s">
        <v>2201</v>
      </c>
      <c r="AB564">
        <v>0</v>
      </c>
      <c r="AC564">
        <v>0</v>
      </c>
      <c r="AD564">
        <v>0</v>
      </c>
      <c r="AE564">
        <v>17</v>
      </c>
      <c r="AF564">
        <v>15</v>
      </c>
      <c r="AG564">
        <v>0</v>
      </c>
      <c r="AH564">
        <v>0</v>
      </c>
      <c r="AI564">
        <v>0</v>
      </c>
      <c r="AJ564">
        <v>0</v>
      </c>
      <c r="AK564">
        <v>1</v>
      </c>
      <c r="AL564">
        <v>0</v>
      </c>
      <c r="AM564">
        <v>0</v>
      </c>
      <c r="AN564">
        <v>0</v>
      </c>
      <c r="AO564">
        <v>0</v>
      </c>
      <c r="AP564">
        <v>0</v>
      </c>
      <c r="AQ564">
        <v>0</v>
      </c>
      <c r="AR564">
        <v>0</v>
      </c>
      <c r="AS564">
        <v>0</v>
      </c>
      <c r="AT564">
        <v>0</v>
      </c>
      <c r="AU564">
        <v>5</v>
      </c>
      <c r="AV564">
        <v>6</v>
      </c>
      <c r="AW564">
        <v>0</v>
      </c>
      <c r="AX564">
        <v>5</v>
      </c>
      <c r="AY564">
        <v>0</v>
      </c>
      <c r="AZ564">
        <v>0</v>
      </c>
      <c r="BA564">
        <v>0</v>
      </c>
      <c r="BB564">
        <v>3</v>
      </c>
      <c r="BC564">
        <v>0</v>
      </c>
      <c r="BD564">
        <v>0</v>
      </c>
      <c r="BE564">
        <v>0</v>
      </c>
      <c r="BF564">
        <v>0</v>
      </c>
      <c r="BG564">
        <v>0</v>
      </c>
      <c r="BH564">
        <v>0</v>
      </c>
      <c r="BI564">
        <v>1</v>
      </c>
      <c r="BJ564">
        <v>0</v>
      </c>
      <c r="BK564">
        <v>8</v>
      </c>
      <c r="BL564">
        <v>8</v>
      </c>
      <c r="BM564">
        <v>0</v>
      </c>
      <c r="BN564">
        <v>1</v>
      </c>
      <c r="BO564">
        <v>0</v>
      </c>
      <c r="BP564">
        <v>0</v>
      </c>
      <c r="BQ564">
        <v>0</v>
      </c>
      <c r="BR564">
        <v>0</v>
      </c>
      <c r="BS564">
        <v>0</v>
      </c>
      <c r="BT564">
        <v>0</v>
      </c>
      <c r="BU564">
        <v>0</v>
      </c>
      <c r="BV564">
        <v>0</v>
      </c>
      <c r="BW564">
        <v>0</v>
      </c>
      <c r="BX564">
        <v>0</v>
      </c>
      <c r="BY564">
        <v>1</v>
      </c>
      <c r="BZ564">
        <v>0</v>
      </c>
      <c r="CA564">
        <v>0</v>
      </c>
      <c r="CB564">
        <v>6</v>
      </c>
      <c r="CC564">
        <v>2</v>
      </c>
      <c r="CD564">
        <v>7</v>
      </c>
      <c r="CE564">
        <v>0</v>
      </c>
      <c r="CF564">
        <v>0</v>
      </c>
      <c r="CG564">
        <v>0</v>
      </c>
      <c r="CH564">
        <v>0</v>
      </c>
      <c r="CI564">
        <v>0</v>
      </c>
      <c r="CJ564">
        <v>0</v>
      </c>
      <c r="CK564">
        <v>0</v>
      </c>
      <c r="CL564">
        <v>0</v>
      </c>
      <c r="CM564">
        <v>0</v>
      </c>
      <c r="CN564">
        <v>0</v>
      </c>
      <c r="CO564">
        <v>2</v>
      </c>
      <c r="CP564">
        <v>0</v>
      </c>
      <c r="CQ564">
        <v>3</v>
      </c>
      <c r="CR564">
        <v>3</v>
      </c>
      <c r="CS564">
        <v>0</v>
      </c>
      <c r="CT564">
        <v>0</v>
      </c>
      <c r="CU564">
        <v>0</v>
      </c>
      <c r="CV564">
        <v>0</v>
      </c>
      <c r="CW564">
        <v>0</v>
      </c>
      <c r="CX564">
        <v>0</v>
      </c>
      <c r="CY564">
        <v>0</v>
      </c>
      <c r="CZ564">
        <v>0</v>
      </c>
      <c r="DA564">
        <v>0</v>
      </c>
      <c r="DB564">
        <v>0</v>
      </c>
      <c r="DC564">
        <v>0</v>
      </c>
      <c r="DD564">
        <v>0</v>
      </c>
      <c r="DE564">
        <v>1</v>
      </c>
      <c r="DF564">
        <v>0</v>
      </c>
      <c r="DG564">
        <v>0</v>
      </c>
      <c r="DH564">
        <v>8</v>
      </c>
      <c r="DI564">
        <v>0</v>
      </c>
      <c r="DJ564">
        <v>4</v>
      </c>
      <c r="DK564">
        <v>0</v>
      </c>
      <c r="DL564">
        <v>0</v>
      </c>
      <c r="DM564">
        <v>0</v>
      </c>
      <c r="DN564">
        <v>0</v>
      </c>
      <c r="DO564">
        <v>0</v>
      </c>
      <c r="DP564">
        <v>0</v>
      </c>
      <c r="DQ564">
        <v>0</v>
      </c>
      <c r="DR564">
        <v>0</v>
      </c>
      <c r="DS564">
        <v>0</v>
      </c>
      <c r="DT564" s="340">
        <v>0</v>
      </c>
      <c r="DU564" s="340">
        <v>0</v>
      </c>
      <c r="DV564" s="340">
        <v>0</v>
      </c>
      <c r="DW564" s="340">
        <v>7</v>
      </c>
      <c r="DX564" s="340">
        <v>4</v>
      </c>
      <c r="DY564" s="340">
        <v>1</v>
      </c>
      <c r="DZ564" s="340">
        <v>0</v>
      </c>
      <c r="EA564" s="340">
        <v>0</v>
      </c>
      <c r="EB564" s="340">
        <v>0</v>
      </c>
      <c r="EC564" s="340">
        <v>0</v>
      </c>
      <c r="ED564" s="340">
        <v>0</v>
      </c>
      <c r="EE564" s="340">
        <v>0</v>
      </c>
      <c r="EF564" s="340">
        <v>0</v>
      </c>
      <c r="EG564" s="340">
        <v>0</v>
      </c>
      <c r="EH564" s="340">
        <v>0</v>
      </c>
      <c r="EI564" s="340">
        <v>0</v>
      </c>
      <c r="EJ564" s="235">
        <v>0</v>
      </c>
      <c r="EK564" s="235">
        <v>0</v>
      </c>
      <c r="EL564" s="235">
        <v>0</v>
      </c>
      <c r="EM564" s="235">
        <v>3</v>
      </c>
      <c r="EN564" s="235">
        <v>4</v>
      </c>
      <c r="EO564" s="235">
        <v>0</v>
      </c>
      <c r="EP564" s="235">
        <v>8</v>
      </c>
      <c r="EQ564" s="235">
        <v>0</v>
      </c>
      <c r="ER564" s="235">
        <v>0</v>
      </c>
      <c r="ES564" s="235">
        <v>0</v>
      </c>
      <c r="ET564" s="235">
        <v>0</v>
      </c>
      <c r="EU564" s="235">
        <v>0</v>
      </c>
      <c r="EV564" s="235">
        <v>0</v>
      </c>
      <c r="EW564" s="235">
        <v>0</v>
      </c>
      <c r="EX564" s="235">
        <v>0</v>
      </c>
      <c r="EY564" s="235">
        <v>0</v>
      </c>
    </row>
    <row r="565" spans="1:155" x14ac:dyDescent="0.2">
      <c r="A565" t="s">
        <v>2005</v>
      </c>
      <c r="K565">
        <v>0</v>
      </c>
      <c r="L565">
        <v>9</v>
      </c>
      <c r="M565">
        <v>0</v>
      </c>
      <c r="N565">
        <v>18</v>
      </c>
      <c r="O565">
        <v>32</v>
      </c>
      <c r="P565">
        <v>0</v>
      </c>
      <c r="Q565">
        <v>8</v>
      </c>
      <c r="R565">
        <v>0</v>
      </c>
      <c r="S565">
        <v>0</v>
      </c>
      <c r="T565">
        <v>35</v>
      </c>
      <c r="U565">
        <v>3</v>
      </c>
      <c r="V565">
        <v>3</v>
      </c>
      <c r="W565">
        <v>0</v>
      </c>
      <c r="X565">
        <v>0</v>
      </c>
      <c r="Y565">
        <v>0</v>
      </c>
      <c r="Z565">
        <v>0</v>
      </c>
      <c r="AA565" t="s">
        <v>2201</v>
      </c>
      <c r="AB565">
        <v>0</v>
      </c>
      <c r="AC565">
        <v>0</v>
      </c>
      <c r="AD565">
        <v>0</v>
      </c>
      <c r="AE565">
        <v>0</v>
      </c>
      <c r="AF565">
        <v>1</v>
      </c>
      <c r="AG565">
        <v>0</v>
      </c>
      <c r="AH565">
        <v>1</v>
      </c>
      <c r="AI565">
        <v>0</v>
      </c>
      <c r="AJ565">
        <v>0</v>
      </c>
      <c r="AK565">
        <v>0</v>
      </c>
      <c r="AL565">
        <v>0</v>
      </c>
      <c r="AM565">
        <v>2</v>
      </c>
      <c r="AN565">
        <v>0</v>
      </c>
      <c r="AO565">
        <v>0</v>
      </c>
      <c r="AP565">
        <v>0</v>
      </c>
      <c r="AQ565">
        <v>0</v>
      </c>
      <c r="AR565">
        <v>0</v>
      </c>
      <c r="AS565">
        <v>2</v>
      </c>
      <c r="AT565">
        <v>0</v>
      </c>
      <c r="AU565">
        <v>0</v>
      </c>
      <c r="AV565">
        <v>2</v>
      </c>
      <c r="AW565">
        <v>0</v>
      </c>
      <c r="AX565">
        <v>3</v>
      </c>
      <c r="AY565">
        <v>0</v>
      </c>
      <c r="AZ565">
        <v>1</v>
      </c>
      <c r="BA565">
        <v>1</v>
      </c>
      <c r="BB565">
        <v>3</v>
      </c>
      <c r="BC565">
        <v>0</v>
      </c>
      <c r="BD565">
        <v>0</v>
      </c>
      <c r="BE565">
        <v>0</v>
      </c>
      <c r="BF565">
        <v>0</v>
      </c>
      <c r="BG565">
        <v>0</v>
      </c>
      <c r="BH565">
        <v>0</v>
      </c>
      <c r="BI565">
        <v>1</v>
      </c>
      <c r="BJ565">
        <v>0</v>
      </c>
      <c r="BK565">
        <v>1</v>
      </c>
      <c r="BL565">
        <v>5</v>
      </c>
      <c r="BM565">
        <v>0</v>
      </c>
      <c r="BN565">
        <v>7</v>
      </c>
      <c r="BO565">
        <v>0</v>
      </c>
      <c r="BP565">
        <v>0</v>
      </c>
      <c r="BQ565">
        <v>8</v>
      </c>
      <c r="BR565">
        <v>0</v>
      </c>
      <c r="BS565">
        <v>0</v>
      </c>
      <c r="BT565">
        <v>0</v>
      </c>
      <c r="BU565">
        <v>0</v>
      </c>
      <c r="BV565">
        <v>0</v>
      </c>
      <c r="BW565">
        <v>0</v>
      </c>
      <c r="BX565">
        <v>0</v>
      </c>
      <c r="BY565">
        <v>4</v>
      </c>
      <c r="BZ565">
        <v>0</v>
      </c>
      <c r="CA565">
        <v>0</v>
      </c>
      <c r="CB565">
        <v>5</v>
      </c>
      <c r="CC565">
        <v>0</v>
      </c>
      <c r="CD565">
        <v>4</v>
      </c>
      <c r="CE565">
        <v>0</v>
      </c>
      <c r="CF565">
        <v>0</v>
      </c>
      <c r="CG565">
        <v>0</v>
      </c>
      <c r="CH565">
        <v>4</v>
      </c>
      <c r="CI565">
        <v>1</v>
      </c>
      <c r="CJ565">
        <v>0</v>
      </c>
      <c r="CK565">
        <v>0</v>
      </c>
      <c r="CL565">
        <v>0</v>
      </c>
      <c r="CM565">
        <v>0</v>
      </c>
      <c r="CN565">
        <v>0</v>
      </c>
      <c r="CO565">
        <v>0</v>
      </c>
      <c r="CP565">
        <v>0</v>
      </c>
      <c r="CQ565">
        <v>2</v>
      </c>
      <c r="CR565">
        <v>7</v>
      </c>
      <c r="CS565">
        <v>0</v>
      </c>
      <c r="CT565">
        <v>0</v>
      </c>
      <c r="CU565">
        <v>0</v>
      </c>
      <c r="CV565">
        <v>0</v>
      </c>
      <c r="CW565">
        <v>1</v>
      </c>
      <c r="CX565">
        <v>0</v>
      </c>
      <c r="CY565">
        <v>0</v>
      </c>
      <c r="CZ565">
        <v>0</v>
      </c>
      <c r="DA565">
        <v>0</v>
      </c>
      <c r="DB565">
        <v>0</v>
      </c>
      <c r="DC565">
        <v>0</v>
      </c>
      <c r="DD565">
        <v>0</v>
      </c>
      <c r="DE565">
        <v>5</v>
      </c>
      <c r="DF565">
        <v>0</v>
      </c>
      <c r="DG565">
        <v>0</v>
      </c>
      <c r="DH565">
        <v>1</v>
      </c>
      <c r="DI565">
        <v>0</v>
      </c>
      <c r="DJ565">
        <v>3</v>
      </c>
      <c r="DK565">
        <v>0</v>
      </c>
      <c r="DL565">
        <v>0</v>
      </c>
      <c r="DM565">
        <v>0</v>
      </c>
      <c r="DN565">
        <v>1</v>
      </c>
      <c r="DO565">
        <v>0</v>
      </c>
      <c r="DP565">
        <v>0</v>
      </c>
      <c r="DQ565">
        <v>0</v>
      </c>
      <c r="DR565">
        <v>0</v>
      </c>
      <c r="DS565">
        <v>0</v>
      </c>
      <c r="DT565" s="340">
        <v>0</v>
      </c>
      <c r="DU565" s="340">
        <v>1</v>
      </c>
      <c r="DV565" s="340">
        <v>0</v>
      </c>
      <c r="DW565" s="340">
        <v>1</v>
      </c>
      <c r="DX565" s="340">
        <v>3</v>
      </c>
      <c r="DY565" s="340">
        <v>0</v>
      </c>
      <c r="DZ565" s="340">
        <v>0</v>
      </c>
      <c r="EA565" s="340">
        <v>0</v>
      </c>
      <c r="EB565" s="340">
        <v>0</v>
      </c>
      <c r="EC565" s="340">
        <v>7</v>
      </c>
      <c r="ED565" s="340">
        <v>0</v>
      </c>
      <c r="EE565" s="340">
        <v>0</v>
      </c>
      <c r="EF565" s="340">
        <v>0</v>
      </c>
      <c r="EG565" s="340">
        <v>0</v>
      </c>
      <c r="EH565" s="340">
        <v>0</v>
      </c>
      <c r="EI565" s="340">
        <v>0</v>
      </c>
      <c r="EJ565" s="235">
        <v>0</v>
      </c>
      <c r="EK565" s="235">
        <v>4</v>
      </c>
      <c r="EL565" s="235">
        <v>0</v>
      </c>
      <c r="EM565" s="235">
        <v>0</v>
      </c>
      <c r="EN565" s="235">
        <v>0</v>
      </c>
      <c r="EO565" s="235">
        <v>0</v>
      </c>
      <c r="EP565" s="235">
        <v>1</v>
      </c>
      <c r="EQ565" s="235">
        <v>0</v>
      </c>
      <c r="ER565" s="235">
        <v>0</v>
      </c>
      <c r="ES565" s="235">
        <v>0</v>
      </c>
      <c r="ET565" s="235">
        <v>6</v>
      </c>
      <c r="EU565" s="235">
        <v>0</v>
      </c>
      <c r="EV565" s="235">
        <v>0</v>
      </c>
      <c r="EW565" s="235">
        <v>0</v>
      </c>
      <c r="EX565" s="235">
        <v>0</v>
      </c>
      <c r="EY565" s="235">
        <v>0</v>
      </c>
    </row>
    <row r="566" spans="1:155" x14ac:dyDescent="0.2">
      <c r="A566" t="s">
        <v>1805</v>
      </c>
      <c r="K566">
        <v>0</v>
      </c>
      <c r="L566">
        <v>0</v>
      </c>
      <c r="M566">
        <v>0</v>
      </c>
      <c r="N566">
        <v>4</v>
      </c>
      <c r="O566">
        <v>38</v>
      </c>
      <c r="P566">
        <v>0</v>
      </c>
      <c r="Q566">
        <v>20</v>
      </c>
      <c r="R566">
        <v>0</v>
      </c>
      <c r="S566">
        <v>0</v>
      </c>
      <c r="T566">
        <v>5</v>
      </c>
      <c r="U566">
        <v>3</v>
      </c>
      <c r="V566">
        <v>0</v>
      </c>
      <c r="W566">
        <v>0</v>
      </c>
      <c r="X566">
        <v>0</v>
      </c>
      <c r="Y566">
        <v>0</v>
      </c>
      <c r="Z566">
        <v>0</v>
      </c>
      <c r="AA566" t="s">
        <v>2201</v>
      </c>
      <c r="AB566">
        <v>0</v>
      </c>
      <c r="AC566">
        <v>0</v>
      </c>
      <c r="AD566">
        <v>0</v>
      </c>
      <c r="AE566">
        <v>2</v>
      </c>
      <c r="AF566">
        <v>2</v>
      </c>
      <c r="AG566">
        <v>0</v>
      </c>
      <c r="AH566">
        <v>3</v>
      </c>
      <c r="AI566">
        <v>0</v>
      </c>
      <c r="AJ566">
        <v>0</v>
      </c>
      <c r="AK566">
        <v>0</v>
      </c>
      <c r="AL566">
        <v>0</v>
      </c>
      <c r="AM566">
        <v>0</v>
      </c>
      <c r="AN566">
        <v>0</v>
      </c>
      <c r="AO566">
        <v>0</v>
      </c>
      <c r="AP566">
        <v>0</v>
      </c>
      <c r="AQ566">
        <v>0</v>
      </c>
      <c r="AR566">
        <v>0</v>
      </c>
      <c r="AS566">
        <v>0</v>
      </c>
      <c r="AT566">
        <v>0</v>
      </c>
      <c r="AU566">
        <v>0</v>
      </c>
      <c r="AV566">
        <v>1</v>
      </c>
      <c r="AW566">
        <v>2</v>
      </c>
      <c r="AX566">
        <v>1</v>
      </c>
      <c r="AY566">
        <v>0</v>
      </c>
      <c r="AZ566">
        <v>0</v>
      </c>
      <c r="BA566">
        <v>0</v>
      </c>
      <c r="BB566">
        <v>0</v>
      </c>
      <c r="BC566">
        <v>0</v>
      </c>
      <c r="BD566">
        <v>0</v>
      </c>
      <c r="BE566">
        <v>0</v>
      </c>
      <c r="BF566">
        <v>0</v>
      </c>
      <c r="BG566">
        <v>0</v>
      </c>
      <c r="BH566">
        <v>0</v>
      </c>
      <c r="BI566">
        <v>0</v>
      </c>
      <c r="BJ566">
        <v>0</v>
      </c>
      <c r="BK566">
        <v>0</v>
      </c>
      <c r="BL566">
        <v>3</v>
      </c>
      <c r="BM566">
        <v>0</v>
      </c>
      <c r="BN566">
        <v>3</v>
      </c>
      <c r="BO566">
        <v>0</v>
      </c>
      <c r="BP566">
        <v>0</v>
      </c>
      <c r="BQ566">
        <v>0</v>
      </c>
      <c r="BR566">
        <v>0</v>
      </c>
      <c r="BS566">
        <v>0</v>
      </c>
      <c r="BT566">
        <v>0</v>
      </c>
      <c r="BU566">
        <v>0</v>
      </c>
      <c r="BV566">
        <v>0</v>
      </c>
      <c r="BW566">
        <v>0</v>
      </c>
      <c r="BX566">
        <v>0</v>
      </c>
      <c r="BY566">
        <v>0</v>
      </c>
      <c r="BZ566">
        <v>0</v>
      </c>
      <c r="CA566">
        <v>0</v>
      </c>
      <c r="CB566">
        <v>0</v>
      </c>
      <c r="CC566">
        <v>1</v>
      </c>
      <c r="CD566">
        <v>0</v>
      </c>
      <c r="CE566">
        <v>0</v>
      </c>
      <c r="CF566">
        <v>0</v>
      </c>
      <c r="CG566">
        <v>0</v>
      </c>
      <c r="CH566">
        <v>1</v>
      </c>
      <c r="CI566">
        <v>0</v>
      </c>
      <c r="CJ566">
        <v>0</v>
      </c>
      <c r="CK566">
        <v>0</v>
      </c>
      <c r="CL566">
        <v>0</v>
      </c>
      <c r="CM566">
        <v>0</v>
      </c>
      <c r="CN566">
        <v>0</v>
      </c>
      <c r="CO566">
        <v>0</v>
      </c>
      <c r="CP566">
        <v>0</v>
      </c>
      <c r="CQ566">
        <v>0</v>
      </c>
      <c r="CR566">
        <v>4</v>
      </c>
      <c r="CS566">
        <v>0</v>
      </c>
      <c r="CT566">
        <v>0</v>
      </c>
      <c r="CU566">
        <v>0</v>
      </c>
      <c r="CV566">
        <v>0</v>
      </c>
      <c r="CW566">
        <v>1</v>
      </c>
      <c r="CX566">
        <v>0</v>
      </c>
      <c r="CY566">
        <v>0</v>
      </c>
      <c r="CZ566">
        <v>0</v>
      </c>
      <c r="DA566">
        <v>0</v>
      </c>
      <c r="DB566">
        <v>0</v>
      </c>
      <c r="DC566">
        <v>0</v>
      </c>
      <c r="DD566">
        <v>0</v>
      </c>
      <c r="DE566">
        <v>1</v>
      </c>
      <c r="DF566">
        <v>0</v>
      </c>
      <c r="DG566">
        <v>0</v>
      </c>
      <c r="DH566">
        <v>0</v>
      </c>
      <c r="DI566">
        <v>2</v>
      </c>
      <c r="DJ566">
        <v>0</v>
      </c>
      <c r="DK566">
        <v>0</v>
      </c>
      <c r="DL566">
        <v>0</v>
      </c>
      <c r="DM566">
        <v>0</v>
      </c>
      <c r="DN566">
        <v>0</v>
      </c>
      <c r="DO566">
        <v>0</v>
      </c>
      <c r="DP566">
        <v>0</v>
      </c>
      <c r="DQ566">
        <v>0</v>
      </c>
      <c r="DR566">
        <v>0</v>
      </c>
      <c r="DS566">
        <v>0</v>
      </c>
      <c r="DT566" s="340">
        <v>0</v>
      </c>
      <c r="DU566" s="340">
        <v>0</v>
      </c>
      <c r="DV566" s="340">
        <v>0</v>
      </c>
      <c r="DW566" s="340">
        <v>0</v>
      </c>
      <c r="DX566" s="340">
        <v>5</v>
      </c>
      <c r="DY566" s="340">
        <v>0</v>
      </c>
      <c r="DZ566" s="340">
        <v>3</v>
      </c>
      <c r="EA566" s="340">
        <v>0</v>
      </c>
      <c r="EB566" s="340">
        <v>0</v>
      </c>
      <c r="EC566" s="340">
        <v>0</v>
      </c>
      <c r="ED566" s="340">
        <v>0</v>
      </c>
      <c r="EE566" s="340">
        <v>0</v>
      </c>
      <c r="EF566" s="340">
        <v>0</v>
      </c>
      <c r="EG566" s="340">
        <v>0</v>
      </c>
      <c r="EH566" s="340">
        <v>0</v>
      </c>
      <c r="EI566" s="340">
        <v>0</v>
      </c>
      <c r="EJ566" s="235">
        <v>0</v>
      </c>
      <c r="EK566" s="235">
        <v>0</v>
      </c>
      <c r="EL566" s="235">
        <v>0</v>
      </c>
      <c r="EM566" s="235">
        <v>0</v>
      </c>
      <c r="EN566" s="235">
        <v>2</v>
      </c>
      <c r="EO566" s="235">
        <v>0</v>
      </c>
      <c r="EP566" s="235">
        <v>2</v>
      </c>
      <c r="EQ566" s="235">
        <v>0</v>
      </c>
      <c r="ER566" s="235">
        <v>0</v>
      </c>
      <c r="ES566" s="235">
        <v>0</v>
      </c>
      <c r="ET566" s="235">
        <v>2</v>
      </c>
      <c r="EU566" s="235">
        <v>0</v>
      </c>
      <c r="EV566" s="235">
        <v>0</v>
      </c>
      <c r="EW566" s="235">
        <v>0</v>
      </c>
      <c r="EX566" s="235">
        <v>0</v>
      </c>
      <c r="EY566" s="235">
        <v>0</v>
      </c>
    </row>
    <row r="567" spans="1:155" x14ac:dyDescent="0.2">
      <c r="A567" t="s">
        <v>1838</v>
      </c>
      <c r="K567">
        <v>0</v>
      </c>
      <c r="L567">
        <v>0</v>
      </c>
      <c r="M567">
        <v>1</v>
      </c>
      <c r="N567">
        <v>0</v>
      </c>
      <c r="O567">
        <v>88</v>
      </c>
      <c r="P567">
        <v>0</v>
      </c>
      <c r="Q567">
        <v>0</v>
      </c>
      <c r="R567">
        <v>0</v>
      </c>
      <c r="S567">
        <v>0</v>
      </c>
      <c r="T567">
        <v>1</v>
      </c>
      <c r="U567">
        <v>0</v>
      </c>
      <c r="V567">
        <v>0</v>
      </c>
      <c r="W567">
        <v>0</v>
      </c>
      <c r="X567">
        <v>0</v>
      </c>
      <c r="Y567">
        <v>0</v>
      </c>
      <c r="Z567">
        <v>0</v>
      </c>
      <c r="AA567" t="s">
        <v>2201</v>
      </c>
      <c r="AB567">
        <v>0</v>
      </c>
      <c r="AC567">
        <v>0</v>
      </c>
      <c r="AD567">
        <v>0</v>
      </c>
      <c r="AE567">
        <v>0</v>
      </c>
      <c r="AF567">
        <v>5</v>
      </c>
      <c r="AG567">
        <v>0</v>
      </c>
      <c r="AH567">
        <v>0</v>
      </c>
      <c r="AI567">
        <v>0</v>
      </c>
      <c r="AJ567">
        <v>0</v>
      </c>
      <c r="AK567">
        <v>0</v>
      </c>
      <c r="AL567">
        <v>0</v>
      </c>
      <c r="AM567">
        <v>0</v>
      </c>
      <c r="AN567">
        <v>0</v>
      </c>
      <c r="AO567">
        <v>0</v>
      </c>
      <c r="AP567">
        <v>0</v>
      </c>
      <c r="AQ567">
        <v>0</v>
      </c>
      <c r="AR567">
        <v>0</v>
      </c>
      <c r="AS567">
        <v>0</v>
      </c>
      <c r="AT567">
        <v>0</v>
      </c>
      <c r="AU567">
        <v>0</v>
      </c>
      <c r="AV567">
        <v>4</v>
      </c>
      <c r="AW567">
        <v>0</v>
      </c>
      <c r="AX567">
        <v>0</v>
      </c>
      <c r="AY567">
        <v>0</v>
      </c>
      <c r="AZ567">
        <v>0</v>
      </c>
      <c r="BA567">
        <v>0</v>
      </c>
      <c r="BB567">
        <v>0</v>
      </c>
      <c r="BC567">
        <v>0</v>
      </c>
      <c r="BD567">
        <v>0</v>
      </c>
      <c r="BE567">
        <v>0</v>
      </c>
      <c r="BF567">
        <v>0</v>
      </c>
      <c r="BG567">
        <v>0</v>
      </c>
      <c r="BH567">
        <v>0</v>
      </c>
      <c r="BI567">
        <v>0</v>
      </c>
      <c r="BJ567">
        <v>0</v>
      </c>
      <c r="BK567">
        <v>0</v>
      </c>
      <c r="BL567">
        <v>10</v>
      </c>
      <c r="BM567">
        <v>0</v>
      </c>
      <c r="BN567">
        <v>0</v>
      </c>
      <c r="BO567">
        <v>0</v>
      </c>
      <c r="BP567">
        <v>0</v>
      </c>
      <c r="BQ567">
        <v>0</v>
      </c>
      <c r="BR567">
        <v>0</v>
      </c>
      <c r="BS567">
        <v>0</v>
      </c>
      <c r="BT567">
        <v>0</v>
      </c>
      <c r="BU567">
        <v>0</v>
      </c>
      <c r="BV567">
        <v>0</v>
      </c>
      <c r="BW567">
        <v>0</v>
      </c>
      <c r="BX567">
        <v>0</v>
      </c>
      <c r="BY567">
        <v>0</v>
      </c>
      <c r="BZ567">
        <v>0</v>
      </c>
      <c r="CA567">
        <v>0</v>
      </c>
      <c r="CB567">
        <v>9</v>
      </c>
      <c r="CC567">
        <v>0</v>
      </c>
      <c r="CD567">
        <v>0</v>
      </c>
      <c r="CE567">
        <v>0</v>
      </c>
      <c r="CF567">
        <v>0</v>
      </c>
      <c r="CG567">
        <v>0</v>
      </c>
      <c r="CH567">
        <v>0</v>
      </c>
      <c r="CI567">
        <v>0</v>
      </c>
      <c r="CJ567">
        <v>0</v>
      </c>
      <c r="CK567">
        <v>0</v>
      </c>
      <c r="CL567">
        <v>0</v>
      </c>
      <c r="CM567">
        <v>0</v>
      </c>
      <c r="CN567">
        <v>0</v>
      </c>
      <c r="CO567">
        <v>0</v>
      </c>
      <c r="CP567">
        <v>0</v>
      </c>
      <c r="CQ567">
        <v>0</v>
      </c>
      <c r="CR567">
        <v>3</v>
      </c>
      <c r="CS567">
        <v>0</v>
      </c>
      <c r="CT567">
        <v>0</v>
      </c>
      <c r="CU567">
        <v>0</v>
      </c>
      <c r="CV567">
        <v>0</v>
      </c>
      <c r="CW567">
        <v>0</v>
      </c>
      <c r="CX567">
        <v>0</v>
      </c>
      <c r="CY567">
        <v>0</v>
      </c>
      <c r="CZ567">
        <v>0</v>
      </c>
      <c r="DA567">
        <v>0</v>
      </c>
      <c r="DB567">
        <v>0</v>
      </c>
      <c r="DC567">
        <v>0</v>
      </c>
      <c r="DD567">
        <v>0</v>
      </c>
      <c r="DE567">
        <v>0</v>
      </c>
      <c r="DF567">
        <v>0</v>
      </c>
      <c r="DG567">
        <v>0</v>
      </c>
      <c r="DH567">
        <v>4</v>
      </c>
      <c r="DI567">
        <v>0</v>
      </c>
      <c r="DJ567">
        <v>0</v>
      </c>
      <c r="DK567">
        <v>0</v>
      </c>
      <c r="DL567">
        <v>0</v>
      </c>
      <c r="DM567">
        <v>0</v>
      </c>
      <c r="DN567">
        <v>0</v>
      </c>
      <c r="DO567">
        <v>0</v>
      </c>
      <c r="DP567">
        <v>0</v>
      </c>
      <c r="DQ567">
        <v>0</v>
      </c>
      <c r="DR567">
        <v>0</v>
      </c>
      <c r="DS567">
        <v>0</v>
      </c>
      <c r="DT567" s="340">
        <v>0</v>
      </c>
      <c r="DU567" s="340">
        <v>0</v>
      </c>
      <c r="DV567" s="340">
        <v>0</v>
      </c>
      <c r="DW567" s="340">
        <v>0</v>
      </c>
      <c r="DX567" s="340">
        <v>7</v>
      </c>
      <c r="DY567" s="340">
        <v>0</v>
      </c>
      <c r="DZ567" s="340">
        <v>0</v>
      </c>
      <c r="EA567" s="340">
        <v>0</v>
      </c>
      <c r="EB567" s="340">
        <v>0</v>
      </c>
      <c r="EC567" s="340">
        <v>0</v>
      </c>
      <c r="ED567" s="340">
        <v>0</v>
      </c>
      <c r="EE567" s="340">
        <v>0</v>
      </c>
      <c r="EF567" s="340">
        <v>0</v>
      </c>
      <c r="EG567" s="340">
        <v>0</v>
      </c>
      <c r="EH567" s="340">
        <v>0</v>
      </c>
      <c r="EI567" s="340">
        <v>0</v>
      </c>
      <c r="EJ567" s="235">
        <v>0</v>
      </c>
      <c r="EK567" s="235">
        <v>0</v>
      </c>
      <c r="EL567" s="235">
        <v>0</v>
      </c>
      <c r="EM567" s="235">
        <v>0</v>
      </c>
      <c r="EN567" s="235">
        <v>5</v>
      </c>
      <c r="EO567" s="235">
        <v>0</v>
      </c>
      <c r="EP567" s="235">
        <v>0</v>
      </c>
      <c r="EQ567" s="235">
        <v>0</v>
      </c>
      <c r="ER567" s="235">
        <v>0</v>
      </c>
      <c r="ES567" s="235">
        <v>0</v>
      </c>
      <c r="ET567" s="235">
        <v>0</v>
      </c>
      <c r="EU567" s="235">
        <v>0</v>
      </c>
      <c r="EV567" s="235">
        <v>0</v>
      </c>
      <c r="EW567" s="235">
        <v>0</v>
      </c>
      <c r="EX567" s="235">
        <v>0</v>
      </c>
      <c r="EY567" s="235">
        <v>0</v>
      </c>
    </row>
    <row r="568" spans="1:155" x14ac:dyDescent="0.2">
      <c r="A568" t="s">
        <v>1782</v>
      </c>
      <c r="K568">
        <v>0</v>
      </c>
      <c r="L568">
        <v>6</v>
      </c>
      <c r="M568">
        <v>0</v>
      </c>
      <c r="N568">
        <v>0</v>
      </c>
      <c r="O568">
        <v>1</v>
      </c>
      <c r="P568">
        <v>0</v>
      </c>
      <c r="Q568">
        <v>0</v>
      </c>
      <c r="R568">
        <v>0</v>
      </c>
      <c r="S568">
        <v>1</v>
      </c>
      <c r="T568">
        <v>30</v>
      </c>
      <c r="U568">
        <v>11</v>
      </c>
      <c r="V568">
        <v>1</v>
      </c>
      <c r="W568">
        <v>0</v>
      </c>
      <c r="X568">
        <v>0</v>
      </c>
      <c r="Y568">
        <v>0</v>
      </c>
      <c r="Z568">
        <v>0</v>
      </c>
      <c r="AA568" t="s">
        <v>2201</v>
      </c>
      <c r="AB568">
        <v>0</v>
      </c>
      <c r="AC568">
        <v>0</v>
      </c>
      <c r="AD568">
        <v>0</v>
      </c>
      <c r="AE568">
        <v>0</v>
      </c>
      <c r="AF568">
        <v>0</v>
      </c>
      <c r="AG568">
        <v>0</v>
      </c>
      <c r="AH568">
        <v>0</v>
      </c>
      <c r="AI568">
        <v>0</v>
      </c>
      <c r="AJ568">
        <v>0</v>
      </c>
      <c r="AK568">
        <v>0</v>
      </c>
      <c r="AL568">
        <v>0</v>
      </c>
      <c r="AM568">
        <v>1</v>
      </c>
      <c r="AN568">
        <v>0</v>
      </c>
      <c r="AO568">
        <v>0</v>
      </c>
      <c r="AP568">
        <v>0</v>
      </c>
      <c r="AQ568">
        <v>0</v>
      </c>
      <c r="AR568">
        <v>0</v>
      </c>
      <c r="AS568">
        <v>0</v>
      </c>
      <c r="AT568">
        <v>0</v>
      </c>
      <c r="AU568">
        <v>0</v>
      </c>
      <c r="AV568">
        <v>0</v>
      </c>
      <c r="AW568">
        <v>0</v>
      </c>
      <c r="AX568">
        <v>0</v>
      </c>
      <c r="AY568">
        <v>0</v>
      </c>
      <c r="AZ568">
        <v>0</v>
      </c>
      <c r="BA568">
        <v>0</v>
      </c>
      <c r="BB568">
        <v>0</v>
      </c>
      <c r="BC568">
        <v>0</v>
      </c>
      <c r="BD568">
        <v>0</v>
      </c>
      <c r="BE568">
        <v>0</v>
      </c>
      <c r="BF568">
        <v>0</v>
      </c>
      <c r="BG568">
        <v>0</v>
      </c>
      <c r="BH568">
        <v>0</v>
      </c>
      <c r="BI568">
        <v>2</v>
      </c>
      <c r="BJ568">
        <v>0</v>
      </c>
      <c r="BK568">
        <v>0</v>
      </c>
      <c r="BL568">
        <v>0</v>
      </c>
      <c r="BM568">
        <v>0</v>
      </c>
      <c r="BN568">
        <v>0</v>
      </c>
      <c r="BO568">
        <v>0</v>
      </c>
      <c r="BP568">
        <v>0</v>
      </c>
      <c r="BQ568">
        <v>8</v>
      </c>
      <c r="BR568">
        <v>0</v>
      </c>
      <c r="BS568">
        <v>0</v>
      </c>
      <c r="BT568">
        <v>0</v>
      </c>
      <c r="BU568">
        <v>0</v>
      </c>
      <c r="BV568">
        <v>0</v>
      </c>
      <c r="BW568">
        <v>0</v>
      </c>
      <c r="BX568">
        <v>0</v>
      </c>
      <c r="BY568">
        <v>2</v>
      </c>
      <c r="BZ568">
        <v>0</v>
      </c>
      <c r="CA568">
        <v>0</v>
      </c>
      <c r="CB568">
        <v>0</v>
      </c>
      <c r="CC568">
        <v>0</v>
      </c>
      <c r="CD568">
        <v>0</v>
      </c>
      <c r="CE568">
        <v>0</v>
      </c>
      <c r="CF568">
        <v>0</v>
      </c>
      <c r="CG568">
        <v>0</v>
      </c>
      <c r="CH568">
        <v>8</v>
      </c>
      <c r="CI568">
        <v>0</v>
      </c>
      <c r="CJ568">
        <v>0</v>
      </c>
      <c r="CK568">
        <v>0</v>
      </c>
      <c r="CL568">
        <v>0</v>
      </c>
      <c r="CM568">
        <v>0</v>
      </c>
      <c r="CN568">
        <v>0</v>
      </c>
      <c r="CO568">
        <v>1</v>
      </c>
      <c r="CP568">
        <v>0</v>
      </c>
      <c r="CQ568">
        <v>0</v>
      </c>
      <c r="CR568">
        <v>0</v>
      </c>
      <c r="CS568">
        <v>0</v>
      </c>
      <c r="CT568">
        <v>0</v>
      </c>
      <c r="CU568">
        <v>0</v>
      </c>
      <c r="CV568">
        <v>0</v>
      </c>
      <c r="CW568">
        <v>2</v>
      </c>
      <c r="CX568">
        <v>0</v>
      </c>
      <c r="CY568">
        <v>0</v>
      </c>
      <c r="CZ568">
        <v>0</v>
      </c>
      <c r="DA568">
        <v>0</v>
      </c>
      <c r="DB568">
        <v>0</v>
      </c>
      <c r="DC568">
        <v>0</v>
      </c>
      <c r="DD568">
        <v>0</v>
      </c>
      <c r="DE568">
        <v>0</v>
      </c>
      <c r="DF568">
        <v>0</v>
      </c>
      <c r="DG568">
        <v>0</v>
      </c>
      <c r="DH568">
        <v>0</v>
      </c>
      <c r="DI568">
        <v>0</v>
      </c>
      <c r="DJ568">
        <v>0</v>
      </c>
      <c r="DK568">
        <v>0</v>
      </c>
      <c r="DL568">
        <v>0</v>
      </c>
      <c r="DM568">
        <v>0</v>
      </c>
      <c r="DN568">
        <v>2</v>
      </c>
      <c r="DO568">
        <v>0</v>
      </c>
      <c r="DP568">
        <v>0</v>
      </c>
      <c r="DQ568">
        <v>0</v>
      </c>
      <c r="DR568">
        <v>0</v>
      </c>
      <c r="DS568">
        <v>0</v>
      </c>
      <c r="DT568" s="340">
        <v>0</v>
      </c>
      <c r="DU568" s="340">
        <v>1</v>
      </c>
      <c r="DV568" s="340">
        <v>0</v>
      </c>
      <c r="DW568" s="340">
        <v>0</v>
      </c>
      <c r="DX568" s="340">
        <v>0</v>
      </c>
      <c r="DY568" s="340">
        <v>0</v>
      </c>
      <c r="DZ568" s="340">
        <v>0</v>
      </c>
      <c r="EA568" s="340">
        <v>0</v>
      </c>
      <c r="EB568" s="340">
        <v>0</v>
      </c>
      <c r="EC568" s="340">
        <v>0</v>
      </c>
      <c r="ED568" s="340">
        <v>0</v>
      </c>
      <c r="EE568" s="340">
        <v>0</v>
      </c>
      <c r="EF568" s="340">
        <v>0</v>
      </c>
      <c r="EG568" s="340">
        <v>0</v>
      </c>
      <c r="EH568" s="340">
        <v>0</v>
      </c>
      <c r="EI568" s="340">
        <v>0</v>
      </c>
      <c r="EJ568" s="235">
        <v>0</v>
      </c>
      <c r="EK568" s="235">
        <v>0</v>
      </c>
      <c r="EL568" s="235">
        <v>0</v>
      </c>
      <c r="EM568" s="235">
        <v>0</v>
      </c>
      <c r="EN568" s="235">
        <v>0</v>
      </c>
      <c r="EO568" s="235">
        <v>0</v>
      </c>
      <c r="EP568" s="235">
        <v>0</v>
      </c>
      <c r="EQ568" s="235">
        <v>0</v>
      </c>
      <c r="ER568" s="235">
        <v>0</v>
      </c>
      <c r="ES568" s="235">
        <v>0</v>
      </c>
      <c r="ET568" s="235">
        <v>0</v>
      </c>
      <c r="EU568" s="235">
        <v>0</v>
      </c>
      <c r="EV568" s="235">
        <v>0</v>
      </c>
      <c r="EW568" s="235">
        <v>0</v>
      </c>
      <c r="EX568" s="235">
        <v>0</v>
      </c>
      <c r="EY568" s="235">
        <v>0</v>
      </c>
    </row>
    <row r="569" spans="1:155" x14ac:dyDescent="0.2">
      <c r="A569" t="s">
        <v>2019</v>
      </c>
      <c r="K569">
        <v>0</v>
      </c>
      <c r="L569">
        <v>0</v>
      </c>
      <c r="M569">
        <v>0</v>
      </c>
      <c r="N569">
        <v>1</v>
      </c>
      <c r="O569">
        <v>37</v>
      </c>
      <c r="P569">
        <v>0</v>
      </c>
      <c r="Q569">
        <v>0</v>
      </c>
      <c r="R569">
        <v>0</v>
      </c>
      <c r="S569">
        <v>0</v>
      </c>
      <c r="T569">
        <v>0</v>
      </c>
      <c r="U569">
        <v>0</v>
      </c>
      <c r="V569">
        <v>0</v>
      </c>
      <c r="W569">
        <v>0</v>
      </c>
      <c r="X569">
        <v>0</v>
      </c>
      <c r="Y569">
        <v>0</v>
      </c>
      <c r="Z569">
        <v>0</v>
      </c>
      <c r="AA569" t="s">
        <v>2201</v>
      </c>
      <c r="AB569">
        <v>0</v>
      </c>
      <c r="AC569">
        <v>0</v>
      </c>
      <c r="AD569">
        <v>0</v>
      </c>
      <c r="AE569">
        <v>0</v>
      </c>
      <c r="AF569">
        <v>13</v>
      </c>
      <c r="AG569">
        <v>0</v>
      </c>
      <c r="AH569">
        <v>0</v>
      </c>
      <c r="AI569">
        <v>0</v>
      </c>
      <c r="AJ569">
        <v>0</v>
      </c>
      <c r="AK569">
        <v>0</v>
      </c>
      <c r="AL569">
        <v>0</v>
      </c>
      <c r="AM569">
        <v>0</v>
      </c>
      <c r="AN569">
        <v>0</v>
      </c>
      <c r="AO569">
        <v>0</v>
      </c>
      <c r="AP569">
        <v>0</v>
      </c>
      <c r="AQ569">
        <v>0</v>
      </c>
      <c r="AR569">
        <v>0</v>
      </c>
      <c r="AS569">
        <v>0</v>
      </c>
      <c r="AT569">
        <v>0</v>
      </c>
      <c r="AU569">
        <v>1</v>
      </c>
      <c r="AV569">
        <v>8</v>
      </c>
      <c r="AW569">
        <v>0</v>
      </c>
      <c r="AX569">
        <v>0</v>
      </c>
      <c r="AY569">
        <v>0</v>
      </c>
      <c r="AZ569">
        <v>0</v>
      </c>
      <c r="BA569">
        <v>0</v>
      </c>
      <c r="BB569">
        <v>0</v>
      </c>
      <c r="BC569">
        <v>0</v>
      </c>
      <c r="BD569">
        <v>0</v>
      </c>
      <c r="BE569">
        <v>0</v>
      </c>
      <c r="BF569">
        <v>0</v>
      </c>
      <c r="BG569">
        <v>0</v>
      </c>
      <c r="BH569">
        <v>0</v>
      </c>
      <c r="BI569">
        <v>0</v>
      </c>
      <c r="BJ569">
        <v>0</v>
      </c>
      <c r="BK569">
        <v>1</v>
      </c>
      <c r="BL569">
        <v>7</v>
      </c>
      <c r="BM569">
        <v>0</v>
      </c>
      <c r="BN569">
        <v>0</v>
      </c>
      <c r="BO569">
        <v>0</v>
      </c>
      <c r="BP569">
        <v>0</v>
      </c>
      <c r="BQ569">
        <v>0</v>
      </c>
      <c r="BR569">
        <v>0</v>
      </c>
      <c r="BS569">
        <v>0</v>
      </c>
      <c r="BT569">
        <v>0</v>
      </c>
      <c r="BU569">
        <v>0</v>
      </c>
      <c r="BV569">
        <v>0</v>
      </c>
      <c r="BW569">
        <v>0</v>
      </c>
      <c r="BX569">
        <v>0</v>
      </c>
      <c r="BY569">
        <v>0</v>
      </c>
      <c r="BZ569">
        <v>0</v>
      </c>
      <c r="CA569">
        <v>0</v>
      </c>
      <c r="CB569">
        <v>12</v>
      </c>
      <c r="CC569">
        <v>0</v>
      </c>
      <c r="CD569">
        <v>0</v>
      </c>
      <c r="CE569">
        <v>0</v>
      </c>
      <c r="CF569">
        <v>0</v>
      </c>
      <c r="CG569">
        <v>0</v>
      </c>
      <c r="CH569">
        <v>0</v>
      </c>
      <c r="CI569">
        <v>0</v>
      </c>
      <c r="CJ569">
        <v>0</v>
      </c>
      <c r="CK569">
        <v>0</v>
      </c>
      <c r="CL569">
        <v>0</v>
      </c>
      <c r="CM569">
        <v>0</v>
      </c>
      <c r="CN569">
        <v>0</v>
      </c>
      <c r="CO569">
        <v>0</v>
      </c>
      <c r="CP569">
        <v>0</v>
      </c>
      <c r="CQ569">
        <v>0</v>
      </c>
      <c r="CR569">
        <v>9</v>
      </c>
      <c r="CS569">
        <v>0</v>
      </c>
      <c r="CT569">
        <v>0</v>
      </c>
      <c r="CU569">
        <v>0</v>
      </c>
      <c r="CV569">
        <v>0</v>
      </c>
      <c r="CW569">
        <v>0</v>
      </c>
      <c r="CX569">
        <v>0</v>
      </c>
      <c r="CY569">
        <v>0</v>
      </c>
      <c r="CZ569">
        <v>0</v>
      </c>
      <c r="DA569">
        <v>0</v>
      </c>
      <c r="DB569">
        <v>0</v>
      </c>
      <c r="DC569">
        <v>0</v>
      </c>
      <c r="DD569">
        <v>0</v>
      </c>
      <c r="DE569">
        <v>0</v>
      </c>
      <c r="DF569">
        <v>0</v>
      </c>
      <c r="DG569">
        <v>0</v>
      </c>
      <c r="DH569">
        <v>9</v>
      </c>
      <c r="DI569">
        <v>0</v>
      </c>
      <c r="DJ569">
        <v>0</v>
      </c>
      <c r="DK569">
        <v>0</v>
      </c>
      <c r="DL569">
        <v>0</v>
      </c>
      <c r="DM569">
        <v>0</v>
      </c>
      <c r="DN569">
        <v>0</v>
      </c>
      <c r="DO569">
        <v>0</v>
      </c>
      <c r="DP569">
        <v>0</v>
      </c>
      <c r="DQ569">
        <v>0</v>
      </c>
      <c r="DR569">
        <v>0</v>
      </c>
      <c r="DS569">
        <v>0</v>
      </c>
      <c r="DT569" s="340">
        <v>0</v>
      </c>
      <c r="DU569" s="340">
        <v>0</v>
      </c>
      <c r="DV569" s="340">
        <v>0</v>
      </c>
      <c r="DW569" s="340">
        <v>0</v>
      </c>
      <c r="DX569" s="340">
        <v>2</v>
      </c>
      <c r="DY569" s="340">
        <v>0</v>
      </c>
      <c r="DZ569" s="340">
        <v>0</v>
      </c>
      <c r="EA569" s="340">
        <v>0</v>
      </c>
      <c r="EB569" s="340">
        <v>0</v>
      </c>
      <c r="EC569" s="340">
        <v>0</v>
      </c>
      <c r="ED569" s="340">
        <v>0</v>
      </c>
      <c r="EE569" s="340">
        <v>0</v>
      </c>
      <c r="EF569" s="340">
        <v>0</v>
      </c>
      <c r="EG569" s="340">
        <v>0</v>
      </c>
      <c r="EH569" s="340">
        <v>0</v>
      </c>
      <c r="EI569" s="340">
        <v>0</v>
      </c>
      <c r="EJ569" s="235">
        <v>0</v>
      </c>
      <c r="EK569" s="235">
        <v>1</v>
      </c>
      <c r="EL569" s="235">
        <v>0</v>
      </c>
      <c r="EM569" s="235">
        <v>0</v>
      </c>
      <c r="EN569" s="235">
        <v>1</v>
      </c>
      <c r="EO569" s="235">
        <v>0</v>
      </c>
      <c r="EP569" s="235">
        <v>0</v>
      </c>
      <c r="EQ569" s="235">
        <v>0</v>
      </c>
      <c r="ER569" s="235">
        <v>0</v>
      </c>
      <c r="ES569" s="235">
        <v>0</v>
      </c>
      <c r="ET569" s="235">
        <v>0</v>
      </c>
      <c r="EU569" s="235">
        <v>0</v>
      </c>
      <c r="EV569" s="235">
        <v>0</v>
      </c>
      <c r="EW569" s="235">
        <v>0</v>
      </c>
      <c r="EX569" s="235">
        <v>0</v>
      </c>
      <c r="EY569" s="235">
        <v>0</v>
      </c>
    </row>
    <row r="570" spans="1:155" x14ac:dyDescent="0.2">
      <c r="A570" t="s">
        <v>1807</v>
      </c>
      <c r="K570">
        <v>0</v>
      </c>
      <c r="L570">
        <v>0</v>
      </c>
      <c r="M570">
        <v>0</v>
      </c>
      <c r="N570">
        <v>0</v>
      </c>
      <c r="O570">
        <v>9</v>
      </c>
      <c r="P570">
        <v>0</v>
      </c>
      <c r="Q570">
        <v>2</v>
      </c>
      <c r="R570">
        <v>2</v>
      </c>
      <c r="S570">
        <v>2</v>
      </c>
      <c r="T570">
        <v>44</v>
      </c>
      <c r="U570">
        <v>6</v>
      </c>
      <c r="V570">
        <v>3</v>
      </c>
      <c r="W570">
        <v>0</v>
      </c>
      <c r="X570">
        <v>0</v>
      </c>
      <c r="Y570">
        <v>0</v>
      </c>
      <c r="Z570">
        <v>0</v>
      </c>
      <c r="AA570" t="s">
        <v>2201</v>
      </c>
      <c r="AB570">
        <v>0</v>
      </c>
      <c r="AC570">
        <v>0</v>
      </c>
      <c r="AD570">
        <v>0</v>
      </c>
      <c r="AE570">
        <v>0</v>
      </c>
      <c r="AF570">
        <v>0</v>
      </c>
      <c r="AG570">
        <v>0</v>
      </c>
      <c r="AH570">
        <v>0</v>
      </c>
      <c r="AI570">
        <v>2</v>
      </c>
      <c r="AJ570">
        <v>0</v>
      </c>
      <c r="AK570">
        <v>0</v>
      </c>
      <c r="AL570">
        <v>0</v>
      </c>
      <c r="AM570">
        <v>0</v>
      </c>
      <c r="AN570">
        <v>0</v>
      </c>
      <c r="AO570">
        <v>0</v>
      </c>
      <c r="AP570">
        <v>0</v>
      </c>
      <c r="AQ570">
        <v>0</v>
      </c>
      <c r="AR570">
        <v>0</v>
      </c>
      <c r="AS570">
        <v>0</v>
      </c>
      <c r="AT570">
        <v>0</v>
      </c>
      <c r="AU570">
        <v>0</v>
      </c>
      <c r="AV570">
        <v>0</v>
      </c>
      <c r="AW570">
        <v>0</v>
      </c>
      <c r="AX570">
        <v>0</v>
      </c>
      <c r="AY570">
        <v>0</v>
      </c>
      <c r="AZ570">
        <v>0</v>
      </c>
      <c r="BA570">
        <v>0</v>
      </c>
      <c r="BB570">
        <v>1</v>
      </c>
      <c r="BC570">
        <v>0</v>
      </c>
      <c r="BD570">
        <v>0</v>
      </c>
      <c r="BE570">
        <v>0</v>
      </c>
      <c r="BF570">
        <v>0</v>
      </c>
      <c r="BG570">
        <v>0</v>
      </c>
      <c r="BH570">
        <v>0</v>
      </c>
      <c r="BI570">
        <v>0</v>
      </c>
      <c r="BJ570">
        <v>0</v>
      </c>
      <c r="BK570">
        <v>0</v>
      </c>
      <c r="BL570">
        <v>1</v>
      </c>
      <c r="BM570">
        <v>0</v>
      </c>
      <c r="BN570">
        <v>0</v>
      </c>
      <c r="BO570">
        <v>0</v>
      </c>
      <c r="BP570">
        <v>0</v>
      </c>
      <c r="BQ570">
        <v>0</v>
      </c>
      <c r="BR570">
        <v>0</v>
      </c>
      <c r="BS570">
        <v>0</v>
      </c>
      <c r="BT570">
        <v>0</v>
      </c>
      <c r="BU570">
        <v>0</v>
      </c>
      <c r="BV570">
        <v>0</v>
      </c>
      <c r="BW570">
        <v>0</v>
      </c>
      <c r="BX570">
        <v>0</v>
      </c>
      <c r="BY570">
        <v>0</v>
      </c>
      <c r="BZ570">
        <v>0</v>
      </c>
      <c r="CA570">
        <v>0</v>
      </c>
      <c r="CB570">
        <v>1</v>
      </c>
      <c r="CC570">
        <v>0</v>
      </c>
      <c r="CD570">
        <v>0</v>
      </c>
      <c r="CE570">
        <v>0</v>
      </c>
      <c r="CF570">
        <v>0</v>
      </c>
      <c r="CG570">
        <v>0</v>
      </c>
      <c r="CH570">
        <v>2</v>
      </c>
      <c r="CI570">
        <v>0</v>
      </c>
      <c r="CJ570">
        <v>0</v>
      </c>
      <c r="CK570">
        <v>0</v>
      </c>
      <c r="CL570">
        <v>0</v>
      </c>
      <c r="CM570">
        <v>0</v>
      </c>
      <c r="CN570">
        <v>0</v>
      </c>
      <c r="CO570">
        <v>0</v>
      </c>
      <c r="CP570">
        <v>0</v>
      </c>
      <c r="CQ570">
        <v>0</v>
      </c>
      <c r="CR570">
        <v>1</v>
      </c>
      <c r="CS570">
        <v>0</v>
      </c>
      <c r="CT570">
        <v>0</v>
      </c>
      <c r="CU570">
        <v>0</v>
      </c>
      <c r="CV570">
        <v>0</v>
      </c>
      <c r="CW570">
        <v>0</v>
      </c>
      <c r="CX570">
        <v>0</v>
      </c>
      <c r="CY570">
        <v>1</v>
      </c>
      <c r="CZ570">
        <v>0</v>
      </c>
      <c r="DA570">
        <v>0</v>
      </c>
      <c r="DB570">
        <v>0</v>
      </c>
      <c r="DC570">
        <v>0</v>
      </c>
      <c r="DD570">
        <v>0</v>
      </c>
      <c r="DE570">
        <v>0</v>
      </c>
      <c r="DF570">
        <v>0</v>
      </c>
      <c r="DG570">
        <v>0</v>
      </c>
      <c r="DH570">
        <v>0</v>
      </c>
      <c r="DI570">
        <v>0</v>
      </c>
      <c r="DJ570">
        <v>0</v>
      </c>
      <c r="DK570">
        <v>0</v>
      </c>
      <c r="DL570">
        <v>0</v>
      </c>
      <c r="DM570">
        <v>0</v>
      </c>
      <c r="DN570">
        <v>2</v>
      </c>
      <c r="DO570">
        <v>0</v>
      </c>
      <c r="DP570">
        <v>0</v>
      </c>
      <c r="DQ570">
        <v>0</v>
      </c>
      <c r="DR570">
        <v>0</v>
      </c>
      <c r="DS570">
        <v>0</v>
      </c>
      <c r="DT570" s="340">
        <v>0</v>
      </c>
      <c r="DU570" s="340">
        <v>0</v>
      </c>
      <c r="DV570" s="340">
        <v>0</v>
      </c>
      <c r="DW570" s="340">
        <v>0</v>
      </c>
      <c r="DX570" s="340">
        <v>1</v>
      </c>
      <c r="DY570" s="340">
        <v>0</v>
      </c>
      <c r="DZ570" s="340">
        <v>0</v>
      </c>
      <c r="EA570" s="340">
        <v>0</v>
      </c>
      <c r="EB570" s="340">
        <v>0</v>
      </c>
      <c r="EC570" s="340">
        <v>1</v>
      </c>
      <c r="ED570" s="340">
        <v>0</v>
      </c>
      <c r="EE570" s="340">
        <v>2</v>
      </c>
      <c r="EF570" s="340">
        <v>0</v>
      </c>
      <c r="EG570" s="340">
        <v>0</v>
      </c>
      <c r="EH570" s="340">
        <v>0</v>
      </c>
      <c r="EI570" s="340">
        <v>0</v>
      </c>
      <c r="EJ570" s="235">
        <v>0</v>
      </c>
      <c r="EK570" s="235">
        <v>1</v>
      </c>
      <c r="EL570" s="235">
        <v>0</v>
      </c>
      <c r="EM570" s="235">
        <v>0</v>
      </c>
      <c r="EN570" s="235">
        <v>0</v>
      </c>
      <c r="EO570" s="235">
        <v>0</v>
      </c>
      <c r="EP570" s="235">
        <v>0</v>
      </c>
      <c r="EQ570" s="235">
        <v>0</v>
      </c>
      <c r="ER570" s="235">
        <v>0</v>
      </c>
      <c r="ES570" s="235">
        <v>0</v>
      </c>
      <c r="ET570" s="235">
        <v>1</v>
      </c>
      <c r="EU570" s="235">
        <v>0</v>
      </c>
      <c r="EV570" s="235">
        <v>0</v>
      </c>
      <c r="EW570" s="235">
        <v>0</v>
      </c>
      <c r="EX570" s="235">
        <v>0</v>
      </c>
      <c r="EY570" s="235">
        <v>0</v>
      </c>
    </row>
    <row r="571" spans="1:155" x14ac:dyDescent="0.2">
      <c r="A571" t="s">
        <v>2068</v>
      </c>
      <c r="K571">
        <v>0</v>
      </c>
      <c r="L571">
        <v>31</v>
      </c>
      <c r="M571">
        <v>0</v>
      </c>
      <c r="N571">
        <v>2</v>
      </c>
      <c r="O571">
        <v>109</v>
      </c>
      <c r="P571">
        <v>0</v>
      </c>
      <c r="Q571">
        <v>0</v>
      </c>
      <c r="R571">
        <v>0</v>
      </c>
      <c r="S571">
        <v>110</v>
      </c>
      <c r="T571">
        <v>465</v>
      </c>
      <c r="U571">
        <v>126</v>
      </c>
      <c r="V571">
        <v>65</v>
      </c>
      <c r="W571">
        <v>0</v>
      </c>
      <c r="X571">
        <v>0</v>
      </c>
      <c r="Y571">
        <v>0</v>
      </c>
      <c r="Z571">
        <v>8</v>
      </c>
      <c r="AA571" t="s">
        <v>2201</v>
      </c>
      <c r="AB571">
        <v>0</v>
      </c>
      <c r="AC571">
        <v>2</v>
      </c>
      <c r="AD571">
        <v>0</v>
      </c>
      <c r="AE571">
        <v>2</v>
      </c>
      <c r="AF571">
        <v>7</v>
      </c>
      <c r="AG571">
        <v>0</v>
      </c>
      <c r="AH571">
        <v>0</v>
      </c>
      <c r="AI571">
        <v>0</v>
      </c>
      <c r="AJ571">
        <v>20</v>
      </c>
      <c r="AK571">
        <v>13</v>
      </c>
      <c r="AL571">
        <v>5</v>
      </c>
      <c r="AM571">
        <v>16</v>
      </c>
      <c r="AN571">
        <v>0</v>
      </c>
      <c r="AO571">
        <v>0</v>
      </c>
      <c r="AP571">
        <v>0</v>
      </c>
      <c r="AQ571">
        <v>7</v>
      </c>
      <c r="AR571">
        <v>0</v>
      </c>
      <c r="AS571">
        <v>2</v>
      </c>
      <c r="AT571">
        <v>0</v>
      </c>
      <c r="AU571">
        <v>0</v>
      </c>
      <c r="AV571">
        <v>6</v>
      </c>
      <c r="AW571">
        <v>0</v>
      </c>
      <c r="AX571">
        <v>3</v>
      </c>
      <c r="AY571">
        <v>0</v>
      </c>
      <c r="AZ571">
        <v>2</v>
      </c>
      <c r="BA571">
        <v>18</v>
      </c>
      <c r="BB571">
        <v>67</v>
      </c>
      <c r="BC571">
        <v>3</v>
      </c>
      <c r="BD571">
        <v>0</v>
      </c>
      <c r="BE571">
        <v>0</v>
      </c>
      <c r="BF571">
        <v>0</v>
      </c>
      <c r="BG571">
        <v>0</v>
      </c>
      <c r="BH571">
        <v>0</v>
      </c>
      <c r="BI571">
        <v>1</v>
      </c>
      <c r="BJ571">
        <v>0</v>
      </c>
      <c r="BK571">
        <v>0</v>
      </c>
      <c r="BL571">
        <v>7</v>
      </c>
      <c r="BM571">
        <v>0</v>
      </c>
      <c r="BN571">
        <v>0</v>
      </c>
      <c r="BO571">
        <v>0</v>
      </c>
      <c r="BP571">
        <v>4</v>
      </c>
      <c r="BQ571">
        <v>11</v>
      </c>
      <c r="BR571">
        <v>6</v>
      </c>
      <c r="BS571">
        <v>26</v>
      </c>
      <c r="BT571">
        <v>0</v>
      </c>
      <c r="BU571">
        <v>0</v>
      </c>
      <c r="BV571">
        <v>0</v>
      </c>
      <c r="BW571">
        <v>1</v>
      </c>
      <c r="BX571">
        <v>0</v>
      </c>
      <c r="BY571">
        <v>0</v>
      </c>
      <c r="BZ571">
        <v>0</v>
      </c>
      <c r="CA571">
        <v>0</v>
      </c>
      <c r="CB571">
        <v>1</v>
      </c>
      <c r="CC571">
        <v>0</v>
      </c>
      <c r="CD571">
        <v>0</v>
      </c>
      <c r="CE571">
        <v>0</v>
      </c>
      <c r="CF571">
        <v>0</v>
      </c>
      <c r="CG571">
        <v>2</v>
      </c>
      <c r="CH571">
        <v>0</v>
      </c>
      <c r="CI571">
        <v>0</v>
      </c>
      <c r="CJ571">
        <v>0</v>
      </c>
      <c r="CK571">
        <v>0</v>
      </c>
      <c r="CL571">
        <v>0</v>
      </c>
      <c r="CM571">
        <v>0</v>
      </c>
      <c r="CN571">
        <v>0</v>
      </c>
      <c r="CO571">
        <v>2</v>
      </c>
      <c r="CP571">
        <v>0</v>
      </c>
      <c r="CQ571">
        <v>0</v>
      </c>
      <c r="CR571">
        <v>7</v>
      </c>
      <c r="CS571">
        <v>0</v>
      </c>
      <c r="CT571">
        <v>0</v>
      </c>
      <c r="CU571">
        <v>0</v>
      </c>
      <c r="CV571">
        <v>4</v>
      </c>
      <c r="CW571">
        <v>9</v>
      </c>
      <c r="CX571">
        <v>0</v>
      </c>
      <c r="CY571">
        <v>11</v>
      </c>
      <c r="CZ571">
        <v>0</v>
      </c>
      <c r="DA571">
        <v>0</v>
      </c>
      <c r="DB571">
        <v>0</v>
      </c>
      <c r="DC571">
        <v>0</v>
      </c>
      <c r="DD571">
        <v>0</v>
      </c>
      <c r="DE571">
        <v>7</v>
      </c>
      <c r="DF571">
        <v>0</v>
      </c>
      <c r="DG571">
        <v>4</v>
      </c>
      <c r="DH571">
        <v>15</v>
      </c>
      <c r="DI571">
        <v>0</v>
      </c>
      <c r="DJ571">
        <v>2</v>
      </c>
      <c r="DK571">
        <v>0</v>
      </c>
      <c r="DL571">
        <v>3</v>
      </c>
      <c r="DM571">
        <v>20</v>
      </c>
      <c r="DN571">
        <v>112</v>
      </c>
      <c r="DO571">
        <v>2</v>
      </c>
      <c r="DP571">
        <v>0</v>
      </c>
      <c r="DQ571">
        <v>0</v>
      </c>
      <c r="DR571">
        <v>0</v>
      </c>
      <c r="DS571">
        <v>0</v>
      </c>
      <c r="DT571" s="340">
        <v>0</v>
      </c>
      <c r="DU571" s="340">
        <v>19</v>
      </c>
      <c r="DV571" s="340">
        <v>0</v>
      </c>
      <c r="DW571" s="340">
        <v>0</v>
      </c>
      <c r="DX571" s="340">
        <v>8</v>
      </c>
      <c r="DY571" s="340">
        <v>0</v>
      </c>
      <c r="DZ571" s="340">
        <v>0</v>
      </c>
      <c r="EA571" s="340">
        <v>0</v>
      </c>
      <c r="EB571" s="340">
        <v>26</v>
      </c>
      <c r="EC571" s="340">
        <v>55</v>
      </c>
      <c r="ED571" s="340">
        <v>11</v>
      </c>
      <c r="EE571" s="340">
        <v>12</v>
      </c>
      <c r="EF571" s="340">
        <v>0</v>
      </c>
      <c r="EG571" s="340">
        <v>0</v>
      </c>
      <c r="EH571" s="340">
        <v>0</v>
      </c>
      <c r="EI571" s="340">
        <v>0</v>
      </c>
      <c r="EJ571" s="235">
        <v>0</v>
      </c>
      <c r="EK571" s="235">
        <v>28</v>
      </c>
      <c r="EL571" s="235">
        <v>0</v>
      </c>
      <c r="EM571" s="235">
        <v>0</v>
      </c>
      <c r="EN571" s="235">
        <v>7</v>
      </c>
      <c r="EO571" s="235">
        <v>0</v>
      </c>
      <c r="EP571" s="235">
        <v>1</v>
      </c>
      <c r="EQ571" s="235">
        <v>0</v>
      </c>
      <c r="ER571" s="235">
        <v>1</v>
      </c>
      <c r="ES571" s="235">
        <v>10</v>
      </c>
      <c r="ET571" s="235">
        <v>122</v>
      </c>
      <c r="EU571" s="235">
        <v>0</v>
      </c>
      <c r="EV571" s="235">
        <v>0</v>
      </c>
      <c r="EW571" s="235">
        <v>0</v>
      </c>
      <c r="EX571" s="235">
        <v>0</v>
      </c>
      <c r="EY571" s="235">
        <v>0</v>
      </c>
    </row>
    <row r="572" spans="1:155" x14ac:dyDescent="0.2">
      <c r="A572" t="s">
        <v>2095</v>
      </c>
      <c r="K572">
        <v>0</v>
      </c>
      <c r="L572">
        <v>10</v>
      </c>
      <c r="M572">
        <v>0</v>
      </c>
      <c r="N572">
        <v>27</v>
      </c>
      <c r="O572">
        <v>10</v>
      </c>
      <c r="P572">
        <v>0</v>
      </c>
      <c r="Q572">
        <v>2</v>
      </c>
      <c r="R572">
        <v>2</v>
      </c>
      <c r="S572">
        <v>1</v>
      </c>
      <c r="T572">
        <v>36</v>
      </c>
      <c r="U572">
        <v>1</v>
      </c>
      <c r="V572">
        <v>3</v>
      </c>
      <c r="W572">
        <v>0</v>
      </c>
      <c r="X572">
        <v>0</v>
      </c>
      <c r="Y572">
        <v>0</v>
      </c>
      <c r="Z572">
        <v>0</v>
      </c>
      <c r="AA572" t="s">
        <v>2201</v>
      </c>
      <c r="AB572">
        <v>0</v>
      </c>
      <c r="AC572">
        <v>1</v>
      </c>
      <c r="AD572">
        <v>0</v>
      </c>
      <c r="AE572">
        <v>3</v>
      </c>
      <c r="AF572">
        <v>2</v>
      </c>
      <c r="AG572">
        <v>0</v>
      </c>
      <c r="AH572">
        <v>0</v>
      </c>
      <c r="AI572">
        <v>0</v>
      </c>
      <c r="AJ572">
        <v>0</v>
      </c>
      <c r="AK572">
        <v>1</v>
      </c>
      <c r="AL572">
        <v>0</v>
      </c>
      <c r="AM572">
        <v>0</v>
      </c>
      <c r="AN572">
        <v>0</v>
      </c>
      <c r="AO572">
        <v>0</v>
      </c>
      <c r="AP572">
        <v>0</v>
      </c>
      <c r="AQ572">
        <v>0</v>
      </c>
      <c r="AR572">
        <v>0</v>
      </c>
      <c r="AS572">
        <v>2</v>
      </c>
      <c r="AT572">
        <v>0</v>
      </c>
      <c r="AU572">
        <v>7</v>
      </c>
      <c r="AV572">
        <v>4</v>
      </c>
      <c r="AW572">
        <v>0</v>
      </c>
      <c r="AX572">
        <v>1</v>
      </c>
      <c r="AY572">
        <v>0</v>
      </c>
      <c r="AZ572">
        <v>2</v>
      </c>
      <c r="BA572">
        <v>6</v>
      </c>
      <c r="BB572">
        <v>0</v>
      </c>
      <c r="BC572">
        <v>0</v>
      </c>
      <c r="BD572">
        <v>0</v>
      </c>
      <c r="BE572">
        <v>0</v>
      </c>
      <c r="BF572">
        <v>0</v>
      </c>
      <c r="BG572">
        <v>0</v>
      </c>
      <c r="BH572">
        <v>0</v>
      </c>
      <c r="BI572">
        <v>2</v>
      </c>
      <c r="BJ572">
        <v>0</v>
      </c>
      <c r="BK572">
        <v>5</v>
      </c>
      <c r="BL572">
        <v>2</v>
      </c>
      <c r="BM572">
        <v>0</v>
      </c>
      <c r="BN572">
        <v>0</v>
      </c>
      <c r="BO572">
        <v>2</v>
      </c>
      <c r="BP572">
        <v>0</v>
      </c>
      <c r="BQ572">
        <v>2</v>
      </c>
      <c r="BR572">
        <v>0</v>
      </c>
      <c r="BS572">
        <v>0</v>
      </c>
      <c r="BT572">
        <v>0</v>
      </c>
      <c r="BU572">
        <v>0</v>
      </c>
      <c r="BV572">
        <v>0</v>
      </c>
      <c r="BW572">
        <v>0</v>
      </c>
      <c r="BX572">
        <v>0</v>
      </c>
      <c r="BY572">
        <v>2</v>
      </c>
      <c r="BZ572">
        <v>0</v>
      </c>
      <c r="CA572">
        <v>0</v>
      </c>
      <c r="CB572">
        <v>1</v>
      </c>
      <c r="CC572">
        <v>0</v>
      </c>
      <c r="CD572">
        <v>8</v>
      </c>
      <c r="CE572">
        <v>0</v>
      </c>
      <c r="CF572">
        <v>0</v>
      </c>
      <c r="CG572">
        <v>0</v>
      </c>
      <c r="CH572">
        <v>0</v>
      </c>
      <c r="CI572">
        <v>0</v>
      </c>
      <c r="CJ572">
        <v>0</v>
      </c>
      <c r="CK572">
        <v>0</v>
      </c>
      <c r="CL572">
        <v>0</v>
      </c>
      <c r="CM572">
        <v>0</v>
      </c>
      <c r="CN572">
        <v>0</v>
      </c>
      <c r="CO572">
        <v>2</v>
      </c>
      <c r="CP572">
        <v>0</v>
      </c>
      <c r="CQ572">
        <v>3</v>
      </c>
      <c r="CR572">
        <v>2</v>
      </c>
      <c r="CS572">
        <v>0</v>
      </c>
      <c r="CT572">
        <v>1</v>
      </c>
      <c r="CU572">
        <v>0</v>
      </c>
      <c r="CV572">
        <v>1</v>
      </c>
      <c r="CW572">
        <v>8</v>
      </c>
      <c r="CX572">
        <v>0</v>
      </c>
      <c r="CY572">
        <v>1</v>
      </c>
      <c r="CZ572">
        <v>0</v>
      </c>
      <c r="DA572">
        <v>0</v>
      </c>
      <c r="DB572">
        <v>0</v>
      </c>
      <c r="DC572">
        <v>0</v>
      </c>
      <c r="DD572">
        <v>0</v>
      </c>
      <c r="DE572">
        <v>2</v>
      </c>
      <c r="DF572">
        <v>0</v>
      </c>
      <c r="DG572">
        <v>0</v>
      </c>
      <c r="DH572">
        <v>0</v>
      </c>
      <c r="DI572">
        <v>0</v>
      </c>
      <c r="DJ572">
        <v>5</v>
      </c>
      <c r="DK572">
        <v>0</v>
      </c>
      <c r="DL572">
        <v>0</v>
      </c>
      <c r="DM572">
        <v>0</v>
      </c>
      <c r="DN572">
        <v>6</v>
      </c>
      <c r="DO572">
        <v>0</v>
      </c>
      <c r="DP572">
        <v>0</v>
      </c>
      <c r="DQ572">
        <v>0</v>
      </c>
      <c r="DR572">
        <v>0</v>
      </c>
      <c r="DS572">
        <v>0</v>
      </c>
      <c r="DT572" s="340">
        <v>0</v>
      </c>
      <c r="DU572" s="340">
        <v>1</v>
      </c>
      <c r="DV572" s="340">
        <v>0</v>
      </c>
      <c r="DW572" s="340">
        <v>2</v>
      </c>
      <c r="DX572" s="340">
        <v>0</v>
      </c>
      <c r="DY572" s="340">
        <v>0</v>
      </c>
      <c r="DZ572" s="340">
        <v>0</v>
      </c>
      <c r="EA572" s="340">
        <v>0</v>
      </c>
      <c r="EB572" s="340">
        <v>1</v>
      </c>
      <c r="EC572" s="340">
        <v>4</v>
      </c>
      <c r="ED572" s="340">
        <v>0</v>
      </c>
      <c r="EE572" s="340">
        <v>1</v>
      </c>
      <c r="EF572" s="340">
        <v>0</v>
      </c>
      <c r="EG572" s="340">
        <v>0</v>
      </c>
      <c r="EH572" s="340">
        <v>0</v>
      </c>
      <c r="EI572" s="340">
        <v>0</v>
      </c>
      <c r="EJ572" s="235">
        <v>0</v>
      </c>
      <c r="EK572" s="235">
        <v>1</v>
      </c>
      <c r="EL572" s="235">
        <v>0</v>
      </c>
      <c r="EM572" s="235">
        <v>0</v>
      </c>
      <c r="EN572" s="235">
        <v>0</v>
      </c>
      <c r="EO572" s="235">
        <v>0</v>
      </c>
      <c r="EP572" s="235">
        <v>0</v>
      </c>
      <c r="EQ572" s="235">
        <v>0</v>
      </c>
      <c r="ER572" s="235">
        <v>0</v>
      </c>
      <c r="ES572" s="235">
        <v>0</v>
      </c>
      <c r="ET572" s="235">
        <v>5</v>
      </c>
      <c r="EU572" s="235">
        <v>0</v>
      </c>
      <c r="EV572" s="235">
        <v>0</v>
      </c>
      <c r="EW572" s="235">
        <v>0</v>
      </c>
      <c r="EX572" s="235">
        <v>0</v>
      </c>
      <c r="EY572" s="235">
        <v>0</v>
      </c>
    </row>
    <row r="573" spans="1:155" x14ac:dyDescent="0.2">
      <c r="A573" t="s">
        <v>1966</v>
      </c>
      <c r="K573">
        <v>0</v>
      </c>
      <c r="L573">
        <v>35</v>
      </c>
      <c r="M573">
        <v>0</v>
      </c>
      <c r="N573">
        <v>0</v>
      </c>
      <c r="O573">
        <v>4</v>
      </c>
      <c r="P573">
        <v>0</v>
      </c>
      <c r="Q573">
        <v>0</v>
      </c>
      <c r="R573">
        <v>0</v>
      </c>
      <c r="S573">
        <v>0</v>
      </c>
      <c r="T573">
        <v>0</v>
      </c>
      <c r="U573">
        <v>0</v>
      </c>
      <c r="V573">
        <v>0</v>
      </c>
      <c r="W573">
        <v>0</v>
      </c>
      <c r="X573">
        <v>0</v>
      </c>
      <c r="Y573">
        <v>0</v>
      </c>
      <c r="Z573">
        <v>0</v>
      </c>
      <c r="AA573" t="s">
        <v>2201</v>
      </c>
      <c r="AB573">
        <v>0</v>
      </c>
      <c r="AC573">
        <v>10</v>
      </c>
      <c r="AD573">
        <v>0</v>
      </c>
      <c r="AE573">
        <v>0</v>
      </c>
      <c r="AF573">
        <v>1</v>
      </c>
      <c r="AG573">
        <v>0</v>
      </c>
      <c r="AH573">
        <v>0</v>
      </c>
      <c r="AI573">
        <v>0</v>
      </c>
      <c r="AJ573">
        <v>0</v>
      </c>
      <c r="AK573">
        <v>0</v>
      </c>
      <c r="AL573">
        <v>0</v>
      </c>
      <c r="AM573">
        <v>0</v>
      </c>
      <c r="AN573">
        <v>0</v>
      </c>
      <c r="AO573">
        <v>0</v>
      </c>
      <c r="AP573">
        <v>0</v>
      </c>
      <c r="AQ573">
        <v>0</v>
      </c>
      <c r="AR573">
        <v>0</v>
      </c>
      <c r="AS573">
        <v>14</v>
      </c>
      <c r="AT573">
        <v>0</v>
      </c>
      <c r="AU573">
        <v>0</v>
      </c>
      <c r="AV573">
        <v>0</v>
      </c>
      <c r="AW573">
        <v>1</v>
      </c>
      <c r="AX573">
        <v>0</v>
      </c>
      <c r="AY573">
        <v>0</v>
      </c>
      <c r="AZ573">
        <v>0</v>
      </c>
      <c r="BA573">
        <v>0</v>
      </c>
      <c r="BB573">
        <v>0</v>
      </c>
      <c r="BC573">
        <v>0</v>
      </c>
      <c r="BD573">
        <v>0</v>
      </c>
      <c r="BE573">
        <v>0</v>
      </c>
      <c r="BF573">
        <v>0</v>
      </c>
      <c r="BG573">
        <v>0</v>
      </c>
      <c r="BH573">
        <v>0</v>
      </c>
      <c r="BI573">
        <v>10</v>
      </c>
      <c r="BJ573">
        <v>0</v>
      </c>
      <c r="BK573">
        <v>0</v>
      </c>
      <c r="BL573">
        <v>2</v>
      </c>
      <c r="BM573">
        <v>0</v>
      </c>
      <c r="BN573">
        <v>0</v>
      </c>
      <c r="BO573">
        <v>0</v>
      </c>
      <c r="BP573">
        <v>0</v>
      </c>
      <c r="BQ573">
        <v>0</v>
      </c>
      <c r="BR573">
        <v>0</v>
      </c>
      <c r="BS573">
        <v>0</v>
      </c>
      <c r="BT573">
        <v>0</v>
      </c>
      <c r="BU573">
        <v>0</v>
      </c>
      <c r="BV573">
        <v>0</v>
      </c>
      <c r="BW573">
        <v>0</v>
      </c>
      <c r="BX573">
        <v>0</v>
      </c>
      <c r="BY573">
        <v>8</v>
      </c>
      <c r="BZ573">
        <v>0</v>
      </c>
      <c r="CA573">
        <v>0</v>
      </c>
      <c r="CB573">
        <v>0</v>
      </c>
      <c r="CC573">
        <v>0</v>
      </c>
      <c r="CD573">
        <v>0</v>
      </c>
      <c r="CE573">
        <v>0</v>
      </c>
      <c r="CF573">
        <v>0</v>
      </c>
      <c r="CG573">
        <v>0</v>
      </c>
      <c r="CH573">
        <v>0</v>
      </c>
      <c r="CI573">
        <v>0</v>
      </c>
      <c r="CJ573">
        <v>0</v>
      </c>
      <c r="CK573">
        <v>0</v>
      </c>
      <c r="CL573">
        <v>0</v>
      </c>
      <c r="CM573">
        <v>0</v>
      </c>
      <c r="CN573">
        <v>0</v>
      </c>
      <c r="CO573">
        <v>8</v>
      </c>
      <c r="CP573">
        <v>0</v>
      </c>
      <c r="CQ573">
        <v>0</v>
      </c>
      <c r="CR573">
        <v>1</v>
      </c>
      <c r="CS573">
        <v>0</v>
      </c>
      <c r="CT573">
        <v>0</v>
      </c>
      <c r="CU573">
        <v>0</v>
      </c>
      <c r="CV573">
        <v>0</v>
      </c>
      <c r="CW573">
        <v>0</v>
      </c>
      <c r="CX573">
        <v>0</v>
      </c>
      <c r="CY573">
        <v>0</v>
      </c>
      <c r="CZ573">
        <v>0</v>
      </c>
      <c r="DA573">
        <v>0</v>
      </c>
      <c r="DB573">
        <v>0</v>
      </c>
      <c r="DC573">
        <v>0</v>
      </c>
      <c r="DD573">
        <v>0</v>
      </c>
      <c r="DE573">
        <v>10</v>
      </c>
      <c r="DF573">
        <v>0</v>
      </c>
      <c r="DG573">
        <v>0</v>
      </c>
      <c r="DH573">
        <v>0</v>
      </c>
      <c r="DI573">
        <v>0</v>
      </c>
      <c r="DJ573">
        <v>0</v>
      </c>
      <c r="DK573">
        <v>0</v>
      </c>
      <c r="DL573">
        <v>0</v>
      </c>
      <c r="DM573">
        <v>0</v>
      </c>
      <c r="DN573">
        <v>0</v>
      </c>
      <c r="DO573">
        <v>0</v>
      </c>
      <c r="DP573">
        <v>0</v>
      </c>
      <c r="DQ573">
        <v>0</v>
      </c>
      <c r="DR573">
        <v>0</v>
      </c>
      <c r="DS573">
        <v>0</v>
      </c>
      <c r="DT573" s="340">
        <v>0</v>
      </c>
      <c r="DU573" s="340">
        <v>6</v>
      </c>
      <c r="DV573" s="340">
        <v>0</v>
      </c>
      <c r="DW573" s="340">
        <v>0</v>
      </c>
      <c r="DX573" s="340">
        <v>0</v>
      </c>
      <c r="DY573" s="340">
        <v>0</v>
      </c>
      <c r="DZ573" s="340">
        <v>0</v>
      </c>
      <c r="EA573" s="340">
        <v>0</v>
      </c>
      <c r="EB573" s="340">
        <v>0</v>
      </c>
      <c r="EC573" s="340">
        <v>0</v>
      </c>
      <c r="ED573" s="340">
        <v>0</v>
      </c>
      <c r="EE573" s="340">
        <v>0</v>
      </c>
      <c r="EF573" s="340">
        <v>0</v>
      </c>
      <c r="EG573" s="340">
        <v>0</v>
      </c>
      <c r="EH573" s="340">
        <v>0</v>
      </c>
      <c r="EI573" s="340">
        <v>0</v>
      </c>
      <c r="EJ573" s="235">
        <v>0</v>
      </c>
      <c r="EK573" s="235">
        <v>3</v>
      </c>
      <c r="EL573" s="235">
        <v>0</v>
      </c>
      <c r="EM573" s="235">
        <v>0</v>
      </c>
      <c r="EN573" s="235">
        <v>0</v>
      </c>
      <c r="EO573" s="235">
        <v>0</v>
      </c>
      <c r="EP573" s="235">
        <v>0</v>
      </c>
      <c r="EQ573" s="235">
        <v>0</v>
      </c>
      <c r="ER573" s="235">
        <v>0</v>
      </c>
      <c r="ES573" s="235">
        <v>0</v>
      </c>
      <c r="ET573" s="235">
        <v>0</v>
      </c>
      <c r="EU573" s="235">
        <v>0</v>
      </c>
      <c r="EV573" s="235">
        <v>0</v>
      </c>
      <c r="EW573" s="235">
        <v>0</v>
      </c>
      <c r="EX573" s="235">
        <v>0</v>
      </c>
      <c r="EY573" s="235">
        <v>0</v>
      </c>
    </row>
    <row r="574" spans="1:155" x14ac:dyDescent="0.2">
      <c r="A574" t="s">
        <v>1766</v>
      </c>
      <c r="K574">
        <v>0</v>
      </c>
      <c r="L574">
        <v>9</v>
      </c>
      <c r="M574">
        <v>0</v>
      </c>
      <c r="N574">
        <v>0</v>
      </c>
      <c r="O574">
        <v>4</v>
      </c>
      <c r="P574">
        <v>0</v>
      </c>
      <c r="Q574">
        <v>0</v>
      </c>
      <c r="R574">
        <v>0</v>
      </c>
      <c r="S574">
        <v>7</v>
      </c>
      <c r="T574">
        <v>50</v>
      </c>
      <c r="U574">
        <v>9</v>
      </c>
      <c r="V574">
        <v>3</v>
      </c>
      <c r="W574">
        <v>0</v>
      </c>
      <c r="X574">
        <v>0</v>
      </c>
      <c r="Y574">
        <v>0</v>
      </c>
      <c r="Z574">
        <v>1</v>
      </c>
      <c r="AA574" t="s">
        <v>2201</v>
      </c>
      <c r="AB574">
        <v>0</v>
      </c>
      <c r="AC574">
        <v>3</v>
      </c>
      <c r="AD574">
        <v>0</v>
      </c>
      <c r="AE574">
        <v>0</v>
      </c>
      <c r="AF574">
        <v>0</v>
      </c>
      <c r="AG574">
        <v>0</v>
      </c>
      <c r="AH574">
        <v>0</v>
      </c>
      <c r="AI574">
        <v>0</v>
      </c>
      <c r="AJ574">
        <v>1</v>
      </c>
      <c r="AK574">
        <v>1</v>
      </c>
      <c r="AL574">
        <v>0</v>
      </c>
      <c r="AM574">
        <v>0</v>
      </c>
      <c r="AN574">
        <v>0</v>
      </c>
      <c r="AO574">
        <v>0</v>
      </c>
      <c r="AP574">
        <v>0</v>
      </c>
      <c r="AQ574">
        <v>0</v>
      </c>
      <c r="AR574">
        <v>0</v>
      </c>
      <c r="AS574">
        <v>3</v>
      </c>
      <c r="AT574">
        <v>0</v>
      </c>
      <c r="AU574">
        <v>0</v>
      </c>
      <c r="AV574">
        <v>0</v>
      </c>
      <c r="AW574">
        <v>0</v>
      </c>
      <c r="AX574">
        <v>0</v>
      </c>
      <c r="AY574">
        <v>0</v>
      </c>
      <c r="AZ574">
        <v>0</v>
      </c>
      <c r="BA574">
        <v>0</v>
      </c>
      <c r="BB574">
        <v>3</v>
      </c>
      <c r="BC574">
        <v>0</v>
      </c>
      <c r="BD574">
        <v>0</v>
      </c>
      <c r="BE574">
        <v>0</v>
      </c>
      <c r="BF574">
        <v>0</v>
      </c>
      <c r="BG574">
        <v>0</v>
      </c>
      <c r="BH574">
        <v>0</v>
      </c>
      <c r="BI574">
        <v>1</v>
      </c>
      <c r="BJ574">
        <v>0</v>
      </c>
      <c r="BK574">
        <v>0</v>
      </c>
      <c r="BL574">
        <v>1</v>
      </c>
      <c r="BM574">
        <v>0</v>
      </c>
      <c r="BN574">
        <v>0</v>
      </c>
      <c r="BO574">
        <v>0</v>
      </c>
      <c r="BP574">
        <v>1</v>
      </c>
      <c r="BQ574">
        <v>0</v>
      </c>
      <c r="BR574">
        <v>0</v>
      </c>
      <c r="BS574">
        <v>0</v>
      </c>
      <c r="BT574">
        <v>0</v>
      </c>
      <c r="BU574">
        <v>0</v>
      </c>
      <c r="BV574">
        <v>0</v>
      </c>
      <c r="BW574">
        <v>0</v>
      </c>
      <c r="BX574">
        <v>0</v>
      </c>
      <c r="BY574">
        <v>2</v>
      </c>
      <c r="BZ574">
        <v>0</v>
      </c>
      <c r="CA574">
        <v>0</v>
      </c>
      <c r="CB574">
        <v>0</v>
      </c>
      <c r="CC574">
        <v>0</v>
      </c>
      <c r="CD574">
        <v>0</v>
      </c>
      <c r="CE574">
        <v>0</v>
      </c>
      <c r="CF574">
        <v>0</v>
      </c>
      <c r="CG574">
        <v>0</v>
      </c>
      <c r="CH574">
        <v>4</v>
      </c>
      <c r="CI574">
        <v>0</v>
      </c>
      <c r="CJ574">
        <v>0</v>
      </c>
      <c r="CK574">
        <v>0</v>
      </c>
      <c r="CL574">
        <v>0</v>
      </c>
      <c r="CM574">
        <v>0</v>
      </c>
      <c r="CN574">
        <v>0</v>
      </c>
      <c r="CO574">
        <v>2</v>
      </c>
      <c r="CP574">
        <v>0</v>
      </c>
      <c r="CQ574">
        <v>0</v>
      </c>
      <c r="CR574">
        <v>2</v>
      </c>
      <c r="CS574">
        <v>0</v>
      </c>
      <c r="CT574">
        <v>0</v>
      </c>
      <c r="CU574">
        <v>0</v>
      </c>
      <c r="CV574">
        <v>1</v>
      </c>
      <c r="CW574">
        <v>5</v>
      </c>
      <c r="CX574">
        <v>0</v>
      </c>
      <c r="CY574">
        <v>1</v>
      </c>
      <c r="CZ574">
        <v>0</v>
      </c>
      <c r="DA574">
        <v>0</v>
      </c>
      <c r="DB574">
        <v>0</v>
      </c>
      <c r="DC574">
        <v>0</v>
      </c>
      <c r="DD574">
        <v>0</v>
      </c>
      <c r="DE574">
        <v>4</v>
      </c>
      <c r="DF574">
        <v>0</v>
      </c>
      <c r="DG574">
        <v>0</v>
      </c>
      <c r="DH574">
        <v>0</v>
      </c>
      <c r="DI574">
        <v>0</v>
      </c>
      <c r="DJ574">
        <v>0</v>
      </c>
      <c r="DK574">
        <v>0</v>
      </c>
      <c r="DL574">
        <v>0</v>
      </c>
      <c r="DM574">
        <v>0</v>
      </c>
      <c r="DN574">
        <v>4</v>
      </c>
      <c r="DO574">
        <v>0</v>
      </c>
      <c r="DP574">
        <v>0</v>
      </c>
      <c r="DQ574">
        <v>0</v>
      </c>
      <c r="DR574">
        <v>0</v>
      </c>
      <c r="DS574">
        <v>0</v>
      </c>
      <c r="DT574" s="340">
        <v>0</v>
      </c>
      <c r="DU574" s="340">
        <v>2</v>
      </c>
      <c r="DV574" s="340">
        <v>0</v>
      </c>
      <c r="DW574" s="340">
        <v>0</v>
      </c>
      <c r="DX574" s="340">
        <v>0</v>
      </c>
      <c r="DY574" s="340">
        <v>0</v>
      </c>
      <c r="DZ574" s="340">
        <v>0</v>
      </c>
      <c r="EA574" s="340">
        <v>0</v>
      </c>
      <c r="EB574" s="340">
        <v>2</v>
      </c>
      <c r="EC574" s="340">
        <v>7</v>
      </c>
      <c r="ED574" s="340">
        <v>0</v>
      </c>
      <c r="EE574" s="340">
        <v>0</v>
      </c>
      <c r="EF574" s="340">
        <v>0</v>
      </c>
      <c r="EG574" s="340">
        <v>0</v>
      </c>
      <c r="EH574" s="340">
        <v>0</v>
      </c>
      <c r="EI574" s="340">
        <v>0</v>
      </c>
      <c r="EJ574" s="235">
        <v>0</v>
      </c>
      <c r="EK574" s="235">
        <v>3</v>
      </c>
      <c r="EL574" s="235">
        <v>0</v>
      </c>
      <c r="EM574" s="235">
        <v>0</v>
      </c>
      <c r="EN574" s="235">
        <v>0</v>
      </c>
      <c r="EO574" s="235">
        <v>0</v>
      </c>
      <c r="EP574" s="235">
        <v>0</v>
      </c>
      <c r="EQ574" s="235">
        <v>0</v>
      </c>
      <c r="ER574" s="235">
        <v>0</v>
      </c>
      <c r="ES574" s="235">
        <v>0</v>
      </c>
      <c r="ET574" s="235">
        <v>8</v>
      </c>
      <c r="EU574" s="235">
        <v>0</v>
      </c>
      <c r="EV574" s="235">
        <v>0</v>
      </c>
      <c r="EW574" s="235">
        <v>0</v>
      </c>
      <c r="EX574" s="235">
        <v>0</v>
      </c>
      <c r="EY574" s="235">
        <v>0</v>
      </c>
    </row>
    <row r="575" spans="1:155" x14ac:dyDescent="0.2">
      <c r="A575" t="s">
        <v>1899</v>
      </c>
      <c r="K575">
        <v>0</v>
      </c>
      <c r="L575">
        <v>5</v>
      </c>
      <c r="M575">
        <v>0</v>
      </c>
      <c r="N575">
        <v>29</v>
      </c>
      <c r="O575">
        <v>62</v>
      </c>
      <c r="P575">
        <v>0</v>
      </c>
      <c r="Q575">
        <v>25</v>
      </c>
      <c r="R575">
        <v>1</v>
      </c>
      <c r="S575">
        <v>2</v>
      </c>
      <c r="T575">
        <v>6</v>
      </c>
      <c r="U575">
        <v>3</v>
      </c>
      <c r="V575">
        <v>10</v>
      </c>
      <c r="W575">
        <v>0</v>
      </c>
      <c r="X575">
        <v>0</v>
      </c>
      <c r="Y575">
        <v>0</v>
      </c>
      <c r="Z575">
        <v>0</v>
      </c>
      <c r="AA575" t="s">
        <v>2201</v>
      </c>
      <c r="AB575">
        <v>0</v>
      </c>
      <c r="AC575">
        <v>1</v>
      </c>
      <c r="AD575">
        <v>0</v>
      </c>
      <c r="AE575">
        <v>1</v>
      </c>
      <c r="AF575">
        <v>1</v>
      </c>
      <c r="AG575">
        <v>0</v>
      </c>
      <c r="AH575">
        <v>2</v>
      </c>
      <c r="AI575">
        <v>0</v>
      </c>
      <c r="AJ575">
        <v>0</v>
      </c>
      <c r="AK575">
        <v>0</v>
      </c>
      <c r="AL575">
        <v>0</v>
      </c>
      <c r="AM575">
        <v>1</v>
      </c>
      <c r="AN575">
        <v>0</v>
      </c>
      <c r="AO575">
        <v>0</v>
      </c>
      <c r="AP575">
        <v>0</v>
      </c>
      <c r="AQ575">
        <v>0</v>
      </c>
      <c r="AR575">
        <v>0</v>
      </c>
      <c r="AS575">
        <v>1</v>
      </c>
      <c r="AT575">
        <v>0</v>
      </c>
      <c r="AU575">
        <v>0</v>
      </c>
      <c r="AV575">
        <v>0</v>
      </c>
      <c r="AW575">
        <v>0</v>
      </c>
      <c r="AX575">
        <v>1</v>
      </c>
      <c r="AY575">
        <v>0</v>
      </c>
      <c r="AZ575">
        <v>0</v>
      </c>
      <c r="BA575">
        <v>0</v>
      </c>
      <c r="BB575">
        <v>3</v>
      </c>
      <c r="BC575">
        <v>0</v>
      </c>
      <c r="BD575">
        <v>0</v>
      </c>
      <c r="BE575">
        <v>0</v>
      </c>
      <c r="BF575">
        <v>0</v>
      </c>
      <c r="BG575">
        <v>0</v>
      </c>
      <c r="BH575">
        <v>0</v>
      </c>
      <c r="BI575">
        <v>0</v>
      </c>
      <c r="BJ575">
        <v>0</v>
      </c>
      <c r="BK575">
        <v>0</v>
      </c>
      <c r="BL575">
        <v>0</v>
      </c>
      <c r="BM575">
        <v>0</v>
      </c>
      <c r="BN575">
        <v>0</v>
      </c>
      <c r="BO575">
        <v>0</v>
      </c>
      <c r="BP575">
        <v>0</v>
      </c>
      <c r="BQ575">
        <v>0</v>
      </c>
      <c r="BR575">
        <v>0</v>
      </c>
      <c r="BS575">
        <v>0</v>
      </c>
      <c r="BT575">
        <v>0</v>
      </c>
      <c r="BU575">
        <v>0</v>
      </c>
      <c r="BV575">
        <v>0</v>
      </c>
      <c r="BW575">
        <v>0</v>
      </c>
      <c r="BX575">
        <v>0</v>
      </c>
      <c r="BY575">
        <v>1</v>
      </c>
      <c r="BZ575">
        <v>0</v>
      </c>
      <c r="CA575">
        <v>0</v>
      </c>
      <c r="CB575">
        <v>0</v>
      </c>
      <c r="CC575">
        <v>0</v>
      </c>
      <c r="CD575">
        <v>1</v>
      </c>
      <c r="CE575">
        <v>0</v>
      </c>
      <c r="CF575">
        <v>0</v>
      </c>
      <c r="CG575">
        <v>0</v>
      </c>
      <c r="CH575">
        <v>0</v>
      </c>
      <c r="CI575">
        <v>0</v>
      </c>
      <c r="CJ575">
        <v>0</v>
      </c>
      <c r="CK575">
        <v>0</v>
      </c>
      <c r="CL575">
        <v>0</v>
      </c>
      <c r="CM575">
        <v>0</v>
      </c>
      <c r="CN575">
        <v>0</v>
      </c>
      <c r="CO575">
        <v>0</v>
      </c>
      <c r="CP575">
        <v>0</v>
      </c>
      <c r="CQ575">
        <v>1</v>
      </c>
      <c r="CR575">
        <v>1</v>
      </c>
      <c r="CS575">
        <v>0</v>
      </c>
      <c r="CT575">
        <v>0</v>
      </c>
      <c r="CU575">
        <v>0</v>
      </c>
      <c r="CV575">
        <v>0</v>
      </c>
      <c r="CW575">
        <v>0</v>
      </c>
      <c r="CX575">
        <v>0</v>
      </c>
      <c r="CY575">
        <v>1</v>
      </c>
      <c r="CZ575">
        <v>0</v>
      </c>
      <c r="DA575">
        <v>0</v>
      </c>
      <c r="DB575">
        <v>0</v>
      </c>
      <c r="DC575">
        <v>0</v>
      </c>
      <c r="DD575">
        <v>0</v>
      </c>
      <c r="DE575">
        <v>1</v>
      </c>
      <c r="DF575">
        <v>0</v>
      </c>
      <c r="DG575">
        <v>0</v>
      </c>
      <c r="DH575">
        <v>0</v>
      </c>
      <c r="DI575">
        <v>0</v>
      </c>
      <c r="DJ575">
        <v>0</v>
      </c>
      <c r="DK575">
        <v>0</v>
      </c>
      <c r="DL575">
        <v>0</v>
      </c>
      <c r="DM575">
        <v>0</v>
      </c>
      <c r="DN575">
        <v>2</v>
      </c>
      <c r="DO575">
        <v>0</v>
      </c>
      <c r="DP575">
        <v>1</v>
      </c>
      <c r="DQ575">
        <v>0</v>
      </c>
      <c r="DR575">
        <v>0</v>
      </c>
      <c r="DS575">
        <v>0</v>
      </c>
      <c r="DT575" s="340">
        <v>0</v>
      </c>
      <c r="DU575" s="340">
        <v>0</v>
      </c>
      <c r="DV575" s="340">
        <v>0</v>
      </c>
      <c r="DW575" s="340">
        <v>1</v>
      </c>
      <c r="DX575" s="340">
        <v>4</v>
      </c>
      <c r="DY575" s="340">
        <v>0</v>
      </c>
      <c r="DZ575" s="340">
        <v>5</v>
      </c>
      <c r="EA575" s="340">
        <v>0</v>
      </c>
      <c r="EB575" s="340">
        <v>0</v>
      </c>
      <c r="EC575" s="340">
        <v>0</v>
      </c>
      <c r="ED575" s="340">
        <v>0</v>
      </c>
      <c r="EE575" s="340">
        <v>2</v>
      </c>
      <c r="EF575" s="340">
        <v>0</v>
      </c>
      <c r="EG575" s="340">
        <v>0</v>
      </c>
      <c r="EH575" s="340">
        <v>0</v>
      </c>
      <c r="EI575" s="340">
        <v>0</v>
      </c>
      <c r="EJ575" s="235">
        <v>0</v>
      </c>
      <c r="EK575" s="235">
        <v>3</v>
      </c>
      <c r="EL575" s="235">
        <v>0</v>
      </c>
      <c r="EM575" s="235">
        <v>0</v>
      </c>
      <c r="EN575" s="235">
        <v>0</v>
      </c>
      <c r="EO575" s="235">
        <v>0</v>
      </c>
      <c r="EP575" s="235">
        <v>1</v>
      </c>
      <c r="EQ575" s="235">
        <v>0</v>
      </c>
      <c r="ER575" s="235">
        <v>0</v>
      </c>
      <c r="ES575" s="235">
        <v>0</v>
      </c>
      <c r="ET575" s="235">
        <v>2</v>
      </c>
      <c r="EU575" s="235">
        <v>0</v>
      </c>
      <c r="EV575" s="235">
        <v>0</v>
      </c>
      <c r="EW575" s="235">
        <v>0</v>
      </c>
      <c r="EX575" s="235">
        <v>0</v>
      </c>
      <c r="EY575" s="235">
        <v>0</v>
      </c>
    </row>
    <row r="576" spans="1:155" x14ac:dyDescent="0.2">
      <c r="A576" t="s">
        <v>1969</v>
      </c>
      <c r="K576">
        <v>12</v>
      </c>
      <c r="L576">
        <v>17</v>
      </c>
      <c r="M576">
        <v>5</v>
      </c>
      <c r="N576">
        <v>30</v>
      </c>
      <c r="O576">
        <v>43</v>
      </c>
      <c r="P576">
        <v>0</v>
      </c>
      <c r="Q576">
        <v>53</v>
      </c>
      <c r="R576">
        <v>2</v>
      </c>
      <c r="S576">
        <v>17</v>
      </c>
      <c r="T576">
        <v>22</v>
      </c>
      <c r="U576">
        <v>5</v>
      </c>
      <c r="V576">
        <v>22</v>
      </c>
      <c r="W576">
        <v>3</v>
      </c>
      <c r="X576">
        <v>0</v>
      </c>
      <c r="Y576">
        <v>0</v>
      </c>
      <c r="Z576">
        <v>0</v>
      </c>
      <c r="AA576" t="s">
        <v>2201</v>
      </c>
      <c r="AB576">
        <v>2</v>
      </c>
      <c r="AC576">
        <v>0</v>
      </c>
      <c r="AD576">
        <v>0</v>
      </c>
      <c r="AE576">
        <v>1</v>
      </c>
      <c r="AF576">
        <v>1</v>
      </c>
      <c r="AG576">
        <v>0</v>
      </c>
      <c r="AH576">
        <v>14</v>
      </c>
      <c r="AI576">
        <v>0</v>
      </c>
      <c r="AJ576">
        <v>0</v>
      </c>
      <c r="AK576">
        <v>0</v>
      </c>
      <c r="AL576">
        <v>0</v>
      </c>
      <c r="AM576">
        <v>2</v>
      </c>
      <c r="AN576">
        <v>0</v>
      </c>
      <c r="AO576">
        <v>0</v>
      </c>
      <c r="AP576">
        <v>0</v>
      </c>
      <c r="AQ576">
        <v>0</v>
      </c>
      <c r="AR576">
        <v>0</v>
      </c>
      <c r="AS576">
        <v>14</v>
      </c>
      <c r="AT576">
        <v>1</v>
      </c>
      <c r="AU576">
        <v>0</v>
      </c>
      <c r="AV576">
        <v>0</v>
      </c>
      <c r="AW576">
        <v>0</v>
      </c>
      <c r="AX576">
        <v>3</v>
      </c>
      <c r="AY576">
        <v>0</v>
      </c>
      <c r="AZ576">
        <v>0</v>
      </c>
      <c r="BA576">
        <v>1</v>
      </c>
      <c r="BB576">
        <v>3</v>
      </c>
      <c r="BC576">
        <v>1</v>
      </c>
      <c r="BD576">
        <v>5</v>
      </c>
      <c r="BE576">
        <v>0</v>
      </c>
      <c r="BF576">
        <v>0</v>
      </c>
      <c r="BG576">
        <v>0</v>
      </c>
      <c r="BH576">
        <v>1</v>
      </c>
      <c r="BI576">
        <v>0</v>
      </c>
      <c r="BJ576">
        <v>0</v>
      </c>
      <c r="BK576">
        <v>0</v>
      </c>
      <c r="BL576">
        <v>0</v>
      </c>
      <c r="BM576">
        <v>0</v>
      </c>
      <c r="BN576">
        <v>8</v>
      </c>
      <c r="BO576">
        <v>0</v>
      </c>
      <c r="BP576">
        <v>0</v>
      </c>
      <c r="BQ576">
        <v>0</v>
      </c>
      <c r="BR576">
        <v>0</v>
      </c>
      <c r="BS576">
        <v>1</v>
      </c>
      <c r="BT576">
        <v>0</v>
      </c>
      <c r="BU576">
        <v>0</v>
      </c>
      <c r="BV576">
        <v>0</v>
      </c>
      <c r="BW576">
        <v>0</v>
      </c>
      <c r="BX576">
        <v>0</v>
      </c>
      <c r="BY576">
        <v>0</v>
      </c>
      <c r="BZ576">
        <v>0</v>
      </c>
      <c r="CA576">
        <v>0</v>
      </c>
      <c r="CB576">
        <v>0</v>
      </c>
      <c r="CC576">
        <v>0</v>
      </c>
      <c r="CD576">
        <v>7</v>
      </c>
      <c r="CE576">
        <v>0</v>
      </c>
      <c r="CF576">
        <v>0</v>
      </c>
      <c r="CG576">
        <v>0</v>
      </c>
      <c r="CH576">
        <v>2</v>
      </c>
      <c r="CI576">
        <v>0</v>
      </c>
      <c r="CJ576">
        <v>0</v>
      </c>
      <c r="CK576">
        <v>0</v>
      </c>
      <c r="CL576">
        <v>0</v>
      </c>
      <c r="CM576">
        <v>0</v>
      </c>
      <c r="CN576">
        <v>2</v>
      </c>
      <c r="CO576">
        <v>0</v>
      </c>
      <c r="CP576">
        <v>0</v>
      </c>
      <c r="CQ576">
        <v>1</v>
      </c>
      <c r="CR576">
        <v>11</v>
      </c>
      <c r="CS576">
        <v>0</v>
      </c>
      <c r="CT576">
        <v>3</v>
      </c>
      <c r="CU576">
        <v>0</v>
      </c>
      <c r="CV576">
        <v>0</v>
      </c>
      <c r="CW576">
        <v>0</v>
      </c>
      <c r="CX576">
        <v>0</v>
      </c>
      <c r="CY576">
        <v>1</v>
      </c>
      <c r="CZ576">
        <v>0</v>
      </c>
      <c r="DA576">
        <v>0</v>
      </c>
      <c r="DB576">
        <v>0</v>
      </c>
      <c r="DC576">
        <v>0</v>
      </c>
      <c r="DD576">
        <v>0</v>
      </c>
      <c r="DE576">
        <v>0</v>
      </c>
      <c r="DF576">
        <v>0</v>
      </c>
      <c r="DG576">
        <v>0</v>
      </c>
      <c r="DH576">
        <v>2</v>
      </c>
      <c r="DI576">
        <v>0</v>
      </c>
      <c r="DJ576">
        <v>11</v>
      </c>
      <c r="DK576">
        <v>0</v>
      </c>
      <c r="DL576">
        <v>1</v>
      </c>
      <c r="DM576">
        <v>3</v>
      </c>
      <c r="DN576">
        <v>9</v>
      </c>
      <c r="DO576">
        <v>2</v>
      </c>
      <c r="DP576">
        <v>0</v>
      </c>
      <c r="DQ576">
        <v>0</v>
      </c>
      <c r="DR576">
        <v>0</v>
      </c>
      <c r="DS576">
        <v>0</v>
      </c>
      <c r="DT576" s="340">
        <v>0</v>
      </c>
      <c r="DU576" s="340">
        <v>0</v>
      </c>
      <c r="DV576" s="340">
        <v>0</v>
      </c>
      <c r="DW576" s="340">
        <v>4</v>
      </c>
      <c r="DX576" s="340">
        <v>0</v>
      </c>
      <c r="DY576" s="340">
        <v>0</v>
      </c>
      <c r="DZ576" s="340">
        <v>4</v>
      </c>
      <c r="EA576" s="340">
        <v>2</v>
      </c>
      <c r="EB576" s="340">
        <v>0</v>
      </c>
      <c r="EC576" s="340">
        <v>0</v>
      </c>
      <c r="ED576" s="340">
        <v>0</v>
      </c>
      <c r="EE576" s="340">
        <v>5</v>
      </c>
      <c r="EF576" s="340">
        <v>0</v>
      </c>
      <c r="EG576" s="340">
        <v>0</v>
      </c>
      <c r="EH576" s="340">
        <v>0</v>
      </c>
      <c r="EI576" s="340">
        <v>0</v>
      </c>
      <c r="EJ576" s="235">
        <v>0</v>
      </c>
      <c r="EK576" s="235">
        <v>0</v>
      </c>
      <c r="EL576" s="235">
        <v>0</v>
      </c>
      <c r="EM576" s="235">
        <v>1</v>
      </c>
      <c r="EN576" s="235">
        <v>0</v>
      </c>
      <c r="EO576" s="235">
        <v>0</v>
      </c>
      <c r="EP576" s="235">
        <v>4</v>
      </c>
      <c r="EQ576" s="235">
        <v>1</v>
      </c>
      <c r="ER576" s="235">
        <v>0</v>
      </c>
      <c r="ES576" s="235">
        <v>3</v>
      </c>
      <c r="ET576" s="235">
        <v>7</v>
      </c>
      <c r="EU576" s="235">
        <v>1</v>
      </c>
      <c r="EV576" s="235">
        <v>0</v>
      </c>
      <c r="EW576" s="235">
        <v>0</v>
      </c>
      <c r="EX576" s="235">
        <v>0</v>
      </c>
      <c r="EY576" s="235">
        <v>0</v>
      </c>
    </row>
    <row r="577" spans="1:155" x14ac:dyDescent="0.2">
      <c r="A577" t="s">
        <v>2080</v>
      </c>
      <c r="K577">
        <v>0</v>
      </c>
      <c r="L577">
        <v>4</v>
      </c>
      <c r="M577">
        <v>2</v>
      </c>
      <c r="N577">
        <v>89</v>
      </c>
      <c r="O577">
        <v>82</v>
      </c>
      <c r="P577">
        <v>0</v>
      </c>
      <c r="Q577">
        <v>92</v>
      </c>
      <c r="R577">
        <v>1</v>
      </c>
      <c r="S577">
        <v>16</v>
      </c>
      <c r="T577">
        <v>34</v>
      </c>
      <c r="U577">
        <v>15</v>
      </c>
      <c r="V577">
        <v>24</v>
      </c>
      <c r="W577">
        <v>1</v>
      </c>
      <c r="X577">
        <v>0</v>
      </c>
      <c r="Y577">
        <v>0</v>
      </c>
      <c r="Z577">
        <v>0</v>
      </c>
      <c r="AA577" t="s">
        <v>2201</v>
      </c>
      <c r="AB577">
        <v>0</v>
      </c>
      <c r="AC577">
        <v>0</v>
      </c>
      <c r="AD577">
        <v>0</v>
      </c>
      <c r="AE577">
        <v>1</v>
      </c>
      <c r="AF577">
        <v>0</v>
      </c>
      <c r="AG577">
        <v>0</v>
      </c>
      <c r="AH577">
        <v>10</v>
      </c>
      <c r="AI577">
        <v>0</v>
      </c>
      <c r="AJ577">
        <v>0</v>
      </c>
      <c r="AK577">
        <v>0</v>
      </c>
      <c r="AL577">
        <v>0</v>
      </c>
      <c r="AM577">
        <v>3</v>
      </c>
      <c r="AN577">
        <v>0</v>
      </c>
      <c r="AO577">
        <v>0</v>
      </c>
      <c r="AP577">
        <v>0</v>
      </c>
      <c r="AQ577">
        <v>0</v>
      </c>
      <c r="AR577">
        <v>0</v>
      </c>
      <c r="AS577">
        <v>0</v>
      </c>
      <c r="AT577">
        <v>0</v>
      </c>
      <c r="AU577">
        <v>1</v>
      </c>
      <c r="AV577">
        <v>4</v>
      </c>
      <c r="AW577">
        <v>0</v>
      </c>
      <c r="AX577">
        <v>3</v>
      </c>
      <c r="AY577">
        <v>0</v>
      </c>
      <c r="AZ577">
        <v>0</v>
      </c>
      <c r="BA577">
        <v>5</v>
      </c>
      <c r="BB577">
        <v>7</v>
      </c>
      <c r="BC577">
        <v>0</v>
      </c>
      <c r="BD577">
        <v>0</v>
      </c>
      <c r="BE577">
        <v>0</v>
      </c>
      <c r="BF577">
        <v>0</v>
      </c>
      <c r="BG577">
        <v>0</v>
      </c>
      <c r="BH577">
        <v>0</v>
      </c>
      <c r="BI577">
        <v>0</v>
      </c>
      <c r="BJ577">
        <v>0</v>
      </c>
      <c r="BK577">
        <v>2</v>
      </c>
      <c r="BL577">
        <v>2</v>
      </c>
      <c r="BM577">
        <v>0</v>
      </c>
      <c r="BN577">
        <v>1</v>
      </c>
      <c r="BO577">
        <v>0</v>
      </c>
      <c r="BP577">
        <v>0</v>
      </c>
      <c r="BQ577">
        <v>0</v>
      </c>
      <c r="BR577">
        <v>0</v>
      </c>
      <c r="BS577">
        <v>0</v>
      </c>
      <c r="BT577">
        <v>0</v>
      </c>
      <c r="BU577">
        <v>0</v>
      </c>
      <c r="BV577">
        <v>0</v>
      </c>
      <c r="BW577">
        <v>0</v>
      </c>
      <c r="BX577">
        <v>0</v>
      </c>
      <c r="BY577">
        <v>2</v>
      </c>
      <c r="BZ577">
        <v>0</v>
      </c>
      <c r="CA577">
        <v>1</v>
      </c>
      <c r="CB577">
        <v>2</v>
      </c>
      <c r="CC577">
        <v>0</v>
      </c>
      <c r="CD577">
        <v>0</v>
      </c>
      <c r="CE577">
        <v>0</v>
      </c>
      <c r="CF577">
        <v>0</v>
      </c>
      <c r="CG577">
        <v>0</v>
      </c>
      <c r="CH577">
        <v>0</v>
      </c>
      <c r="CI577">
        <v>0</v>
      </c>
      <c r="CJ577">
        <v>0</v>
      </c>
      <c r="CK577">
        <v>0</v>
      </c>
      <c r="CL577">
        <v>0</v>
      </c>
      <c r="CM577">
        <v>0</v>
      </c>
      <c r="CN577">
        <v>0</v>
      </c>
      <c r="CO577">
        <v>0</v>
      </c>
      <c r="CP577">
        <v>0</v>
      </c>
      <c r="CQ577">
        <v>10</v>
      </c>
      <c r="CR577">
        <v>14</v>
      </c>
      <c r="CS577">
        <v>0</v>
      </c>
      <c r="CT577">
        <v>16</v>
      </c>
      <c r="CU577">
        <v>0</v>
      </c>
      <c r="CV577">
        <v>4</v>
      </c>
      <c r="CW577">
        <v>0</v>
      </c>
      <c r="CX577">
        <v>0</v>
      </c>
      <c r="CY577">
        <v>6</v>
      </c>
      <c r="CZ577">
        <v>0</v>
      </c>
      <c r="DA577">
        <v>0</v>
      </c>
      <c r="DB577">
        <v>0</v>
      </c>
      <c r="DC577">
        <v>0</v>
      </c>
      <c r="DD577">
        <v>0</v>
      </c>
      <c r="DE577">
        <v>13</v>
      </c>
      <c r="DF577">
        <v>0</v>
      </c>
      <c r="DG577">
        <v>0</v>
      </c>
      <c r="DH577">
        <v>0</v>
      </c>
      <c r="DI577">
        <v>0</v>
      </c>
      <c r="DJ577">
        <v>11</v>
      </c>
      <c r="DK577">
        <v>0</v>
      </c>
      <c r="DL577">
        <v>0</v>
      </c>
      <c r="DM577">
        <v>0</v>
      </c>
      <c r="DN577">
        <v>7</v>
      </c>
      <c r="DO577">
        <v>0</v>
      </c>
      <c r="DP577">
        <v>0</v>
      </c>
      <c r="DQ577">
        <v>0</v>
      </c>
      <c r="DR577">
        <v>0</v>
      </c>
      <c r="DS577">
        <v>0</v>
      </c>
      <c r="DT577" s="340">
        <v>0</v>
      </c>
      <c r="DU577" s="340">
        <v>0</v>
      </c>
      <c r="DV577" s="340">
        <v>0</v>
      </c>
      <c r="DW577" s="340">
        <v>2</v>
      </c>
      <c r="DX577" s="340">
        <v>6</v>
      </c>
      <c r="DY577" s="340">
        <v>0</v>
      </c>
      <c r="DZ577" s="340">
        <v>20</v>
      </c>
      <c r="EA577" s="340">
        <v>0</v>
      </c>
      <c r="EB577" s="340">
        <v>2</v>
      </c>
      <c r="EC577" s="340">
        <v>2</v>
      </c>
      <c r="ED577" s="340">
        <v>0</v>
      </c>
      <c r="EE577" s="340">
        <v>3</v>
      </c>
      <c r="EF577" s="340">
        <v>0</v>
      </c>
      <c r="EG577" s="340">
        <v>0</v>
      </c>
      <c r="EH577" s="340">
        <v>0</v>
      </c>
      <c r="EI577" s="340">
        <v>0</v>
      </c>
      <c r="EJ577" s="235">
        <v>0</v>
      </c>
      <c r="EK577" s="235">
        <v>6</v>
      </c>
      <c r="EL577" s="235">
        <v>0</v>
      </c>
      <c r="EM577" s="235">
        <v>1</v>
      </c>
      <c r="EN577" s="235">
        <v>0</v>
      </c>
      <c r="EO577" s="235">
        <v>0</v>
      </c>
      <c r="EP577" s="235">
        <v>6</v>
      </c>
      <c r="EQ577" s="235">
        <v>0</v>
      </c>
      <c r="ER577" s="235">
        <v>0</v>
      </c>
      <c r="ES577" s="235">
        <v>0</v>
      </c>
      <c r="ET577" s="235">
        <v>7</v>
      </c>
      <c r="EU577" s="235">
        <v>0</v>
      </c>
      <c r="EV577" s="235">
        <v>0</v>
      </c>
      <c r="EW577" s="235">
        <v>0</v>
      </c>
      <c r="EX577" s="235">
        <v>0</v>
      </c>
      <c r="EY577" s="235">
        <v>0</v>
      </c>
    </row>
    <row r="578" spans="1:155" x14ac:dyDescent="0.2">
      <c r="A578" t="s">
        <v>1978</v>
      </c>
      <c r="K578">
        <v>0</v>
      </c>
      <c r="L578">
        <v>10</v>
      </c>
      <c r="M578">
        <v>2</v>
      </c>
      <c r="N578">
        <v>25</v>
      </c>
      <c r="O578">
        <v>43</v>
      </c>
      <c r="P578">
        <v>0</v>
      </c>
      <c r="Q578">
        <v>16</v>
      </c>
      <c r="R578">
        <v>3</v>
      </c>
      <c r="S578">
        <v>7</v>
      </c>
      <c r="T578">
        <v>7</v>
      </c>
      <c r="U578">
        <v>5</v>
      </c>
      <c r="V578">
        <v>10</v>
      </c>
      <c r="W578">
        <v>0</v>
      </c>
      <c r="X578">
        <v>0</v>
      </c>
      <c r="Y578">
        <v>0</v>
      </c>
      <c r="Z578">
        <v>0</v>
      </c>
      <c r="AA578" t="s">
        <v>2201</v>
      </c>
      <c r="AB578">
        <v>0</v>
      </c>
      <c r="AC578">
        <v>1</v>
      </c>
      <c r="AD578">
        <v>0</v>
      </c>
      <c r="AE578">
        <v>0</v>
      </c>
      <c r="AF578">
        <v>0</v>
      </c>
      <c r="AG578">
        <v>0</v>
      </c>
      <c r="AH578">
        <v>3</v>
      </c>
      <c r="AI578">
        <v>1</v>
      </c>
      <c r="AJ578">
        <v>0</v>
      </c>
      <c r="AK578">
        <v>0</v>
      </c>
      <c r="AL578">
        <v>0</v>
      </c>
      <c r="AM578">
        <v>1</v>
      </c>
      <c r="AN578">
        <v>0</v>
      </c>
      <c r="AO578">
        <v>0</v>
      </c>
      <c r="AP578">
        <v>0</v>
      </c>
      <c r="AQ578">
        <v>0</v>
      </c>
      <c r="AR578">
        <v>0</v>
      </c>
      <c r="AS578">
        <v>1</v>
      </c>
      <c r="AT578">
        <v>1</v>
      </c>
      <c r="AU578">
        <v>0</v>
      </c>
      <c r="AV578">
        <v>2</v>
      </c>
      <c r="AW578">
        <v>0</v>
      </c>
      <c r="AX578">
        <v>0</v>
      </c>
      <c r="AY578">
        <v>0</v>
      </c>
      <c r="AZ578">
        <v>0</v>
      </c>
      <c r="BA578">
        <v>0</v>
      </c>
      <c r="BB578">
        <v>2</v>
      </c>
      <c r="BC578">
        <v>0</v>
      </c>
      <c r="BD578">
        <v>0</v>
      </c>
      <c r="BE578">
        <v>0</v>
      </c>
      <c r="BF578">
        <v>0</v>
      </c>
      <c r="BG578">
        <v>0</v>
      </c>
      <c r="BH578">
        <v>0</v>
      </c>
      <c r="BI578">
        <v>0</v>
      </c>
      <c r="BJ578">
        <v>0</v>
      </c>
      <c r="BK578">
        <v>0</v>
      </c>
      <c r="BL578">
        <v>0</v>
      </c>
      <c r="BM578">
        <v>0</v>
      </c>
      <c r="BN578">
        <v>4</v>
      </c>
      <c r="BO578">
        <v>0</v>
      </c>
      <c r="BP578">
        <v>0</v>
      </c>
      <c r="BQ578">
        <v>0</v>
      </c>
      <c r="BR578">
        <v>1</v>
      </c>
      <c r="BS578">
        <v>1</v>
      </c>
      <c r="BT578">
        <v>0</v>
      </c>
      <c r="BU578">
        <v>0</v>
      </c>
      <c r="BV578">
        <v>0</v>
      </c>
      <c r="BW578">
        <v>0</v>
      </c>
      <c r="BX578">
        <v>0</v>
      </c>
      <c r="BY578">
        <v>0</v>
      </c>
      <c r="BZ578">
        <v>0</v>
      </c>
      <c r="CA578">
        <v>0</v>
      </c>
      <c r="CB578">
        <v>0</v>
      </c>
      <c r="CC578">
        <v>0</v>
      </c>
      <c r="CD578">
        <v>2</v>
      </c>
      <c r="CE578">
        <v>0</v>
      </c>
      <c r="CF578">
        <v>0</v>
      </c>
      <c r="CG578">
        <v>0</v>
      </c>
      <c r="CH578">
        <v>1</v>
      </c>
      <c r="CI578">
        <v>1</v>
      </c>
      <c r="CJ578">
        <v>0</v>
      </c>
      <c r="CK578">
        <v>0</v>
      </c>
      <c r="CL578">
        <v>0</v>
      </c>
      <c r="CM578">
        <v>0</v>
      </c>
      <c r="CN578">
        <v>0</v>
      </c>
      <c r="CO578">
        <v>0</v>
      </c>
      <c r="CP578">
        <v>0</v>
      </c>
      <c r="CQ578">
        <v>0</v>
      </c>
      <c r="CR578">
        <v>1</v>
      </c>
      <c r="CS578">
        <v>0</v>
      </c>
      <c r="CT578">
        <v>0</v>
      </c>
      <c r="CU578">
        <v>0</v>
      </c>
      <c r="CV578">
        <v>0</v>
      </c>
      <c r="CW578">
        <v>0</v>
      </c>
      <c r="CX578">
        <v>0</v>
      </c>
      <c r="CY578">
        <v>0</v>
      </c>
      <c r="CZ578">
        <v>0</v>
      </c>
      <c r="DA578">
        <v>0</v>
      </c>
      <c r="DB578">
        <v>0</v>
      </c>
      <c r="DC578">
        <v>0</v>
      </c>
      <c r="DD578">
        <v>0</v>
      </c>
      <c r="DE578">
        <v>0</v>
      </c>
      <c r="DF578">
        <v>0</v>
      </c>
      <c r="DG578">
        <v>0</v>
      </c>
      <c r="DH578">
        <v>0</v>
      </c>
      <c r="DI578">
        <v>0</v>
      </c>
      <c r="DJ578">
        <v>1</v>
      </c>
      <c r="DK578">
        <v>0</v>
      </c>
      <c r="DL578">
        <v>0</v>
      </c>
      <c r="DM578">
        <v>0</v>
      </c>
      <c r="DN578">
        <v>1</v>
      </c>
      <c r="DO578">
        <v>0</v>
      </c>
      <c r="DP578">
        <v>0</v>
      </c>
      <c r="DQ578">
        <v>0</v>
      </c>
      <c r="DR578">
        <v>0</v>
      </c>
      <c r="DS578">
        <v>0</v>
      </c>
      <c r="DT578" s="340">
        <v>0</v>
      </c>
      <c r="DU578" s="340">
        <v>1</v>
      </c>
      <c r="DV578" s="340">
        <v>0</v>
      </c>
      <c r="DW578" s="340">
        <v>2</v>
      </c>
      <c r="DX578" s="340">
        <v>1</v>
      </c>
      <c r="DY578" s="340">
        <v>0</v>
      </c>
      <c r="DZ578" s="340">
        <v>0</v>
      </c>
      <c r="EA578" s="340">
        <v>0</v>
      </c>
      <c r="EB578" s="340">
        <v>0</v>
      </c>
      <c r="EC578" s="340">
        <v>0</v>
      </c>
      <c r="ED578" s="340">
        <v>0</v>
      </c>
      <c r="EE578" s="340">
        <v>0</v>
      </c>
      <c r="EF578" s="340">
        <v>0</v>
      </c>
      <c r="EG578" s="340">
        <v>0</v>
      </c>
      <c r="EH578" s="340">
        <v>0</v>
      </c>
      <c r="EI578" s="340">
        <v>0</v>
      </c>
      <c r="EJ578" s="235">
        <v>0</v>
      </c>
      <c r="EK578" s="235">
        <v>2</v>
      </c>
      <c r="EL578" s="235">
        <v>0</v>
      </c>
      <c r="EM578" s="235">
        <v>0</v>
      </c>
      <c r="EN578" s="235">
        <v>0</v>
      </c>
      <c r="EO578" s="235">
        <v>0</v>
      </c>
      <c r="EP578" s="235">
        <v>1</v>
      </c>
      <c r="EQ578" s="235">
        <v>0</v>
      </c>
      <c r="ER578" s="235">
        <v>0</v>
      </c>
      <c r="ES578" s="235">
        <v>0</v>
      </c>
      <c r="ET578" s="235">
        <v>0</v>
      </c>
      <c r="EU578" s="235">
        <v>0</v>
      </c>
      <c r="EV578" s="235">
        <v>0</v>
      </c>
      <c r="EW578" s="235">
        <v>0</v>
      </c>
      <c r="EX578" s="235">
        <v>0</v>
      </c>
      <c r="EY578" s="235">
        <v>0</v>
      </c>
    </row>
    <row r="579" spans="1:155" x14ac:dyDescent="0.2">
      <c r="A579" t="s">
        <v>2057</v>
      </c>
      <c r="K579">
        <v>0</v>
      </c>
      <c r="L579">
        <v>9</v>
      </c>
      <c r="M579">
        <v>0</v>
      </c>
      <c r="N579">
        <v>14</v>
      </c>
      <c r="O579">
        <v>54</v>
      </c>
      <c r="P579">
        <v>0</v>
      </c>
      <c r="Q579">
        <v>25</v>
      </c>
      <c r="R579">
        <v>0</v>
      </c>
      <c r="S579">
        <v>2</v>
      </c>
      <c r="T579">
        <v>0</v>
      </c>
      <c r="U579">
        <v>2</v>
      </c>
      <c r="V579">
        <v>8</v>
      </c>
      <c r="W579">
        <v>1</v>
      </c>
      <c r="X579">
        <v>0</v>
      </c>
      <c r="Y579">
        <v>0</v>
      </c>
      <c r="Z579">
        <v>0</v>
      </c>
      <c r="AA579" t="s">
        <v>2201</v>
      </c>
      <c r="AB579">
        <v>0</v>
      </c>
      <c r="AC579">
        <v>0</v>
      </c>
      <c r="AD579">
        <v>0</v>
      </c>
      <c r="AE579">
        <v>0</v>
      </c>
      <c r="AF579">
        <v>1</v>
      </c>
      <c r="AG579">
        <v>0</v>
      </c>
      <c r="AH579">
        <v>8</v>
      </c>
      <c r="AI579">
        <v>0</v>
      </c>
      <c r="AJ579">
        <v>0</v>
      </c>
      <c r="AK579">
        <v>0</v>
      </c>
      <c r="AL579">
        <v>0</v>
      </c>
      <c r="AM579">
        <v>2</v>
      </c>
      <c r="AN579">
        <v>0</v>
      </c>
      <c r="AO579">
        <v>0</v>
      </c>
      <c r="AP579">
        <v>0</v>
      </c>
      <c r="AQ579">
        <v>0</v>
      </c>
      <c r="AR579">
        <v>0</v>
      </c>
      <c r="AS579">
        <v>3</v>
      </c>
      <c r="AT579">
        <v>0</v>
      </c>
      <c r="AU579">
        <v>0</v>
      </c>
      <c r="AV579">
        <v>0</v>
      </c>
      <c r="AW579">
        <v>0</v>
      </c>
      <c r="AX579">
        <v>0</v>
      </c>
      <c r="AY579">
        <v>0</v>
      </c>
      <c r="AZ579">
        <v>0</v>
      </c>
      <c r="BA579">
        <v>0</v>
      </c>
      <c r="BB579">
        <v>0</v>
      </c>
      <c r="BC579">
        <v>0</v>
      </c>
      <c r="BD579">
        <v>0</v>
      </c>
      <c r="BE579">
        <v>0</v>
      </c>
      <c r="BF579">
        <v>0</v>
      </c>
      <c r="BG579">
        <v>0</v>
      </c>
      <c r="BH579">
        <v>0</v>
      </c>
      <c r="BI579">
        <v>0</v>
      </c>
      <c r="BJ579">
        <v>0</v>
      </c>
      <c r="BK579">
        <v>0</v>
      </c>
      <c r="BL579">
        <v>1</v>
      </c>
      <c r="BM579">
        <v>0</v>
      </c>
      <c r="BN579">
        <v>2</v>
      </c>
      <c r="BO579">
        <v>0</v>
      </c>
      <c r="BP579">
        <v>0</v>
      </c>
      <c r="BQ579">
        <v>0</v>
      </c>
      <c r="BR579">
        <v>0</v>
      </c>
      <c r="BS579">
        <v>0</v>
      </c>
      <c r="BT579">
        <v>0</v>
      </c>
      <c r="BU579">
        <v>0</v>
      </c>
      <c r="BV579">
        <v>0</v>
      </c>
      <c r="BW579">
        <v>0</v>
      </c>
      <c r="BX579">
        <v>0</v>
      </c>
      <c r="BY579">
        <v>4</v>
      </c>
      <c r="BZ579">
        <v>0</v>
      </c>
      <c r="CA579">
        <v>0</v>
      </c>
      <c r="CB579">
        <v>1</v>
      </c>
      <c r="CC579">
        <v>0</v>
      </c>
      <c r="CD579">
        <v>0</v>
      </c>
      <c r="CE579">
        <v>0</v>
      </c>
      <c r="CF579">
        <v>0</v>
      </c>
      <c r="CG579">
        <v>0</v>
      </c>
      <c r="CH579">
        <v>0</v>
      </c>
      <c r="CI579">
        <v>0</v>
      </c>
      <c r="CJ579">
        <v>1</v>
      </c>
      <c r="CK579">
        <v>0</v>
      </c>
      <c r="CL579">
        <v>0</v>
      </c>
      <c r="CM579">
        <v>0</v>
      </c>
      <c r="CN579">
        <v>0</v>
      </c>
      <c r="CO579">
        <v>1</v>
      </c>
      <c r="CP579">
        <v>0</v>
      </c>
      <c r="CQ579">
        <v>0</v>
      </c>
      <c r="CR579">
        <v>1</v>
      </c>
      <c r="CS579">
        <v>0</v>
      </c>
      <c r="CT579">
        <v>6</v>
      </c>
      <c r="CU579">
        <v>0</v>
      </c>
      <c r="CV579">
        <v>0</v>
      </c>
      <c r="CW579">
        <v>0</v>
      </c>
      <c r="CX579">
        <v>0</v>
      </c>
      <c r="CY579">
        <v>1</v>
      </c>
      <c r="CZ579">
        <v>0</v>
      </c>
      <c r="DA579">
        <v>0</v>
      </c>
      <c r="DB579">
        <v>0</v>
      </c>
      <c r="DC579">
        <v>0</v>
      </c>
      <c r="DD579">
        <v>0</v>
      </c>
      <c r="DE579">
        <v>22</v>
      </c>
      <c r="DF579">
        <v>0</v>
      </c>
      <c r="DG579">
        <v>0</v>
      </c>
      <c r="DH579">
        <v>1</v>
      </c>
      <c r="DI579">
        <v>0</v>
      </c>
      <c r="DJ579">
        <v>0</v>
      </c>
      <c r="DK579">
        <v>0</v>
      </c>
      <c r="DL579">
        <v>3</v>
      </c>
      <c r="DM579">
        <v>15</v>
      </c>
      <c r="DN579">
        <v>1</v>
      </c>
      <c r="DO579">
        <v>1</v>
      </c>
      <c r="DP579">
        <v>0</v>
      </c>
      <c r="DQ579">
        <v>0</v>
      </c>
      <c r="DR579">
        <v>0</v>
      </c>
      <c r="DS579">
        <v>0</v>
      </c>
      <c r="DT579" s="340">
        <v>0</v>
      </c>
      <c r="DU579" s="340">
        <v>1</v>
      </c>
      <c r="DV579" s="340">
        <v>0</v>
      </c>
      <c r="DW579" s="340">
        <v>2</v>
      </c>
      <c r="DX579" s="340">
        <v>2</v>
      </c>
      <c r="DY579" s="340">
        <v>0</v>
      </c>
      <c r="DZ579" s="340">
        <v>3</v>
      </c>
      <c r="EA579" s="340">
        <v>0</v>
      </c>
      <c r="EB579" s="340">
        <v>0</v>
      </c>
      <c r="EC579" s="340">
        <v>1</v>
      </c>
      <c r="ED579" s="340">
        <v>0</v>
      </c>
      <c r="EE579" s="340">
        <v>0</v>
      </c>
      <c r="EF579" s="340">
        <v>0</v>
      </c>
      <c r="EG579" s="340">
        <v>0</v>
      </c>
      <c r="EH579" s="340">
        <v>0</v>
      </c>
      <c r="EI579" s="340">
        <v>0</v>
      </c>
      <c r="EJ579" s="235">
        <v>0</v>
      </c>
      <c r="EK579" s="235">
        <v>20</v>
      </c>
      <c r="EL579" s="235">
        <v>0</v>
      </c>
      <c r="EM579" s="235">
        <v>0</v>
      </c>
      <c r="EN579" s="235">
        <v>0</v>
      </c>
      <c r="EO579" s="235">
        <v>0</v>
      </c>
      <c r="EP579" s="235">
        <v>0</v>
      </c>
      <c r="EQ579" s="235">
        <v>0</v>
      </c>
      <c r="ER579" s="235">
        <v>1</v>
      </c>
      <c r="ES579" s="235">
        <v>11</v>
      </c>
      <c r="ET579" s="235">
        <v>5</v>
      </c>
      <c r="EU579" s="235">
        <v>0</v>
      </c>
      <c r="EV579" s="235">
        <v>5</v>
      </c>
      <c r="EW579" s="235">
        <v>0</v>
      </c>
      <c r="EX579" s="235">
        <v>0</v>
      </c>
      <c r="EY579" s="235">
        <v>0</v>
      </c>
    </row>
    <row r="580" spans="1:155" x14ac:dyDescent="0.2">
      <c r="A580" t="s">
        <v>1758</v>
      </c>
      <c r="K580">
        <v>0</v>
      </c>
      <c r="L580">
        <v>7</v>
      </c>
      <c r="M580">
        <v>0</v>
      </c>
      <c r="N580">
        <v>9</v>
      </c>
      <c r="O580">
        <v>23</v>
      </c>
      <c r="P580">
        <v>0</v>
      </c>
      <c r="Q580">
        <v>41</v>
      </c>
      <c r="R580">
        <v>0</v>
      </c>
      <c r="S580">
        <v>5</v>
      </c>
      <c r="T580">
        <v>6</v>
      </c>
      <c r="U580">
        <v>7</v>
      </c>
      <c r="V580">
        <v>11</v>
      </c>
      <c r="W580">
        <v>0</v>
      </c>
      <c r="X580">
        <v>0</v>
      </c>
      <c r="Y580">
        <v>0</v>
      </c>
      <c r="Z580">
        <v>1</v>
      </c>
      <c r="AA580" t="s">
        <v>2201</v>
      </c>
      <c r="AB580">
        <v>0</v>
      </c>
      <c r="AC580">
        <v>0</v>
      </c>
      <c r="AD580">
        <v>0</v>
      </c>
      <c r="AE580">
        <v>1</v>
      </c>
      <c r="AF580">
        <v>3</v>
      </c>
      <c r="AG580">
        <v>0</v>
      </c>
      <c r="AH580">
        <v>13</v>
      </c>
      <c r="AI580">
        <v>0</v>
      </c>
      <c r="AJ580">
        <v>0</v>
      </c>
      <c r="AK580">
        <v>1</v>
      </c>
      <c r="AL580">
        <v>0</v>
      </c>
      <c r="AM580">
        <v>3</v>
      </c>
      <c r="AN580">
        <v>0</v>
      </c>
      <c r="AO580">
        <v>0</v>
      </c>
      <c r="AP580">
        <v>0</v>
      </c>
      <c r="AQ580">
        <v>0</v>
      </c>
      <c r="AR580">
        <v>0</v>
      </c>
      <c r="AS580">
        <v>0</v>
      </c>
      <c r="AT580">
        <v>0</v>
      </c>
      <c r="AU580">
        <v>0</v>
      </c>
      <c r="AV580">
        <v>0</v>
      </c>
      <c r="AW580">
        <v>0</v>
      </c>
      <c r="AX580">
        <v>0</v>
      </c>
      <c r="AY580">
        <v>0</v>
      </c>
      <c r="AZ580">
        <v>0</v>
      </c>
      <c r="BA580">
        <v>0</v>
      </c>
      <c r="BB580">
        <v>4</v>
      </c>
      <c r="BC580">
        <v>0</v>
      </c>
      <c r="BD580">
        <v>0</v>
      </c>
      <c r="BE580">
        <v>0</v>
      </c>
      <c r="BF580">
        <v>0</v>
      </c>
      <c r="BG580">
        <v>0</v>
      </c>
      <c r="BH580">
        <v>0</v>
      </c>
      <c r="BI580">
        <v>0</v>
      </c>
      <c r="BJ580">
        <v>0</v>
      </c>
      <c r="BK580">
        <v>0</v>
      </c>
      <c r="BL580">
        <v>0</v>
      </c>
      <c r="BM580">
        <v>0</v>
      </c>
      <c r="BN580">
        <v>1</v>
      </c>
      <c r="BO580">
        <v>0</v>
      </c>
      <c r="BP580">
        <v>0</v>
      </c>
      <c r="BQ580">
        <v>0</v>
      </c>
      <c r="BR580">
        <v>0</v>
      </c>
      <c r="BS580">
        <v>1</v>
      </c>
      <c r="BT580">
        <v>0</v>
      </c>
      <c r="BU580">
        <v>0</v>
      </c>
      <c r="BV580">
        <v>0</v>
      </c>
      <c r="BW580">
        <v>1</v>
      </c>
      <c r="BX580">
        <v>0</v>
      </c>
      <c r="BY580">
        <v>0</v>
      </c>
      <c r="BZ580">
        <v>0</v>
      </c>
      <c r="CA580">
        <v>0</v>
      </c>
      <c r="CB580">
        <v>0</v>
      </c>
      <c r="CC580">
        <v>0</v>
      </c>
      <c r="CD580">
        <v>1</v>
      </c>
      <c r="CE580">
        <v>0</v>
      </c>
      <c r="CF580">
        <v>0</v>
      </c>
      <c r="CG580">
        <v>0</v>
      </c>
      <c r="CH580">
        <v>1</v>
      </c>
      <c r="CI580">
        <v>0</v>
      </c>
      <c r="CJ580">
        <v>0</v>
      </c>
      <c r="CK580">
        <v>0</v>
      </c>
      <c r="CL580">
        <v>0</v>
      </c>
      <c r="CM580">
        <v>0</v>
      </c>
      <c r="CN580">
        <v>0</v>
      </c>
      <c r="CO580">
        <v>0</v>
      </c>
      <c r="CP580">
        <v>0</v>
      </c>
      <c r="CQ580">
        <v>2</v>
      </c>
      <c r="CR580">
        <v>1</v>
      </c>
      <c r="CS580">
        <v>0</v>
      </c>
      <c r="CT580">
        <v>3</v>
      </c>
      <c r="CU580">
        <v>0</v>
      </c>
      <c r="CV580">
        <v>0</v>
      </c>
      <c r="CW580">
        <v>0</v>
      </c>
      <c r="CX580">
        <v>0</v>
      </c>
      <c r="CY580">
        <v>1</v>
      </c>
      <c r="CZ580">
        <v>0</v>
      </c>
      <c r="DA580">
        <v>0</v>
      </c>
      <c r="DB580">
        <v>0</v>
      </c>
      <c r="DC580">
        <v>0</v>
      </c>
      <c r="DD580">
        <v>0</v>
      </c>
      <c r="DE580">
        <v>2</v>
      </c>
      <c r="DF580">
        <v>0</v>
      </c>
      <c r="DG580">
        <v>0</v>
      </c>
      <c r="DH580">
        <v>0</v>
      </c>
      <c r="DI580">
        <v>0</v>
      </c>
      <c r="DJ580">
        <v>1</v>
      </c>
      <c r="DK580">
        <v>0</v>
      </c>
      <c r="DL580">
        <v>0</v>
      </c>
      <c r="DM580">
        <v>0</v>
      </c>
      <c r="DN580">
        <v>1</v>
      </c>
      <c r="DO580">
        <v>0</v>
      </c>
      <c r="DP580">
        <v>0</v>
      </c>
      <c r="DQ580">
        <v>0</v>
      </c>
      <c r="DR580">
        <v>0</v>
      </c>
      <c r="DS580">
        <v>0</v>
      </c>
      <c r="DT580" s="340">
        <v>0</v>
      </c>
      <c r="DU580" s="340">
        <v>0</v>
      </c>
      <c r="DV580" s="340">
        <v>0</v>
      </c>
      <c r="DW580" s="340">
        <v>1</v>
      </c>
      <c r="DX580" s="340">
        <v>0</v>
      </c>
      <c r="DY580" s="340">
        <v>0</v>
      </c>
      <c r="DZ580" s="340">
        <v>2</v>
      </c>
      <c r="EA580" s="340">
        <v>0</v>
      </c>
      <c r="EB580" s="340">
        <v>0</v>
      </c>
      <c r="EC580" s="340">
        <v>0</v>
      </c>
      <c r="ED580" s="340">
        <v>0</v>
      </c>
      <c r="EE580" s="340">
        <v>2</v>
      </c>
      <c r="EF580" s="340">
        <v>0</v>
      </c>
      <c r="EG580" s="340">
        <v>0</v>
      </c>
      <c r="EH580" s="340">
        <v>0</v>
      </c>
      <c r="EI580" s="340">
        <v>0</v>
      </c>
      <c r="EJ580" s="235">
        <v>0</v>
      </c>
      <c r="EK580" s="235">
        <v>4</v>
      </c>
      <c r="EL580" s="235">
        <v>0</v>
      </c>
      <c r="EM580" s="235">
        <v>0</v>
      </c>
      <c r="EN580" s="235">
        <v>0</v>
      </c>
      <c r="EO580" s="235">
        <v>0</v>
      </c>
      <c r="EP580" s="235">
        <v>2</v>
      </c>
      <c r="EQ580" s="235">
        <v>0</v>
      </c>
      <c r="ER580" s="235">
        <v>0</v>
      </c>
      <c r="ES580" s="235">
        <v>0</v>
      </c>
      <c r="ET580" s="235">
        <v>1</v>
      </c>
      <c r="EU580" s="235">
        <v>0</v>
      </c>
      <c r="EV580" s="235">
        <v>0</v>
      </c>
      <c r="EW580" s="235">
        <v>0</v>
      </c>
      <c r="EX580" s="235">
        <v>0</v>
      </c>
      <c r="EY580" s="235">
        <v>0</v>
      </c>
    </row>
    <row r="581" spans="1:155" x14ac:dyDescent="0.2">
      <c r="A581" t="s">
        <v>1745</v>
      </c>
      <c r="K581">
        <v>0</v>
      </c>
      <c r="L581">
        <v>4</v>
      </c>
      <c r="M581">
        <v>0</v>
      </c>
      <c r="N581">
        <v>19</v>
      </c>
      <c r="O581">
        <v>14</v>
      </c>
      <c r="P581">
        <v>0</v>
      </c>
      <c r="Q581">
        <v>14</v>
      </c>
      <c r="R581">
        <v>1</v>
      </c>
      <c r="S581">
        <v>0</v>
      </c>
      <c r="T581">
        <v>1</v>
      </c>
      <c r="U581">
        <v>1</v>
      </c>
      <c r="V581">
        <v>9</v>
      </c>
      <c r="W581">
        <v>0</v>
      </c>
      <c r="X581">
        <v>0</v>
      </c>
      <c r="Y581">
        <v>0</v>
      </c>
      <c r="Z581">
        <v>1</v>
      </c>
      <c r="AA581" t="s">
        <v>2201</v>
      </c>
      <c r="AB581">
        <v>0</v>
      </c>
      <c r="AC581">
        <v>0</v>
      </c>
      <c r="AD581">
        <v>0</v>
      </c>
      <c r="AE581">
        <v>1</v>
      </c>
      <c r="AF581">
        <v>0</v>
      </c>
      <c r="AG581">
        <v>0</v>
      </c>
      <c r="AH581">
        <v>2</v>
      </c>
      <c r="AI581">
        <v>0</v>
      </c>
      <c r="AJ581">
        <v>0</v>
      </c>
      <c r="AK581">
        <v>0</v>
      </c>
      <c r="AL581">
        <v>0</v>
      </c>
      <c r="AM581">
        <v>1</v>
      </c>
      <c r="AN581">
        <v>0</v>
      </c>
      <c r="AO581">
        <v>0</v>
      </c>
      <c r="AP581">
        <v>0</v>
      </c>
      <c r="AQ581">
        <v>0</v>
      </c>
      <c r="AR581">
        <v>0</v>
      </c>
      <c r="AS581">
        <v>0</v>
      </c>
      <c r="AT581">
        <v>0</v>
      </c>
      <c r="AU581">
        <v>0</v>
      </c>
      <c r="AV581">
        <v>0</v>
      </c>
      <c r="AW581">
        <v>0</v>
      </c>
      <c r="AX581">
        <v>0</v>
      </c>
      <c r="AY581">
        <v>0</v>
      </c>
      <c r="AZ581">
        <v>0</v>
      </c>
      <c r="BA581">
        <v>0</v>
      </c>
      <c r="BB581">
        <v>0</v>
      </c>
      <c r="BC581">
        <v>0</v>
      </c>
      <c r="BD581">
        <v>0</v>
      </c>
      <c r="BE581">
        <v>0</v>
      </c>
      <c r="BF581">
        <v>0</v>
      </c>
      <c r="BG581">
        <v>0</v>
      </c>
      <c r="BH581">
        <v>0</v>
      </c>
      <c r="BI581">
        <v>0</v>
      </c>
      <c r="BJ581">
        <v>0</v>
      </c>
      <c r="BK581">
        <v>0</v>
      </c>
      <c r="BL581">
        <v>0</v>
      </c>
      <c r="BM581">
        <v>0</v>
      </c>
      <c r="BN581">
        <v>0</v>
      </c>
      <c r="BO581">
        <v>0</v>
      </c>
      <c r="BP581">
        <v>0</v>
      </c>
      <c r="BQ581">
        <v>0</v>
      </c>
      <c r="BR581">
        <v>0</v>
      </c>
      <c r="BS581">
        <v>0</v>
      </c>
      <c r="BT581">
        <v>0</v>
      </c>
      <c r="BU581">
        <v>0</v>
      </c>
      <c r="BV581">
        <v>0</v>
      </c>
      <c r="BW581">
        <v>0</v>
      </c>
      <c r="BX581">
        <v>0</v>
      </c>
      <c r="BY581">
        <v>0</v>
      </c>
      <c r="BZ581">
        <v>0</v>
      </c>
      <c r="CA581">
        <v>0</v>
      </c>
      <c r="CB581">
        <v>0</v>
      </c>
      <c r="CC581">
        <v>0</v>
      </c>
      <c r="CD581">
        <v>0</v>
      </c>
      <c r="CE581">
        <v>0</v>
      </c>
      <c r="CF581">
        <v>0</v>
      </c>
      <c r="CG581">
        <v>0</v>
      </c>
      <c r="CH581">
        <v>0</v>
      </c>
      <c r="CI581">
        <v>0</v>
      </c>
      <c r="CJ581">
        <v>0</v>
      </c>
      <c r="CK581">
        <v>0</v>
      </c>
      <c r="CL581">
        <v>0</v>
      </c>
      <c r="CM581">
        <v>0</v>
      </c>
      <c r="CN581">
        <v>0</v>
      </c>
      <c r="CO581">
        <v>0</v>
      </c>
      <c r="CP581">
        <v>0</v>
      </c>
      <c r="CQ581">
        <v>5</v>
      </c>
      <c r="CR581">
        <v>0</v>
      </c>
      <c r="CS581">
        <v>0</v>
      </c>
      <c r="CT581">
        <v>3</v>
      </c>
      <c r="CU581">
        <v>0</v>
      </c>
      <c r="CV581">
        <v>0</v>
      </c>
      <c r="CW581">
        <v>0</v>
      </c>
      <c r="CX581">
        <v>0</v>
      </c>
      <c r="CY581">
        <v>0</v>
      </c>
      <c r="CZ581">
        <v>0</v>
      </c>
      <c r="DA581">
        <v>0</v>
      </c>
      <c r="DB581">
        <v>0</v>
      </c>
      <c r="DC581">
        <v>0</v>
      </c>
      <c r="DD581">
        <v>0</v>
      </c>
      <c r="DE581">
        <v>0</v>
      </c>
      <c r="DF581">
        <v>0</v>
      </c>
      <c r="DG581">
        <v>0</v>
      </c>
      <c r="DH581">
        <v>0</v>
      </c>
      <c r="DI581">
        <v>0</v>
      </c>
      <c r="DJ581">
        <v>2</v>
      </c>
      <c r="DK581">
        <v>0</v>
      </c>
      <c r="DL581">
        <v>0</v>
      </c>
      <c r="DM581">
        <v>0</v>
      </c>
      <c r="DN581">
        <v>1</v>
      </c>
      <c r="DO581">
        <v>0</v>
      </c>
      <c r="DP581">
        <v>0</v>
      </c>
      <c r="DQ581">
        <v>0</v>
      </c>
      <c r="DR581">
        <v>0</v>
      </c>
      <c r="DS581">
        <v>0</v>
      </c>
      <c r="DT581" s="340">
        <v>0</v>
      </c>
      <c r="DU581" s="340">
        <v>1</v>
      </c>
      <c r="DV581" s="340">
        <v>0</v>
      </c>
      <c r="DW581" s="340">
        <v>1</v>
      </c>
      <c r="DX581" s="340">
        <v>0</v>
      </c>
      <c r="DY581" s="340">
        <v>0</v>
      </c>
      <c r="DZ581" s="340">
        <v>0</v>
      </c>
      <c r="EA581" s="340">
        <v>0</v>
      </c>
      <c r="EB581" s="340">
        <v>0</v>
      </c>
      <c r="EC581" s="340">
        <v>0</v>
      </c>
      <c r="ED581" s="340">
        <v>0</v>
      </c>
      <c r="EE581" s="340">
        <v>2</v>
      </c>
      <c r="EF581" s="340">
        <v>0</v>
      </c>
      <c r="EG581" s="340">
        <v>0</v>
      </c>
      <c r="EH581" s="340">
        <v>0</v>
      </c>
      <c r="EI581" s="340">
        <v>0</v>
      </c>
      <c r="EJ581" s="235">
        <v>0</v>
      </c>
      <c r="EK581" s="235">
        <v>1</v>
      </c>
      <c r="EL581" s="235">
        <v>0</v>
      </c>
      <c r="EM581" s="235">
        <v>0</v>
      </c>
      <c r="EN581" s="235">
        <v>0</v>
      </c>
      <c r="EO581" s="235">
        <v>0</v>
      </c>
      <c r="EP581" s="235">
        <v>0</v>
      </c>
      <c r="EQ581" s="235">
        <v>0</v>
      </c>
      <c r="ER581" s="235">
        <v>0</v>
      </c>
      <c r="ES581" s="235">
        <v>0</v>
      </c>
      <c r="ET581" s="235">
        <v>1</v>
      </c>
      <c r="EU581" s="235">
        <v>0</v>
      </c>
      <c r="EV581" s="235">
        <v>0</v>
      </c>
      <c r="EW581" s="235">
        <v>0</v>
      </c>
      <c r="EX581" s="235">
        <v>0</v>
      </c>
      <c r="EY581" s="235">
        <v>0</v>
      </c>
    </row>
    <row r="582" spans="1:155" x14ac:dyDescent="0.2">
      <c r="A582" t="s">
        <v>2146</v>
      </c>
      <c r="K582">
        <v>0</v>
      </c>
      <c r="L582">
        <v>5</v>
      </c>
      <c r="M582">
        <v>0</v>
      </c>
      <c r="N582">
        <v>6</v>
      </c>
      <c r="O582">
        <v>22</v>
      </c>
      <c r="P582">
        <v>0</v>
      </c>
      <c r="Q582">
        <v>19</v>
      </c>
      <c r="R582">
        <v>0</v>
      </c>
      <c r="S582">
        <v>0</v>
      </c>
      <c r="T582">
        <v>0</v>
      </c>
      <c r="U582">
        <v>0</v>
      </c>
      <c r="V582">
        <v>1</v>
      </c>
      <c r="W582">
        <v>1</v>
      </c>
      <c r="X582">
        <v>0</v>
      </c>
      <c r="Y582">
        <v>0</v>
      </c>
      <c r="Z582">
        <v>0</v>
      </c>
      <c r="AA582" t="s">
        <v>2201</v>
      </c>
      <c r="AB582">
        <v>0</v>
      </c>
      <c r="AC582">
        <v>0</v>
      </c>
      <c r="AD582">
        <v>0</v>
      </c>
      <c r="AE582">
        <v>1</v>
      </c>
      <c r="AF582">
        <v>0</v>
      </c>
      <c r="AG582">
        <v>0</v>
      </c>
      <c r="AH582">
        <v>0</v>
      </c>
      <c r="AI582">
        <v>0</v>
      </c>
      <c r="AJ582">
        <v>0</v>
      </c>
      <c r="AK582">
        <v>0</v>
      </c>
      <c r="AL582">
        <v>0</v>
      </c>
      <c r="AM582">
        <v>0</v>
      </c>
      <c r="AN582">
        <v>0</v>
      </c>
      <c r="AO582">
        <v>0</v>
      </c>
      <c r="AP582">
        <v>0</v>
      </c>
      <c r="AQ582">
        <v>0</v>
      </c>
      <c r="AR582">
        <v>0</v>
      </c>
      <c r="AS582">
        <v>0</v>
      </c>
      <c r="AT582">
        <v>0</v>
      </c>
      <c r="AU582">
        <v>0</v>
      </c>
      <c r="AV582">
        <v>0</v>
      </c>
      <c r="AW582">
        <v>0</v>
      </c>
      <c r="AX582">
        <v>1</v>
      </c>
      <c r="AY582">
        <v>0</v>
      </c>
      <c r="AZ582">
        <v>0</v>
      </c>
      <c r="BA582">
        <v>0</v>
      </c>
      <c r="BB582">
        <v>0</v>
      </c>
      <c r="BC582">
        <v>0</v>
      </c>
      <c r="BD582">
        <v>0</v>
      </c>
      <c r="BE582">
        <v>0</v>
      </c>
      <c r="BF582">
        <v>0</v>
      </c>
      <c r="BG582">
        <v>0</v>
      </c>
      <c r="BH582">
        <v>0</v>
      </c>
      <c r="BI582">
        <v>0</v>
      </c>
      <c r="BJ582">
        <v>0</v>
      </c>
      <c r="BK582">
        <v>0</v>
      </c>
      <c r="BL582">
        <v>0</v>
      </c>
      <c r="BM582">
        <v>0</v>
      </c>
      <c r="BN582">
        <v>3</v>
      </c>
      <c r="BO582">
        <v>0</v>
      </c>
      <c r="BP582">
        <v>0</v>
      </c>
      <c r="BQ582">
        <v>0</v>
      </c>
      <c r="BR582">
        <v>0</v>
      </c>
      <c r="BS582">
        <v>0</v>
      </c>
      <c r="BT582">
        <v>0</v>
      </c>
      <c r="BU582">
        <v>0</v>
      </c>
      <c r="BV582">
        <v>0</v>
      </c>
      <c r="BW582">
        <v>0</v>
      </c>
      <c r="BX582">
        <v>0</v>
      </c>
      <c r="BY582">
        <v>0</v>
      </c>
      <c r="BZ582">
        <v>0</v>
      </c>
      <c r="CA582">
        <v>1</v>
      </c>
      <c r="CB582">
        <v>0</v>
      </c>
      <c r="CC582">
        <v>0</v>
      </c>
      <c r="CD582">
        <v>2</v>
      </c>
      <c r="CE582">
        <v>0</v>
      </c>
      <c r="CF582">
        <v>0</v>
      </c>
      <c r="CG582">
        <v>0</v>
      </c>
      <c r="CH582">
        <v>0</v>
      </c>
      <c r="CI582">
        <v>0</v>
      </c>
      <c r="CJ582">
        <v>0</v>
      </c>
      <c r="CK582">
        <v>0</v>
      </c>
      <c r="CL582">
        <v>0</v>
      </c>
      <c r="CM582">
        <v>0</v>
      </c>
      <c r="CN582">
        <v>0</v>
      </c>
      <c r="CO582">
        <v>0</v>
      </c>
      <c r="CP582">
        <v>0</v>
      </c>
      <c r="CQ582">
        <v>0</v>
      </c>
      <c r="CR582">
        <v>5</v>
      </c>
      <c r="CS582">
        <v>0</v>
      </c>
      <c r="CT582">
        <v>0</v>
      </c>
      <c r="CU582">
        <v>0</v>
      </c>
      <c r="CV582">
        <v>0</v>
      </c>
      <c r="CW582">
        <v>0</v>
      </c>
      <c r="CX582">
        <v>0</v>
      </c>
      <c r="CY582">
        <v>0</v>
      </c>
      <c r="CZ582">
        <v>0</v>
      </c>
      <c r="DA582">
        <v>0</v>
      </c>
      <c r="DB582">
        <v>0</v>
      </c>
      <c r="DC582">
        <v>0</v>
      </c>
      <c r="DD582">
        <v>0</v>
      </c>
      <c r="DE582">
        <v>2</v>
      </c>
      <c r="DF582">
        <v>0</v>
      </c>
      <c r="DG582">
        <v>0</v>
      </c>
      <c r="DH582">
        <v>0</v>
      </c>
      <c r="DI582">
        <v>0</v>
      </c>
      <c r="DJ582">
        <v>0</v>
      </c>
      <c r="DK582">
        <v>0</v>
      </c>
      <c r="DL582">
        <v>0</v>
      </c>
      <c r="DM582">
        <v>0</v>
      </c>
      <c r="DN582">
        <v>0</v>
      </c>
      <c r="DO582">
        <v>0</v>
      </c>
      <c r="DP582">
        <v>0</v>
      </c>
      <c r="DQ582">
        <v>0</v>
      </c>
      <c r="DR582">
        <v>0</v>
      </c>
      <c r="DS582">
        <v>0</v>
      </c>
      <c r="DT582" s="340">
        <v>0</v>
      </c>
      <c r="DU582" s="340">
        <v>1</v>
      </c>
      <c r="DV582" s="340">
        <v>0</v>
      </c>
      <c r="DW582" s="340">
        <v>0</v>
      </c>
      <c r="DX582" s="340">
        <v>3</v>
      </c>
      <c r="DY582" s="340">
        <v>0</v>
      </c>
      <c r="DZ582" s="340">
        <v>1</v>
      </c>
      <c r="EA582" s="340">
        <v>0</v>
      </c>
      <c r="EB582" s="340">
        <v>0</v>
      </c>
      <c r="EC582" s="340">
        <v>0</v>
      </c>
      <c r="ED582" s="340">
        <v>0</v>
      </c>
      <c r="EE582" s="340">
        <v>0</v>
      </c>
      <c r="EF582" s="340">
        <v>0</v>
      </c>
      <c r="EG582" s="340">
        <v>0</v>
      </c>
      <c r="EH582" s="340">
        <v>0</v>
      </c>
      <c r="EI582" s="340">
        <v>0</v>
      </c>
      <c r="EJ582" s="235">
        <v>0</v>
      </c>
      <c r="EK582" s="235">
        <v>4</v>
      </c>
      <c r="EL582" s="235">
        <v>0</v>
      </c>
      <c r="EM582" s="235">
        <v>0</v>
      </c>
      <c r="EN582" s="235">
        <v>0</v>
      </c>
      <c r="EO582" s="235">
        <v>0</v>
      </c>
      <c r="EP582" s="235">
        <v>1</v>
      </c>
      <c r="EQ582" s="235">
        <v>0</v>
      </c>
      <c r="ER582" s="235">
        <v>0</v>
      </c>
      <c r="ES582" s="235">
        <v>0</v>
      </c>
      <c r="ET582" s="235">
        <v>0</v>
      </c>
      <c r="EU582" s="235">
        <v>0</v>
      </c>
      <c r="EV582" s="235">
        <v>0</v>
      </c>
      <c r="EW582" s="235">
        <v>0</v>
      </c>
      <c r="EX582" s="235">
        <v>0</v>
      </c>
      <c r="EY582" s="235">
        <v>0</v>
      </c>
    </row>
    <row r="583" spans="1:155" x14ac:dyDescent="0.2">
      <c r="A583" t="s">
        <v>1909</v>
      </c>
      <c r="K583">
        <v>16</v>
      </c>
      <c r="L583">
        <v>24</v>
      </c>
      <c r="M583">
        <v>0</v>
      </c>
      <c r="N583">
        <v>72</v>
      </c>
      <c r="O583">
        <v>128</v>
      </c>
      <c r="P583">
        <v>0</v>
      </c>
      <c r="Q583">
        <v>164</v>
      </c>
      <c r="R583">
        <v>7</v>
      </c>
      <c r="S583">
        <v>21</v>
      </c>
      <c r="T583">
        <v>44</v>
      </c>
      <c r="U583">
        <v>26</v>
      </c>
      <c r="V583">
        <v>87</v>
      </c>
      <c r="W583">
        <v>5</v>
      </c>
      <c r="X583">
        <v>0</v>
      </c>
      <c r="Y583">
        <v>1</v>
      </c>
      <c r="Z583">
        <v>2</v>
      </c>
      <c r="AA583" t="s">
        <v>2201</v>
      </c>
      <c r="AB583">
        <v>8</v>
      </c>
      <c r="AC583">
        <v>1</v>
      </c>
      <c r="AD583">
        <v>0</v>
      </c>
      <c r="AE583">
        <v>4</v>
      </c>
      <c r="AF583">
        <v>16</v>
      </c>
      <c r="AG583">
        <v>0</v>
      </c>
      <c r="AH583">
        <v>22</v>
      </c>
      <c r="AI583">
        <v>1</v>
      </c>
      <c r="AJ583">
        <v>0</v>
      </c>
      <c r="AK583">
        <v>0</v>
      </c>
      <c r="AL583">
        <v>0</v>
      </c>
      <c r="AM583">
        <v>5</v>
      </c>
      <c r="AN583">
        <v>0</v>
      </c>
      <c r="AO583">
        <v>0</v>
      </c>
      <c r="AP583">
        <v>1</v>
      </c>
      <c r="AQ583">
        <v>0</v>
      </c>
      <c r="AR583">
        <v>0</v>
      </c>
      <c r="AS583">
        <v>1</v>
      </c>
      <c r="AT583">
        <v>0</v>
      </c>
      <c r="AU583">
        <v>3</v>
      </c>
      <c r="AV583">
        <v>13</v>
      </c>
      <c r="AW583">
        <v>0</v>
      </c>
      <c r="AX583">
        <v>13</v>
      </c>
      <c r="AY583">
        <v>0</v>
      </c>
      <c r="AZ583">
        <v>0</v>
      </c>
      <c r="BA583">
        <v>0</v>
      </c>
      <c r="BB583">
        <v>15</v>
      </c>
      <c r="BC583">
        <v>0</v>
      </c>
      <c r="BD583">
        <v>0</v>
      </c>
      <c r="BE583">
        <v>0</v>
      </c>
      <c r="BF583">
        <v>1</v>
      </c>
      <c r="BG583">
        <v>0</v>
      </c>
      <c r="BH583">
        <v>3</v>
      </c>
      <c r="BI583">
        <v>2</v>
      </c>
      <c r="BJ583">
        <v>0</v>
      </c>
      <c r="BK583">
        <v>10</v>
      </c>
      <c r="BL583">
        <v>20</v>
      </c>
      <c r="BM583">
        <v>0</v>
      </c>
      <c r="BN583">
        <v>16</v>
      </c>
      <c r="BO583">
        <v>0</v>
      </c>
      <c r="BP583">
        <v>0</v>
      </c>
      <c r="BQ583">
        <v>0</v>
      </c>
      <c r="BR583">
        <v>0</v>
      </c>
      <c r="BS583">
        <v>6</v>
      </c>
      <c r="BT583">
        <v>0</v>
      </c>
      <c r="BU583">
        <v>0</v>
      </c>
      <c r="BV583">
        <v>0</v>
      </c>
      <c r="BW583">
        <v>0</v>
      </c>
      <c r="BX583">
        <v>0</v>
      </c>
      <c r="BY583">
        <v>6</v>
      </c>
      <c r="BZ583">
        <v>0</v>
      </c>
      <c r="CA583">
        <v>0</v>
      </c>
      <c r="CB583">
        <v>24</v>
      </c>
      <c r="CC583">
        <v>0</v>
      </c>
      <c r="CD583">
        <v>7</v>
      </c>
      <c r="CE583">
        <v>0</v>
      </c>
      <c r="CF583">
        <v>0</v>
      </c>
      <c r="CG583">
        <v>0</v>
      </c>
      <c r="CH583">
        <v>8</v>
      </c>
      <c r="CI583">
        <v>0</v>
      </c>
      <c r="CJ583">
        <v>0</v>
      </c>
      <c r="CK583">
        <v>0</v>
      </c>
      <c r="CL583">
        <v>0</v>
      </c>
      <c r="CM583">
        <v>0</v>
      </c>
      <c r="CN583">
        <v>1</v>
      </c>
      <c r="CO583">
        <v>5</v>
      </c>
      <c r="CP583">
        <v>0</v>
      </c>
      <c r="CQ583">
        <v>7</v>
      </c>
      <c r="CR583">
        <v>9</v>
      </c>
      <c r="CS583">
        <v>0</v>
      </c>
      <c r="CT583">
        <v>43</v>
      </c>
      <c r="CU583">
        <v>0</v>
      </c>
      <c r="CV583">
        <v>3</v>
      </c>
      <c r="CW583">
        <v>1</v>
      </c>
      <c r="CX583">
        <v>0</v>
      </c>
      <c r="CY583">
        <v>6</v>
      </c>
      <c r="CZ583">
        <v>0</v>
      </c>
      <c r="DA583">
        <v>0</v>
      </c>
      <c r="DB583">
        <v>0</v>
      </c>
      <c r="DC583">
        <v>0</v>
      </c>
      <c r="DD583">
        <v>0</v>
      </c>
      <c r="DE583">
        <v>41</v>
      </c>
      <c r="DF583">
        <v>0</v>
      </c>
      <c r="DG583">
        <v>0</v>
      </c>
      <c r="DH583">
        <v>2</v>
      </c>
      <c r="DI583">
        <v>0</v>
      </c>
      <c r="DJ583">
        <v>7</v>
      </c>
      <c r="DK583">
        <v>0</v>
      </c>
      <c r="DL583">
        <v>0</v>
      </c>
      <c r="DM583">
        <v>0</v>
      </c>
      <c r="DN583">
        <v>7</v>
      </c>
      <c r="DO583">
        <v>0</v>
      </c>
      <c r="DP583">
        <v>1</v>
      </c>
      <c r="DQ583">
        <v>0</v>
      </c>
      <c r="DR583">
        <v>0</v>
      </c>
      <c r="DS583">
        <v>0</v>
      </c>
      <c r="DT583" s="340">
        <v>1</v>
      </c>
      <c r="DU583" s="340">
        <v>3</v>
      </c>
      <c r="DV583" s="340">
        <v>0</v>
      </c>
      <c r="DW583" s="340">
        <v>2</v>
      </c>
      <c r="DX583" s="340">
        <v>10</v>
      </c>
      <c r="DY583" s="340">
        <v>0</v>
      </c>
      <c r="DZ583" s="340">
        <v>13</v>
      </c>
      <c r="EA583" s="340">
        <v>0</v>
      </c>
      <c r="EB583" s="340">
        <v>3</v>
      </c>
      <c r="EC583" s="340">
        <v>2</v>
      </c>
      <c r="ED583" s="340">
        <v>0</v>
      </c>
      <c r="EE583" s="340">
        <v>6</v>
      </c>
      <c r="EF583" s="340">
        <v>0</v>
      </c>
      <c r="EG583" s="340">
        <v>0</v>
      </c>
      <c r="EH583" s="340">
        <v>0</v>
      </c>
      <c r="EI583" s="340">
        <v>1</v>
      </c>
      <c r="EJ583" s="235">
        <v>0</v>
      </c>
      <c r="EK583" s="235">
        <v>16</v>
      </c>
      <c r="EL583" s="235">
        <v>0</v>
      </c>
      <c r="EM583" s="235">
        <v>0</v>
      </c>
      <c r="EN583" s="235">
        <v>0</v>
      </c>
      <c r="EO583" s="235">
        <v>0</v>
      </c>
      <c r="EP583" s="235">
        <v>7</v>
      </c>
      <c r="EQ583" s="235">
        <v>0</v>
      </c>
      <c r="ER583" s="235">
        <v>0</v>
      </c>
      <c r="ES583" s="235">
        <v>0</v>
      </c>
      <c r="ET583" s="235">
        <v>17</v>
      </c>
      <c r="EU583" s="235">
        <v>0</v>
      </c>
      <c r="EV583" s="235">
        <v>2</v>
      </c>
      <c r="EW583" s="235">
        <v>0</v>
      </c>
      <c r="EX583" s="235">
        <v>0</v>
      </c>
      <c r="EY583" s="235">
        <v>0</v>
      </c>
    </row>
    <row r="584" spans="1:155" x14ac:dyDescent="0.2">
      <c r="A584" t="s">
        <v>2081</v>
      </c>
      <c r="K584">
        <v>0</v>
      </c>
      <c r="L584">
        <v>8</v>
      </c>
      <c r="M584">
        <v>0</v>
      </c>
      <c r="N584">
        <v>23</v>
      </c>
      <c r="O584">
        <v>29</v>
      </c>
      <c r="P584">
        <v>0</v>
      </c>
      <c r="Q584">
        <v>20</v>
      </c>
      <c r="R584">
        <v>1</v>
      </c>
      <c r="S584">
        <v>11</v>
      </c>
      <c r="T584">
        <v>11</v>
      </c>
      <c r="U584">
        <v>1</v>
      </c>
      <c r="V584">
        <v>5</v>
      </c>
      <c r="W584">
        <v>0</v>
      </c>
      <c r="X584">
        <v>0</v>
      </c>
      <c r="Y584">
        <v>0</v>
      </c>
      <c r="Z584">
        <v>2</v>
      </c>
      <c r="AA584" t="s">
        <v>2201</v>
      </c>
      <c r="AB584">
        <v>0</v>
      </c>
      <c r="AC584">
        <v>2</v>
      </c>
      <c r="AD584">
        <v>0</v>
      </c>
      <c r="AE584">
        <v>1</v>
      </c>
      <c r="AF584">
        <v>6</v>
      </c>
      <c r="AG584">
        <v>0</v>
      </c>
      <c r="AH584">
        <v>1</v>
      </c>
      <c r="AI584">
        <v>0</v>
      </c>
      <c r="AJ584">
        <v>0</v>
      </c>
      <c r="AK584">
        <v>1</v>
      </c>
      <c r="AL584">
        <v>0</v>
      </c>
      <c r="AM584">
        <v>0</v>
      </c>
      <c r="AN584">
        <v>0</v>
      </c>
      <c r="AO584">
        <v>0</v>
      </c>
      <c r="AP584">
        <v>0</v>
      </c>
      <c r="AQ584">
        <v>0</v>
      </c>
      <c r="AR584">
        <v>0</v>
      </c>
      <c r="AS584">
        <v>0</v>
      </c>
      <c r="AT584">
        <v>0</v>
      </c>
      <c r="AU584">
        <v>0</v>
      </c>
      <c r="AV584">
        <v>3</v>
      </c>
      <c r="AW584">
        <v>0</v>
      </c>
      <c r="AX584">
        <v>1</v>
      </c>
      <c r="AY584">
        <v>0</v>
      </c>
      <c r="AZ584">
        <v>0</v>
      </c>
      <c r="BA584">
        <v>0</v>
      </c>
      <c r="BB584">
        <v>3</v>
      </c>
      <c r="BC584">
        <v>0</v>
      </c>
      <c r="BD584">
        <v>1</v>
      </c>
      <c r="BE584">
        <v>0</v>
      </c>
      <c r="BF584">
        <v>0</v>
      </c>
      <c r="BG584">
        <v>0</v>
      </c>
      <c r="BH584">
        <v>0</v>
      </c>
      <c r="BI584">
        <v>0</v>
      </c>
      <c r="BJ584">
        <v>0</v>
      </c>
      <c r="BK584">
        <v>1</v>
      </c>
      <c r="BL584">
        <v>4</v>
      </c>
      <c r="BM584">
        <v>0</v>
      </c>
      <c r="BN584">
        <v>2</v>
      </c>
      <c r="BO584">
        <v>1</v>
      </c>
      <c r="BP584">
        <v>0</v>
      </c>
      <c r="BQ584">
        <v>1</v>
      </c>
      <c r="BR584">
        <v>0</v>
      </c>
      <c r="BS584">
        <v>2</v>
      </c>
      <c r="BT584">
        <v>0</v>
      </c>
      <c r="BU584">
        <v>0</v>
      </c>
      <c r="BV584">
        <v>0</v>
      </c>
      <c r="BW584">
        <v>0</v>
      </c>
      <c r="BX584">
        <v>0</v>
      </c>
      <c r="BY584">
        <v>0</v>
      </c>
      <c r="BZ584">
        <v>0</v>
      </c>
      <c r="CA584">
        <v>0</v>
      </c>
      <c r="CB584">
        <v>4</v>
      </c>
      <c r="CC584">
        <v>0</v>
      </c>
      <c r="CD584">
        <v>4</v>
      </c>
      <c r="CE584">
        <v>0</v>
      </c>
      <c r="CF584">
        <v>0</v>
      </c>
      <c r="CG584">
        <v>0</v>
      </c>
      <c r="CH584">
        <v>1</v>
      </c>
      <c r="CI584">
        <v>0</v>
      </c>
      <c r="CJ584">
        <v>0</v>
      </c>
      <c r="CK584">
        <v>0</v>
      </c>
      <c r="CL584">
        <v>0</v>
      </c>
      <c r="CM584">
        <v>0</v>
      </c>
      <c r="CN584">
        <v>0</v>
      </c>
      <c r="CO584">
        <v>0</v>
      </c>
      <c r="CP584">
        <v>0</v>
      </c>
      <c r="CQ584">
        <v>1</v>
      </c>
      <c r="CR584">
        <v>2</v>
      </c>
      <c r="CS584">
        <v>0</v>
      </c>
      <c r="CT584">
        <v>2</v>
      </c>
      <c r="CU584">
        <v>0</v>
      </c>
      <c r="CV584">
        <v>0</v>
      </c>
      <c r="CW584">
        <v>1</v>
      </c>
      <c r="CX584">
        <v>0</v>
      </c>
      <c r="CY584">
        <v>0</v>
      </c>
      <c r="CZ584">
        <v>1</v>
      </c>
      <c r="DA584">
        <v>0</v>
      </c>
      <c r="DB584">
        <v>0</v>
      </c>
      <c r="DC584">
        <v>0</v>
      </c>
      <c r="DD584">
        <v>0</v>
      </c>
      <c r="DE584">
        <v>0</v>
      </c>
      <c r="DF584">
        <v>0</v>
      </c>
      <c r="DG584">
        <v>0</v>
      </c>
      <c r="DH584">
        <v>1</v>
      </c>
      <c r="DI584">
        <v>0</v>
      </c>
      <c r="DJ584">
        <v>3</v>
      </c>
      <c r="DK584">
        <v>0</v>
      </c>
      <c r="DL584">
        <v>0</v>
      </c>
      <c r="DM584">
        <v>0</v>
      </c>
      <c r="DN584">
        <v>1</v>
      </c>
      <c r="DO584">
        <v>0</v>
      </c>
      <c r="DP584">
        <v>0</v>
      </c>
      <c r="DQ584">
        <v>0</v>
      </c>
      <c r="DR584">
        <v>0</v>
      </c>
      <c r="DS584">
        <v>0</v>
      </c>
      <c r="DT584" s="340">
        <v>0</v>
      </c>
      <c r="DU584" s="340">
        <v>0</v>
      </c>
      <c r="DV584" s="340">
        <v>0</v>
      </c>
      <c r="DW584" s="340">
        <v>2</v>
      </c>
      <c r="DX584" s="340">
        <v>3</v>
      </c>
      <c r="DY584" s="340">
        <v>0</v>
      </c>
      <c r="DZ584" s="340">
        <v>4</v>
      </c>
      <c r="EA584" s="340">
        <v>0</v>
      </c>
      <c r="EB584" s="340">
        <v>3</v>
      </c>
      <c r="EC584" s="340">
        <v>0</v>
      </c>
      <c r="ED584" s="340">
        <v>0</v>
      </c>
      <c r="EE584" s="340">
        <v>0</v>
      </c>
      <c r="EF584" s="340">
        <v>0</v>
      </c>
      <c r="EG584" s="340">
        <v>0</v>
      </c>
      <c r="EH584" s="340">
        <v>0</v>
      </c>
      <c r="EI584" s="340">
        <v>0</v>
      </c>
      <c r="EJ584" s="235">
        <v>0</v>
      </c>
      <c r="EK584" s="235">
        <v>1</v>
      </c>
      <c r="EL584" s="235">
        <v>1</v>
      </c>
      <c r="EM584" s="235">
        <v>0</v>
      </c>
      <c r="EN584" s="235">
        <v>0</v>
      </c>
      <c r="EO584" s="235">
        <v>0</v>
      </c>
      <c r="EP584" s="235">
        <v>7</v>
      </c>
      <c r="EQ584" s="235">
        <v>0</v>
      </c>
      <c r="ER584" s="235">
        <v>0</v>
      </c>
      <c r="ES584" s="235">
        <v>0</v>
      </c>
      <c r="ET584" s="235">
        <v>4</v>
      </c>
      <c r="EU584" s="235">
        <v>0</v>
      </c>
      <c r="EV584" s="235">
        <v>0</v>
      </c>
      <c r="EW584" s="235">
        <v>0</v>
      </c>
      <c r="EX584" s="235">
        <v>0</v>
      </c>
      <c r="EY584" s="235">
        <v>0</v>
      </c>
    </row>
    <row r="585" spans="1:155" x14ac:dyDescent="0.2">
      <c r="A585" t="s">
        <v>2087</v>
      </c>
      <c r="K585">
        <v>2</v>
      </c>
      <c r="L585">
        <v>5</v>
      </c>
      <c r="M585">
        <v>0</v>
      </c>
      <c r="N585">
        <v>17</v>
      </c>
      <c r="O585">
        <v>12</v>
      </c>
      <c r="P585">
        <v>0</v>
      </c>
      <c r="Q585">
        <v>29</v>
      </c>
      <c r="R585">
        <v>0</v>
      </c>
      <c r="S585">
        <v>6</v>
      </c>
      <c r="T585">
        <v>13</v>
      </c>
      <c r="U585">
        <v>6</v>
      </c>
      <c r="V585">
        <v>21</v>
      </c>
      <c r="W585">
        <v>0</v>
      </c>
      <c r="X585">
        <v>0</v>
      </c>
      <c r="Y585">
        <v>0</v>
      </c>
      <c r="Z585">
        <v>0</v>
      </c>
      <c r="AA585" t="s">
        <v>2201</v>
      </c>
      <c r="AB585">
        <v>1</v>
      </c>
      <c r="AC585">
        <v>0</v>
      </c>
      <c r="AD585">
        <v>0</v>
      </c>
      <c r="AE585">
        <v>0</v>
      </c>
      <c r="AF585">
        <v>0</v>
      </c>
      <c r="AG585">
        <v>0</v>
      </c>
      <c r="AH585">
        <v>7</v>
      </c>
      <c r="AI585">
        <v>0</v>
      </c>
      <c r="AJ585">
        <v>0</v>
      </c>
      <c r="AK585">
        <v>0</v>
      </c>
      <c r="AL585">
        <v>0</v>
      </c>
      <c r="AM585">
        <v>3</v>
      </c>
      <c r="AN585">
        <v>0</v>
      </c>
      <c r="AO585">
        <v>0</v>
      </c>
      <c r="AP585">
        <v>0</v>
      </c>
      <c r="AQ585">
        <v>0</v>
      </c>
      <c r="AR585">
        <v>0</v>
      </c>
      <c r="AS585">
        <v>0</v>
      </c>
      <c r="AT585">
        <v>0</v>
      </c>
      <c r="AU585">
        <v>0</v>
      </c>
      <c r="AV585">
        <v>1</v>
      </c>
      <c r="AW585">
        <v>0</v>
      </c>
      <c r="AX585">
        <v>1</v>
      </c>
      <c r="AY585">
        <v>0</v>
      </c>
      <c r="AZ585">
        <v>0</v>
      </c>
      <c r="BA585">
        <v>0</v>
      </c>
      <c r="BB585">
        <v>4</v>
      </c>
      <c r="BC585">
        <v>0</v>
      </c>
      <c r="BD585">
        <v>0</v>
      </c>
      <c r="BE585">
        <v>0</v>
      </c>
      <c r="BF585">
        <v>0</v>
      </c>
      <c r="BG585">
        <v>0</v>
      </c>
      <c r="BH585">
        <v>0</v>
      </c>
      <c r="BI585">
        <v>0</v>
      </c>
      <c r="BJ585">
        <v>0</v>
      </c>
      <c r="BK585">
        <v>3</v>
      </c>
      <c r="BL585">
        <v>0</v>
      </c>
      <c r="BM585">
        <v>0</v>
      </c>
      <c r="BN585">
        <v>4</v>
      </c>
      <c r="BO585">
        <v>0</v>
      </c>
      <c r="BP585">
        <v>0</v>
      </c>
      <c r="BQ585">
        <v>0</v>
      </c>
      <c r="BR585">
        <v>0</v>
      </c>
      <c r="BS585">
        <v>0</v>
      </c>
      <c r="BT585">
        <v>0</v>
      </c>
      <c r="BU585">
        <v>0</v>
      </c>
      <c r="BV585">
        <v>0</v>
      </c>
      <c r="BW585">
        <v>0</v>
      </c>
      <c r="BX585">
        <v>0</v>
      </c>
      <c r="BY585">
        <v>0</v>
      </c>
      <c r="BZ585">
        <v>0</v>
      </c>
      <c r="CA585">
        <v>0</v>
      </c>
      <c r="CB585">
        <v>1</v>
      </c>
      <c r="CC585">
        <v>0</v>
      </c>
      <c r="CD585">
        <v>4</v>
      </c>
      <c r="CE585">
        <v>0</v>
      </c>
      <c r="CF585">
        <v>0</v>
      </c>
      <c r="CG585">
        <v>0</v>
      </c>
      <c r="CH585">
        <v>0</v>
      </c>
      <c r="CI585">
        <v>0</v>
      </c>
      <c r="CJ585">
        <v>0</v>
      </c>
      <c r="CK585">
        <v>0</v>
      </c>
      <c r="CL585">
        <v>0</v>
      </c>
      <c r="CM585">
        <v>0</v>
      </c>
      <c r="CN585">
        <v>0</v>
      </c>
      <c r="CO585">
        <v>2</v>
      </c>
      <c r="CP585">
        <v>0</v>
      </c>
      <c r="CQ585">
        <v>0</v>
      </c>
      <c r="CR585">
        <v>0</v>
      </c>
      <c r="CS585">
        <v>0</v>
      </c>
      <c r="CT585">
        <v>3</v>
      </c>
      <c r="CU585">
        <v>0</v>
      </c>
      <c r="CV585">
        <v>0</v>
      </c>
      <c r="CW585">
        <v>0</v>
      </c>
      <c r="CX585">
        <v>0</v>
      </c>
      <c r="CY585">
        <v>1</v>
      </c>
      <c r="CZ585">
        <v>0</v>
      </c>
      <c r="DA585">
        <v>0</v>
      </c>
      <c r="DB585">
        <v>0</v>
      </c>
      <c r="DC585">
        <v>0</v>
      </c>
      <c r="DD585">
        <v>0</v>
      </c>
      <c r="DE585">
        <v>2</v>
      </c>
      <c r="DF585">
        <v>0</v>
      </c>
      <c r="DG585">
        <v>0</v>
      </c>
      <c r="DH585">
        <v>1</v>
      </c>
      <c r="DI585">
        <v>0</v>
      </c>
      <c r="DJ585">
        <v>0</v>
      </c>
      <c r="DK585">
        <v>0</v>
      </c>
      <c r="DL585">
        <v>0</v>
      </c>
      <c r="DM585">
        <v>0</v>
      </c>
      <c r="DN585">
        <v>1</v>
      </c>
      <c r="DO585">
        <v>0</v>
      </c>
      <c r="DP585">
        <v>0</v>
      </c>
      <c r="DQ585">
        <v>0</v>
      </c>
      <c r="DR585">
        <v>0</v>
      </c>
      <c r="DS585">
        <v>0</v>
      </c>
      <c r="DT585" s="340">
        <v>1</v>
      </c>
      <c r="DU585" s="340">
        <v>0</v>
      </c>
      <c r="DV585" s="340">
        <v>0</v>
      </c>
      <c r="DW585" s="340">
        <v>0</v>
      </c>
      <c r="DX585" s="340">
        <v>0</v>
      </c>
      <c r="DY585" s="340">
        <v>0</v>
      </c>
      <c r="DZ585" s="340">
        <v>1</v>
      </c>
      <c r="EA585" s="340">
        <v>0</v>
      </c>
      <c r="EB585" s="340">
        <v>0</v>
      </c>
      <c r="EC585" s="340">
        <v>0</v>
      </c>
      <c r="ED585" s="340">
        <v>0</v>
      </c>
      <c r="EE585" s="340">
        <v>2</v>
      </c>
      <c r="EF585" s="340">
        <v>0</v>
      </c>
      <c r="EG585" s="340">
        <v>0</v>
      </c>
      <c r="EH585" s="340">
        <v>0</v>
      </c>
      <c r="EI585" s="340">
        <v>0</v>
      </c>
      <c r="EJ585" s="235">
        <v>0</v>
      </c>
      <c r="EK585" s="235">
        <v>0</v>
      </c>
      <c r="EL585" s="235">
        <v>0</v>
      </c>
      <c r="EM585" s="235">
        <v>0</v>
      </c>
      <c r="EN585" s="235">
        <v>0</v>
      </c>
      <c r="EO585" s="235">
        <v>0</v>
      </c>
      <c r="EP585" s="235">
        <v>3</v>
      </c>
      <c r="EQ585" s="235">
        <v>0</v>
      </c>
      <c r="ER585" s="235">
        <v>0</v>
      </c>
      <c r="ES585" s="235">
        <v>0</v>
      </c>
      <c r="ET585" s="235">
        <v>0</v>
      </c>
      <c r="EU585" s="235">
        <v>0</v>
      </c>
      <c r="EV585" s="235">
        <v>0</v>
      </c>
      <c r="EW585" s="235">
        <v>0</v>
      </c>
      <c r="EX585" s="235">
        <v>0</v>
      </c>
      <c r="EY585" s="235">
        <v>0</v>
      </c>
    </row>
    <row r="586" spans="1:155" x14ac:dyDescent="0.2">
      <c r="A586" t="s">
        <v>1906</v>
      </c>
      <c r="K586">
        <v>0</v>
      </c>
      <c r="L586">
        <v>2</v>
      </c>
      <c r="M586">
        <v>0</v>
      </c>
      <c r="N586">
        <v>43</v>
      </c>
      <c r="O586">
        <v>37</v>
      </c>
      <c r="P586">
        <v>0</v>
      </c>
      <c r="Q586">
        <v>39</v>
      </c>
      <c r="R586">
        <v>2</v>
      </c>
      <c r="S586">
        <v>15</v>
      </c>
      <c r="T586">
        <v>15</v>
      </c>
      <c r="U586">
        <v>12</v>
      </c>
      <c r="V586">
        <v>24</v>
      </c>
      <c r="W586">
        <v>1</v>
      </c>
      <c r="X586">
        <v>0</v>
      </c>
      <c r="Y586">
        <v>0</v>
      </c>
      <c r="Z586">
        <v>0</v>
      </c>
      <c r="AA586" t="s">
        <v>2201</v>
      </c>
      <c r="AB586">
        <v>0</v>
      </c>
      <c r="AC586">
        <v>0</v>
      </c>
      <c r="AD586">
        <v>0</v>
      </c>
      <c r="AE586">
        <v>0</v>
      </c>
      <c r="AF586">
        <v>2</v>
      </c>
      <c r="AG586">
        <v>0</v>
      </c>
      <c r="AH586">
        <v>2</v>
      </c>
      <c r="AI586">
        <v>0</v>
      </c>
      <c r="AJ586">
        <v>0</v>
      </c>
      <c r="AK586">
        <v>1</v>
      </c>
      <c r="AL586">
        <v>0</v>
      </c>
      <c r="AM586">
        <v>1</v>
      </c>
      <c r="AN586">
        <v>0</v>
      </c>
      <c r="AO586">
        <v>0</v>
      </c>
      <c r="AP586">
        <v>0</v>
      </c>
      <c r="AQ586">
        <v>0</v>
      </c>
      <c r="AR586">
        <v>0</v>
      </c>
      <c r="AS586">
        <v>0</v>
      </c>
      <c r="AT586">
        <v>0</v>
      </c>
      <c r="AU586">
        <v>0</v>
      </c>
      <c r="AV586">
        <v>3</v>
      </c>
      <c r="AW586">
        <v>0</v>
      </c>
      <c r="AX586">
        <v>0</v>
      </c>
      <c r="AY586">
        <v>0</v>
      </c>
      <c r="AZ586">
        <v>0</v>
      </c>
      <c r="BA586">
        <v>0</v>
      </c>
      <c r="BB586">
        <v>2</v>
      </c>
      <c r="BC586">
        <v>0</v>
      </c>
      <c r="BD586">
        <v>0</v>
      </c>
      <c r="BE586">
        <v>0</v>
      </c>
      <c r="BF586">
        <v>0</v>
      </c>
      <c r="BG586">
        <v>0</v>
      </c>
      <c r="BH586">
        <v>0</v>
      </c>
      <c r="BI586">
        <v>0</v>
      </c>
      <c r="BJ586">
        <v>0</v>
      </c>
      <c r="BK586">
        <v>1</v>
      </c>
      <c r="BL586">
        <v>0</v>
      </c>
      <c r="BM586">
        <v>0</v>
      </c>
      <c r="BN586">
        <v>1</v>
      </c>
      <c r="BO586">
        <v>0</v>
      </c>
      <c r="BP586">
        <v>0</v>
      </c>
      <c r="BQ586">
        <v>2</v>
      </c>
      <c r="BR586">
        <v>1</v>
      </c>
      <c r="BS586">
        <v>3</v>
      </c>
      <c r="BT586">
        <v>0</v>
      </c>
      <c r="BU586">
        <v>0</v>
      </c>
      <c r="BV586">
        <v>0</v>
      </c>
      <c r="BW586">
        <v>0</v>
      </c>
      <c r="BX586">
        <v>0</v>
      </c>
      <c r="BY586">
        <v>0</v>
      </c>
      <c r="BZ586">
        <v>0</v>
      </c>
      <c r="CA586">
        <v>0</v>
      </c>
      <c r="CB586">
        <v>0</v>
      </c>
      <c r="CC586">
        <v>0</v>
      </c>
      <c r="CD586">
        <v>1</v>
      </c>
      <c r="CE586">
        <v>0</v>
      </c>
      <c r="CF586">
        <v>0</v>
      </c>
      <c r="CG586">
        <v>0</v>
      </c>
      <c r="CH586">
        <v>3</v>
      </c>
      <c r="CI586">
        <v>0</v>
      </c>
      <c r="CJ586">
        <v>0</v>
      </c>
      <c r="CK586">
        <v>0</v>
      </c>
      <c r="CL586">
        <v>0</v>
      </c>
      <c r="CM586">
        <v>0</v>
      </c>
      <c r="CN586">
        <v>0</v>
      </c>
      <c r="CO586">
        <v>0</v>
      </c>
      <c r="CP586">
        <v>0</v>
      </c>
      <c r="CQ586">
        <v>1</v>
      </c>
      <c r="CS586">
        <v>0</v>
      </c>
      <c r="CT586">
        <v>0</v>
      </c>
      <c r="CU586">
        <v>0</v>
      </c>
      <c r="CV586">
        <v>0</v>
      </c>
      <c r="CW586">
        <v>1</v>
      </c>
      <c r="CX586">
        <v>9</v>
      </c>
      <c r="CY586">
        <v>1</v>
      </c>
      <c r="CZ586">
        <v>0</v>
      </c>
      <c r="DA586">
        <v>0</v>
      </c>
      <c r="DB586">
        <v>0</v>
      </c>
      <c r="DC586">
        <v>0</v>
      </c>
      <c r="DD586">
        <v>0</v>
      </c>
      <c r="DE586">
        <v>0</v>
      </c>
      <c r="DF586">
        <v>0</v>
      </c>
      <c r="DG586">
        <v>0</v>
      </c>
      <c r="DH586">
        <v>2</v>
      </c>
      <c r="DI586">
        <v>0</v>
      </c>
      <c r="DJ586">
        <v>0</v>
      </c>
      <c r="DK586">
        <v>0</v>
      </c>
      <c r="DL586">
        <v>0</v>
      </c>
      <c r="DM586">
        <v>0</v>
      </c>
      <c r="DN586">
        <v>0</v>
      </c>
      <c r="DO586">
        <v>2</v>
      </c>
      <c r="DP586">
        <v>1</v>
      </c>
      <c r="DQ586">
        <v>0</v>
      </c>
      <c r="DR586">
        <v>0</v>
      </c>
      <c r="DS586">
        <v>0</v>
      </c>
      <c r="DT586" s="340">
        <v>0</v>
      </c>
      <c r="DU586" s="340">
        <v>0</v>
      </c>
      <c r="DV586" s="340">
        <v>0</v>
      </c>
      <c r="DW586" s="340">
        <v>0</v>
      </c>
      <c r="DX586" s="340">
        <v>1</v>
      </c>
      <c r="DY586" s="340">
        <v>0</v>
      </c>
      <c r="DZ586" s="340">
        <v>3</v>
      </c>
      <c r="EA586" s="340">
        <v>0</v>
      </c>
      <c r="EB586" s="340">
        <v>0</v>
      </c>
      <c r="EC586" s="340">
        <v>0</v>
      </c>
      <c r="ED586" s="340">
        <v>0</v>
      </c>
      <c r="EE586" s="340">
        <v>1</v>
      </c>
      <c r="EF586" s="340">
        <v>0</v>
      </c>
      <c r="EG586" s="340">
        <v>0</v>
      </c>
      <c r="EH586" s="340">
        <v>0</v>
      </c>
      <c r="EI586" s="340">
        <v>0</v>
      </c>
      <c r="EJ586" s="235">
        <v>0</v>
      </c>
      <c r="EK586" s="235">
        <v>5</v>
      </c>
      <c r="EL586" s="235">
        <v>0</v>
      </c>
      <c r="EM586" s="235">
        <v>0</v>
      </c>
      <c r="EN586" s="235">
        <v>0</v>
      </c>
      <c r="EO586" s="235">
        <v>0</v>
      </c>
      <c r="EP586" s="235">
        <v>0</v>
      </c>
      <c r="EQ586" s="235">
        <v>0</v>
      </c>
      <c r="ER586" s="235">
        <v>0</v>
      </c>
      <c r="ES586" s="235">
        <v>0</v>
      </c>
      <c r="ET586" s="235">
        <v>0</v>
      </c>
      <c r="EU586" s="235">
        <v>0</v>
      </c>
      <c r="EV586" s="235">
        <v>2</v>
      </c>
      <c r="EW586" s="235">
        <v>0</v>
      </c>
      <c r="EX586" s="235">
        <v>0</v>
      </c>
      <c r="EY586" s="235">
        <v>0</v>
      </c>
    </row>
    <row r="587" spans="1:155" x14ac:dyDescent="0.2">
      <c r="A587" t="s">
        <v>1875</v>
      </c>
      <c r="K587">
        <v>0</v>
      </c>
      <c r="L587">
        <v>12</v>
      </c>
      <c r="M587">
        <v>0</v>
      </c>
      <c r="N587">
        <v>75</v>
      </c>
      <c r="O587">
        <v>25</v>
      </c>
      <c r="P587">
        <v>0</v>
      </c>
      <c r="Q587">
        <v>69</v>
      </c>
      <c r="R587">
        <v>3</v>
      </c>
      <c r="S587">
        <v>15</v>
      </c>
      <c r="T587">
        <v>48</v>
      </c>
      <c r="U587">
        <v>17</v>
      </c>
      <c r="V587">
        <v>27</v>
      </c>
      <c r="W587">
        <v>0</v>
      </c>
      <c r="X587">
        <v>0</v>
      </c>
      <c r="Y587">
        <v>0</v>
      </c>
      <c r="Z587">
        <v>0</v>
      </c>
      <c r="AA587" t="s">
        <v>2201</v>
      </c>
      <c r="AB587">
        <v>0</v>
      </c>
      <c r="AC587">
        <v>0</v>
      </c>
      <c r="AD587">
        <v>0</v>
      </c>
      <c r="AE587">
        <v>0</v>
      </c>
      <c r="AF587">
        <v>1</v>
      </c>
      <c r="AG587">
        <v>0</v>
      </c>
      <c r="AH587">
        <v>5</v>
      </c>
      <c r="AI587">
        <v>1</v>
      </c>
      <c r="AJ587">
        <v>0</v>
      </c>
      <c r="AK587">
        <v>0</v>
      </c>
      <c r="AL587">
        <v>0</v>
      </c>
      <c r="AM587">
        <v>3</v>
      </c>
      <c r="AN587">
        <v>0</v>
      </c>
      <c r="AO587">
        <v>0</v>
      </c>
      <c r="AP587">
        <v>0</v>
      </c>
      <c r="AQ587">
        <v>0</v>
      </c>
      <c r="AR587">
        <v>0</v>
      </c>
      <c r="AS587">
        <v>0</v>
      </c>
      <c r="AT587">
        <v>0</v>
      </c>
      <c r="AU587">
        <v>0</v>
      </c>
      <c r="AV587">
        <v>0</v>
      </c>
      <c r="AW587">
        <v>0</v>
      </c>
      <c r="AX587">
        <v>3</v>
      </c>
      <c r="AY587">
        <v>0</v>
      </c>
      <c r="AZ587">
        <v>0</v>
      </c>
      <c r="BA587">
        <v>3</v>
      </c>
      <c r="BB587">
        <v>9</v>
      </c>
      <c r="BC587">
        <v>0</v>
      </c>
      <c r="BD587">
        <v>0</v>
      </c>
      <c r="BE587">
        <v>0</v>
      </c>
      <c r="BF587">
        <v>0</v>
      </c>
      <c r="BG587">
        <v>0</v>
      </c>
      <c r="BH587">
        <v>0</v>
      </c>
      <c r="BI587">
        <v>0</v>
      </c>
      <c r="BJ587">
        <v>0</v>
      </c>
      <c r="BK587">
        <v>6</v>
      </c>
      <c r="BL587">
        <v>0</v>
      </c>
      <c r="BM587">
        <v>0</v>
      </c>
      <c r="BN587">
        <v>12</v>
      </c>
      <c r="BO587">
        <v>2</v>
      </c>
      <c r="BP587">
        <v>0</v>
      </c>
      <c r="BQ587">
        <v>3</v>
      </c>
      <c r="BR587">
        <v>0</v>
      </c>
      <c r="BS587">
        <v>2</v>
      </c>
      <c r="BT587">
        <v>0</v>
      </c>
      <c r="BU587">
        <v>0</v>
      </c>
      <c r="BV587">
        <v>0</v>
      </c>
      <c r="BW587">
        <v>0</v>
      </c>
      <c r="BX587">
        <v>0</v>
      </c>
      <c r="BY587">
        <v>3</v>
      </c>
      <c r="BZ587">
        <v>0</v>
      </c>
      <c r="CA587">
        <v>0</v>
      </c>
      <c r="CB587">
        <v>0</v>
      </c>
      <c r="CC587">
        <v>0</v>
      </c>
      <c r="CD587">
        <v>8</v>
      </c>
      <c r="CE587">
        <v>0</v>
      </c>
      <c r="CF587">
        <v>0</v>
      </c>
      <c r="CG587">
        <v>0</v>
      </c>
      <c r="CH587">
        <v>8</v>
      </c>
      <c r="CI587">
        <v>0</v>
      </c>
      <c r="CJ587">
        <v>0</v>
      </c>
      <c r="CK587">
        <v>0</v>
      </c>
      <c r="CL587">
        <v>0</v>
      </c>
      <c r="CM587">
        <v>0</v>
      </c>
      <c r="CN587">
        <v>0</v>
      </c>
      <c r="CO587">
        <v>0</v>
      </c>
      <c r="CP587">
        <v>0</v>
      </c>
      <c r="CQ587">
        <v>2</v>
      </c>
      <c r="CR587">
        <v>0</v>
      </c>
      <c r="CS587">
        <v>0</v>
      </c>
      <c r="CT587">
        <v>8</v>
      </c>
      <c r="CU587">
        <v>0</v>
      </c>
      <c r="CV587">
        <v>1</v>
      </c>
      <c r="CW587">
        <v>0</v>
      </c>
      <c r="CX587">
        <v>0</v>
      </c>
      <c r="CY587">
        <v>6</v>
      </c>
      <c r="CZ587">
        <v>0</v>
      </c>
      <c r="DA587">
        <v>0</v>
      </c>
      <c r="DB587">
        <v>0</v>
      </c>
      <c r="DC587">
        <v>0</v>
      </c>
      <c r="DD587">
        <v>0</v>
      </c>
      <c r="DE587">
        <v>1</v>
      </c>
      <c r="DF587">
        <v>0</v>
      </c>
      <c r="DG587">
        <v>0</v>
      </c>
      <c r="DH587">
        <v>0</v>
      </c>
      <c r="DI587">
        <v>0</v>
      </c>
      <c r="DJ587">
        <v>7</v>
      </c>
      <c r="DK587">
        <v>0</v>
      </c>
      <c r="DL587">
        <v>0</v>
      </c>
      <c r="DM587">
        <v>0</v>
      </c>
      <c r="DN587">
        <v>5</v>
      </c>
      <c r="DO587">
        <v>0</v>
      </c>
      <c r="DP587">
        <v>0</v>
      </c>
      <c r="DQ587">
        <v>0</v>
      </c>
      <c r="DR587">
        <v>0</v>
      </c>
      <c r="DS587">
        <v>0</v>
      </c>
      <c r="DT587" s="340">
        <v>0</v>
      </c>
      <c r="DU587" s="340">
        <v>0</v>
      </c>
      <c r="DV587" s="340">
        <v>0</v>
      </c>
      <c r="DW587" s="340">
        <v>1</v>
      </c>
      <c r="DX587" s="340">
        <v>0</v>
      </c>
      <c r="DY587" s="340">
        <v>0</v>
      </c>
      <c r="DZ587" s="340">
        <v>8</v>
      </c>
      <c r="EA587" s="340">
        <v>0</v>
      </c>
      <c r="EB587" s="340">
        <v>0</v>
      </c>
      <c r="EC587" s="340">
        <v>1</v>
      </c>
      <c r="ED587" s="340">
        <v>0</v>
      </c>
      <c r="EE587" s="340">
        <v>2</v>
      </c>
      <c r="EF587" s="340">
        <v>0</v>
      </c>
      <c r="EG587" s="340">
        <v>0</v>
      </c>
      <c r="EH587" s="340">
        <v>0</v>
      </c>
      <c r="EI587" s="340">
        <v>0</v>
      </c>
      <c r="EJ587" s="235">
        <v>0</v>
      </c>
      <c r="EK587" s="235">
        <v>0</v>
      </c>
      <c r="EL587" s="235">
        <v>0</v>
      </c>
      <c r="EM587" s="235">
        <v>2</v>
      </c>
      <c r="EN587" s="235">
        <v>0</v>
      </c>
      <c r="EO587" s="235">
        <v>0</v>
      </c>
      <c r="EP587" s="235">
        <v>5</v>
      </c>
      <c r="EQ587" s="235">
        <v>0</v>
      </c>
      <c r="ER587" s="235">
        <v>0</v>
      </c>
      <c r="ES587" s="235">
        <v>3</v>
      </c>
      <c r="ET587" s="235">
        <v>12</v>
      </c>
      <c r="EU587" s="235">
        <v>0</v>
      </c>
      <c r="EV587" s="235">
        <v>0</v>
      </c>
      <c r="EW587" s="235">
        <v>0</v>
      </c>
      <c r="EX587" s="235">
        <v>0</v>
      </c>
      <c r="EY587" s="235">
        <v>0</v>
      </c>
    </row>
    <row r="588" spans="1:155" x14ac:dyDescent="0.2">
      <c r="A588" t="s">
        <v>2240</v>
      </c>
      <c r="K588">
        <v>7</v>
      </c>
      <c r="L588">
        <v>12</v>
      </c>
      <c r="M588">
        <v>0</v>
      </c>
      <c r="N588">
        <v>38</v>
      </c>
      <c r="O588">
        <v>17</v>
      </c>
      <c r="P588">
        <v>0</v>
      </c>
      <c r="Q588">
        <v>55</v>
      </c>
      <c r="R588">
        <v>2</v>
      </c>
      <c r="S588">
        <v>12</v>
      </c>
      <c r="T588">
        <v>16</v>
      </c>
      <c r="U588">
        <v>3</v>
      </c>
      <c r="V588">
        <v>22</v>
      </c>
      <c r="W588">
        <v>1</v>
      </c>
      <c r="X588">
        <v>0</v>
      </c>
      <c r="Y588">
        <v>1</v>
      </c>
      <c r="Z588">
        <v>3</v>
      </c>
      <c r="AA588" t="s">
        <v>2201</v>
      </c>
      <c r="AB588">
        <v>2</v>
      </c>
      <c r="AC588">
        <v>1</v>
      </c>
      <c r="AD588">
        <v>0</v>
      </c>
      <c r="AE588">
        <v>1</v>
      </c>
      <c r="AF588">
        <v>0</v>
      </c>
      <c r="AG588">
        <v>0</v>
      </c>
      <c r="AH588">
        <v>0</v>
      </c>
      <c r="AI588">
        <v>1</v>
      </c>
      <c r="AJ588">
        <v>1</v>
      </c>
      <c r="AK588">
        <v>0</v>
      </c>
      <c r="AL588">
        <v>0</v>
      </c>
      <c r="AM588">
        <v>1</v>
      </c>
      <c r="AN588">
        <v>0</v>
      </c>
      <c r="AO588">
        <v>0</v>
      </c>
      <c r="AP588">
        <v>1</v>
      </c>
      <c r="AQ588">
        <v>0</v>
      </c>
      <c r="AR588">
        <v>0</v>
      </c>
      <c r="AS588">
        <v>2</v>
      </c>
      <c r="AT588">
        <v>0</v>
      </c>
      <c r="AU588">
        <v>0</v>
      </c>
      <c r="AV588">
        <v>0</v>
      </c>
      <c r="AW588">
        <v>0</v>
      </c>
      <c r="AX588">
        <v>2</v>
      </c>
      <c r="AY588">
        <v>0</v>
      </c>
      <c r="AZ588">
        <v>0</v>
      </c>
      <c r="BA588">
        <v>0</v>
      </c>
      <c r="BB588">
        <v>3</v>
      </c>
      <c r="BC588">
        <v>0</v>
      </c>
      <c r="BD588">
        <v>0</v>
      </c>
      <c r="BE588">
        <v>0</v>
      </c>
      <c r="BF588">
        <v>1</v>
      </c>
      <c r="BG588">
        <v>0</v>
      </c>
      <c r="BH588">
        <v>2</v>
      </c>
      <c r="BI588">
        <v>0</v>
      </c>
      <c r="BJ588">
        <v>0</v>
      </c>
      <c r="BK588">
        <v>6</v>
      </c>
      <c r="BL588">
        <v>2</v>
      </c>
      <c r="BM588">
        <v>0</v>
      </c>
      <c r="BN588">
        <v>2</v>
      </c>
      <c r="BO588">
        <v>0</v>
      </c>
      <c r="BP588">
        <v>0</v>
      </c>
      <c r="BQ588">
        <v>0</v>
      </c>
      <c r="BR588">
        <v>0</v>
      </c>
      <c r="BS588">
        <v>1</v>
      </c>
      <c r="BT588">
        <v>0</v>
      </c>
      <c r="BU588">
        <v>0</v>
      </c>
      <c r="BV588">
        <v>0</v>
      </c>
      <c r="BW588">
        <v>0</v>
      </c>
      <c r="BX588">
        <v>0</v>
      </c>
      <c r="BY588">
        <v>0</v>
      </c>
      <c r="BZ588">
        <v>0</v>
      </c>
      <c r="CA588">
        <v>0</v>
      </c>
      <c r="CB588">
        <v>1</v>
      </c>
      <c r="CC588">
        <v>0</v>
      </c>
      <c r="CD588">
        <v>5</v>
      </c>
      <c r="CE588">
        <v>0</v>
      </c>
      <c r="CF588">
        <v>0</v>
      </c>
      <c r="CG588">
        <v>0</v>
      </c>
      <c r="CH588">
        <v>2</v>
      </c>
      <c r="CI588">
        <v>0</v>
      </c>
      <c r="CJ588">
        <v>0</v>
      </c>
      <c r="CK588">
        <v>0</v>
      </c>
      <c r="CL588">
        <v>0</v>
      </c>
      <c r="CM588">
        <v>0</v>
      </c>
      <c r="CN588">
        <v>0</v>
      </c>
      <c r="CO588">
        <v>1</v>
      </c>
      <c r="CP588">
        <v>0</v>
      </c>
      <c r="CQ588">
        <v>2</v>
      </c>
      <c r="CR588">
        <v>0</v>
      </c>
      <c r="CS588">
        <v>0</v>
      </c>
      <c r="CT588">
        <v>2</v>
      </c>
      <c r="CU588">
        <v>0</v>
      </c>
      <c r="CV588">
        <v>1</v>
      </c>
      <c r="CW588">
        <v>1</v>
      </c>
      <c r="CX588">
        <v>0</v>
      </c>
      <c r="CY588">
        <v>3</v>
      </c>
      <c r="CZ588">
        <v>1</v>
      </c>
      <c r="DA588">
        <v>0</v>
      </c>
      <c r="DB588">
        <v>0</v>
      </c>
      <c r="DC588">
        <v>0</v>
      </c>
      <c r="DD588">
        <v>0</v>
      </c>
      <c r="DE588">
        <v>2</v>
      </c>
      <c r="DF588">
        <v>0</v>
      </c>
      <c r="DG588">
        <v>0</v>
      </c>
      <c r="DH588">
        <v>2</v>
      </c>
      <c r="DI588">
        <v>0</v>
      </c>
      <c r="DJ588">
        <v>4</v>
      </c>
      <c r="DK588">
        <v>0</v>
      </c>
      <c r="DL588">
        <v>0</v>
      </c>
      <c r="DM588">
        <v>0</v>
      </c>
      <c r="DN588">
        <v>3</v>
      </c>
      <c r="DO588">
        <v>0</v>
      </c>
      <c r="DP588">
        <v>0</v>
      </c>
      <c r="DQ588">
        <v>0</v>
      </c>
      <c r="DR588">
        <v>0</v>
      </c>
      <c r="DS588">
        <v>0</v>
      </c>
      <c r="DT588" s="340">
        <v>1</v>
      </c>
      <c r="DU588" s="340">
        <v>1</v>
      </c>
      <c r="DV588" s="340">
        <v>0</v>
      </c>
      <c r="DW588" s="340">
        <v>3</v>
      </c>
      <c r="DX588" s="340">
        <v>0</v>
      </c>
      <c r="DY588" s="340">
        <v>0</v>
      </c>
      <c r="DZ588" s="340">
        <v>5</v>
      </c>
      <c r="EA588" s="340">
        <v>0</v>
      </c>
      <c r="EB588" s="340">
        <v>0</v>
      </c>
      <c r="EC588" s="340">
        <v>0</v>
      </c>
      <c r="ED588" s="340">
        <v>0</v>
      </c>
      <c r="EE588" s="340">
        <v>2</v>
      </c>
      <c r="EF588" s="340">
        <v>0</v>
      </c>
      <c r="EG588" s="340">
        <v>0</v>
      </c>
      <c r="EH588" s="340">
        <v>0</v>
      </c>
      <c r="EI588" s="340">
        <v>0</v>
      </c>
      <c r="EJ588" s="235">
        <v>0</v>
      </c>
      <c r="EK588" s="235">
        <v>0</v>
      </c>
      <c r="EL588" s="235">
        <v>0</v>
      </c>
      <c r="EM588" s="235">
        <v>0</v>
      </c>
      <c r="EN588" s="235">
        <v>0</v>
      </c>
      <c r="EO588" s="235">
        <v>0</v>
      </c>
      <c r="EP588" s="235">
        <v>3</v>
      </c>
      <c r="EQ588" s="235">
        <v>0</v>
      </c>
      <c r="ER588" s="235">
        <v>0</v>
      </c>
      <c r="ES588" s="235">
        <v>0</v>
      </c>
      <c r="ET588" s="235">
        <v>3</v>
      </c>
      <c r="EU588" s="235">
        <v>0</v>
      </c>
      <c r="EV588" s="235">
        <v>1</v>
      </c>
      <c r="EW588" s="235">
        <v>0</v>
      </c>
      <c r="EX588" s="235">
        <v>0</v>
      </c>
      <c r="EY588" s="235">
        <v>0</v>
      </c>
    </row>
    <row r="589" spans="1:155" x14ac:dyDescent="0.2">
      <c r="A589" t="s">
        <v>1925</v>
      </c>
      <c r="K589">
        <v>0</v>
      </c>
      <c r="L589">
        <v>4</v>
      </c>
      <c r="M589">
        <v>0</v>
      </c>
      <c r="N589">
        <v>14</v>
      </c>
      <c r="O589">
        <v>14</v>
      </c>
      <c r="P589">
        <v>0</v>
      </c>
      <c r="Q589">
        <v>29</v>
      </c>
      <c r="R589">
        <v>1</v>
      </c>
      <c r="S589">
        <v>9</v>
      </c>
      <c r="T589">
        <v>19</v>
      </c>
      <c r="U589">
        <v>3</v>
      </c>
      <c r="V589">
        <v>24</v>
      </c>
      <c r="W589">
        <v>0</v>
      </c>
      <c r="X589">
        <v>0</v>
      </c>
      <c r="Y589">
        <v>0</v>
      </c>
      <c r="Z589">
        <v>1</v>
      </c>
      <c r="AA589" t="s">
        <v>2201</v>
      </c>
      <c r="AB589">
        <v>0</v>
      </c>
      <c r="AC589">
        <v>0</v>
      </c>
      <c r="AD589">
        <v>0</v>
      </c>
      <c r="AE589">
        <v>0</v>
      </c>
      <c r="AF589">
        <v>0</v>
      </c>
      <c r="AG589">
        <v>0</v>
      </c>
      <c r="AH589">
        <v>5</v>
      </c>
      <c r="AI589">
        <v>0</v>
      </c>
      <c r="AJ589">
        <v>0</v>
      </c>
      <c r="AK589">
        <v>2</v>
      </c>
      <c r="AL589">
        <v>1</v>
      </c>
      <c r="AM589">
        <v>0</v>
      </c>
      <c r="AN589">
        <v>0</v>
      </c>
      <c r="AO589">
        <v>0</v>
      </c>
      <c r="AP589">
        <v>0</v>
      </c>
      <c r="AQ589">
        <v>0</v>
      </c>
      <c r="AR589">
        <v>0</v>
      </c>
      <c r="AS589">
        <v>0</v>
      </c>
      <c r="AT589">
        <v>0</v>
      </c>
      <c r="AU589">
        <v>0</v>
      </c>
      <c r="AV589">
        <v>1</v>
      </c>
      <c r="AW589">
        <v>0</v>
      </c>
      <c r="AX589">
        <v>0</v>
      </c>
      <c r="AY589">
        <v>0</v>
      </c>
      <c r="AZ589">
        <v>0</v>
      </c>
      <c r="BA589">
        <v>2</v>
      </c>
      <c r="BB589">
        <v>2</v>
      </c>
      <c r="BC589">
        <v>0</v>
      </c>
      <c r="BD589">
        <v>0</v>
      </c>
      <c r="BE589">
        <v>0</v>
      </c>
      <c r="BF589">
        <v>0</v>
      </c>
      <c r="BG589">
        <v>0</v>
      </c>
      <c r="BH589">
        <v>0</v>
      </c>
      <c r="BI589">
        <v>0</v>
      </c>
      <c r="BJ589">
        <v>0</v>
      </c>
      <c r="BK589">
        <v>1</v>
      </c>
      <c r="BL589">
        <v>1</v>
      </c>
      <c r="BM589">
        <v>0</v>
      </c>
      <c r="BN589">
        <v>4</v>
      </c>
      <c r="BO589">
        <v>0</v>
      </c>
      <c r="BP589">
        <v>0</v>
      </c>
      <c r="BQ589">
        <v>4</v>
      </c>
      <c r="BR589">
        <v>0</v>
      </c>
      <c r="BS589">
        <v>4</v>
      </c>
      <c r="BT589">
        <v>0</v>
      </c>
      <c r="BU589">
        <v>0</v>
      </c>
      <c r="BV589">
        <v>0</v>
      </c>
      <c r="BW589">
        <v>0</v>
      </c>
      <c r="BX589">
        <v>0</v>
      </c>
      <c r="BY589">
        <v>0</v>
      </c>
      <c r="BZ589">
        <v>0</v>
      </c>
      <c r="CA589">
        <v>0</v>
      </c>
      <c r="CB589">
        <v>1</v>
      </c>
      <c r="CC589">
        <v>0</v>
      </c>
      <c r="CD589">
        <v>1</v>
      </c>
      <c r="CE589">
        <v>0</v>
      </c>
      <c r="CF589">
        <v>0</v>
      </c>
      <c r="CG589">
        <v>0</v>
      </c>
      <c r="CH589">
        <v>10</v>
      </c>
      <c r="CI589">
        <v>0</v>
      </c>
      <c r="CJ589">
        <v>0</v>
      </c>
      <c r="CK589">
        <v>0</v>
      </c>
      <c r="CL589">
        <v>0</v>
      </c>
      <c r="CM589">
        <v>0</v>
      </c>
      <c r="CN589">
        <v>0</v>
      </c>
      <c r="CO589">
        <v>0</v>
      </c>
      <c r="CP589">
        <v>0</v>
      </c>
      <c r="CQ589">
        <v>2</v>
      </c>
      <c r="CR589">
        <v>0</v>
      </c>
      <c r="CS589">
        <v>0</v>
      </c>
      <c r="CT589">
        <v>3</v>
      </c>
      <c r="CU589">
        <v>0</v>
      </c>
      <c r="CV589">
        <v>0</v>
      </c>
      <c r="CW589">
        <v>0</v>
      </c>
      <c r="CX589">
        <v>1</v>
      </c>
      <c r="CY589">
        <v>4</v>
      </c>
      <c r="CZ589">
        <v>0</v>
      </c>
      <c r="DA589">
        <v>0</v>
      </c>
      <c r="DB589">
        <v>0</v>
      </c>
      <c r="DC589">
        <v>1</v>
      </c>
      <c r="DD589">
        <v>0</v>
      </c>
      <c r="DE589">
        <v>0</v>
      </c>
      <c r="DF589">
        <v>0</v>
      </c>
      <c r="DG589">
        <v>0</v>
      </c>
      <c r="DH589">
        <v>1</v>
      </c>
      <c r="DI589">
        <v>0</v>
      </c>
      <c r="DJ589">
        <v>2</v>
      </c>
      <c r="DK589">
        <v>0</v>
      </c>
      <c r="DL589">
        <v>0</v>
      </c>
      <c r="DM589">
        <v>0</v>
      </c>
      <c r="DN589">
        <v>4</v>
      </c>
      <c r="DO589">
        <v>0</v>
      </c>
      <c r="DP589">
        <v>0</v>
      </c>
      <c r="DQ589">
        <v>0</v>
      </c>
      <c r="DR589">
        <v>0</v>
      </c>
      <c r="DS589">
        <v>0</v>
      </c>
      <c r="DT589" s="340">
        <v>0</v>
      </c>
      <c r="DU589" s="340">
        <v>0</v>
      </c>
      <c r="DV589" s="340">
        <v>0</v>
      </c>
      <c r="DW589" s="340">
        <v>1</v>
      </c>
      <c r="DX589" s="340">
        <v>2</v>
      </c>
      <c r="DY589" s="340">
        <v>0</v>
      </c>
      <c r="DZ589" s="340">
        <v>2</v>
      </c>
      <c r="EA589" s="340">
        <v>0</v>
      </c>
      <c r="EB589" s="340">
        <v>0</v>
      </c>
      <c r="EC589" s="340">
        <v>1</v>
      </c>
      <c r="ED589" s="340">
        <v>0</v>
      </c>
      <c r="EE589" s="340">
        <v>0</v>
      </c>
      <c r="EF589" s="340">
        <v>0</v>
      </c>
      <c r="EG589" s="340">
        <v>0</v>
      </c>
      <c r="EH589" s="340">
        <v>0</v>
      </c>
      <c r="EI589" s="340">
        <v>0</v>
      </c>
      <c r="EJ589" s="235">
        <v>0</v>
      </c>
      <c r="EK589" s="235">
        <v>2</v>
      </c>
      <c r="EL589" s="235">
        <v>0</v>
      </c>
      <c r="EM589" s="235">
        <v>0</v>
      </c>
      <c r="EN589" s="235">
        <v>3</v>
      </c>
      <c r="EO589" s="235">
        <v>0</v>
      </c>
      <c r="EP589" s="235">
        <v>2</v>
      </c>
      <c r="EQ589" s="235">
        <v>0</v>
      </c>
      <c r="ER589" s="235">
        <v>0</v>
      </c>
      <c r="ES589" s="235">
        <v>0</v>
      </c>
      <c r="ET589" s="235">
        <v>4</v>
      </c>
      <c r="EU589" s="235">
        <v>0</v>
      </c>
      <c r="EV589" s="235">
        <v>0</v>
      </c>
      <c r="EW589" s="235">
        <v>0</v>
      </c>
      <c r="EX589" s="235">
        <v>0</v>
      </c>
      <c r="EY589" s="235">
        <v>0</v>
      </c>
    </row>
    <row r="590" spans="1:155" x14ac:dyDescent="0.2">
      <c r="A590" t="s">
        <v>2568</v>
      </c>
      <c r="K590">
        <v>0</v>
      </c>
      <c r="L590">
        <v>5</v>
      </c>
      <c r="M590">
        <v>0</v>
      </c>
      <c r="N590">
        <v>14</v>
      </c>
      <c r="O590">
        <v>6</v>
      </c>
      <c r="P590">
        <v>0</v>
      </c>
      <c r="Q590">
        <v>23</v>
      </c>
      <c r="R590">
        <v>1</v>
      </c>
      <c r="S590">
        <v>2</v>
      </c>
      <c r="T590">
        <v>3</v>
      </c>
      <c r="U590">
        <v>2</v>
      </c>
      <c r="V590">
        <v>13</v>
      </c>
      <c r="W590">
        <v>0</v>
      </c>
      <c r="X590">
        <v>0</v>
      </c>
      <c r="Y590">
        <v>0</v>
      </c>
      <c r="Z590">
        <v>1</v>
      </c>
      <c r="AA590" t="s">
        <v>2201</v>
      </c>
      <c r="AB590">
        <v>0</v>
      </c>
      <c r="AC590">
        <v>0</v>
      </c>
      <c r="AD590">
        <v>0</v>
      </c>
      <c r="AE590">
        <v>0</v>
      </c>
      <c r="AF590">
        <v>0</v>
      </c>
      <c r="AG590">
        <v>0</v>
      </c>
      <c r="AH590">
        <v>2</v>
      </c>
      <c r="AI590">
        <v>0</v>
      </c>
      <c r="AJ590">
        <v>0</v>
      </c>
      <c r="AK590">
        <v>0</v>
      </c>
      <c r="AL590">
        <v>0</v>
      </c>
      <c r="AM590">
        <v>1</v>
      </c>
      <c r="AN590">
        <v>0</v>
      </c>
      <c r="AO590">
        <v>0</v>
      </c>
      <c r="AP590">
        <v>0</v>
      </c>
      <c r="AQ590">
        <v>0</v>
      </c>
      <c r="AR590">
        <v>0</v>
      </c>
      <c r="AS590">
        <v>0</v>
      </c>
      <c r="AT590">
        <v>0</v>
      </c>
      <c r="AU590">
        <v>1</v>
      </c>
      <c r="AV590">
        <v>2</v>
      </c>
      <c r="AW590">
        <v>0</v>
      </c>
      <c r="AX590">
        <v>0</v>
      </c>
      <c r="AY590">
        <v>0</v>
      </c>
      <c r="AZ590">
        <v>0</v>
      </c>
      <c r="BA590">
        <v>0</v>
      </c>
      <c r="BB590">
        <v>2</v>
      </c>
      <c r="BC590">
        <v>0</v>
      </c>
      <c r="BD590">
        <v>1</v>
      </c>
      <c r="BE590">
        <v>0</v>
      </c>
      <c r="BF590">
        <v>0</v>
      </c>
      <c r="BG590">
        <v>0</v>
      </c>
      <c r="BH590">
        <v>0</v>
      </c>
      <c r="BI590">
        <v>2</v>
      </c>
      <c r="BJ590">
        <v>0</v>
      </c>
      <c r="BK590">
        <v>0</v>
      </c>
      <c r="BL590">
        <v>0</v>
      </c>
      <c r="BM590">
        <v>0</v>
      </c>
      <c r="BN590">
        <v>0</v>
      </c>
      <c r="BO590">
        <v>0</v>
      </c>
      <c r="BP590">
        <v>0</v>
      </c>
      <c r="BQ590">
        <v>0</v>
      </c>
      <c r="BR590">
        <v>0</v>
      </c>
      <c r="BS590">
        <v>2</v>
      </c>
      <c r="BT590">
        <v>0</v>
      </c>
      <c r="BU590">
        <v>0</v>
      </c>
      <c r="BV590">
        <v>0</v>
      </c>
      <c r="BW590">
        <v>0</v>
      </c>
      <c r="BX590">
        <v>0</v>
      </c>
      <c r="BY590">
        <v>0</v>
      </c>
      <c r="BZ590">
        <v>0</v>
      </c>
      <c r="CA590">
        <v>0</v>
      </c>
      <c r="CB590">
        <v>0</v>
      </c>
      <c r="CC590">
        <v>0</v>
      </c>
      <c r="CD590">
        <v>1</v>
      </c>
      <c r="CE590">
        <v>0</v>
      </c>
      <c r="CF590">
        <v>0</v>
      </c>
      <c r="CG590">
        <v>0</v>
      </c>
      <c r="CH590">
        <v>0</v>
      </c>
      <c r="CI590">
        <v>0</v>
      </c>
      <c r="CJ590">
        <v>0</v>
      </c>
      <c r="CK590">
        <v>0</v>
      </c>
      <c r="CL590">
        <v>0</v>
      </c>
      <c r="CM590">
        <v>0</v>
      </c>
      <c r="CN590">
        <v>0</v>
      </c>
      <c r="CO590">
        <v>0</v>
      </c>
      <c r="CP590">
        <v>0</v>
      </c>
      <c r="CQ590">
        <v>1</v>
      </c>
      <c r="CR590">
        <v>0</v>
      </c>
      <c r="CS590">
        <v>0</v>
      </c>
      <c r="CT590">
        <v>2</v>
      </c>
      <c r="CU590">
        <v>0</v>
      </c>
      <c r="CV590">
        <v>0</v>
      </c>
      <c r="CW590">
        <v>0</v>
      </c>
      <c r="CX590">
        <v>0</v>
      </c>
      <c r="CY590">
        <v>1</v>
      </c>
      <c r="CZ590">
        <v>0</v>
      </c>
      <c r="DA590">
        <v>0</v>
      </c>
      <c r="DB590">
        <v>0</v>
      </c>
      <c r="DC590">
        <v>1</v>
      </c>
      <c r="DD590">
        <v>0</v>
      </c>
      <c r="DE590">
        <v>0</v>
      </c>
      <c r="DF590">
        <v>0</v>
      </c>
      <c r="DG590">
        <v>0</v>
      </c>
      <c r="DH590">
        <v>1</v>
      </c>
      <c r="DI590">
        <v>0</v>
      </c>
      <c r="DJ590">
        <v>1</v>
      </c>
      <c r="DK590">
        <v>0</v>
      </c>
      <c r="DL590">
        <v>0</v>
      </c>
      <c r="DM590">
        <v>0</v>
      </c>
      <c r="DN590">
        <v>0</v>
      </c>
      <c r="DO590">
        <v>0</v>
      </c>
      <c r="DP590">
        <v>1</v>
      </c>
      <c r="DQ590">
        <v>0</v>
      </c>
      <c r="DR590">
        <v>0</v>
      </c>
      <c r="DS590">
        <v>0</v>
      </c>
      <c r="DT590" s="340">
        <v>0</v>
      </c>
      <c r="DU590" s="340">
        <v>0</v>
      </c>
      <c r="DV590" s="340">
        <v>0</v>
      </c>
      <c r="DW590" s="340">
        <v>0</v>
      </c>
      <c r="DX590" s="340">
        <v>0</v>
      </c>
      <c r="DY590" s="340">
        <v>0</v>
      </c>
      <c r="DZ590" s="340">
        <v>6</v>
      </c>
      <c r="EA590" s="340">
        <v>0</v>
      </c>
      <c r="EB590" s="340">
        <v>0</v>
      </c>
      <c r="EC590" s="340">
        <v>0</v>
      </c>
      <c r="ED590" s="340">
        <v>0</v>
      </c>
      <c r="EE590" s="340">
        <v>0</v>
      </c>
      <c r="EF590" s="340">
        <v>0</v>
      </c>
      <c r="EG590" s="340">
        <v>0</v>
      </c>
      <c r="EH590" s="340">
        <v>0</v>
      </c>
      <c r="EI590" s="340">
        <v>0</v>
      </c>
      <c r="EJ590" s="235">
        <v>0</v>
      </c>
      <c r="EK590" s="235">
        <v>2</v>
      </c>
      <c r="EL590" s="235">
        <v>1</v>
      </c>
      <c r="EM590" s="235">
        <v>0</v>
      </c>
      <c r="EN590" s="235">
        <v>0</v>
      </c>
      <c r="EO590" s="235">
        <v>0</v>
      </c>
      <c r="EP590" s="235">
        <v>2</v>
      </c>
      <c r="EQ590" s="235">
        <v>0</v>
      </c>
      <c r="ER590" s="235">
        <v>0</v>
      </c>
      <c r="ES590" s="235">
        <v>0</v>
      </c>
      <c r="ET590" s="235">
        <v>0</v>
      </c>
      <c r="EU590" s="235">
        <v>0</v>
      </c>
      <c r="EV590" s="235">
        <v>0</v>
      </c>
      <c r="EW590" s="235">
        <v>0</v>
      </c>
      <c r="EX590" s="235">
        <v>0</v>
      </c>
      <c r="EY590" s="235">
        <v>0</v>
      </c>
    </row>
    <row r="591" spans="1:155" x14ac:dyDescent="0.2">
      <c r="A591" t="s">
        <v>1881</v>
      </c>
      <c r="K591">
        <v>1</v>
      </c>
      <c r="L591">
        <v>1</v>
      </c>
      <c r="M591">
        <v>0</v>
      </c>
      <c r="N591">
        <v>25</v>
      </c>
      <c r="O591">
        <v>60</v>
      </c>
      <c r="P591">
        <v>0</v>
      </c>
      <c r="Q591">
        <v>58</v>
      </c>
      <c r="R591">
        <v>0</v>
      </c>
      <c r="S591">
        <v>0</v>
      </c>
      <c r="T591">
        <v>13</v>
      </c>
      <c r="U591">
        <v>0</v>
      </c>
      <c r="V591">
        <v>2</v>
      </c>
      <c r="W591">
        <v>0</v>
      </c>
      <c r="X591">
        <v>0</v>
      </c>
      <c r="Y591">
        <v>0</v>
      </c>
      <c r="Z591">
        <v>0</v>
      </c>
      <c r="AA591" t="s">
        <v>2201</v>
      </c>
      <c r="AB591">
        <v>1</v>
      </c>
      <c r="AC591">
        <v>0</v>
      </c>
      <c r="AD591">
        <v>0</v>
      </c>
      <c r="AE591">
        <v>0</v>
      </c>
      <c r="AF591">
        <v>1</v>
      </c>
      <c r="AG591">
        <v>0</v>
      </c>
      <c r="AH591">
        <v>9</v>
      </c>
      <c r="AI591">
        <v>0</v>
      </c>
      <c r="AJ591">
        <v>0</v>
      </c>
      <c r="AK591">
        <v>0</v>
      </c>
      <c r="AL591">
        <v>0</v>
      </c>
      <c r="AM591">
        <v>0</v>
      </c>
      <c r="AN591">
        <v>0</v>
      </c>
      <c r="AO591">
        <v>0</v>
      </c>
      <c r="AP591">
        <v>0</v>
      </c>
      <c r="AQ591">
        <v>0</v>
      </c>
      <c r="AR591">
        <v>0</v>
      </c>
      <c r="AS591">
        <v>0</v>
      </c>
      <c r="AT591">
        <v>0</v>
      </c>
      <c r="AU591">
        <v>0</v>
      </c>
      <c r="AV591">
        <v>10</v>
      </c>
      <c r="AW591">
        <v>0</v>
      </c>
      <c r="AX591">
        <v>0</v>
      </c>
      <c r="AY591">
        <v>0</v>
      </c>
      <c r="AZ591">
        <v>0</v>
      </c>
      <c r="BA591">
        <v>0</v>
      </c>
      <c r="BB591">
        <v>0</v>
      </c>
      <c r="BC591">
        <v>0</v>
      </c>
      <c r="BD591">
        <v>0</v>
      </c>
      <c r="BE591">
        <v>0</v>
      </c>
      <c r="BF591">
        <v>0</v>
      </c>
      <c r="BG591">
        <v>0</v>
      </c>
      <c r="BH591">
        <v>0</v>
      </c>
      <c r="BI591">
        <v>0</v>
      </c>
      <c r="BJ591">
        <v>0</v>
      </c>
      <c r="BK591">
        <v>1</v>
      </c>
      <c r="BL591">
        <v>0</v>
      </c>
      <c r="BM591">
        <v>0</v>
      </c>
      <c r="BN591">
        <v>5</v>
      </c>
      <c r="BO591">
        <v>0</v>
      </c>
      <c r="BP591">
        <v>0</v>
      </c>
      <c r="BQ591">
        <v>0</v>
      </c>
      <c r="BR591">
        <v>0</v>
      </c>
      <c r="BS591">
        <v>0</v>
      </c>
      <c r="BT591">
        <v>0</v>
      </c>
      <c r="BU591">
        <v>0</v>
      </c>
      <c r="BV591">
        <v>0</v>
      </c>
      <c r="BW591">
        <v>0</v>
      </c>
      <c r="BX591">
        <v>0</v>
      </c>
      <c r="BY591">
        <v>5</v>
      </c>
      <c r="BZ591">
        <v>0</v>
      </c>
      <c r="CA591">
        <v>0</v>
      </c>
      <c r="CB591">
        <v>0</v>
      </c>
      <c r="CC591">
        <v>0</v>
      </c>
      <c r="CD591">
        <v>0</v>
      </c>
      <c r="CE591">
        <v>0</v>
      </c>
      <c r="CF591">
        <v>0</v>
      </c>
      <c r="CG591">
        <v>0</v>
      </c>
      <c r="CH591">
        <v>0</v>
      </c>
      <c r="CI591">
        <v>0</v>
      </c>
      <c r="CJ591">
        <v>0</v>
      </c>
      <c r="CK591">
        <v>0</v>
      </c>
      <c r="CL591">
        <v>0</v>
      </c>
      <c r="CM591">
        <v>0</v>
      </c>
      <c r="CN591">
        <v>0</v>
      </c>
      <c r="CO591">
        <v>0</v>
      </c>
      <c r="CP591">
        <v>0</v>
      </c>
      <c r="CQ591">
        <v>0</v>
      </c>
      <c r="CR591">
        <v>0</v>
      </c>
      <c r="CS591">
        <v>0</v>
      </c>
      <c r="CT591">
        <v>5</v>
      </c>
      <c r="CU591">
        <v>0</v>
      </c>
      <c r="CV591">
        <v>0</v>
      </c>
      <c r="CW591">
        <v>0</v>
      </c>
      <c r="CX591">
        <v>0</v>
      </c>
      <c r="CY591">
        <v>0</v>
      </c>
      <c r="CZ591">
        <v>0</v>
      </c>
      <c r="DA591">
        <v>0</v>
      </c>
      <c r="DB591">
        <v>0</v>
      </c>
      <c r="DC591">
        <v>0</v>
      </c>
      <c r="DD591">
        <v>0</v>
      </c>
      <c r="DE591">
        <v>4</v>
      </c>
      <c r="DF591">
        <v>0</v>
      </c>
      <c r="DG591">
        <v>0</v>
      </c>
      <c r="DH591">
        <v>0</v>
      </c>
      <c r="DI591">
        <v>0</v>
      </c>
      <c r="DJ591">
        <v>0</v>
      </c>
      <c r="DK591">
        <v>0</v>
      </c>
      <c r="DL591">
        <v>0</v>
      </c>
      <c r="DM591">
        <v>0</v>
      </c>
      <c r="DN591">
        <v>0</v>
      </c>
      <c r="DO591">
        <v>0</v>
      </c>
      <c r="DP591">
        <v>1</v>
      </c>
      <c r="DQ591">
        <v>0</v>
      </c>
      <c r="DR591">
        <v>0</v>
      </c>
      <c r="DS591">
        <v>0</v>
      </c>
      <c r="DT591" s="340">
        <v>0</v>
      </c>
      <c r="DU591" s="340">
        <v>0</v>
      </c>
      <c r="DV591" s="340">
        <v>0</v>
      </c>
      <c r="DW591" s="340">
        <v>1</v>
      </c>
      <c r="DX591" s="340">
        <v>0</v>
      </c>
      <c r="DY591" s="340">
        <v>0</v>
      </c>
      <c r="DZ591" s="340">
        <v>2</v>
      </c>
      <c r="EA591" s="340">
        <v>0</v>
      </c>
      <c r="EB591" s="340">
        <v>0</v>
      </c>
      <c r="EC591" s="340">
        <v>0</v>
      </c>
      <c r="ED591" s="340">
        <v>0</v>
      </c>
      <c r="EE591" s="340">
        <v>0</v>
      </c>
      <c r="EF591" s="340">
        <v>0</v>
      </c>
      <c r="EG591" s="340">
        <v>0</v>
      </c>
      <c r="EH591" s="340">
        <v>0</v>
      </c>
      <c r="EI591" s="340">
        <v>0</v>
      </c>
      <c r="EJ591" s="235">
        <v>0</v>
      </c>
      <c r="EK591" s="235">
        <v>3</v>
      </c>
      <c r="EL591" s="235">
        <v>0</v>
      </c>
      <c r="EM591" s="235">
        <v>0</v>
      </c>
      <c r="EN591" s="235">
        <v>0</v>
      </c>
      <c r="EO591" s="235">
        <v>0</v>
      </c>
      <c r="EP591" s="235">
        <v>0</v>
      </c>
      <c r="EQ591" s="235">
        <v>0</v>
      </c>
      <c r="ER591" s="235">
        <v>0</v>
      </c>
      <c r="ES591" s="235">
        <v>0</v>
      </c>
      <c r="ET591" s="235">
        <v>0</v>
      </c>
      <c r="EU591" s="235">
        <v>0</v>
      </c>
      <c r="EV591" s="235">
        <v>0</v>
      </c>
      <c r="EW591" s="235">
        <v>0</v>
      </c>
      <c r="EX591" s="235">
        <v>0</v>
      </c>
      <c r="EY591" s="235">
        <v>0</v>
      </c>
    </row>
    <row r="592" spans="1:155" x14ac:dyDescent="0.2">
      <c r="A592" t="s">
        <v>2442</v>
      </c>
      <c r="DT592" s="340" t="e">
        <v>#N/A</v>
      </c>
      <c r="DU592" s="340" t="e">
        <v>#N/A</v>
      </c>
      <c r="DV592" s="340" t="e">
        <v>#N/A</v>
      </c>
      <c r="DW592" s="340" t="e">
        <v>#N/A</v>
      </c>
      <c r="DX592" s="340" t="e">
        <v>#N/A</v>
      </c>
      <c r="DY592" s="340" t="e">
        <v>#N/A</v>
      </c>
      <c r="DZ592" s="340" t="e">
        <v>#N/A</v>
      </c>
      <c r="EA592" s="340" t="e">
        <v>#N/A</v>
      </c>
      <c r="EB592" s="340" t="e">
        <v>#N/A</v>
      </c>
      <c r="EC592" s="340" t="e">
        <v>#N/A</v>
      </c>
      <c r="ED592" s="340" t="e">
        <v>#N/A</v>
      </c>
      <c r="EE592" s="340" t="e">
        <v>#N/A</v>
      </c>
      <c r="EF592" s="340" t="e">
        <v>#N/A</v>
      </c>
      <c r="EG592" s="340" t="e">
        <v>#N/A</v>
      </c>
      <c r="EH592" s="340" t="e">
        <v>#N/A</v>
      </c>
      <c r="EI592" s="340" t="e">
        <v>#N/A</v>
      </c>
      <c r="EJ592" s="235" t="e">
        <v>#N/A</v>
      </c>
      <c r="EK592" s="235" t="e">
        <v>#N/A</v>
      </c>
      <c r="EL592" s="235" t="e">
        <v>#N/A</v>
      </c>
      <c r="EM592" s="235" t="e">
        <v>#N/A</v>
      </c>
      <c r="EN592" s="235" t="e">
        <v>#N/A</v>
      </c>
      <c r="EO592" s="235" t="e">
        <v>#N/A</v>
      </c>
      <c r="EP592" s="235" t="e">
        <v>#N/A</v>
      </c>
      <c r="EQ592" s="235" t="e">
        <v>#N/A</v>
      </c>
      <c r="ER592" s="235" t="e">
        <v>#N/A</v>
      </c>
      <c r="ES592" s="235" t="e">
        <v>#N/A</v>
      </c>
      <c r="ET592" s="235" t="e">
        <v>#N/A</v>
      </c>
      <c r="EU592" s="235" t="e">
        <v>#N/A</v>
      </c>
      <c r="EV592" s="235" t="e">
        <v>#N/A</v>
      </c>
      <c r="EW592" s="235" t="e">
        <v>#N/A</v>
      </c>
      <c r="EX592" s="235" t="e">
        <v>#N/A</v>
      </c>
      <c r="EY592" s="235" t="e">
        <v>#N/A</v>
      </c>
    </row>
    <row r="593" spans="1:155" x14ac:dyDescent="0.2">
      <c r="A593" t="s">
        <v>2078</v>
      </c>
      <c r="K593">
        <v>0</v>
      </c>
      <c r="L593">
        <v>2</v>
      </c>
      <c r="M593">
        <v>0</v>
      </c>
      <c r="N593">
        <v>1</v>
      </c>
      <c r="O593">
        <v>13</v>
      </c>
      <c r="P593">
        <v>0</v>
      </c>
      <c r="Q593">
        <v>35</v>
      </c>
      <c r="R593">
        <v>0</v>
      </c>
      <c r="S593">
        <v>10</v>
      </c>
      <c r="T593">
        <v>4</v>
      </c>
      <c r="U593">
        <v>1</v>
      </c>
      <c r="V593">
        <v>85</v>
      </c>
      <c r="W593">
        <v>0</v>
      </c>
      <c r="X593">
        <v>0</v>
      </c>
      <c r="Y593">
        <v>0</v>
      </c>
      <c r="Z593">
        <v>59</v>
      </c>
      <c r="AA593" t="s">
        <v>2201</v>
      </c>
      <c r="AB593">
        <v>0</v>
      </c>
      <c r="AC593">
        <v>1</v>
      </c>
      <c r="AD593">
        <v>0</v>
      </c>
      <c r="AE593">
        <v>0</v>
      </c>
      <c r="AF593">
        <v>0</v>
      </c>
      <c r="AG593">
        <v>0</v>
      </c>
      <c r="AH593">
        <v>10</v>
      </c>
      <c r="AI593">
        <v>0</v>
      </c>
      <c r="AJ593">
        <v>0</v>
      </c>
      <c r="AK593">
        <v>0</v>
      </c>
      <c r="AL593">
        <v>0</v>
      </c>
      <c r="AM593">
        <v>2</v>
      </c>
      <c r="AN593">
        <v>0</v>
      </c>
      <c r="AO593">
        <v>0</v>
      </c>
      <c r="AP593">
        <v>0</v>
      </c>
      <c r="AQ593">
        <v>1</v>
      </c>
      <c r="AR593">
        <v>0</v>
      </c>
      <c r="AS593">
        <v>0</v>
      </c>
      <c r="AT593">
        <v>0</v>
      </c>
      <c r="AU593">
        <v>0</v>
      </c>
      <c r="AV593">
        <v>2</v>
      </c>
      <c r="AW593">
        <v>0</v>
      </c>
      <c r="AX593">
        <v>7</v>
      </c>
      <c r="AY593">
        <v>0</v>
      </c>
      <c r="AZ593">
        <v>0</v>
      </c>
      <c r="BA593">
        <v>0</v>
      </c>
      <c r="BB593">
        <v>0</v>
      </c>
      <c r="BC593">
        <v>0</v>
      </c>
      <c r="BD593">
        <v>0</v>
      </c>
      <c r="BE593">
        <v>0</v>
      </c>
      <c r="BF593">
        <v>0</v>
      </c>
      <c r="BG593">
        <v>0</v>
      </c>
      <c r="BH593">
        <v>0</v>
      </c>
      <c r="BI593">
        <v>0</v>
      </c>
      <c r="BJ593">
        <v>0</v>
      </c>
      <c r="BK593">
        <v>0</v>
      </c>
      <c r="BL593">
        <v>2</v>
      </c>
      <c r="BM593">
        <v>0</v>
      </c>
      <c r="BN593">
        <v>4</v>
      </c>
      <c r="BO593">
        <v>0</v>
      </c>
      <c r="BP593">
        <v>0</v>
      </c>
      <c r="BQ593">
        <v>0</v>
      </c>
      <c r="BR593">
        <v>0</v>
      </c>
      <c r="BS593">
        <v>7</v>
      </c>
      <c r="BT593">
        <v>0</v>
      </c>
      <c r="BU593">
        <v>0</v>
      </c>
      <c r="BV593">
        <v>0</v>
      </c>
      <c r="BW593">
        <v>2</v>
      </c>
      <c r="BX593">
        <v>0</v>
      </c>
      <c r="BY593">
        <v>0</v>
      </c>
      <c r="BZ593">
        <v>0</v>
      </c>
      <c r="CA593">
        <v>0</v>
      </c>
      <c r="CB593">
        <v>0</v>
      </c>
      <c r="CC593">
        <v>0</v>
      </c>
      <c r="CD593">
        <v>7</v>
      </c>
      <c r="CE593">
        <v>0</v>
      </c>
      <c r="CF593">
        <v>0</v>
      </c>
      <c r="CG593">
        <v>0</v>
      </c>
      <c r="CH593">
        <v>0</v>
      </c>
      <c r="CI593">
        <v>0</v>
      </c>
      <c r="CJ593">
        <v>0</v>
      </c>
      <c r="CK593">
        <v>0</v>
      </c>
      <c r="CL593">
        <v>0</v>
      </c>
      <c r="CM593">
        <v>0</v>
      </c>
      <c r="CN593">
        <v>0</v>
      </c>
      <c r="CO593">
        <v>0</v>
      </c>
      <c r="CP593">
        <v>0</v>
      </c>
      <c r="CQ593">
        <v>0</v>
      </c>
      <c r="CR593">
        <v>0</v>
      </c>
      <c r="CS593">
        <v>0</v>
      </c>
      <c r="CT593">
        <v>0</v>
      </c>
      <c r="CU593">
        <v>0</v>
      </c>
      <c r="CV593">
        <v>0</v>
      </c>
      <c r="CW593">
        <v>0</v>
      </c>
      <c r="CX593">
        <v>0</v>
      </c>
      <c r="CY593">
        <v>0</v>
      </c>
      <c r="CZ593">
        <v>0</v>
      </c>
      <c r="DA593">
        <v>0</v>
      </c>
      <c r="DB593">
        <v>0</v>
      </c>
      <c r="DC593">
        <v>0</v>
      </c>
      <c r="DD593">
        <v>0</v>
      </c>
      <c r="DE593">
        <v>0</v>
      </c>
      <c r="DF593">
        <v>0</v>
      </c>
      <c r="DG593">
        <v>0</v>
      </c>
      <c r="DH593">
        <v>0</v>
      </c>
      <c r="DI593">
        <v>0</v>
      </c>
      <c r="DJ593">
        <v>5</v>
      </c>
      <c r="DK593">
        <v>0</v>
      </c>
      <c r="DL593">
        <v>0</v>
      </c>
      <c r="DM593">
        <v>0</v>
      </c>
      <c r="DN593">
        <v>0</v>
      </c>
      <c r="DO593">
        <v>0</v>
      </c>
      <c r="DP593">
        <v>0</v>
      </c>
      <c r="DQ593">
        <v>0</v>
      </c>
      <c r="DR593">
        <v>0</v>
      </c>
      <c r="DS593">
        <v>0</v>
      </c>
      <c r="DT593" s="340">
        <v>0</v>
      </c>
      <c r="DU593" s="340">
        <v>1</v>
      </c>
      <c r="DV593" s="340">
        <v>0</v>
      </c>
      <c r="DW593" s="340">
        <v>0</v>
      </c>
      <c r="DX593" s="340">
        <v>0</v>
      </c>
      <c r="DY593" s="340">
        <v>0</v>
      </c>
      <c r="DZ593" s="340">
        <v>1</v>
      </c>
      <c r="EA593" s="340">
        <v>0</v>
      </c>
      <c r="EB593" s="340">
        <v>0</v>
      </c>
      <c r="EC593" s="340">
        <v>0</v>
      </c>
      <c r="ED593" s="340">
        <v>0</v>
      </c>
      <c r="EE593" s="340">
        <v>0</v>
      </c>
      <c r="EF593" s="340">
        <v>0</v>
      </c>
      <c r="EG593" s="340">
        <v>0</v>
      </c>
      <c r="EH593" s="340">
        <v>0</v>
      </c>
      <c r="EI593" s="340">
        <v>0</v>
      </c>
      <c r="EJ593" s="235">
        <v>0</v>
      </c>
      <c r="EK593" s="235">
        <v>2</v>
      </c>
      <c r="EL593" s="235">
        <v>0</v>
      </c>
      <c r="EM593" s="235">
        <v>0</v>
      </c>
      <c r="EN593" s="235">
        <v>0</v>
      </c>
      <c r="EO593" s="235">
        <v>0</v>
      </c>
      <c r="EP593" s="235">
        <v>0</v>
      </c>
      <c r="EQ593" s="235">
        <v>0</v>
      </c>
      <c r="ER593" s="235">
        <v>0</v>
      </c>
      <c r="ES593" s="235">
        <v>0</v>
      </c>
      <c r="ET593" s="235">
        <v>0</v>
      </c>
      <c r="EU593" s="235">
        <v>0</v>
      </c>
      <c r="EV593" s="235">
        <v>0</v>
      </c>
      <c r="EW593" s="235">
        <v>0</v>
      </c>
      <c r="EX593" s="235">
        <v>0</v>
      </c>
      <c r="EY593" s="235">
        <v>0</v>
      </c>
    </row>
    <row r="594" spans="1:155" x14ac:dyDescent="0.2">
      <c r="A594" t="s">
        <v>1863</v>
      </c>
      <c r="K594">
        <v>0</v>
      </c>
      <c r="L594">
        <v>121</v>
      </c>
      <c r="M594">
        <v>0</v>
      </c>
      <c r="N594">
        <v>615</v>
      </c>
      <c r="O594">
        <v>1407</v>
      </c>
      <c r="P594">
        <v>0</v>
      </c>
      <c r="Q594">
        <v>466</v>
      </c>
      <c r="R594">
        <v>10</v>
      </c>
      <c r="S594">
        <v>47</v>
      </c>
      <c r="T594">
        <v>61</v>
      </c>
      <c r="U594">
        <v>29</v>
      </c>
      <c r="V594">
        <v>150</v>
      </c>
      <c r="W594">
        <v>0</v>
      </c>
      <c r="X594">
        <v>0</v>
      </c>
      <c r="Y594">
        <v>0</v>
      </c>
      <c r="Z594">
        <v>42</v>
      </c>
      <c r="AA594" t="s">
        <v>2201</v>
      </c>
      <c r="AB594">
        <v>0</v>
      </c>
      <c r="AC594">
        <v>0</v>
      </c>
      <c r="AD594">
        <v>0</v>
      </c>
      <c r="AE594">
        <v>36</v>
      </c>
      <c r="AF594">
        <v>118</v>
      </c>
      <c r="AG594">
        <v>0</v>
      </c>
      <c r="AH594">
        <v>63</v>
      </c>
      <c r="AI594">
        <v>0</v>
      </c>
      <c r="AJ594">
        <v>0</v>
      </c>
      <c r="AK594">
        <v>0</v>
      </c>
      <c r="AL594">
        <v>0</v>
      </c>
      <c r="AM594">
        <v>36</v>
      </c>
      <c r="AN594">
        <v>0</v>
      </c>
      <c r="AO594">
        <v>0</v>
      </c>
      <c r="AP594">
        <v>0</v>
      </c>
      <c r="AQ594">
        <v>8</v>
      </c>
      <c r="AR594">
        <v>0</v>
      </c>
      <c r="AS594">
        <v>18</v>
      </c>
      <c r="AT594">
        <v>0</v>
      </c>
      <c r="AU594">
        <v>3</v>
      </c>
      <c r="AV594">
        <v>44</v>
      </c>
      <c r="AW594">
        <v>0</v>
      </c>
      <c r="AX594">
        <v>63</v>
      </c>
      <c r="AY594">
        <v>1</v>
      </c>
      <c r="AZ594">
        <v>1</v>
      </c>
      <c r="BA594">
        <v>2</v>
      </c>
      <c r="BB594">
        <v>0</v>
      </c>
      <c r="BC594">
        <v>0</v>
      </c>
      <c r="BD594">
        <v>0</v>
      </c>
      <c r="BE594">
        <v>0</v>
      </c>
      <c r="BF594">
        <v>0</v>
      </c>
      <c r="BG594">
        <v>0</v>
      </c>
      <c r="BH594">
        <v>0</v>
      </c>
      <c r="BI594">
        <v>2</v>
      </c>
      <c r="BJ594">
        <v>0</v>
      </c>
      <c r="BK594">
        <v>28</v>
      </c>
      <c r="BL594">
        <v>62</v>
      </c>
      <c r="BM594">
        <v>0</v>
      </c>
      <c r="BN594">
        <v>62</v>
      </c>
      <c r="BO594">
        <v>1</v>
      </c>
      <c r="BP594">
        <v>0</v>
      </c>
      <c r="BQ594">
        <v>0</v>
      </c>
      <c r="BR594">
        <v>0</v>
      </c>
      <c r="BS594">
        <v>8</v>
      </c>
      <c r="BT594">
        <v>0</v>
      </c>
      <c r="BU594">
        <v>0</v>
      </c>
      <c r="BV594">
        <v>0</v>
      </c>
      <c r="BW594">
        <v>0</v>
      </c>
      <c r="BX594">
        <v>0</v>
      </c>
      <c r="BY594">
        <v>147</v>
      </c>
      <c r="BZ594">
        <v>8</v>
      </c>
      <c r="CA594">
        <v>1</v>
      </c>
      <c r="CB594">
        <v>0</v>
      </c>
      <c r="CC594">
        <v>0</v>
      </c>
      <c r="CD594">
        <v>38</v>
      </c>
      <c r="CE594">
        <v>0</v>
      </c>
      <c r="CF594">
        <v>0</v>
      </c>
      <c r="CG594">
        <v>0</v>
      </c>
      <c r="CH594">
        <v>18</v>
      </c>
      <c r="CI594">
        <v>0</v>
      </c>
      <c r="CJ594">
        <v>0</v>
      </c>
      <c r="CK594">
        <v>0</v>
      </c>
      <c r="CL594">
        <v>0</v>
      </c>
      <c r="CM594">
        <v>0</v>
      </c>
      <c r="CN594">
        <v>0</v>
      </c>
      <c r="CO594">
        <v>7</v>
      </c>
      <c r="CP594">
        <v>0</v>
      </c>
      <c r="CQ594">
        <v>18</v>
      </c>
      <c r="CR594">
        <v>140</v>
      </c>
      <c r="CS594">
        <v>0</v>
      </c>
      <c r="CT594">
        <v>43</v>
      </c>
      <c r="CU594">
        <v>0</v>
      </c>
      <c r="CV594">
        <v>1</v>
      </c>
      <c r="CW594">
        <v>0</v>
      </c>
      <c r="CX594">
        <v>0</v>
      </c>
      <c r="CY594">
        <v>21</v>
      </c>
      <c r="CZ594">
        <v>0</v>
      </c>
      <c r="DA594">
        <v>0</v>
      </c>
      <c r="DB594">
        <v>0</v>
      </c>
      <c r="DC594">
        <v>5</v>
      </c>
      <c r="DD594">
        <v>0</v>
      </c>
      <c r="DE594">
        <v>164</v>
      </c>
      <c r="DF594">
        <v>0</v>
      </c>
      <c r="DG594">
        <v>0</v>
      </c>
      <c r="DH594">
        <v>0</v>
      </c>
      <c r="DI594">
        <v>0</v>
      </c>
      <c r="DJ594">
        <v>24</v>
      </c>
      <c r="DK594">
        <v>0</v>
      </c>
      <c r="DL594">
        <v>0</v>
      </c>
      <c r="DM594">
        <v>0</v>
      </c>
      <c r="DN594">
        <v>1</v>
      </c>
      <c r="DO594">
        <v>0</v>
      </c>
      <c r="DP594">
        <v>0</v>
      </c>
      <c r="DQ594">
        <v>0</v>
      </c>
      <c r="DR594">
        <v>0</v>
      </c>
      <c r="DS594">
        <v>10</v>
      </c>
      <c r="DT594" s="340">
        <v>0</v>
      </c>
      <c r="DU594" s="340">
        <v>0</v>
      </c>
      <c r="DV594" s="340">
        <v>0</v>
      </c>
      <c r="DW594" s="340">
        <v>72</v>
      </c>
      <c r="DX594" s="340">
        <v>82</v>
      </c>
      <c r="DY594" s="340">
        <v>0</v>
      </c>
      <c r="DZ594" s="340">
        <v>33</v>
      </c>
      <c r="EA594" s="340">
        <v>1</v>
      </c>
      <c r="EB594" s="340">
        <v>13</v>
      </c>
      <c r="EC594" s="340">
        <v>0</v>
      </c>
      <c r="ED594" s="340">
        <v>0</v>
      </c>
      <c r="EE594" s="340">
        <v>17</v>
      </c>
      <c r="EF594" s="340">
        <v>0</v>
      </c>
      <c r="EG594" s="340">
        <v>0</v>
      </c>
      <c r="EH594" s="340">
        <v>0</v>
      </c>
      <c r="EI594" s="340">
        <v>6</v>
      </c>
      <c r="EJ594" s="235">
        <v>0</v>
      </c>
      <c r="EK594" s="235">
        <v>85</v>
      </c>
      <c r="EL594" s="235">
        <v>1</v>
      </c>
      <c r="EM594" s="235">
        <v>0</v>
      </c>
      <c r="EN594" s="235">
        <v>0</v>
      </c>
      <c r="EO594" s="235">
        <v>0</v>
      </c>
      <c r="EP594" s="235">
        <v>20</v>
      </c>
      <c r="EQ594" s="235">
        <v>0</v>
      </c>
      <c r="ER594" s="235">
        <v>0</v>
      </c>
      <c r="ES594" s="235">
        <v>0</v>
      </c>
      <c r="ET594" s="235">
        <v>2</v>
      </c>
      <c r="EU594" s="235">
        <v>0</v>
      </c>
      <c r="EV594" s="235">
        <v>0</v>
      </c>
      <c r="EW594" s="235">
        <v>0</v>
      </c>
      <c r="EX594" s="235">
        <v>0</v>
      </c>
      <c r="EY594" s="235">
        <v>0</v>
      </c>
    </row>
    <row r="595" spans="1:155" x14ac:dyDescent="0.2">
      <c r="A595" t="s">
        <v>2070</v>
      </c>
      <c r="K595">
        <v>3</v>
      </c>
      <c r="L595">
        <v>46</v>
      </c>
      <c r="M595">
        <v>0</v>
      </c>
      <c r="N595">
        <v>132</v>
      </c>
      <c r="O595">
        <v>593</v>
      </c>
      <c r="P595">
        <v>4</v>
      </c>
      <c r="Q595">
        <v>183</v>
      </c>
      <c r="R595">
        <v>1</v>
      </c>
      <c r="S595">
        <v>1</v>
      </c>
      <c r="T595">
        <v>10</v>
      </c>
      <c r="U595">
        <v>2</v>
      </c>
      <c r="V595">
        <v>19</v>
      </c>
      <c r="W595">
        <v>2</v>
      </c>
      <c r="X595">
        <v>0</v>
      </c>
      <c r="Y595">
        <v>1</v>
      </c>
      <c r="Z595">
        <v>8</v>
      </c>
      <c r="AA595" t="s">
        <v>2201</v>
      </c>
      <c r="AB595">
        <v>2</v>
      </c>
      <c r="AC595">
        <v>9</v>
      </c>
      <c r="AD595">
        <v>0</v>
      </c>
      <c r="AE595">
        <v>6</v>
      </c>
      <c r="AF595">
        <v>21</v>
      </c>
      <c r="AG595">
        <v>0</v>
      </c>
      <c r="AH595">
        <v>14</v>
      </c>
      <c r="AI595">
        <v>0</v>
      </c>
      <c r="AJ595">
        <v>0</v>
      </c>
      <c r="AK595">
        <v>0</v>
      </c>
      <c r="AL595">
        <v>0</v>
      </c>
      <c r="AM595">
        <v>0</v>
      </c>
      <c r="AN595">
        <v>0</v>
      </c>
      <c r="AO595">
        <v>0</v>
      </c>
      <c r="AP595">
        <v>0</v>
      </c>
      <c r="AQ595">
        <v>0</v>
      </c>
      <c r="AR595">
        <v>0</v>
      </c>
      <c r="AS595">
        <v>16</v>
      </c>
      <c r="AT595">
        <v>0</v>
      </c>
      <c r="AU595">
        <v>0</v>
      </c>
      <c r="AV595">
        <v>31</v>
      </c>
      <c r="AW595">
        <v>2</v>
      </c>
      <c r="AX595">
        <v>20</v>
      </c>
      <c r="AY595">
        <v>0</v>
      </c>
      <c r="AZ595">
        <v>0</v>
      </c>
      <c r="BA595">
        <v>0</v>
      </c>
      <c r="BB595">
        <v>1</v>
      </c>
      <c r="BC595">
        <v>1</v>
      </c>
      <c r="BD595">
        <v>0</v>
      </c>
      <c r="BE595">
        <v>0</v>
      </c>
      <c r="BF595">
        <v>0</v>
      </c>
      <c r="BG595">
        <v>1</v>
      </c>
      <c r="BH595">
        <v>1</v>
      </c>
      <c r="BI595">
        <v>1</v>
      </c>
      <c r="BJ595">
        <v>0</v>
      </c>
      <c r="BK595">
        <v>5</v>
      </c>
      <c r="BL595">
        <v>19</v>
      </c>
      <c r="BM595">
        <v>0</v>
      </c>
      <c r="BN595">
        <v>18</v>
      </c>
      <c r="BO595">
        <v>0</v>
      </c>
      <c r="BP595">
        <v>0</v>
      </c>
      <c r="BQ595">
        <v>0</v>
      </c>
      <c r="BR595">
        <v>0</v>
      </c>
      <c r="BS595">
        <v>0</v>
      </c>
      <c r="BT595">
        <v>0</v>
      </c>
      <c r="BU595">
        <v>0</v>
      </c>
      <c r="BV595">
        <v>0</v>
      </c>
      <c r="BW595">
        <v>0</v>
      </c>
      <c r="BX595">
        <v>0</v>
      </c>
      <c r="BY595">
        <v>28</v>
      </c>
      <c r="BZ595">
        <v>1</v>
      </c>
      <c r="CA595">
        <v>0</v>
      </c>
      <c r="CB595">
        <v>2</v>
      </c>
      <c r="CC595">
        <v>0</v>
      </c>
      <c r="CD595">
        <v>5</v>
      </c>
      <c r="CE595">
        <v>0</v>
      </c>
      <c r="CF595">
        <v>0</v>
      </c>
      <c r="CG595">
        <v>0</v>
      </c>
      <c r="CH595">
        <v>0</v>
      </c>
      <c r="CI595">
        <v>1</v>
      </c>
      <c r="CJ595">
        <v>1</v>
      </c>
      <c r="CK595">
        <v>0</v>
      </c>
      <c r="CL595">
        <v>0</v>
      </c>
      <c r="CM595">
        <v>2</v>
      </c>
      <c r="CN595">
        <v>0</v>
      </c>
      <c r="CO595">
        <v>3</v>
      </c>
      <c r="CP595">
        <v>0</v>
      </c>
      <c r="CQ595">
        <v>4</v>
      </c>
      <c r="CR595">
        <v>18</v>
      </c>
      <c r="CS595">
        <v>0</v>
      </c>
      <c r="CT595">
        <v>31</v>
      </c>
      <c r="CU595">
        <v>0</v>
      </c>
      <c r="CV595">
        <v>0</v>
      </c>
      <c r="CW595">
        <v>0</v>
      </c>
      <c r="CX595">
        <v>0</v>
      </c>
      <c r="CY595">
        <v>4</v>
      </c>
      <c r="CZ595">
        <v>0</v>
      </c>
      <c r="DA595">
        <v>0</v>
      </c>
      <c r="DB595">
        <v>0</v>
      </c>
      <c r="DC595">
        <v>1</v>
      </c>
      <c r="DD595">
        <v>0</v>
      </c>
      <c r="DE595">
        <v>36</v>
      </c>
      <c r="DF595">
        <v>3</v>
      </c>
      <c r="DG595">
        <v>0</v>
      </c>
      <c r="DH595">
        <v>0</v>
      </c>
      <c r="DI595">
        <v>0</v>
      </c>
      <c r="DJ595">
        <v>2</v>
      </c>
      <c r="DK595">
        <v>0</v>
      </c>
      <c r="DL595">
        <v>0</v>
      </c>
      <c r="DM595">
        <v>0</v>
      </c>
      <c r="DN595">
        <v>3</v>
      </c>
      <c r="DO595">
        <v>0</v>
      </c>
      <c r="DP595">
        <v>1</v>
      </c>
      <c r="DQ595">
        <v>0</v>
      </c>
      <c r="DR595">
        <v>0</v>
      </c>
      <c r="DS595">
        <v>0</v>
      </c>
      <c r="DT595" s="340">
        <v>0</v>
      </c>
      <c r="DU595" s="340">
        <v>3</v>
      </c>
      <c r="DV595" s="340">
        <v>0</v>
      </c>
      <c r="DW595" s="340">
        <v>24</v>
      </c>
      <c r="DX595" s="340">
        <v>61</v>
      </c>
      <c r="DY595" s="340">
        <v>0</v>
      </c>
      <c r="DZ595" s="340">
        <v>26</v>
      </c>
      <c r="EA595" s="340">
        <v>0</v>
      </c>
      <c r="EB595" s="340">
        <v>0</v>
      </c>
      <c r="EC595" s="340">
        <v>0</v>
      </c>
      <c r="ED595" s="340">
        <v>0</v>
      </c>
      <c r="EE595" s="340">
        <v>2</v>
      </c>
      <c r="EF595" s="340">
        <v>0</v>
      </c>
      <c r="EG595" s="340">
        <v>0</v>
      </c>
      <c r="EH595" s="340">
        <v>0</v>
      </c>
      <c r="EI595" s="340">
        <v>2</v>
      </c>
      <c r="EJ595" s="235">
        <v>0</v>
      </c>
      <c r="EK595" s="235">
        <v>86</v>
      </c>
      <c r="EL595" s="235">
        <v>0</v>
      </c>
      <c r="EM595" s="235">
        <v>1</v>
      </c>
      <c r="EN595" s="235">
        <v>0</v>
      </c>
      <c r="EO595" s="235">
        <v>0</v>
      </c>
      <c r="EP595" s="235">
        <v>4</v>
      </c>
      <c r="EQ595" s="235">
        <v>0</v>
      </c>
      <c r="ER595" s="235">
        <v>0</v>
      </c>
      <c r="ES595" s="235">
        <v>0</v>
      </c>
      <c r="ET595" s="235">
        <v>4</v>
      </c>
      <c r="EU595" s="235">
        <v>0</v>
      </c>
      <c r="EV595" s="235">
        <v>7</v>
      </c>
      <c r="EW595" s="235">
        <v>0</v>
      </c>
      <c r="EX595" s="235">
        <v>0</v>
      </c>
      <c r="EY595" s="235">
        <v>0</v>
      </c>
    </row>
    <row r="596" spans="1:155" x14ac:dyDescent="0.2">
      <c r="A596" t="s">
        <v>2314</v>
      </c>
      <c r="K596">
        <v>0</v>
      </c>
      <c r="L596">
        <v>1</v>
      </c>
      <c r="M596">
        <v>0</v>
      </c>
      <c r="N596">
        <v>93</v>
      </c>
      <c r="O596">
        <v>2</v>
      </c>
      <c r="P596">
        <v>0</v>
      </c>
      <c r="Q596">
        <v>0</v>
      </c>
      <c r="R596">
        <v>0</v>
      </c>
      <c r="S596">
        <v>0</v>
      </c>
      <c r="T596">
        <v>6</v>
      </c>
      <c r="U596">
        <v>2</v>
      </c>
      <c r="V596">
        <v>0</v>
      </c>
      <c r="W596">
        <v>0</v>
      </c>
      <c r="X596">
        <v>0</v>
      </c>
      <c r="Y596">
        <v>0</v>
      </c>
      <c r="Z596">
        <v>0</v>
      </c>
      <c r="AA596" t="s">
        <v>2201</v>
      </c>
      <c r="AB596">
        <v>0</v>
      </c>
      <c r="AC596">
        <v>0</v>
      </c>
      <c r="AD596">
        <v>0</v>
      </c>
      <c r="AE596">
        <v>0</v>
      </c>
      <c r="AF596">
        <v>0</v>
      </c>
      <c r="AG596">
        <v>0</v>
      </c>
      <c r="AH596">
        <v>0</v>
      </c>
      <c r="AI596">
        <v>0</v>
      </c>
      <c r="AJ596">
        <v>0</v>
      </c>
      <c r="AK596">
        <v>0</v>
      </c>
      <c r="AL596">
        <v>0</v>
      </c>
      <c r="AM596">
        <v>0</v>
      </c>
      <c r="AN596">
        <v>0</v>
      </c>
      <c r="AO596">
        <v>0</v>
      </c>
      <c r="AP596">
        <v>0</v>
      </c>
      <c r="AQ596">
        <v>0</v>
      </c>
      <c r="AR596">
        <v>0</v>
      </c>
      <c r="AS596">
        <v>0</v>
      </c>
      <c r="AT596">
        <v>0</v>
      </c>
      <c r="AU596">
        <v>0</v>
      </c>
      <c r="AV596">
        <v>0</v>
      </c>
      <c r="AW596">
        <v>0</v>
      </c>
      <c r="AX596">
        <v>0</v>
      </c>
      <c r="AY596">
        <v>0</v>
      </c>
      <c r="AZ596">
        <v>0</v>
      </c>
      <c r="BA596">
        <v>0</v>
      </c>
      <c r="BB596">
        <v>0</v>
      </c>
      <c r="BC596">
        <v>0</v>
      </c>
      <c r="BD596">
        <v>0</v>
      </c>
      <c r="BE596">
        <v>0</v>
      </c>
      <c r="BF596">
        <v>0</v>
      </c>
      <c r="BG596">
        <v>0</v>
      </c>
      <c r="BH596">
        <v>0</v>
      </c>
      <c r="BI596">
        <v>0</v>
      </c>
      <c r="BJ596">
        <v>0</v>
      </c>
      <c r="BK596">
        <v>86</v>
      </c>
      <c r="BL596">
        <v>1</v>
      </c>
      <c r="BM596">
        <v>0</v>
      </c>
      <c r="BN596">
        <v>0</v>
      </c>
      <c r="BO596">
        <v>0</v>
      </c>
      <c r="BP596">
        <v>0</v>
      </c>
      <c r="BQ596">
        <v>0</v>
      </c>
      <c r="BR596">
        <v>0</v>
      </c>
      <c r="BS596">
        <v>0</v>
      </c>
      <c r="BT596">
        <v>0</v>
      </c>
      <c r="BU596">
        <v>0</v>
      </c>
      <c r="BV596">
        <v>0</v>
      </c>
      <c r="BW596">
        <v>0</v>
      </c>
      <c r="BX596">
        <v>0</v>
      </c>
      <c r="BY596">
        <v>0</v>
      </c>
      <c r="BZ596">
        <v>0</v>
      </c>
      <c r="CA596">
        <v>2</v>
      </c>
      <c r="CB596">
        <v>0</v>
      </c>
      <c r="CC596">
        <v>0</v>
      </c>
      <c r="CD596">
        <v>86</v>
      </c>
      <c r="CE596">
        <v>0</v>
      </c>
      <c r="CF596">
        <v>0</v>
      </c>
      <c r="CG596">
        <v>0</v>
      </c>
      <c r="CH596">
        <v>1</v>
      </c>
      <c r="CI596">
        <v>0</v>
      </c>
      <c r="CJ596">
        <v>0</v>
      </c>
      <c r="CK596">
        <v>0</v>
      </c>
      <c r="CL596">
        <v>0</v>
      </c>
      <c r="CM596">
        <v>0</v>
      </c>
      <c r="CN596">
        <v>0</v>
      </c>
      <c r="CO596">
        <v>0</v>
      </c>
      <c r="CP596">
        <v>0</v>
      </c>
      <c r="CQ596">
        <v>4</v>
      </c>
      <c r="CR596">
        <v>0</v>
      </c>
      <c r="CS596">
        <v>0</v>
      </c>
      <c r="CT596">
        <v>0</v>
      </c>
      <c r="CU596">
        <v>0</v>
      </c>
      <c r="CV596">
        <v>0</v>
      </c>
      <c r="CW596">
        <v>0</v>
      </c>
      <c r="CX596">
        <v>0</v>
      </c>
      <c r="CY596">
        <v>0</v>
      </c>
      <c r="CZ596">
        <v>0</v>
      </c>
      <c r="DA596">
        <v>0</v>
      </c>
      <c r="DB596">
        <v>0</v>
      </c>
      <c r="DC596">
        <v>0</v>
      </c>
      <c r="DD596">
        <v>0</v>
      </c>
      <c r="DE596">
        <v>0</v>
      </c>
      <c r="DF596">
        <v>0</v>
      </c>
      <c r="DG596">
        <v>0</v>
      </c>
      <c r="DH596">
        <v>0</v>
      </c>
      <c r="DI596">
        <v>0</v>
      </c>
      <c r="DJ596">
        <v>2</v>
      </c>
      <c r="DK596">
        <v>0</v>
      </c>
      <c r="DL596">
        <v>0</v>
      </c>
      <c r="DM596">
        <v>0</v>
      </c>
      <c r="DN596">
        <v>0</v>
      </c>
      <c r="DO596">
        <v>0</v>
      </c>
      <c r="DP596">
        <v>0</v>
      </c>
      <c r="DQ596">
        <v>0</v>
      </c>
      <c r="DR596">
        <v>0</v>
      </c>
      <c r="DS596">
        <v>0</v>
      </c>
      <c r="DT596" s="340">
        <v>0</v>
      </c>
      <c r="DU596" s="340">
        <v>0</v>
      </c>
      <c r="DV596" s="340">
        <v>0</v>
      </c>
      <c r="DW596" s="340">
        <v>0</v>
      </c>
      <c r="DX596" s="340">
        <v>1</v>
      </c>
      <c r="DY596" s="340">
        <v>0</v>
      </c>
      <c r="DZ596" s="340">
        <v>0</v>
      </c>
      <c r="EA596" s="340">
        <v>0</v>
      </c>
      <c r="EB596" s="340">
        <v>0</v>
      </c>
      <c r="EC596" s="340">
        <v>2</v>
      </c>
      <c r="ED596" s="340">
        <v>0</v>
      </c>
      <c r="EE596" s="340">
        <v>0</v>
      </c>
      <c r="EF596" s="340">
        <v>0</v>
      </c>
      <c r="EG596" s="340">
        <v>0</v>
      </c>
      <c r="EH596" s="340">
        <v>0</v>
      </c>
      <c r="EI596" s="340">
        <v>0</v>
      </c>
      <c r="EJ596" s="235">
        <v>0</v>
      </c>
      <c r="EK596" s="235">
        <v>0</v>
      </c>
      <c r="EL596" s="235">
        <v>0</v>
      </c>
      <c r="EM596" s="235">
        <v>0</v>
      </c>
      <c r="EN596" s="235">
        <v>1</v>
      </c>
      <c r="EO596" s="235">
        <v>0</v>
      </c>
      <c r="EP596" s="235">
        <v>0</v>
      </c>
      <c r="EQ596" s="235">
        <v>0</v>
      </c>
      <c r="ER596" s="235">
        <v>0</v>
      </c>
      <c r="ES596" s="235">
        <v>0</v>
      </c>
      <c r="ET596" s="235">
        <v>0</v>
      </c>
      <c r="EU596" s="235">
        <v>0</v>
      </c>
      <c r="EV596" s="235">
        <v>0</v>
      </c>
      <c r="EW596" s="235">
        <v>0</v>
      </c>
      <c r="EX596" s="235">
        <v>0</v>
      </c>
      <c r="EY596" s="235">
        <v>0</v>
      </c>
    </row>
    <row r="597" spans="1:155" x14ac:dyDescent="0.2">
      <c r="A597" t="s">
        <v>2212</v>
      </c>
      <c r="K597">
        <v>0</v>
      </c>
      <c r="L597">
        <v>5</v>
      </c>
      <c r="M597">
        <v>7</v>
      </c>
      <c r="N597">
        <v>0</v>
      </c>
      <c r="O597">
        <v>24</v>
      </c>
      <c r="P597">
        <v>0</v>
      </c>
      <c r="Q597">
        <v>0</v>
      </c>
      <c r="R597">
        <v>0</v>
      </c>
      <c r="S597">
        <v>0</v>
      </c>
      <c r="T597">
        <v>1</v>
      </c>
      <c r="U597">
        <v>6</v>
      </c>
      <c r="V597">
        <v>0</v>
      </c>
      <c r="W597">
        <v>0</v>
      </c>
      <c r="X597">
        <v>0</v>
      </c>
      <c r="Y597">
        <v>0</v>
      </c>
      <c r="Z597">
        <v>0</v>
      </c>
      <c r="AA597" t="s">
        <v>2201</v>
      </c>
      <c r="AB597">
        <v>0</v>
      </c>
      <c r="AC597">
        <v>2</v>
      </c>
      <c r="AD597">
        <v>5</v>
      </c>
      <c r="AE597">
        <v>0</v>
      </c>
      <c r="AF597">
        <v>2</v>
      </c>
      <c r="AG597">
        <v>0</v>
      </c>
      <c r="AH597">
        <v>0</v>
      </c>
      <c r="AI597">
        <v>0</v>
      </c>
      <c r="AJ597">
        <v>0</v>
      </c>
      <c r="AK597">
        <v>1</v>
      </c>
      <c r="AL597">
        <v>3</v>
      </c>
      <c r="AM597">
        <v>0</v>
      </c>
      <c r="AN597">
        <v>0</v>
      </c>
      <c r="AO597">
        <v>0</v>
      </c>
      <c r="AP597">
        <v>0</v>
      </c>
      <c r="AQ597">
        <v>0</v>
      </c>
      <c r="AR597">
        <v>0</v>
      </c>
      <c r="AS597">
        <v>1</v>
      </c>
      <c r="AT597">
        <v>6</v>
      </c>
      <c r="AU597">
        <v>0</v>
      </c>
      <c r="AV597">
        <v>3</v>
      </c>
      <c r="AW597">
        <v>0</v>
      </c>
      <c r="AX597">
        <v>0</v>
      </c>
      <c r="AY597">
        <v>0</v>
      </c>
      <c r="AZ597">
        <v>0</v>
      </c>
      <c r="BA597">
        <v>0</v>
      </c>
      <c r="BB597">
        <v>3</v>
      </c>
      <c r="BC597">
        <v>0</v>
      </c>
      <c r="BD597">
        <v>0</v>
      </c>
      <c r="BE597">
        <v>0</v>
      </c>
      <c r="BF597">
        <v>0</v>
      </c>
      <c r="BG597">
        <v>0</v>
      </c>
      <c r="BH597">
        <v>0</v>
      </c>
      <c r="BI597">
        <v>1</v>
      </c>
      <c r="BJ597">
        <v>1</v>
      </c>
      <c r="BK597">
        <v>0</v>
      </c>
      <c r="BL597">
        <v>4</v>
      </c>
      <c r="BM597">
        <v>0</v>
      </c>
      <c r="BN597">
        <v>0</v>
      </c>
      <c r="BO597">
        <v>0</v>
      </c>
      <c r="BP597">
        <v>0</v>
      </c>
      <c r="BQ597">
        <v>0</v>
      </c>
      <c r="BR597">
        <v>2</v>
      </c>
      <c r="BS597">
        <v>0</v>
      </c>
      <c r="BT597">
        <v>0</v>
      </c>
      <c r="BU597">
        <v>0</v>
      </c>
      <c r="BV597">
        <v>0</v>
      </c>
      <c r="BW597">
        <v>0</v>
      </c>
      <c r="BX597">
        <v>0</v>
      </c>
      <c r="BY597">
        <v>1</v>
      </c>
      <c r="BZ597">
        <v>2</v>
      </c>
      <c r="CA597">
        <v>0</v>
      </c>
      <c r="CB597">
        <v>4</v>
      </c>
      <c r="CC597">
        <v>0</v>
      </c>
      <c r="CD597">
        <v>0</v>
      </c>
      <c r="CE597">
        <v>0</v>
      </c>
      <c r="CF597">
        <v>0</v>
      </c>
      <c r="CG597">
        <v>0</v>
      </c>
      <c r="CH597">
        <v>0</v>
      </c>
      <c r="CI597">
        <v>0</v>
      </c>
      <c r="CJ597">
        <v>0</v>
      </c>
      <c r="CK597">
        <v>0</v>
      </c>
      <c r="CL597">
        <v>0</v>
      </c>
      <c r="CM597">
        <v>0</v>
      </c>
      <c r="CN597">
        <v>0</v>
      </c>
      <c r="CO597">
        <v>2</v>
      </c>
      <c r="CP597">
        <v>3</v>
      </c>
      <c r="CQ597">
        <v>0</v>
      </c>
      <c r="CR597">
        <v>18</v>
      </c>
      <c r="CS597">
        <v>0</v>
      </c>
      <c r="CT597">
        <v>0</v>
      </c>
      <c r="CU597">
        <v>0</v>
      </c>
      <c r="CV597">
        <v>0</v>
      </c>
      <c r="CW597">
        <v>0</v>
      </c>
      <c r="CX597">
        <v>0</v>
      </c>
      <c r="CY597">
        <v>0</v>
      </c>
      <c r="CZ597">
        <v>0</v>
      </c>
      <c r="DA597">
        <v>0</v>
      </c>
      <c r="DB597">
        <v>0</v>
      </c>
      <c r="DC597">
        <v>0</v>
      </c>
      <c r="DD597">
        <v>0</v>
      </c>
      <c r="DE597">
        <v>1</v>
      </c>
      <c r="DF597">
        <v>1</v>
      </c>
      <c r="DG597">
        <v>0</v>
      </c>
      <c r="DH597">
        <v>11</v>
      </c>
      <c r="DI597">
        <v>0</v>
      </c>
      <c r="DJ597">
        <v>0</v>
      </c>
      <c r="DK597">
        <v>0</v>
      </c>
      <c r="DL597">
        <v>0</v>
      </c>
      <c r="DM597">
        <v>0</v>
      </c>
      <c r="DN597">
        <v>2</v>
      </c>
      <c r="DO597">
        <v>0</v>
      </c>
      <c r="DP597">
        <v>0</v>
      </c>
      <c r="DQ597">
        <v>0</v>
      </c>
      <c r="DR597">
        <v>0</v>
      </c>
      <c r="DS597">
        <v>0</v>
      </c>
      <c r="DT597" s="340">
        <v>0</v>
      </c>
      <c r="DU597" s="340">
        <v>0</v>
      </c>
      <c r="DV597" s="340">
        <v>2</v>
      </c>
      <c r="DW597" s="340">
        <v>0</v>
      </c>
      <c r="DX597" s="340">
        <v>2</v>
      </c>
      <c r="DY597" s="340">
        <v>0</v>
      </c>
      <c r="DZ597" s="340">
        <v>0</v>
      </c>
      <c r="EA597" s="340">
        <v>0</v>
      </c>
      <c r="EB597" s="340">
        <v>0</v>
      </c>
      <c r="EC597" s="340">
        <v>0</v>
      </c>
      <c r="ED597" s="340">
        <v>3</v>
      </c>
      <c r="EE597" s="340">
        <v>0</v>
      </c>
      <c r="EF597" s="340">
        <v>0</v>
      </c>
      <c r="EG597" s="340">
        <v>0</v>
      </c>
      <c r="EH597" s="340">
        <v>0</v>
      </c>
      <c r="EI597" s="340">
        <v>0</v>
      </c>
      <c r="EJ597" s="235">
        <v>0</v>
      </c>
      <c r="EK597" s="235">
        <v>0</v>
      </c>
      <c r="EL597" s="235">
        <v>3</v>
      </c>
      <c r="EM597" s="235">
        <v>0</v>
      </c>
      <c r="EN597" s="235">
        <v>2</v>
      </c>
      <c r="EO597" s="235">
        <v>0</v>
      </c>
      <c r="EP597" s="235">
        <v>0</v>
      </c>
      <c r="EQ597" s="235">
        <v>0</v>
      </c>
      <c r="ER597" s="235">
        <v>0</v>
      </c>
      <c r="ES597" s="235">
        <v>0</v>
      </c>
      <c r="ET597" s="235">
        <v>5</v>
      </c>
      <c r="EU597" s="235">
        <v>0</v>
      </c>
      <c r="EV597" s="235">
        <v>0</v>
      </c>
      <c r="EW597" s="235">
        <v>0</v>
      </c>
      <c r="EX597" s="235">
        <v>0</v>
      </c>
      <c r="EY597" s="235">
        <v>0</v>
      </c>
    </row>
    <row r="598" spans="1:155" x14ac:dyDescent="0.2">
      <c r="A598" t="s">
        <v>1846</v>
      </c>
      <c r="K598">
        <v>0</v>
      </c>
      <c r="L598">
        <v>60</v>
      </c>
      <c r="M598">
        <v>0</v>
      </c>
      <c r="N598">
        <v>65</v>
      </c>
      <c r="O598">
        <v>517</v>
      </c>
      <c r="P598">
        <v>1</v>
      </c>
      <c r="Q598">
        <v>20</v>
      </c>
      <c r="R598">
        <v>7</v>
      </c>
      <c r="S598">
        <v>160</v>
      </c>
      <c r="T598">
        <v>534</v>
      </c>
      <c r="U598">
        <v>71</v>
      </c>
      <c r="V598">
        <v>233</v>
      </c>
      <c r="W598">
        <v>0</v>
      </c>
      <c r="X598">
        <v>0</v>
      </c>
      <c r="Y598">
        <v>0</v>
      </c>
      <c r="Z598">
        <v>0</v>
      </c>
      <c r="AA598" t="s">
        <v>2201</v>
      </c>
      <c r="AB598">
        <v>0</v>
      </c>
      <c r="AC598">
        <v>3</v>
      </c>
      <c r="AD598">
        <v>0</v>
      </c>
      <c r="AE598">
        <v>8</v>
      </c>
      <c r="AF598">
        <v>38</v>
      </c>
      <c r="AG598">
        <v>0</v>
      </c>
      <c r="AH598">
        <v>1</v>
      </c>
      <c r="AI598">
        <v>1</v>
      </c>
      <c r="AJ598">
        <v>16</v>
      </c>
      <c r="AK598">
        <v>7</v>
      </c>
      <c r="AL598">
        <v>6</v>
      </c>
      <c r="AM598">
        <v>66</v>
      </c>
      <c r="AN598">
        <v>0</v>
      </c>
      <c r="AO598">
        <v>0</v>
      </c>
      <c r="AP598">
        <v>0</v>
      </c>
      <c r="AQ598">
        <v>0</v>
      </c>
      <c r="AR598">
        <v>0</v>
      </c>
      <c r="AS598">
        <v>17</v>
      </c>
      <c r="AT598">
        <v>0</v>
      </c>
      <c r="AU598">
        <v>0</v>
      </c>
      <c r="AV598">
        <v>54</v>
      </c>
      <c r="AW598">
        <v>1</v>
      </c>
      <c r="AX598">
        <v>0</v>
      </c>
      <c r="AY598">
        <v>0</v>
      </c>
      <c r="AZ598">
        <v>0</v>
      </c>
      <c r="BA598">
        <v>0</v>
      </c>
      <c r="BB598">
        <v>54</v>
      </c>
      <c r="BC598">
        <v>0</v>
      </c>
      <c r="BD598">
        <v>0</v>
      </c>
      <c r="BE598">
        <v>0</v>
      </c>
      <c r="BF598">
        <v>0</v>
      </c>
      <c r="BG598">
        <v>0</v>
      </c>
      <c r="BH598">
        <v>0</v>
      </c>
      <c r="BI598">
        <v>6</v>
      </c>
      <c r="BJ598">
        <v>0</v>
      </c>
      <c r="BK598">
        <v>5</v>
      </c>
      <c r="BL598">
        <v>34</v>
      </c>
      <c r="BM598">
        <v>0</v>
      </c>
      <c r="BN598">
        <v>2</v>
      </c>
      <c r="BO598">
        <v>1</v>
      </c>
      <c r="BP598">
        <v>11</v>
      </c>
      <c r="BQ598">
        <v>7</v>
      </c>
      <c r="BR598">
        <v>2</v>
      </c>
      <c r="BS598">
        <v>63</v>
      </c>
      <c r="BT598">
        <v>0</v>
      </c>
      <c r="BU598">
        <v>0</v>
      </c>
      <c r="BV598">
        <v>0</v>
      </c>
      <c r="BW598">
        <v>0</v>
      </c>
      <c r="BX598">
        <v>0</v>
      </c>
      <c r="BY598">
        <v>56</v>
      </c>
      <c r="BZ598">
        <v>0</v>
      </c>
      <c r="CA598">
        <v>0</v>
      </c>
      <c r="CB598">
        <v>2</v>
      </c>
      <c r="CC598">
        <v>0</v>
      </c>
      <c r="CD598">
        <v>0</v>
      </c>
      <c r="CE598">
        <v>0</v>
      </c>
      <c r="CF598">
        <v>0</v>
      </c>
      <c r="CG598">
        <v>2</v>
      </c>
      <c r="CH598">
        <v>70</v>
      </c>
      <c r="CI598">
        <v>0</v>
      </c>
      <c r="CJ598">
        <v>0</v>
      </c>
      <c r="CK598">
        <v>0</v>
      </c>
      <c r="CL598">
        <v>0</v>
      </c>
      <c r="CM598">
        <v>0</v>
      </c>
      <c r="CN598">
        <v>0</v>
      </c>
      <c r="CO598">
        <v>7</v>
      </c>
      <c r="CP598">
        <v>0</v>
      </c>
      <c r="CQ598">
        <v>8</v>
      </c>
      <c r="CR598">
        <v>31</v>
      </c>
      <c r="CS598">
        <v>0</v>
      </c>
      <c r="CT598">
        <v>3</v>
      </c>
      <c r="CU598">
        <v>2</v>
      </c>
      <c r="CV598">
        <v>17</v>
      </c>
      <c r="CW598">
        <v>6</v>
      </c>
      <c r="CX598">
        <v>2</v>
      </c>
      <c r="CY598">
        <v>31</v>
      </c>
      <c r="CZ598">
        <v>0</v>
      </c>
      <c r="DA598">
        <v>0</v>
      </c>
      <c r="DB598">
        <v>0</v>
      </c>
      <c r="DC598">
        <v>0</v>
      </c>
      <c r="DD598">
        <v>0</v>
      </c>
      <c r="DE598">
        <v>21</v>
      </c>
      <c r="DF598">
        <v>0</v>
      </c>
      <c r="DG598">
        <v>0</v>
      </c>
      <c r="DH598">
        <v>40</v>
      </c>
      <c r="DI598">
        <v>0</v>
      </c>
      <c r="DJ598">
        <v>0</v>
      </c>
      <c r="DK598">
        <v>0</v>
      </c>
      <c r="DL598">
        <v>0</v>
      </c>
      <c r="DM598">
        <v>0</v>
      </c>
      <c r="DN598">
        <v>124</v>
      </c>
      <c r="DO598">
        <v>0</v>
      </c>
      <c r="DP598">
        <v>0</v>
      </c>
      <c r="DQ598">
        <v>0</v>
      </c>
      <c r="DR598">
        <v>0</v>
      </c>
      <c r="DS598">
        <v>0</v>
      </c>
      <c r="DT598" s="340">
        <v>0</v>
      </c>
      <c r="DU598" s="340">
        <v>1</v>
      </c>
      <c r="DV598" s="340">
        <v>0</v>
      </c>
      <c r="DW598" s="340">
        <v>4</v>
      </c>
      <c r="DX598" s="340">
        <v>12</v>
      </c>
      <c r="DY598" s="340">
        <v>0</v>
      </c>
      <c r="DZ598" s="340">
        <v>1</v>
      </c>
      <c r="EA598" s="340">
        <v>2</v>
      </c>
      <c r="EB598" s="340">
        <v>24</v>
      </c>
      <c r="EC598" s="340">
        <v>9</v>
      </c>
      <c r="ED598" s="340">
        <v>0</v>
      </c>
      <c r="EE598" s="340">
        <v>45</v>
      </c>
      <c r="EF598" s="340">
        <v>0</v>
      </c>
      <c r="EG598" s="340">
        <v>0</v>
      </c>
      <c r="EH598" s="340">
        <v>0</v>
      </c>
      <c r="EI598" s="340">
        <v>0</v>
      </c>
      <c r="EJ598" s="235">
        <v>0</v>
      </c>
      <c r="EK598" s="235">
        <v>39</v>
      </c>
      <c r="EL598" s="235">
        <v>0</v>
      </c>
      <c r="EM598" s="235">
        <v>4</v>
      </c>
      <c r="EN598" s="235">
        <v>36</v>
      </c>
      <c r="EO598" s="235">
        <v>0</v>
      </c>
      <c r="EP598" s="235">
        <v>8</v>
      </c>
      <c r="EQ598" s="235">
        <v>0</v>
      </c>
      <c r="ER598" s="235">
        <v>0</v>
      </c>
      <c r="ES598" s="235">
        <v>3</v>
      </c>
      <c r="ET598" s="235">
        <v>79</v>
      </c>
      <c r="EU598" s="235">
        <v>0</v>
      </c>
      <c r="EV598" s="235">
        <v>0</v>
      </c>
      <c r="EW598" s="235">
        <v>0</v>
      </c>
      <c r="EX598" s="235">
        <v>0</v>
      </c>
      <c r="EY598" s="235">
        <v>0</v>
      </c>
    </row>
    <row r="599" spans="1:155" x14ac:dyDescent="0.2">
      <c r="A599" t="s">
        <v>2443</v>
      </c>
      <c r="DT599" s="340" t="e">
        <v>#N/A</v>
      </c>
      <c r="DU599" s="340" t="e">
        <v>#N/A</v>
      </c>
      <c r="DV599" s="340" t="e">
        <v>#N/A</v>
      </c>
      <c r="DW599" s="340" t="e">
        <v>#N/A</v>
      </c>
      <c r="DX599" s="340" t="e">
        <v>#N/A</v>
      </c>
      <c r="DY599" s="340" t="e">
        <v>#N/A</v>
      </c>
      <c r="DZ599" s="340" t="e">
        <v>#N/A</v>
      </c>
      <c r="EA599" s="340" t="e">
        <v>#N/A</v>
      </c>
      <c r="EB599" s="340" t="e">
        <v>#N/A</v>
      </c>
      <c r="EC599" s="340" t="e">
        <v>#N/A</v>
      </c>
      <c r="ED599" s="340" t="e">
        <v>#N/A</v>
      </c>
      <c r="EE599" s="340" t="e">
        <v>#N/A</v>
      </c>
      <c r="EF599" s="340" t="e">
        <v>#N/A</v>
      </c>
      <c r="EG599" s="340" t="e">
        <v>#N/A</v>
      </c>
      <c r="EH599" s="340" t="e">
        <v>#N/A</v>
      </c>
      <c r="EI599" s="340" t="e">
        <v>#N/A</v>
      </c>
      <c r="EJ599" s="235" t="e">
        <v>#N/A</v>
      </c>
      <c r="EK599" s="235" t="e">
        <v>#N/A</v>
      </c>
      <c r="EL599" s="235" t="e">
        <v>#N/A</v>
      </c>
      <c r="EM599" s="235" t="e">
        <v>#N/A</v>
      </c>
      <c r="EN599" s="235" t="e">
        <v>#N/A</v>
      </c>
      <c r="EO599" s="235" t="e">
        <v>#N/A</v>
      </c>
      <c r="EP599" s="235" t="e">
        <v>#N/A</v>
      </c>
      <c r="EQ599" s="235" t="e">
        <v>#N/A</v>
      </c>
      <c r="ER599" s="235" t="e">
        <v>#N/A</v>
      </c>
      <c r="ES599" s="235" t="e">
        <v>#N/A</v>
      </c>
      <c r="ET599" s="235" t="e">
        <v>#N/A</v>
      </c>
      <c r="EU599" s="235" t="e">
        <v>#N/A</v>
      </c>
      <c r="EV599" s="235" t="e">
        <v>#N/A</v>
      </c>
      <c r="EW599" s="235" t="e">
        <v>#N/A</v>
      </c>
      <c r="EX599" s="235" t="e">
        <v>#N/A</v>
      </c>
      <c r="EY599" s="235" t="e">
        <v>#N/A</v>
      </c>
    </row>
    <row r="600" spans="1:155" x14ac:dyDescent="0.2">
      <c r="A600" t="s">
        <v>2444</v>
      </c>
      <c r="K600">
        <v>0</v>
      </c>
      <c r="L600">
        <v>3</v>
      </c>
      <c r="M600">
        <v>0</v>
      </c>
      <c r="N600">
        <v>4</v>
      </c>
      <c r="O600">
        <v>5</v>
      </c>
      <c r="P600">
        <v>0</v>
      </c>
      <c r="Q600">
        <v>4</v>
      </c>
      <c r="R600">
        <v>1</v>
      </c>
      <c r="S600">
        <v>2</v>
      </c>
      <c r="T600">
        <v>1</v>
      </c>
      <c r="U600">
        <v>6</v>
      </c>
      <c r="V600">
        <v>4</v>
      </c>
      <c r="W600">
        <v>0</v>
      </c>
      <c r="X600">
        <v>0</v>
      </c>
      <c r="Y600">
        <v>0</v>
      </c>
      <c r="Z600">
        <v>0</v>
      </c>
      <c r="AA600" t="s">
        <v>2201</v>
      </c>
      <c r="DT600" s="340" t="e">
        <v>#N/A</v>
      </c>
      <c r="DU600" s="340" t="e">
        <v>#N/A</v>
      </c>
      <c r="DV600" s="340" t="e">
        <v>#N/A</v>
      </c>
      <c r="DW600" s="340" t="e">
        <v>#N/A</v>
      </c>
      <c r="DX600" s="340" t="e">
        <v>#N/A</v>
      </c>
      <c r="DY600" s="340" t="e">
        <v>#N/A</v>
      </c>
      <c r="DZ600" s="340" t="e">
        <v>#N/A</v>
      </c>
      <c r="EA600" s="340" t="e">
        <v>#N/A</v>
      </c>
      <c r="EB600" s="340" t="e">
        <v>#N/A</v>
      </c>
      <c r="EC600" s="340" t="e">
        <v>#N/A</v>
      </c>
      <c r="ED600" s="340" t="e">
        <v>#N/A</v>
      </c>
      <c r="EE600" s="340" t="e">
        <v>#N/A</v>
      </c>
      <c r="EF600" s="340" t="e">
        <v>#N/A</v>
      </c>
      <c r="EG600" s="340" t="e">
        <v>#N/A</v>
      </c>
      <c r="EH600" s="340" t="e">
        <v>#N/A</v>
      </c>
      <c r="EI600" s="340" t="e">
        <v>#N/A</v>
      </c>
      <c r="EJ600" s="235" t="e">
        <v>#N/A</v>
      </c>
      <c r="EK600" s="235" t="e">
        <v>#N/A</v>
      </c>
      <c r="EL600" s="235" t="e">
        <v>#N/A</v>
      </c>
      <c r="EM600" s="235" t="e">
        <v>#N/A</v>
      </c>
      <c r="EN600" s="235" t="e">
        <v>#N/A</v>
      </c>
      <c r="EO600" s="235" t="e">
        <v>#N/A</v>
      </c>
      <c r="EP600" s="235" t="e">
        <v>#N/A</v>
      </c>
      <c r="EQ600" s="235" t="e">
        <v>#N/A</v>
      </c>
      <c r="ER600" s="235" t="e">
        <v>#N/A</v>
      </c>
      <c r="ES600" s="235" t="e">
        <v>#N/A</v>
      </c>
      <c r="ET600" s="235" t="e">
        <v>#N/A</v>
      </c>
      <c r="EU600" s="235" t="e">
        <v>#N/A</v>
      </c>
      <c r="EV600" s="235" t="e">
        <v>#N/A</v>
      </c>
      <c r="EW600" s="235" t="e">
        <v>#N/A</v>
      </c>
      <c r="EX600" s="235" t="e">
        <v>#N/A</v>
      </c>
      <c r="EY600" s="235" t="e">
        <v>#N/A</v>
      </c>
    </row>
    <row r="601" spans="1:155" x14ac:dyDescent="0.2">
      <c r="A601" t="s">
        <v>1967</v>
      </c>
      <c r="K601">
        <v>0</v>
      </c>
      <c r="L601">
        <v>2</v>
      </c>
      <c r="M601">
        <v>0</v>
      </c>
      <c r="N601">
        <v>13</v>
      </c>
      <c r="O601">
        <v>9</v>
      </c>
      <c r="P601">
        <v>0</v>
      </c>
      <c r="Q601">
        <v>4</v>
      </c>
      <c r="R601">
        <v>1</v>
      </c>
      <c r="S601">
        <v>5</v>
      </c>
      <c r="T601">
        <v>13</v>
      </c>
      <c r="U601">
        <v>4</v>
      </c>
      <c r="V601">
        <v>3</v>
      </c>
      <c r="W601">
        <v>0</v>
      </c>
      <c r="X601">
        <v>0</v>
      </c>
      <c r="Y601">
        <v>0</v>
      </c>
      <c r="Z601">
        <v>0</v>
      </c>
      <c r="AA601" t="s">
        <v>2201</v>
      </c>
      <c r="AB601">
        <v>0</v>
      </c>
      <c r="AC601">
        <v>0</v>
      </c>
      <c r="AD601">
        <v>0</v>
      </c>
      <c r="AE601">
        <v>0</v>
      </c>
      <c r="AF601">
        <v>0</v>
      </c>
      <c r="AG601">
        <v>0</v>
      </c>
      <c r="AH601">
        <v>0</v>
      </c>
      <c r="AI601">
        <v>0</v>
      </c>
      <c r="AJ601">
        <v>2</v>
      </c>
      <c r="AK601">
        <v>0</v>
      </c>
      <c r="AL601">
        <v>0</v>
      </c>
      <c r="AM601">
        <v>1</v>
      </c>
      <c r="AN601">
        <v>0</v>
      </c>
      <c r="AO601">
        <v>0</v>
      </c>
      <c r="AP601">
        <v>0</v>
      </c>
      <c r="AQ601">
        <v>0</v>
      </c>
      <c r="AR601">
        <v>0</v>
      </c>
      <c r="AS601">
        <v>1</v>
      </c>
      <c r="AT601">
        <v>0</v>
      </c>
      <c r="AU601">
        <v>0</v>
      </c>
      <c r="AV601">
        <v>1</v>
      </c>
      <c r="AW601">
        <v>0</v>
      </c>
      <c r="AX601">
        <v>0</v>
      </c>
      <c r="AY601">
        <v>0</v>
      </c>
      <c r="AZ601">
        <v>0</v>
      </c>
      <c r="BA601">
        <v>0</v>
      </c>
      <c r="BB601">
        <v>3</v>
      </c>
      <c r="BC601">
        <v>0</v>
      </c>
      <c r="BD601">
        <v>0</v>
      </c>
      <c r="BE601">
        <v>0</v>
      </c>
      <c r="BF601">
        <v>0</v>
      </c>
      <c r="BG601">
        <v>0</v>
      </c>
      <c r="BH601">
        <v>0</v>
      </c>
      <c r="BI601">
        <v>0</v>
      </c>
      <c r="BJ601">
        <v>0</v>
      </c>
      <c r="BK601">
        <v>0</v>
      </c>
      <c r="BL601">
        <v>2</v>
      </c>
      <c r="BM601">
        <v>0</v>
      </c>
      <c r="BN601">
        <v>1</v>
      </c>
      <c r="BO601">
        <v>0</v>
      </c>
      <c r="BP601">
        <v>1</v>
      </c>
      <c r="BQ601">
        <v>0</v>
      </c>
      <c r="BR601">
        <v>0</v>
      </c>
      <c r="BS601">
        <v>1</v>
      </c>
      <c r="BT601">
        <v>0</v>
      </c>
      <c r="BU601">
        <v>0</v>
      </c>
      <c r="BV601">
        <v>0</v>
      </c>
      <c r="BW601">
        <v>0</v>
      </c>
      <c r="BX601">
        <v>0</v>
      </c>
      <c r="BY601">
        <v>0</v>
      </c>
      <c r="BZ601">
        <v>0</v>
      </c>
      <c r="CA601">
        <v>0</v>
      </c>
      <c r="CB601">
        <v>1</v>
      </c>
      <c r="CC601">
        <v>0</v>
      </c>
      <c r="CD601">
        <v>0</v>
      </c>
      <c r="CE601">
        <v>0</v>
      </c>
      <c r="CF601">
        <v>0</v>
      </c>
      <c r="CG601">
        <v>0</v>
      </c>
      <c r="CH601">
        <v>0</v>
      </c>
      <c r="CI601">
        <v>0</v>
      </c>
      <c r="CJ601">
        <v>1</v>
      </c>
      <c r="CK601">
        <v>0</v>
      </c>
      <c r="CL601">
        <v>0</v>
      </c>
      <c r="CM601">
        <v>0</v>
      </c>
      <c r="CN601">
        <v>0</v>
      </c>
      <c r="CO601">
        <v>0</v>
      </c>
      <c r="CP601">
        <v>0</v>
      </c>
      <c r="CQ601">
        <v>0</v>
      </c>
      <c r="CR601">
        <v>0</v>
      </c>
      <c r="CS601">
        <v>0</v>
      </c>
      <c r="CT601">
        <v>1</v>
      </c>
      <c r="CU601">
        <v>0</v>
      </c>
      <c r="CV601">
        <v>0</v>
      </c>
      <c r="CW601">
        <v>0</v>
      </c>
      <c r="CX601">
        <v>0</v>
      </c>
      <c r="CY601">
        <v>1</v>
      </c>
      <c r="CZ601">
        <v>0</v>
      </c>
      <c r="DA601">
        <v>0</v>
      </c>
      <c r="DB601">
        <v>0</v>
      </c>
      <c r="DC601">
        <v>0</v>
      </c>
      <c r="DD601">
        <v>0</v>
      </c>
      <c r="DE601">
        <v>1</v>
      </c>
      <c r="DF601">
        <v>0</v>
      </c>
      <c r="DG601">
        <v>0</v>
      </c>
      <c r="DH601">
        <v>0</v>
      </c>
      <c r="DI601">
        <v>0</v>
      </c>
      <c r="DJ601">
        <v>0</v>
      </c>
      <c r="DK601">
        <v>0</v>
      </c>
      <c r="DL601">
        <v>0</v>
      </c>
      <c r="DM601">
        <v>0</v>
      </c>
      <c r="DN601">
        <v>1</v>
      </c>
      <c r="DO601">
        <v>0</v>
      </c>
      <c r="DP601">
        <v>0</v>
      </c>
      <c r="DQ601">
        <v>0</v>
      </c>
      <c r="DR601">
        <v>0</v>
      </c>
      <c r="DS601">
        <v>0</v>
      </c>
      <c r="DT601" s="340">
        <v>0</v>
      </c>
      <c r="DU601" s="340">
        <v>0</v>
      </c>
      <c r="DV601" s="340">
        <v>0</v>
      </c>
      <c r="DW601" s="340">
        <v>0</v>
      </c>
      <c r="DX601" s="340">
        <v>0</v>
      </c>
      <c r="DY601" s="340">
        <v>0</v>
      </c>
      <c r="DZ601" s="340">
        <v>0</v>
      </c>
      <c r="EA601" s="340">
        <v>0</v>
      </c>
      <c r="EB601" s="340">
        <v>0</v>
      </c>
      <c r="EC601" s="340">
        <v>0</v>
      </c>
      <c r="ED601" s="340">
        <v>0</v>
      </c>
      <c r="EE601" s="340">
        <v>0</v>
      </c>
      <c r="EF601" s="340">
        <v>0</v>
      </c>
      <c r="EG601" s="340">
        <v>0</v>
      </c>
      <c r="EH601" s="340">
        <v>0</v>
      </c>
      <c r="EI601" s="340">
        <v>0</v>
      </c>
      <c r="EJ601" s="235">
        <v>0</v>
      </c>
      <c r="EK601" s="235">
        <v>0</v>
      </c>
      <c r="EL601" s="235">
        <v>0</v>
      </c>
      <c r="EM601" s="235">
        <v>0</v>
      </c>
      <c r="EN601" s="235">
        <v>0</v>
      </c>
      <c r="EO601" s="235">
        <v>0</v>
      </c>
      <c r="EP601" s="235">
        <v>0</v>
      </c>
      <c r="EQ601" s="235">
        <v>0</v>
      </c>
      <c r="ER601" s="235">
        <v>0</v>
      </c>
      <c r="ES601" s="235">
        <v>0</v>
      </c>
      <c r="ET601" s="235">
        <v>0</v>
      </c>
      <c r="EU601" s="235">
        <v>0</v>
      </c>
      <c r="EV601" s="235">
        <v>0</v>
      </c>
      <c r="EW601" s="235">
        <v>0</v>
      </c>
      <c r="EX601" s="235">
        <v>0</v>
      </c>
      <c r="EY601" s="235">
        <v>0</v>
      </c>
    </row>
    <row r="602" spans="1:155" x14ac:dyDescent="0.2">
      <c r="A602" t="s">
        <v>1974</v>
      </c>
      <c r="K602">
        <v>0</v>
      </c>
      <c r="L602">
        <v>40</v>
      </c>
      <c r="M602">
        <v>0</v>
      </c>
      <c r="N602">
        <v>0</v>
      </c>
      <c r="O602">
        <v>21</v>
      </c>
      <c r="P602">
        <v>0</v>
      </c>
      <c r="Q602">
        <v>0</v>
      </c>
      <c r="R602">
        <v>0</v>
      </c>
      <c r="S602">
        <v>0</v>
      </c>
      <c r="T602">
        <v>1</v>
      </c>
      <c r="U602">
        <v>0</v>
      </c>
      <c r="V602">
        <v>0</v>
      </c>
      <c r="W602">
        <v>0</v>
      </c>
      <c r="X602">
        <v>0</v>
      </c>
      <c r="Y602">
        <v>0</v>
      </c>
      <c r="Z602">
        <v>0</v>
      </c>
      <c r="AA602" t="s">
        <v>2201</v>
      </c>
      <c r="AB602">
        <v>0</v>
      </c>
      <c r="AC602">
        <v>1</v>
      </c>
      <c r="AD602">
        <v>0</v>
      </c>
      <c r="AE602">
        <v>0</v>
      </c>
      <c r="AF602">
        <v>5</v>
      </c>
      <c r="AG602">
        <v>0</v>
      </c>
      <c r="AH602">
        <v>0</v>
      </c>
      <c r="AI602">
        <v>0</v>
      </c>
      <c r="AJ602">
        <v>0</v>
      </c>
      <c r="AK602">
        <v>0</v>
      </c>
      <c r="AL602">
        <v>0</v>
      </c>
      <c r="AM602">
        <v>0</v>
      </c>
      <c r="AN602">
        <v>0</v>
      </c>
      <c r="AO602">
        <v>0</v>
      </c>
      <c r="AP602">
        <v>0</v>
      </c>
      <c r="AQ602">
        <v>0</v>
      </c>
      <c r="AR602">
        <v>0</v>
      </c>
      <c r="AS602">
        <v>40</v>
      </c>
      <c r="AT602">
        <v>0</v>
      </c>
      <c r="AU602">
        <v>0</v>
      </c>
      <c r="AV602">
        <v>0</v>
      </c>
      <c r="AW602">
        <v>0</v>
      </c>
      <c r="AX602">
        <v>0</v>
      </c>
      <c r="AY602">
        <v>0</v>
      </c>
      <c r="AZ602">
        <v>0</v>
      </c>
      <c r="BA602">
        <v>0</v>
      </c>
      <c r="BB602">
        <v>0</v>
      </c>
      <c r="BC602">
        <v>0</v>
      </c>
      <c r="BD602">
        <v>0</v>
      </c>
      <c r="BE602">
        <v>0</v>
      </c>
      <c r="BF602">
        <v>0</v>
      </c>
      <c r="BG602">
        <v>0</v>
      </c>
      <c r="BH602">
        <v>0</v>
      </c>
      <c r="BI602">
        <v>3</v>
      </c>
      <c r="BJ602">
        <v>0</v>
      </c>
      <c r="BK602">
        <v>0</v>
      </c>
      <c r="BL602">
        <v>0</v>
      </c>
      <c r="BM602">
        <v>0</v>
      </c>
      <c r="BN602">
        <v>0</v>
      </c>
      <c r="BO602">
        <v>0</v>
      </c>
      <c r="BP602">
        <v>0</v>
      </c>
      <c r="BQ602">
        <v>0</v>
      </c>
      <c r="BR602">
        <v>0</v>
      </c>
      <c r="BS602">
        <v>0</v>
      </c>
      <c r="BT602">
        <v>0</v>
      </c>
      <c r="BU602">
        <v>0</v>
      </c>
      <c r="BV602">
        <v>0</v>
      </c>
      <c r="BW602">
        <v>0</v>
      </c>
      <c r="BX602">
        <v>0</v>
      </c>
      <c r="BY602">
        <v>0</v>
      </c>
      <c r="BZ602">
        <v>0</v>
      </c>
      <c r="CA602">
        <v>0</v>
      </c>
      <c r="CB602">
        <v>0</v>
      </c>
      <c r="CC602">
        <v>0</v>
      </c>
      <c r="CD602">
        <v>40</v>
      </c>
      <c r="CE602">
        <v>0</v>
      </c>
      <c r="CF602">
        <v>0</v>
      </c>
      <c r="CG602">
        <v>1</v>
      </c>
      <c r="CH602">
        <v>0</v>
      </c>
      <c r="CI602">
        <v>0</v>
      </c>
      <c r="CJ602">
        <v>0</v>
      </c>
      <c r="CK602">
        <v>0</v>
      </c>
      <c r="CL602">
        <v>0</v>
      </c>
      <c r="CM602">
        <v>0</v>
      </c>
      <c r="CN602">
        <v>0</v>
      </c>
      <c r="CO602">
        <v>0</v>
      </c>
      <c r="CP602">
        <v>0</v>
      </c>
      <c r="CQ602">
        <v>0</v>
      </c>
      <c r="CR602">
        <v>0</v>
      </c>
      <c r="CS602">
        <v>0</v>
      </c>
      <c r="CT602">
        <v>1</v>
      </c>
      <c r="CU602">
        <v>0</v>
      </c>
      <c r="CV602">
        <v>0</v>
      </c>
      <c r="CW602">
        <v>0</v>
      </c>
      <c r="CX602">
        <v>0</v>
      </c>
      <c r="CY602">
        <v>0</v>
      </c>
      <c r="CZ602">
        <v>0</v>
      </c>
      <c r="DA602">
        <v>0</v>
      </c>
      <c r="DB602">
        <v>0</v>
      </c>
      <c r="DC602">
        <v>0</v>
      </c>
      <c r="DD602">
        <v>0</v>
      </c>
      <c r="DE602">
        <v>40</v>
      </c>
      <c r="DF602">
        <v>0</v>
      </c>
      <c r="DG602">
        <v>0</v>
      </c>
      <c r="DH602">
        <v>0</v>
      </c>
      <c r="DI602">
        <v>0</v>
      </c>
      <c r="DJ602">
        <v>0</v>
      </c>
      <c r="DK602">
        <v>0</v>
      </c>
      <c r="DL602">
        <v>0</v>
      </c>
      <c r="DM602">
        <v>0</v>
      </c>
      <c r="DN602">
        <v>0</v>
      </c>
      <c r="DO602">
        <v>0</v>
      </c>
      <c r="DP602">
        <v>0</v>
      </c>
      <c r="DQ602">
        <v>0</v>
      </c>
      <c r="DR602">
        <v>0</v>
      </c>
      <c r="DS602">
        <v>0</v>
      </c>
      <c r="DT602" s="340">
        <v>0</v>
      </c>
      <c r="DU602" s="340">
        <v>3</v>
      </c>
      <c r="DV602" s="340">
        <v>0</v>
      </c>
      <c r="DW602" s="340">
        <v>0</v>
      </c>
      <c r="DX602" s="340">
        <v>16</v>
      </c>
      <c r="DY602" s="340">
        <v>0</v>
      </c>
      <c r="DZ602" s="340">
        <v>0</v>
      </c>
      <c r="EA602" s="340">
        <v>0</v>
      </c>
      <c r="EB602" s="340">
        <v>0</v>
      </c>
      <c r="EC602" s="340">
        <v>0</v>
      </c>
      <c r="ED602" s="340">
        <v>0</v>
      </c>
      <c r="EE602" s="340">
        <v>0</v>
      </c>
      <c r="EF602" s="340">
        <v>0</v>
      </c>
      <c r="EG602" s="340">
        <v>0</v>
      </c>
      <c r="EH602" s="340">
        <v>0</v>
      </c>
      <c r="EI602" s="340">
        <v>0</v>
      </c>
      <c r="EJ602" s="235">
        <v>0</v>
      </c>
      <c r="EK602" s="235">
        <v>0</v>
      </c>
      <c r="EL602" s="235">
        <v>0</v>
      </c>
      <c r="EM602" s="235">
        <v>0</v>
      </c>
      <c r="EN602" s="235">
        <v>80</v>
      </c>
      <c r="EO602" s="235">
        <v>0</v>
      </c>
      <c r="EP602" s="235">
        <v>0</v>
      </c>
      <c r="EQ602" s="235">
        <v>0</v>
      </c>
      <c r="ER602" s="235">
        <v>0</v>
      </c>
      <c r="ES602" s="235">
        <v>0</v>
      </c>
      <c r="ET602" s="235">
        <v>0</v>
      </c>
      <c r="EU602" s="235">
        <v>0</v>
      </c>
      <c r="EV602" s="235">
        <v>0</v>
      </c>
      <c r="EW602" s="235">
        <v>0</v>
      </c>
      <c r="EX602" s="235">
        <v>0</v>
      </c>
      <c r="EY602" s="235">
        <v>0</v>
      </c>
    </row>
    <row r="603" spans="1:155" x14ac:dyDescent="0.2">
      <c r="A603" t="s">
        <v>2003</v>
      </c>
      <c r="K603">
        <v>0</v>
      </c>
      <c r="L603">
        <v>0</v>
      </c>
      <c r="M603">
        <v>0</v>
      </c>
      <c r="N603">
        <v>23</v>
      </c>
      <c r="O603">
        <v>5</v>
      </c>
      <c r="P603">
        <v>0</v>
      </c>
      <c r="Q603">
        <v>20</v>
      </c>
      <c r="R603">
        <v>0</v>
      </c>
      <c r="S603">
        <v>0</v>
      </c>
      <c r="T603">
        <v>1</v>
      </c>
      <c r="U603">
        <v>0</v>
      </c>
      <c r="V603">
        <v>2</v>
      </c>
      <c r="W603">
        <v>0</v>
      </c>
      <c r="X603">
        <v>0</v>
      </c>
      <c r="Y603">
        <v>0</v>
      </c>
      <c r="Z603">
        <v>0</v>
      </c>
      <c r="AA603" t="s">
        <v>2201</v>
      </c>
      <c r="AB603">
        <v>0</v>
      </c>
      <c r="AC603">
        <v>0</v>
      </c>
      <c r="AD603">
        <v>0</v>
      </c>
      <c r="AE603">
        <v>0</v>
      </c>
      <c r="AF603">
        <v>0</v>
      </c>
      <c r="AG603">
        <v>0</v>
      </c>
      <c r="AH603">
        <v>8</v>
      </c>
      <c r="AI603">
        <v>0</v>
      </c>
      <c r="AJ603">
        <v>0</v>
      </c>
      <c r="AK603">
        <v>0</v>
      </c>
      <c r="AL603">
        <v>0</v>
      </c>
      <c r="AM603">
        <v>0</v>
      </c>
      <c r="AN603">
        <v>0</v>
      </c>
      <c r="AO603">
        <v>0</v>
      </c>
      <c r="AP603">
        <v>0</v>
      </c>
      <c r="AQ603">
        <v>0</v>
      </c>
      <c r="AR603">
        <v>0</v>
      </c>
      <c r="AS603">
        <v>0</v>
      </c>
      <c r="AT603">
        <v>0</v>
      </c>
      <c r="AU603">
        <v>0</v>
      </c>
      <c r="AV603">
        <v>0</v>
      </c>
      <c r="AW603">
        <v>0</v>
      </c>
      <c r="AX603">
        <v>8</v>
      </c>
      <c r="AY603">
        <v>0</v>
      </c>
      <c r="AZ603">
        <v>0</v>
      </c>
      <c r="BA603">
        <v>0</v>
      </c>
      <c r="BB603">
        <v>2</v>
      </c>
      <c r="BC603">
        <v>0</v>
      </c>
      <c r="BD603">
        <v>0</v>
      </c>
      <c r="BE603">
        <v>0</v>
      </c>
      <c r="BF603">
        <v>0</v>
      </c>
      <c r="BG603">
        <v>0</v>
      </c>
      <c r="BH603">
        <v>0</v>
      </c>
      <c r="BI603">
        <v>0</v>
      </c>
      <c r="BJ603">
        <v>0</v>
      </c>
      <c r="BK603">
        <v>1</v>
      </c>
      <c r="BL603">
        <v>2</v>
      </c>
      <c r="BM603">
        <v>0</v>
      </c>
      <c r="BN603">
        <v>0</v>
      </c>
      <c r="BO603">
        <v>0</v>
      </c>
      <c r="BP603">
        <v>0</v>
      </c>
      <c r="BQ603">
        <v>0</v>
      </c>
      <c r="BR603">
        <v>0</v>
      </c>
      <c r="BS603">
        <v>0</v>
      </c>
      <c r="BT603">
        <v>0</v>
      </c>
      <c r="BU603">
        <v>0</v>
      </c>
      <c r="BV603">
        <v>0</v>
      </c>
      <c r="BW603">
        <v>0</v>
      </c>
      <c r="BX603">
        <v>0</v>
      </c>
      <c r="BY603">
        <v>0</v>
      </c>
      <c r="BZ603">
        <v>0</v>
      </c>
      <c r="CA603">
        <v>0</v>
      </c>
      <c r="CB603">
        <v>0</v>
      </c>
      <c r="CC603">
        <v>0</v>
      </c>
      <c r="CD603">
        <v>1</v>
      </c>
      <c r="CE603">
        <v>0</v>
      </c>
      <c r="CF603">
        <v>0</v>
      </c>
      <c r="CG603">
        <v>0</v>
      </c>
      <c r="CH603">
        <v>0</v>
      </c>
      <c r="CI603">
        <v>0</v>
      </c>
      <c r="CJ603">
        <v>0</v>
      </c>
      <c r="CK603">
        <v>0</v>
      </c>
      <c r="CL603">
        <v>0</v>
      </c>
      <c r="CM603">
        <v>0</v>
      </c>
      <c r="CN603">
        <v>0</v>
      </c>
      <c r="CO603">
        <v>0</v>
      </c>
      <c r="CP603">
        <v>0</v>
      </c>
      <c r="CQ603">
        <v>10</v>
      </c>
      <c r="CR603">
        <v>1</v>
      </c>
      <c r="CS603">
        <v>0</v>
      </c>
      <c r="CT603">
        <v>0</v>
      </c>
      <c r="CU603">
        <v>0</v>
      </c>
      <c r="CV603">
        <v>0</v>
      </c>
      <c r="CW603">
        <v>0</v>
      </c>
      <c r="CX603">
        <v>0</v>
      </c>
      <c r="CY603">
        <v>0</v>
      </c>
      <c r="CZ603">
        <v>0</v>
      </c>
      <c r="DA603">
        <v>0</v>
      </c>
      <c r="DB603">
        <v>0</v>
      </c>
      <c r="DC603">
        <v>0</v>
      </c>
      <c r="DD603">
        <v>0</v>
      </c>
      <c r="DE603">
        <v>0</v>
      </c>
      <c r="DF603">
        <v>0</v>
      </c>
      <c r="DG603">
        <v>0</v>
      </c>
      <c r="DH603">
        <v>0</v>
      </c>
      <c r="DI603">
        <v>0</v>
      </c>
      <c r="DJ603">
        <v>16</v>
      </c>
      <c r="DK603">
        <v>0</v>
      </c>
      <c r="DL603">
        <v>0</v>
      </c>
      <c r="DM603">
        <v>0</v>
      </c>
      <c r="DN603">
        <v>0</v>
      </c>
      <c r="DO603">
        <v>0</v>
      </c>
      <c r="DP603">
        <v>0</v>
      </c>
      <c r="DQ603">
        <v>0</v>
      </c>
      <c r="DR603">
        <v>0</v>
      </c>
      <c r="DS603">
        <v>0</v>
      </c>
      <c r="DT603" s="340">
        <v>0</v>
      </c>
      <c r="DU603" s="340">
        <v>0</v>
      </c>
      <c r="DV603" s="340">
        <v>0</v>
      </c>
      <c r="DW603" s="340">
        <v>0</v>
      </c>
      <c r="DX603" s="340">
        <v>0</v>
      </c>
      <c r="DY603" s="340">
        <v>0</v>
      </c>
      <c r="DZ603" s="340">
        <v>0</v>
      </c>
      <c r="EA603" s="340">
        <v>0</v>
      </c>
      <c r="EB603" s="340">
        <v>0</v>
      </c>
      <c r="EC603" s="340">
        <v>0</v>
      </c>
      <c r="ED603" s="340">
        <v>0</v>
      </c>
      <c r="EE603" s="340">
        <v>0</v>
      </c>
      <c r="EF603" s="340">
        <v>0</v>
      </c>
      <c r="EG603" s="340">
        <v>0</v>
      </c>
      <c r="EH603" s="340">
        <v>0</v>
      </c>
      <c r="EI603" s="340">
        <v>0</v>
      </c>
      <c r="EJ603" s="235">
        <v>0</v>
      </c>
      <c r="EK603" s="235">
        <v>0</v>
      </c>
      <c r="EL603" s="235">
        <v>0</v>
      </c>
      <c r="EM603" s="235">
        <v>0</v>
      </c>
      <c r="EN603" s="235">
        <v>1</v>
      </c>
      <c r="EO603" s="235">
        <v>0</v>
      </c>
      <c r="EP603" s="235">
        <v>0</v>
      </c>
      <c r="EQ603" s="235">
        <v>0</v>
      </c>
      <c r="ER603" s="235">
        <v>0</v>
      </c>
      <c r="ES603" s="235">
        <v>0</v>
      </c>
      <c r="ET603" s="235">
        <v>0</v>
      </c>
      <c r="EU603" s="235">
        <v>0</v>
      </c>
      <c r="EV603" s="235">
        <v>0</v>
      </c>
      <c r="EW603" s="235">
        <v>0</v>
      </c>
      <c r="EX603" s="235">
        <v>0</v>
      </c>
      <c r="EY603" s="235">
        <v>0</v>
      </c>
    </row>
    <row r="604" spans="1:155" x14ac:dyDescent="0.2">
      <c r="A604" t="s">
        <v>2028</v>
      </c>
      <c r="K604">
        <v>0</v>
      </c>
      <c r="L604">
        <v>20</v>
      </c>
      <c r="M604">
        <v>0</v>
      </c>
      <c r="N604">
        <v>2</v>
      </c>
      <c r="O604">
        <v>23</v>
      </c>
      <c r="P604">
        <v>0</v>
      </c>
      <c r="Q604">
        <v>2</v>
      </c>
      <c r="R604">
        <v>0</v>
      </c>
      <c r="S604">
        <v>0</v>
      </c>
      <c r="T604">
        <v>0</v>
      </c>
      <c r="U604">
        <v>0</v>
      </c>
      <c r="V604">
        <v>0</v>
      </c>
      <c r="W604">
        <v>0</v>
      </c>
      <c r="X604">
        <v>0</v>
      </c>
      <c r="Y604">
        <v>0</v>
      </c>
      <c r="Z604">
        <v>0</v>
      </c>
      <c r="AA604" t="s">
        <v>2201</v>
      </c>
      <c r="AB604">
        <v>0</v>
      </c>
      <c r="AC604">
        <v>3</v>
      </c>
      <c r="AD604">
        <v>0</v>
      </c>
      <c r="AE604">
        <v>0</v>
      </c>
      <c r="AF604">
        <v>0</v>
      </c>
      <c r="AG604">
        <v>0</v>
      </c>
      <c r="AH604">
        <v>0</v>
      </c>
      <c r="AI604">
        <v>0</v>
      </c>
      <c r="AJ604">
        <v>0</v>
      </c>
      <c r="AK604">
        <v>0</v>
      </c>
      <c r="AL604">
        <v>0</v>
      </c>
      <c r="AM604">
        <v>0</v>
      </c>
      <c r="AN604">
        <v>0</v>
      </c>
      <c r="AO604">
        <v>0</v>
      </c>
      <c r="AP604">
        <v>0</v>
      </c>
      <c r="AQ604">
        <v>0</v>
      </c>
      <c r="AR604">
        <v>0</v>
      </c>
      <c r="AS604">
        <v>1</v>
      </c>
      <c r="AT604">
        <v>0</v>
      </c>
      <c r="AU604">
        <v>0</v>
      </c>
      <c r="AV604">
        <v>3</v>
      </c>
      <c r="AW604">
        <v>0</v>
      </c>
      <c r="AX604">
        <v>0</v>
      </c>
      <c r="AY604">
        <v>0</v>
      </c>
      <c r="AZ604">
        <v>0</v>
      </c>
      <c r="BA604">
        <v>0</v>
      </c>
      <c r="BB604">
        <v>0</v>
      </c>
      <c r="BC604">
        <v>0</v>
      </c>
      <c r="BD604">
        <v>0</v>
      </c>
      <c r="BE604">
        <v>0</v>
      </c>
      <c r="BF604">
        <v>0</v>
      </c>
      <c r="BG604">
        <v>0</v>
      </c>
      <c r="BH604">
        <v>0</v>
      </c>
      <c r="BI604">
        <v>12</v>
      </c>
      <c r="BJ604">
        <v>0</v>
      </c>
      <c r="BK604">
        <v>2</v>
      </c>
      <c r="BL604">
        <v>2</v>
      </c>
      <c r="BM604">
        <v>0</v>
      </c>
      <c r="BN604">
        <v>0</v>
      </c>
      <c r="BO604">
        <v>0</v>
      </c>
      <c r="BP604">
        <v>0</v>
      </c>
      <c r="BQ604">
        <v>0</v>
      </c>
      <c r="BR604">
        <v>0</v>
      </c>
      <c r="BS604">
        <v>0</v>
      </c>
      <c r="BT604">
        <v>0</v>
      </c>
      <c r="BU604">
        <v>0</v>
      </c>
      <c r="BV604">
        <v>0</v>
      </c>
      <c r="BW604">
        <v>0</v>
      </c>
      <c r="BX604">
        <v>0</v>
      </c>
      <c r="BY604">
        <v>0</v>
      </c>
      <c r="BZ604">
        <v>0</v>
      </c>
      <c r="CA604">
        <v>0</v>
      </c>
      <c r="CB604">
        <v>7</v>
      </c>
      <c r="CC604">
        <v>0</v>
      </c>
      <c r="CD604">
        <v>0</v>
      </c>
      <c r="CE604">
        <v>0</v>
      </c>
      <c r="CF604">
        <v>0</v>
      </c>
      <c r="CG604">
        <v>0</v>
      </c>
      <c r="CH604">
        <v>0</v>
      </c>
      <c r="CI604">
        <v>0</v>
      </c>
      <c r="CJ604">
        <v>0</v>
      </c>
      <c r="CK604">
        <v>0</v>
      </c>
      <c r="CL604">
        <v>0</v>
      </c>
      <c r="CM604">
        <v>0</v>
      </c>
      <c r="CN604">
        <v>0</v>
      </c>
      <c r="CO604">
        <v>3</v>
      </c>
      <c r="CP604">
        <v>0</v>
      </c>
      <c r="CQ604">
        <v>0</v>
      </c>
      <c r="CR604">
        <v>1</v>
      </c>
      <c r="CS604">
        <v>0</v>
      </c>
      <c r="CT604">
        <v>0</v>
      </c>
      <c r="CU604">
        <v>0</v>
      </c>
      <c r="CV604">
        <v>0</v>
      </c>
      <c r="CW604">
        <v>0</v>
      </c>
      <c r="CX604">
        <v>0</v>
      </c>
      <c r="CY604">
        <v>0</v>
      </c>
      <c r="CZ604">
        <v>0</v>
      </c>
      <c r="DA604">
        <v>0</v>
      </c>
      <c r="DB604">
        <v>0</v>
      </c>
      <c r="DC604">
        <v>0</v>
      </c>
      <c r="DD604">
        <v>0</v>
      </c>
      <c r="DE604">
        <v>1</v>
      </c>
      <c r="DF604">
        <v>0</v>
      </c>
      <c r="DG604">
        <v>0</v>
      </c>
      <c r="DH604">
        <v>1</v>
      </c>
      <c r="DI604">
        <v>0</v>
      </c>
      <c r="DJ604">
        <v>0</v>
      </c>
      <c r="DK604">
        <v>0</v>
      </c>
      <c r="DL604">
        <v>0</v>
      </c>
      <c r="DM604">
        <v>0</v>
      </c>
      <c r="DN604">
        <v>0</v>
      </c>
      <c r="DO604">
        <v>0</v>
      </c>
      <c r="DP604">
        <v>0</v>
      </c>
      <c r="DQ604">
        <v>0</v>
      </c>
      <c r="DR604">
        <v>0</v>
      </c>
      <c r="DS604">
        <v>0</v>
      </c>
      <c r="DT604" s="340">
        <v>0</v>
      </c>
      <c r="DU604" s="340">
        <v>0</v>
      </c>
      <c r="DV604" s="340">
        <v>0</v>
      </c>
      <c r="DW604" s="340">
        <v>0</v>
      </c>
      <c r="DX604" s="340">
        <v>5</v>
      </c>
      <c r="DY604" s="340">
        <v>0</v>
      </c>
      <c r="DZ604" s="340">
        <v>0</v>
      </c>
      <c r="EA604" s="340">
        <v>0</v>
      </c>
      <c r="EB604" s="340">
        <v>0</v>
      </c>
      <c r="EC604" s="340">
        <v>0</v>
      </c>
      <c r="ED604" s="340">
        <v>0</v>
      </c>
      <c r="EE604" s="340">
        <v>0</v>
      </c>
      <c r="EF604" s="340">
        <v>0</v>
      </c>
      <c r="EG604" s="340">
        <v>0</v>
      </c>
      <c r="EH604" s="340">
        <v>0</v>
      </c>
      <c r="EI604" s="340">
        <v>0</v>
      </c>
      <c r="EJ604" s="235">
        <v>0</v>
      </c>
      <c r="EK604" s="235">
        <v>3</v>
      </c>
      <c r="EL604" s="235">
        <v>0</v>
      </c>
      <c r="EM604" s="235">
        <v>0</v>
      </c>
      <c r="EN604" s="235">
        <v>1</v>
      </c>
      <c r="EO604" s="235">
        <v>2</v>
      </c>
      <c r="EP604" s="235">
        <v>0</v>
      </c>
      <c r="EQ604" s="235">
        <v>0</v>
      </c>
      <c r="ER604" s="235">
        <v>0</v>
      </c>
      <c r="ES604" s="235">
        <v>0</v>
      </c>
      <c r="ET604" s="235">
        <v>0</v>
      </c>
      <c r="EU604" s="235">
        <v>0</v>
      </c>
      <c r="EV604" s="235">
        <v>0</v>
      </c>
      <c r="EW604" s="235">
        <v>0</v>
      </c>
      <c r="EX604" s="235">
        <v>0</v>
      </c>
      <c r="EY604" s="235">
        <v>0</v>
      </c>
    </row>
    <row r="605" spans="1:155" x14ac:dyDescent="0.2">
      <c r="A605" t="s">
        <v>2060</v>
      </c>
      <c r="K605">
        <v>0</v>
      </c>
      <c r="L605">
        <v>1</v>
      </c>
      <c r="M605">
        <v>0</v>
      </c>
      <c r="N605">
        <v>1</v>
      </c>
      <c r="O605">
        <v>38</v>
      </c>
      <c r="P605">
        <v>0</v>
      </c>
      <c r="Q605">
        <v>0</v>
      </c>
      <c r="R605">
        <v>0</v>
      </c>
      <c r="S605">
        <v>0</v>
      </c>
      <c r="T605">
        <v>0</v>
      </c>
      <c r="U605">
        <v>0</v>
      </c>
      <c r="V605">
        <v>0</v>
      </c>
      <c r="W605">
        <v>0</v>
      </c>
      <c r="X605">
        <v>0</v>
      </c>
      <c r="Y605">
        <v>0</v>
      </c>
      <c r="Z605">
        <v>0</v>
      </c>
      <c r="AA605" t="s">
        <v>2201</v>
      </c>
      <c r="AB605">
        <v>0</v>
      </c>
      <c r="AC605">
        <v>0</v>
      </c>
      <c r="AD605">
        <v>0</v>
      </c>
      <c r="AE605">
        <v>0</v>
      </c>
      <c r="AF605">
        <v>1</v>
      </c>
      <c r="AG605">
        <v>0</v>
      </c>
      <c r="AH605">
        <v>0</v>
      </c>
      <c r="AI605">
        <v>0</v>
      </c>
      <c r="AJ605">
        <v>0</v>
      </c>
      <c r="AK605">
        <v>0</v>
      </c>
      <c r="AL605">
        <v>0</v>
      </c>
      <c r="AM605">
        <v>0</v>
      </c>
      <c r="AN605">
        <v>0</v>
      </c>
      <c r="AO605">
        <v>0</v>
      </c>
      <c r="AP605">
        <v>0</v>
      </c>
      <c r="AQ605">
        <v>0</v>
      </c>
      <c r="AR605">
        <v>0</v>
      </c>
      <c r="AS605">
        <v>0</v>
      </c>
      <c r="AT605">
        <v>0</v>
      </c>
      <c r="AU605">
        <v>0</v>
      </c>
      <c r="AV605">
        <v>1</v>
      </c>
      <c r="AW605">
        <v>0</v>
      </c>
      <c r="AX605">
        <v>1</v>
      </c>
      <c r="AY605">
        <v>0</v>
      </c>
      <c r="AZ605">
        <v>0</v>
      </c>
      <c r="BA605">
        <v>0</v>
      </c>
      <c r="BB605">
        <v>0</v>
      </c>
      <c r="BC605">
        <v>0</v>
      </c>
      <c r="BD605">
        <v>0</v>
      </c>
      <c r="BE605">
        <v>0</v>
      </c>
      <c r="BF605">
        <v>0</v>
      </c>
      <c r="BG605">
        <v>0</v>
      </c>
      <c r="BH605">
        <v>0</v>
      </c>
      <c r="BI605">
        <v>0</v>
      </c>
      <c r="BJ605">
        <v>0</v>
      </c>
      <c r="BK605">
        <v>0</v>
      </c>
      <c r="BL605">
        <v>3</v>
      </c>
      <c r="BM605">
        <v>0</v>
      </c>
      <c r="BN605">
        <v>0</v>
      </c>
      <c r="BO605">
        <v>0</v>
      </c>
      <c r="BP605">
        <v>0</v>
      </c>
      <c r="BQ605">
        <v>0</v>
      </c>
      <c r="BR605">
        <v>0</v>
      </c>
      <c r="BS605">
        <v>0</v>
      </c>
      <c r="BT605">
        <v>0</v>
      </c>
      <c r="BU605">
        <v>0</v>
      </c>
      <c r="BV605">
        <v>0</v>
      </c>
      <c r="BW605">
        <v>0</v>
      </c>
      <c r="BX605">
        <v>0</v>
      </c>
      <c r="BY605">
        <v>0</v>
      </c>
      <c r="BZ605">
        <v>0</v>
      </c>
      <c r="CA605">
        <v>0</v>
      </c>
      <c r="CB605">
        <v>3</v>
      </c>
      <c r="CC605">
        <v>0</v>
      </c>
      <c r="CD605">
        <v>0</v>
      </c>
      <c r="CE605">
        <v>0</v>
      </c>
      <c r="CF605">
        <v>0</v>
      </c>
      <c r="CG605">
        <v>0</v>
      </c>
      <c r="CH605">
        <v>0</v>
      </c>
      <c r="CI605">
        <v>0</v>
      </c>
      <c r="CJ605">
        <v>0</v>
      </c>
      <c r="CK605">
        <v>0</v>
      </c>
      <c r="CL605">
        <v>0</v>
      </c>
      <c r="CM605">
        <v>0</v>
      </c>
      <c r="DT605" s="340">
        <v>0</v>
      </c>
      <c r="DU605" s="340">
        <v>0</v>
      </c>
      <c r="DV605" s="340">
        <v>0</v>
      </c>
      <c r="DW605" s="340">
        <v>1</v>
      </c>
      <c r="DX605" s="340">
        <v>4</v>
      </c>
      <c r="DY605" s="340">
        <v>0</v>
      </c>
      <c r="DZ605" s="340">
        <v>0</v>
      </c>
      <c r="EA605" s="340">
        <v>0</v>
      </c>
      <c r="EB605" s="340">
        <v>0</v>
      </c>
      <c r="EC605" s="340">
        <v>0</v>
      </c>
      <c r="ED605" s="340">
        <v>0</v>
      </c>
      <c r="EE605" s="340">
        <v>0</v>
      </c>
      <c r="EF605" s="340">
        <v>0</v>
      </c>
      <c r="EG605" s="340">
        <v>0</v>
      </c>
      <c r="EH605" s="340">
        <v>0</v>
      </c>
      <c r="EI605" s="340">
        <v>0</v>
      </c>
      <c r="EJ605" s="235">
        <v>0</v>
      </c>
      <c r="EK605" s="235">
        <v>0</v>
      </c>
      <c r="EL605" s="235">
        <v>0</v>
      </c>
      <c r="EM605" s="235">
        <v>0</v>
      </c>
      <c r="EN605" s="235">
        <v>0</v>
      </c>
      <c r="EO605" s="235">
        <v>0</v>
      </c>
      <c r="EP605" s="235">
        <v>1</v>
      </c>
      <c r="EQ605" s="235">
        <v>0</v>
      </c>
      <c r="ER605" s="235">
        <v>0</v>
      </c>
      <c r="ES605" s="235">
        <v>0</v>
      </c>
      <c r="ET605" s="235">
        <v>0</v>
      </c>
      <c r="EU605" s="235">
        <v>0</v>
      </c>
      <c r="EV605" s="235">
        <v>0</v>
      </c>
      <c r="EW605" s="235">
        <v>0</v>
      </c>
      <c r="EX605" s="235">
        <v>0</v>
      </c>
      <c r="EY605" s="235">
        <v>0</v>
      </c>
    </row>
    <row r="606" spans="1:155" x14ac:dyDescent="0.2">
      <c r="A606" t="s">
        <v>2064</v>
      </c>
      <c r="K606">
        <v>0</v>
      </c>
      <c r="L606">
        <v>18</v>
      </c>
      <c r="M606">
        <v>0</v>
      </c>
      <c r="N606">
        <v>0</v>
      </c>
      <c r="O606">
        <v>9</v>
      </c>
      <c r="P606">
        <v>0</v>
      </c>
      <c r="Q606">
        <v>3</v>
      </c>
      <c r="R606">
        <v>2</v>
      </c>
      <c r="S606">
        <v>31</v>
      </c>
      <c r="T606">
        <v>69</v>
      </c>
      <c r="U606">
        <v>72</v>
      </c>
      <c r="V606">
        <v>97</v>
      </c>
      <c r="W606">
        <v>0</v>
      </c>
      <c r="X606">
        <v>0</v>
      </c>
      <c r="Y606">
        <v>0</v>
      </c>
      <c r="Z606">
        <v>0</v>
      </c>
      <c r="AA606" t="s">
        <v>2201</v>
      </c>
      <c r="AB606">
        <v>0</v>
      </c>
      <c r="AC606">
        <v>1</v>
      </c>
      <c r="AD606">
        <v>0</v>
      </c>
      <c r="AE606">
        <v>0</v>
      </c>
      <c r="AF606">
        <v>1</v>
      </c>
      <c r="AG606">
        <v>0</v>
      </c>
      <c r="AH606">
        <v>1</v>
      </c>
      <c r="AI606">
        <v>1</v>
      </c>
      <c r="AJ606">
        <v>3</v>
      </c>
      <c r="AK606">
        <v>3</v>
      </c>
      <c r="AL606">
        <v>2</v>
      </c>
      <c r="AM606">
        <v>41</v>
      </c>
      <c r="AN606">
        <v>0</v>
      </c>
      <c r="AO606">
        <v>0</v>
      </c>
      <c r="AP606">
        <v>0</v>
      </c>
      <c r="AQ606">
        <v>0</v>
      </c>
      <c r="AR606">
        <v>0</v>
      </c>
      <c r="AS606">
        <v>0</v>
      </c>
      <c r="AT606">
        <v>0</v>
      </c>
      <c r="AU606">
        <v>0</v>
      </c>
      <c r="AV606">
        <v>2</v>
      </c>
      <c r="AW606">
        <v>0</v>
      </c>
      <c r="AX606">
        <v>1</v>
      </c>
      <c r="AY606">
        <v>1</v>
      </c>
      <c r="AZ606">
        <v>2</v>
      </c>
      <c r="BA606">
        <v>0</v>
      </c>
      <c r="BB606">
        <v>17</v>
      </c>
      <c r="BC606">
        <v>0</v>
      </c>
      <c r="BD606">
        <v>0</v>
      </c>
      <c r="BE606">
        <v>0</v>
      </c>
      <c r="BF606">
        <v>0</v>
      </c>
      <c r="BG606">
        <v>0</v>
      </c>
      <c r="BH606">
        <v>0</v>
      </c>
      <c r="BI606">
        <v>1</v>
      </c>
      <c r="BJ606">
        <v>0</v>
      </c>
      <c r="BK606">
        <v>0</v>
      </c>
      <c r="BL606">
        <v>1</v>
      </c>
      <c r="BM606">
        <v>0</v>
      </c>
      <c r="BN606">
        <v>2</v>
      </c>
      <c r="BO606">
        <v>1</v>
      </c>
      <c r="BP606">
        <v>0</v>
      </c>
      <c r="BQ606">
        <v>5</v>
      </c>
      <c r="BR606">
        <v>2</v>
      </c>
      <c r="BS606">
        <v>23</v>
      </c>
      <c r="BT606">
        <v>0</v>
      </c>
      <c r="BU606">
        <v>0</v>
      </c>
      <c r="BV606">
        <v>0</v>
      </c>
      <c r="BW606">
        <v>0</v>
      </c>
      <c r="BX606">
        <v>0</v>
      </c>
      <c r="BY606">
        <v>2</v>
      </c>
      <c r="BZ606">
        <v>0</v>
      </c>
      <c r="CA606">
        <v>1</v>
      </c>
      <c r="CB606">
        <v>1</v>
      </c>
      <c r="CC606">
        <v>0</v>
      </c>
      <c r="CD606">
        <v>3</v>
      </c>
      <c r="CE606">
        <v>1</v>
      </c>
      <c r="CF606">
        <v>2</v>
      </c>
      <c r="CG606">
        <v>8</v>
      </c>
      <c r="CH606">
        <v>25</v>
      </c>
      <c r="CI606">
        <v>0</v>
      </c>
      <c r="CJ606">
        <v>0</v>
      </c>
      <c r="CK606">
        <v>0</v>
      </c>
      <c r="CL606">
        <v>0</v>
      </c>
      <c r="CM606">
        <v>0</v>
      </c>
      <c r="CN606">
        <v>0</v>
      </c>
      <c r="CO606">
        <v>1</v>
      </c>
      <c r="CP606">
        <v>0</v>
      </c>
      <c r="CQ606">
        <v>0</v>
      </c>
      <c r="CR606">
        <v>1</v>
      </c>
      <c r="CS606">
        <v>0</v>
      </c>
      <c r="CT606">
        <v>1</v>
      </c>
      <c r="CU606">
        <v>0</v>
      </c>
      <c r="CV606">
        <v>4</v>
      </c>
      <c r="CW606">
        <v>1</v>
      </c>
      <c r="CX606">
        <v>1</v>
      </c>
      <c r="CY606">
        <v>10</v>
      </c>
      <c r="CZ606">
        <v>0</v>
      </c>
      <c r="DA606">
        <v>0</v>
      </c>
      <c r="DB606">
        <v>0</v>
      </c>
      <c r="DC606">
        <v>0</v>
      </c>
      <c r="DD606">
        <v>0</v>
      </c>
      <c r="DE606">
        <v>2</v>
      </c>
      <c r="DF606">
        <v>0</v>
      </c>
      <c r="DG606">
        <v>0</v>
      </c>
      <c r="DH606">
        <v>0</v>
      </c>
      <c r="DI606">
        <v>0</v>
      </c>
      <c r="DJ606">
        <v>2</v>
      </c>
      <c r="DK606">
        <v>0</v>
      </c>
      <c r="DL606">
        <v>4</v>
      </c>
      <c r="DM606">
        <v>3</v>
      </c>
      <c r="DN606">
        <v>18</v>
      </c>
      <c r="DO606">
        <v>0</v>
      </c>
      <c r="DP606">
        <v>0</v>
      </c>
      <c r="DQ606">
        <v>0</v>
      </c>
      <c r="DR606">
        <v>0</v>
      </c>
      <c r="DS606">
        <v>0</v>
      </c>
      <c r="DT606" s="340">
        <v>0</v>
      </c>
      <c r="DU606" s="340">
        <v>4</v>
      </c>
      <c r="DV606" s="340">
        <v>0</v>
      </c>
      <c r="DW606" s="340">
        <v>0</v>
      </c>
      <c r="DX606" s="340">
        <v>0</v>
      </c>
      <c r="DY606" s="340">
        <v>0</v>
      </c>
      <c r="DZ606" s="340">
        <v>0</v>
      </c>
      <c r="EA606" s="340">
        <v>0</v>
      </c>
      <c r="EB606" s="340">
        <v>6</v>
      </c>
      <c r="EC606" s="340">
        <v>4</v>
      </c>
      <c r="ED606" s="340">
        <v>0</v>
      </c>
      <c r="EE606" s="340">
        <v>13</v>
      </c>
      <c r="EF606" s="340">
        <v>0</v>
      </c>
      <c r="EG606" s="340">
        <v>0</v>
      </c>
      <c r="EH606" s="340">
        <v>0</v>
      </c>
      <c r="EI606" s="340">
        <v>0</v>
      </c>
      <c r="EJ606" s="235">
        <v>0</v>
      </c>
      <c r="EK606" s="235">
        <v>0</v>
      </c>
      <c r="EL606" s="235">
        <v>0</v>
      </c>
      <c r="EM606" s="235">
        <v>0</v>
      </c>
      <c r="EN606" s="235">
        <v>1</v>
      </c>
      <c r="EO606" s="235">
        <v>0</v>
      </c>
      <c r="EP606" s="235">
        <v>0</v>
      </c>
      <c r="EQ606" s="235">
        <v>0</v>
      </c>
      <c r="ER606" s="235">
        <v>0</v>
      </c>
      <c r="ES606" s="235">
        <v>0</v>
      </c>
      <c r="ET606" s="235">
        <v>26</v>
      </c>
      <c r="EU606" s="235">
        <v>0</v>
      </c>
      <c r="EV606" s="235">
        <v>0</v>
      </c>
      <c r="EW606" s="235">
        <v>0</v>
      </c>
      <c r="EX606" s="235">
        <v>0</v>
      </c>
      <c r="EY606" s="235">
        <v>0</v>
      </c>
    </row>
    <row r="607" spans="1:155" x14ac:dyDescent="0.2">
      <c r="A607" t="s">
        <v>2445</v>
      </c>
      <c r="DT607" s="340" t="e">
        <v>#N/A</v>
      </c>
      <c r="DU607" s="340" t="e">
        <v>#N/A</v>
      </c>
      <c r="DV607" s="340" t="e">
        <v>#N/A</v>
      </c>
      <c r="DW607" s="340" t="e">
        <v>#N/A</v>
      </c>
      <c r="DX607" s="340" t="e">
        <v>#N/A</v>
      </c>
      <c r="DY607" s="340" t="e">
        <v>#N/A</v>
      </c>
      <c r="DZ607" s="340" t="e">
        <v>#N/A</v>
      </c>
      <c r="EA607" s="340" t="e">
        <v>#N/A</v>
      </c>
      <c r="EB607" s="340" t="e">
        <v>#N/A</v>
      </c>
      <c r="EC607" s="340" t="e">
        <v>#N/A</v>
      </c>
      <c r="ED607" s="340" t="e">
        <v>#N/A</v>
      </c>
      <c r="EE607" s="340" t="e">
        <v>#N/A</v>
      </c>
      <c r="EF607" s="340" t="e">
        <v>#N/A</v>
      </c>
      <c r="EG607" s="340" t="e">
        <v>#N/A</v>
      </c>
      <c r="EH607" s="340" t="e">
        <v>#N/A</v>
      </c>
      <c r="EI607" s="340" t="e">
        <v>#N/A</v>
      </c>
      <c r="EJ607" s="235" t="e">
        <v>#N/A</v>
      </c>
      <c r="EK607" s="235" t="e">
        <v>#N/A</v>
      </c>
      <c r="EL607" s="235" t="e">
        <v>#N/A</v>
      </c>
      <c r="EM607" s="235" t="e">
        <v>#N/A</v>
      </c>
      <c r="EN607" s="235" t="e">
        <v>#N/A</v>
      </c>
      <c r="EO607" s="235" t="e">
        <v>#N/A</v>
      </c>
      <c r="EP607" s="235" t="e">
        <v>#N/A</v>
      </c>
      <c r="EQ607" s="235" t="e">
        <v>#N/A</v>
      </c>
      <c r="ER607" s="235" t="e">
        <v>#N/A</v>
      </c>
      <c r="ES607" s="235" t="e">
        <v>#N/A</v>
      </c>
      <c r="ET607" s="235" t="e">
        <v>#N/A</v>
      </c>
      <c r="EU607" s="235" t="e">
        <v>#N/A</v>
      </c>
      <c r="EV607" s="235" t="e">
        <v>#N/A</v>
      </c>
      <c r="EW607" s="235" t="e">
        <v>#N/A</v>
      </c>
      <c r="EX607" s="235" t="e">
        <v>#N/A</v>
      </c>
      <c r="EY607" s="235" t="e">
        <v>#N/A</v>
      </c>
    </row>
    <row r="608" spans="1:155" x14ac:dyDescent="0.2">
      <c r="A608" t="s">
        <v>2193</v>
      </c>
      <c r="K608">
        <v>0</v>
      </c>
      <c r="L608">
        <v>1</v>
      </c>
      <c r="M608">
        <v>0</v>
      </c>
      <c r="N608">
        <v>0</v>
      </c>
      <c r="O608">
        <v>32</v>
      </c>
      <c r="P608">
        <v>0</v>
      </c>
      <c r="Q608">
        <v>0</v>
      </c>
      <c r="R608">
        <v>0</v>
      </c>
      <c r="S608">
        <v>0</v>
      </c>
      <c r="T608">
        <v>0</v>
      </c>
      <c r="U608">
        <v>0</v>
      </c>
      <c r="V608">
        <v>0</v>
      </c>
      <c r="W608">
        <v>0</v>
      </c>
      <c r="X608">
        <v>0</v>
      </c>
      <c r="Y608">
        <v>0</v>
      </c>
      <c r="Z608">
        <v>0</v>
      </c>
      <c r="AA608" t="s">
        <v>2188</v>
      </c>
      <c r="AB608">
        <v>0</v>
      </c>
      <c r="AC608">
        <v>0</v>
      </c>
      <c r="AD608">
        <v>0</v>
      </c>
      <c r="AE608">
        <v>0</v>
      </c>
      <c r="AF608">
        <v>0</v>
      </c>
      <c r="AG608">
        <v>0</v>
      </c>
      <c r="AH608">
        <v>0</v>
      </c>
      <c r="AI608">
        <v>0</v>
      </c>
      <c r="AJ608">
        <v>0</v>
      </c>
      <c r="AK608">
        <v>0</v>
      </c>
      <c r="AL608">
        <v>0</v>
      </c>
      <c r="AM608">
        <v>0</v>
      </c>
      <c r="AN608">
        <v>0</v>
      </c>
      <c r="AO608">
        <v>0</v>
      </c>
      <c r="AP608">
        <v>0</v>
      </c>
      <c r="AQ608">
        <v>0</v>
      </c>
      <c r="AR608">
        <v>0</v>
      </c>
      <c r="AS608">
        <v>0</v>
      </c>
      <c r="AT608">
        <v>0</v>
      </c>
      <c r="AU608">
        <v>0</v>
      </c>
      <c r="AV608">
        <v>0</v>
      </c>
      <c r="AW608">
        <v>0</v>
      </c>
      <c r="AX608">
        <v>0</v>
      </c>
      <c r="AY608">
        <v>0</v>
      </c>
      <c r="AZ608">
        <v>0</v>
      </c>
      <c r="BA608">
        <v>0</v>
      </c>
      <c r="BB608">
        <v>0</v>
      </c>
      <c r="BC608">
        <v>0</v>
      </c>
      <c r="BD608">
        <v>0</v>
      </c>
      <c r="BE608">
        <v>0</v>
      </c>
      <c r="BF608">
        <v>0</v>
      </c>
      <c r="BG608">
        <v>0</v>
      </c>
      <c r="BH608">
        <v>0</v>
      </c>
      <c r="BI608">
        <v>0</v>
      </c>
      <c r="BJ608">
        <v>0</v>
      </c>
      <c r="BK608">
        <v>0</v>
      </c>
      <c r="BL608">
        <v>0</v>
      </c>
      <c r="BM608">
        <v>0</v>
      </c>
      <c r="BN608">
        <v>0</v>
      </c>
      <c r="BO608">
        <v>0</v>
      </c>
      <c r="BP608">
        <v>0</v>
      </c>
      <c r="BQ608">
        <v>0</v>
      </c>
      <c r="BR608">
        <v>0</v>
      </c>
      <c r="BS608">
        <v>0</v>
      </c>
      <c r="BT608">
        <v>0</v>
      </c>
      <c r="BU608">
        <v>0</v>
      </c>
      <c r="BV608">
        <v>0</v>
      </c>
      <c r="BW608">
        <v>0</v>
      </c>
      <c r="BX608">
        <v>0</v>
      </c>
      <c r="BY608">
        <v>0</v>
      </c>
      <c r="BZ608">
        <v>0</v>
      </c>
      <c r="CA608">
        <v>0</v>
      </c>
      <c r="CB608">
        <v>0</v>
      </c>
      <c r="CC608">
        <v>0</v>
      </c>
      <c r="CD608">
        <v>0</v>
      </c>
      <c r="CE608">
        <v>0</v>
      </c>
      <c r="CF608">
        <v>0</v>
      </c>
      <c r="CG608">
        <v>0</v>
      </c>
      <c r="CH608">
        <v>0</v>
      </c>
      <c r="CI608">
        <v>0</v>
      </c>
      <c r="CJ608">
        <v>0</v>
      </c>
      <c r="CK608">
        <v>0</v>
      </c>
      <c r="CL608">
        <v>0</v>
      </c>
      <c r="CM608">
        <v>0</v>
      </c>
      <c r="CN608">
        <v>0</v>
      </c>
      <c r="CO608">
        <v>0</v>
      </c>
      <c r="CP608">
        <v>0</v>
      </c>
      <c r="CQ608">
        <v>0</v>
      </c>
      <c r="CR608">
        <v>2</v>
      </c>
      <c r="CS608">
        <v>0</v>
      </c>
      <c r="CT608">
        <v>0</v>
      </c>
      <c r="CU608">
        <v>0</v>
      </c>
      <c r="CV608">
        <v>0</v>
      </c>
      <c r="CW608">
        <v>0</v>
      </c>
      <c r="CX608">
        <v>0</v>
      </c>
      <c r="CY608">
        <v>0</v>
      </c>
      <c r="CZ608">
        <v>0</v>
      </c>
      <c r="DA608">
        <v>0</v>
      </c>
      <c r="DB608">
        <v>0</v>
      </c>
      <c r="DC608">
        <v>0</v>
      </c>
      <c r="DD608">
        <v>0</v>
      </c>
      <c r="DE608">
        <v>0</v>
      </c>
      <c r="DF608">
        <v>0</v>
      </c>
      <c r="DG608">
        <v>0</v>
      </c>
      <c r="DH608">
        <v>0</v>
      </c>
      <c r="DI608">
        <v>0</v>
      </c>
      <c r="DJ608">
        <v>0</v>
      </c>
      <c r="DK608">
        <v>0</v>
      </c>
      <c r="DL608">
        <v>0</v>
      </c>
      <c r="DM608">
        <v>0</v>
      </c>
      <c r="DN608">
        <v>0</v>
      </c>
      <c r="DO608">
        <v>0</v>
      </c>
      <c r="DP608">
        <v>0</v>
      </c>
      <c r="DQ608">
        <v>0</v>
      </c>
      <c r="DR608">
        <v>0</v>
      </c>
      <c r="DS608">
        <v>0</v>
      </c>
      <c r="DT608" s="340">
        <v>0</v>
      </c>
      <c r="DU608" s="340">
        <v>0</v>
      </c>
      <c r="DV608" s="340">
        <v>0</v>
      </c>
      <c r="DW608" s="340">
        <v>0</v>
      </c>
      <c r="DX608" s="340">
        <v>0</v>
      </c>
      <c r="DY608" s="340">
        <v>0</v>
      </c>
      <c r="DZ608" s="340">
        <v>0</v>
      </c>
      <c r="EA608" s="340">
        <v>0</v>
      </c>
      <c r="EB608" s="340">
        <v>0</v>
      </c>
      <c r="EC608" s="340">
        <v>0</v>
      </c>
      <c r="ED608" s="340">
        <v>0</v>
      </c>
      <c r="EE608" s="340">
        <v>0</v>
      </c>
      <c r="EF608" s="340">
        <v>0</v>
      </c>
      <c r="EG608" s="340">
        <v>0</v>
      </c>
      <c r="EH608" s="340">
        <v>0</v>
      </c>
      <c r="EI608" s="340">
        <v>0</v>
      </c>
      <c r="EJ608" s="235">
        <v>0</v>
      </c>
      <c r="EK608" s="235">
        <v>0</v>
      </c>
      <c r="EL608" s="235">
        <v>0</v>
      </c>
      <c r="EM608" s="235">
        <v>0</v>
      </c>
      <c r="EN608" s="235">
        <v>0</v>
      </c>
      <c r="EO608" s="235">
        <v>0</v>
      </c>
      <c r="EP608" s="235">
        <v>0</v>
      </c>
      <c r="EQ608" s="235">
        <v>0</v>
      </c>
      <c r="ER608" s="235">
        <v>0</v>
      </c>
      <c r="ES608" s="235">
        <v>0</v>
      </c>
      <c r="ET608" s="235">
        <v>0</v>
      </c>
      <c r="EU608" s="235">
        <v>0</v>
      </c>
      <c r="EV608" s="235">
        <v>0</v>
      </c>
      <c r="EW608" s="235">
        <v>0</v>
      </c>
      <c r="EX608" s="235">
        <v>0</v>
      </c>
      <c r="EY608" s="235">
        <v>0</v>
      </c>
    </row>
    <row r="609" spans="1:155" x14ac:dyDescent="0.2">
      <c r="A609" t="s">
        <v>2446</v>
      </c>
      <c r="DT609" s="340" t="e">
        <v>#N/A</v>
      </c>
      <c r="DU609" s="340" t="e">
        <v>#N/A</v>
      </c>
      <c r="DV609" s="340" t="e">
        <v>#N/A</v>
      </c>
      <c r="DW609" s="340" t="e">
        <v>#N/A</v>
      </c>
      <c r="DX609" s="340" t="e">
        <v>#N/A</v>
      </c>
      <c r="DY609" s="340" t="e">
        <v>#N/A</v>
      </c>
      <c r="DZ609" s="340" t="e">
        <v>#N/A</v>
      </c>
      <c r="EA609" s="340" t="e">
        <v>#N/A</v>
      </c>
      <c r="EB609" s="340" t="e">
        <v>#N/A</v>
      </c>
      <c r="EC609" s="340" t="e">
        <v>#N/A</v>
      </c>
      <c r="ED609" s="340" t="e">
        <v>#N/A</v>
      </c>
      <c r="EE609" s="340" t="e">
        <v>#N/A</v>
      </c>
      <c r="EF609" s="340" t="e">
        <v>#N/A</v>
      </c>
      <c r="EG609" s="340" t="e">
        <v>#N/A</v>
      </c>
      <c r="EH609" s="340" t="e">
        <v>#N/A</v>
      </c>
      <c r="EI609" s="340" t="e">
        <v>#N/A</v>
      </c>
      <c r="EJ609" s="235" t="e">
        <v>#N/A</v>
      </c>
      <c r="EK609" s="235" t="e">
        <v>#N/A</v>
      </c>
      <c r="EL609" s="235" t="e">
        <v>#N/A</v>
      </c>
      <c r="EM609" s="235" t="e">
        <v>#N/A</v>
      </c>
      <c r="EN609" s="235" t="e">
        <v>#N/A</v>
      </c>
      <c r="EO609" s="235" t="e">
        <v>#N/A</v>
      </c>
      <c r="EP609" s="235" t="e">
        <v>#N/A</v>
      </c>
      <c r="EQ609" s="235" t="e">
        <v>#N/A</v>
      </c>
      <c r="ER609" s="235" t="e">
        <v>#N/A</v>
      </c>
      <c r="ES609" s="235" t="e">
        <v>#N/A</v>
      </c>
      <c r="ET609" s="235" t="e">
        <v>#N/A</v>
      </c>
      <c r="EU609" s="235" t="e">
        <v>#N/A</v>
      </c>
      <c r="EV609" s="235" t="e">
        <v>#N/A</v>
      </c>
      <c r="EW609" s="235" t="e">
        <v>#N/A</v>
      </c>
      <c r="EX609" s="235" t="e">
        <v>#N/A</v>
      </c>
      <c r="EY609" s="235" t="e">
        <v>#N/A</v>
      </c>
    </row>
    <row r="610" spans="1:155" x14ac:dyDescent="0.2">
      <c r="A610" t="s">
        <v>2247</v>
      </c>
      <c r="K610">
        <v>0</v>
      </c>
      <c r="L610">
        <v>37</v>
      </c>
      <c r="M610">
        <v>0</v>
      </c>
      <c r="N610">
        <v>9</v>
      </c>
      <c r="O610">
        <v>5</v>
      </c>
      <c r="P610">
        <v>0</v>
      </c>
      <c r="Q610">
        <v>3</v>
      </c>
      <c r="R610">
        <v>0</v>
      </c>
      <c r="S610">
        <v>1</v>
      </c>
      <c r="T610">
        <v>6</v>
      </c>
      <c r="U610">
        <v>3</v>
      </c>
      <c r="V610">
        <v>0</v>
      </c>
      <c r="W610">
        <v>0</v>
      </c>
      <c r="X610">
        <v>0</v>
      </c>
      <c r="Y610">
        <v>0</v>
      </c>
      <c r="Z610">
        <v>0</v>
      </c>
      <c r="AA610" t="s">
        <v>2201</v>
      </c>
      <c r="AB610">
        <v>0</v>
      </c>
      <c r="AC610">
        <v>0</v>
      </c>
      <c r="AD610">
        <v>0</v>
      </c>
      <c r="AE610">
        <v>0</v>
      </c>
      <c r="AF610">
        <v>0</v>
      </c>
      <c r="AG610">
        <v>0</v>
      </c>
      <c r="AH610">
        <v>0</v>
      </c>
      <c r="AI610">
        <v>0</v>
      </c>
      <c r="AJ610">
        <v>0</v>
      </c>
      <c r="AK610">
        <v>0</v>
      </c>
      <c r="AL610">
        <v>0</v>
      </c>
      <c r="AM610">
        <v>0</v>
      </c>
      <c r="AN610">
        <v>0</v>
      </c>
      <c r="AO610">
        <v>0</v>
      </c>
      <c r="AP610">
        <v>0</v>
      </c>
      <c r="AQ610">
        <v>0</v>
      </c>
      <c r="AR610">
        <v>0</v>
      </c>
      <c r="AS610">
        <v>0</v>
      </c>
      <c r="AT610">
        <v>0</v>
      </c>
      <c r="AU610">
        <v>0</v>
      </c>
      <c r="AV610">
        <v>0</v>
      </c>
      <c r="AW610">
        <v>0</v>
      </c>
      <c r="AX610">
        <v>0</v>
      </c>
      <c r="AY610">
        <v>0</v>
      </c>
      <c r="AZ610">
        <v>0</v>
      </c>
      <c r="BA610">
        <v>0</v>
      </c>
      <c r="BB610">
        <v>0</v>
      </c>
      <c r="BC610">
        <v>0</v>
      </c>
      <c r="BD610">
        <v>0</v>
      </c>
      <c r="BE610">
        <v>0</v>
      </c>
      <c r="BF610">
        <v>0</v>
      </c>
      <c r="BG610">
        <v>0</v>
      </c>
      <c r="BH610">
        <v>0</v>
      </c>
      <c r="BI610">
        <v>8</v>
      </c>
      <c r="BJ610">
        <v>0</v>
      </c>
      <c r="BK610">
        <v>0</v>
      </c>
      <c r="BL610">
        <v>1</v>
      </c>
      <c r="BM610">
        <v>0</v>
      </c>
      <c r="BN610">
        <v>0</v>
      </c>
      <c r="BO610">
        <v>0</v>
      </c>
      <c r="BP610">
        <v>0</v>
      </c>
      <c r="BQ610">
        <v>1</v>
      </c>
      <c r="BR610">
        <v>0</v>
      </c>
      <c r="BS610">
        <v>0</v>
      </c>
      <c r="BT610">
        <v>0</v>
      </c>
      <c r="BU610">
        <v>0</v>
      </c>
      <c r="BV610">
        <v>0</v>
      </c>
      <c r="BW610">
        <v>0</v>
      </c>
      <c r="BX610">
        <v>0</v>
      </c>
      <c r="BY610">
        <v>4</v>
      </c>
      <c r="BZ610">
        <v>0</v>
      </c>
      <c r="CA610">
        <v>1</v>
      </c>
      <c r="CB610">
        <v>0</v>
      </c>
      <c r="CC610">
        <v>0</v>
      </c>
      <c r="CD610">
        <v>0</v>
      </c>
      <c r="CE610">
        <v>0</v>
      </c>
      <c r="CF610">
        <v>0</v>
      </c>
      <c r="CG610">
        <v>0</v>
      </c>
      <c r="CH610">
        <v>0</v>
      </c>
      <c r="CI610">
        <v>0</v>
      </c>
      <c r="CJ610">
        <v>0</v>
      </c>
      <c r="CK610">
        <v>0</v>
      </c>
      <c r="CL610">
        <v>0</v>
      </c>
      <c r="CM610">
        <v>0</v>
      </c>
      <c r="CN610">
        <v>0</v>
      </c>
      <c r="CO610">
        <v>7</v>
      </c>
      <c r="CP610">
        <v>0</v>
      </c>
      <c r="CQ610">
        <v>1</v>
      </c>
      <c r="CR610">
        <v>1</v>
      </c>
      <c r="CS610">
        <v>0</v>
      </c>
      <c r="CT610">
        <v>0</v>
      </c>
      <c r="CU610">
        <v>0</v>
      </c>
      <c r="CV610">
        <v>1</v>
      </c>
      <c r="CW610">
        <v>2</v>
      </c>
      <c r="CX610">
        <v>0</v>
      </c>
      <c r="CY610">
        <v>0</v>
      </c>
      <c r="CZ610">
        <v>0</v>
      </c>
      <c r="DA610">
        <v>0</v>
      </c>
      <c r="DB610">
        <v>0</v>
      </c>
      <c r="DC610">
        <v>0</v>
      </c>
      <c r="DD610">
        <v>0</v>
      </c>
      <c r="DE610">
        <v>5</v>
      </c>
      <c r="DF610">
        <v>0</v>
      </c>
      <c r="DG610">
        <v>0</v>
      </c>
      <c r="DH610">
        <v>0</v>
      </c>
      <c r="DI610">
        <v>0</v>
      </c>
      <c r="DJ610">
        <v>0</v>
      </c>
      <c r="DK610">
        <v>0</v>
      </c>
      <c r="DL610">
        <v>0</v>
      </c>
      <c r="DM610">
        <v>1</v>
      </c>
      <c r="DN610">
        <v>0</v>
      </c>
      <c r="DO610">
        <v>1</v>
      </c>
      <c r="DP610">
        <v>0</v>
      </c>
      <c r="DQ610">
        <v>0</v>
      </c>
      <c r="DR610">
        <v>0</v>
      </c>
      <c r="DS610">
        <v>0</v>
      </c>
      <c r="DT610" s="340">
        <v>0</v>
      </c>
      <c r="DU610" s="340">
        <v>10</v>
      </c>
      <c r="DV610" s="340">
        <v>0</v>
      </c>
      <c r="DW610" s="340">
        <v>1</v>
      </c>
      <c r="DX610" s="340">
        <v>1</v>
      </c>
      <c r="DY610" s="340">
        <v>0</v>
      </c>
      <c r="DZ610" s="340">
        <v>0</v>
      </c>
      <c r="EA610" s="340">
        <v>0</v>
      </c>
      <c r="EB610" s="340">
        <v>0</v>
      </c>
      <c r="EC610" s="340">
        <v>0</v>
      </c>
      <c r="ED610" s="340">
        <v>1</v>
      </c>
      <c r="EE610" s="340">
        <v>0</v>
      </c>
      <c r="EF610" s="340">
        <v>0</v>
      </c>
      <c r="EG610" s="340">
        <v>0</v>
      </c>
      <c r="EH610" s="340">
        <v>0</v>
      </c>
      <c r="EI610" s="340">
        <v>0</v>
      </c>
      <c r="EJ610" s="235">
        <v>0</v>
      </c>
      <c r="EK610" s="235">
        <v>9</v>
      </c>
      <c r="EL610" s="235">
        <v>0</v>
      </c>
      <c r="EM610" s="235">
        <v>0</v>
      </c>
      <c r="EN610" s="235">
        <v>1</v>
      </c>
      <c r="EO610" s="235">
        <v>0</v>
      </c>
      <c r="EP610" s="235">
        <v>0</v>
      </c>
      <c r="EQ610" s="235">
        <v>0</v>
      </c>
      <c r="ER610" s="235">
        <v>0</v>
      </c>
      <c r="ES610" s="235">
        <v>2</v>
      </c>
      <c r="ET610" s="235">
        <v>0</v>
      </c>
      <c r="EU610" s="235">
        <v>0</v>
      </c>
      <c r="EV610" s="235">
        <v>0</v>
      </c>
      <c r="EW610" s="235">
        <v>0</v>
      </c>
      <c r="EX610" s="235">
        <v>0</v>
      </c>
      <c r="EY610" s="235">
        <v>0</v>
      </c>
    </row>
    <row r="611" spans="1:155" x14ac:dyDescent="0.2">
      <c r="A611" t="s">
        <v>2185</v>
      </c>
      <c r="K611">
        <v>0</v>
      </c>
      <c r="L611">
        <v>41</v>
      </c>
      <c r="M611">
        <v>0</v>
      </c>
      <c r="N611">
        <v>19</v>
      </c>
      <c r="O611">
        <v>113</v>
      </c>
      <c r="P611">
        <v>0</v>
      </c>
      <c r="Q611">
        <v>8</v>
      </c>
      <c r="R611">
        <v>5</v>
      </c>
      <c r="S611">
        <v>86</v>
      </c>
      <c r="T611">
        <v>486</v>
      </c>
      <c r="U611">
        <v>219</v>
      </c>
      <c r="V611">
        <v>26</v>
      </c>
      <c r="W611">
        <v>0</v>
      </c>
      <c r="X611">
        <v>0</v>
      </c>
      <c r="Y611">
        <v>0</v>
      </c>
      <c r="Z611">
        <v>0</v>
      </c>
      <c r="AA611" t="s">
        <v>2235</v>
      </c>
      <c r="AB611">
        <v>0</v>
      </c>
      <c r="AC611">
        <v>3</v>
      </c>
      <c r="AD611">
        <v>0</v>
      </c>
      <c r="AE611">
        <v>1</v>
      </c>
      <c r="AF611">
        <v>6</v>
      </c>
      <c r="AG611">
        <v>0</v>
      </c>
      <c r="AH611">
        <v>0</v>
      </c>
      <c r="AI611">
        <v>1</v>
      </c>
      <c r="AJ611">
        <v>13</v>
      </c>
      <c r="AK611">
        <v>23</v>
      </c>
      <c r="AL611">
        <v>11</v>
      </c>
      <c r="AM611">
        <v>3</v>
      </c>
      <c r="AN611">
        <v>0</v>
      </c>
      <c r="AO611">
        <v>0</v>
      </c>
      <c r="AP611">
        <v>0</v>
      </c>
      <c r="AQ611">
        <v>0</v>
      </c>
      <c r="AR611">
        <v>0</v>
      </c>
      <c r="AS611">
        <v>25</v>
      </c>
      <c r="AT611">
        <v>0</v>
      </c>
      <c r="AU611">
        <v>2</v>
      </c>
      <c r="AV611">
        <v>39</v>
      </c>
      <c r="AW611">
        <v>0</v>
      </c>
      <c r="AX611">
        <v>0</v>
      </c>
      <c r="AY611">
        <v>0</v>
      </c>
      <c r="AZ611">
        <v>4</v>
      </c>
      <c r="BA611">
        <v>21</v>
      </c>
      <c r="BB611">
        <v>83</v>
      </c>
      <c r="BC611">
        <v>2</v>
      </c>
      <c r="BD611">
        <v>0</v>
      </c>
      <c r="BE611">
        <v>0</v>
      </c>
      <c r="BF611">
        <v>0</v>
      </c>
      <c r="BG611">
        <v>0</v>
      </c>
      <c r="BH611">
        <v>0</v>
      </c>
      <c r="BI611">
        <v>1</v>
      </c>
      <c r="BJ611">
        <v>0</v>
      </c>
      <c r="BK611">
        <v>2</v>
      </c>
      <c r="BL611">
        <v>15</v>
      </c>
      <c r="BM611">
        <v>0</v>
      </c>
      <c r="BN611">
        <v>0</v>
      </c>
      <c r="BO611">
        <v>1</v>
      </c>
      <c r="BP611">
        <v>16</v>
      </c>
      <c r="BQ611">
        <v>28</v>
      </c>
      <c r="BR611">
        <v>39</v>
      </c>
      <c r="BS611">
        <v>9</v>
      </c>
      <c r="BT611">
        <v>0</v>
      </c>
      <c r="BU611">
        <v>0</v>
      </c>
      <c r="BV611">
        <v>0</v>
      </c>
      <c r="BW611">
        <v>0</v>
      </c>
      <c r="BX611">
        <v>0</v>
      </c>
      <c r="BY611">
        <v>37</v>
      </c>
      <c r="BZ611">
        <v>0</v>
      </c>
      <c r="CA611">
        <v>0</v>
      </c>
      <c r="CB611">
        <v>25</v>
      </c>
      <c r="CC611">
        <v>0</v>
      </c>
      <c r="CD611">
        <v>22</v>
      </c>
      <c r="CE611">
        <v>0</v>
      </c>
      <c r="CF611">
        <v>0</v>
      </c>
      <c r="CG611">
        <v>0</v>
      </c>
      <c r="CH611">
        <v>67</v>
      </c>
      <c r="CI611">
        <v>2</v>
      </c>
      <c r="CJ611">
        <v>0</v>
      </c>
      <c r="CK611">
        <v>0</v>
      </c>
      <c r="CL611">
        <v>0</v>
      </c>
      <c r="CM611">
        <v>0</v>
      </c>
      <c r="CN611">
        <v>0</v>
      </c>
      <c r="CO611">
        <v>7</v>
      </c>
      <c r="CP611">
        <v>0</v>
      </c>
      <c r="CQ611">
        <v>2</v>
      </c>
      <c r="CR611">
        <v>9</v>
      </c>
      <c r="CS611">
        <v>0</v>
      </c>
      <c r="CT611">
        <v>2</v>
      </c>
      <c r="CU611">
        <v>0</v>
      </c>
      <c r="CV611">
        <v>9</v>
      </c>
      <c r="CW611">
        <v>12</v>
      </c>
      <c r="CX611">
        <v>69</v>
      </c>
      <c r="CY611">
        <v>7</v>
      </c>
      <c r="CZ611">
        <v>0</v>
      </c>
      <c r="DA611">
        <v>0</v>
      </c>
      <c r="DB611">
        <v>0</v>
      </c>
      <c r="DC611">
        <v>0</v>
      </c>
      <c r="DD611">
        <v>0</v>
      </c>
      <c r="DE611">
        <v>9</v>
      </c>
      <c r="DF611">
        <v>0</v>
      </c>
      <c r="DG611">
        <v>0</v>
      </c>
      <c r="DH611">
        <v>8</v>
      </c>
      <c r="DI611">
        <v>0</v>
      </c>
      <c r="DJ611">
        <v>5</v>
      </c>
      <c r="DK611">
        <v>0</v>
      </c>
      <c r="DL611">
        <v>0</v>
      </c>
      <c r="DM611">
        <v>2</v>
      </c>
      <c r="DN611">
        <v>140</v>
      </c>
      <c r="DO611">
        <v>0</v>
      </c>
      <c r="DP611">
        <v>0</v>
      </c>
      <c r="DQ611">
        <v>0</v>
      </c>
      <c r="DR611">
        <v>0</v>
      </c>
      <c r="DS611">
        <v>0</v>
      </c>
      <c r="DT611" s="340">
        <v>0</v>
      </c>
      <c r="DU611" s="340">
        <v>8</v>
      </c>
      <c r="DV611" s="340">
        <v>0</v>
      </c>
      <c r="DW611" s="340">
        <v>1</v>
      </c>
      <c r="DX611" s="340">
        <v>8</v>
      </c>
      <c r="DY611" s="340">
        <v>0</v>
      </c>
      <c r="DZ611" s="340">
        <v>20</v>
      </c>
      <c r="EA611" s="340">
        <v>2</v>
      </c>
      <c r="EB611" s="340">
        <v>4</v>
      </c>
      <c r="EC611" s="340">
        <v>18</v>
      </c>
      <c r="ED611" s="340">
        <v>26</v>
      </c>
      <c r="EE611" s="340">
        <v>0</v>
      </c>
      <c r="EF611" s="340">
        <v>0</v>
      </c>
      <c r="EG611" s="340">
        <v>0</v>
      </c>
      <c r="EH611" s="340">
        <v>0</v>
      </c>
      <c r="EI611" s="340">
        <v>0</v>
      </c>
      <c r="EJ611" s="235">
        <v>0</v>
      </c>
      <c r="EK611" s="235">
        <v>31</v>
      </c>
      <c r="EL611" s="235">
        <v>0</v>
      </c>
      <c r="EM611" s="235">
        <v>0</v>
      </c>
      <c r="EN611" s="235">
        <v>4</v>
      </c>
      <c r="EO611" s="235">
        <v>0</v>
      </c>
      <c r="EP611" s="235">
        <v>0</v>
      </c>
      <c r="EQ611" s="235">
        <v>0</v>
      </c>
      <c r="ER611" s="235">
        <v>1</v>
      </c>
      <c r="ES611" s="235">
        <v>8</v>
      </c>
      <c r="ET611" s="235">
        <v>46</v>
      </c>
      <c r="EU611" s="235">
        <v>0</v>
      </c>
      <c r="EV611" s="235">
        <v>0</v>
      </c>
      <c r="EW611" s="235">
        <v>0</v>
      </c>
      <c r="EX611" s="235">
        <v>0</v>
      </c>
      <c r="EY611" s="235">
        <v>0</v>
      </c>
    </row>
    <row r="612" spans="1:155" x14ac:dyDescent="0.2">
      <c r="A612" t="s">
        <v>2187</v>
      </c>
      <c r="K612">
        <v>0</v>
      </c>
      <c r="L612">
        <v>0</v>
      </c>
      <c r="M612">
        <v>0</v>
      </c>
      <c r="N612">
        <v>1</v>
      </c>
      <c r="O612">
        <v>0</v>
      </c>
      <c r="P612">
        <v>0</v>
      </c>
      <c r="Q612">
        <v>29</v>
      </c>
      <c r="R612">
        <v>0</v>
      </c>
      <c r="S612">
        <v>0</v>
      </c>
      <c r="T612">
        <v>3</v>
      </c>
      <c r="U612">
        <v>0</v>
      </c>
      <c r="V612">
        <v>0</v>
      </c>
      <c r="W612">
        <v>0</v>
      </c>
      <c r="X612">
        <v>0</v>
      </c>
      <c r="Y612">
        <v>0</v>
      </c>
      <c r="Z612">
        <v>0</v>
      </c>
      <c r="AA612" t="s">
        <v>2188</v>
      </c>
      <c r="AB612">
        <v>0</v>
      </c>
      <c r="AC612">
        <v>0</v>
      </c>
      <c r="AD612">
        <v>0</v>
      </c>
      <c r="AE612">
        <v>0</v>
      </c>
      <c r="AF612">
        <v>0</v>
      </c>
      <c r="AG612">
        <v>0</v>
      </c>
      <c r="AH612">
        <v>0</v>
      </c>
      <c r="AI612">
        <v>0</v>
      </c>
      <c r="AJ612">
        <v>0</v>
      </c>
      <c r="AK612">
        <v>0</v>
      </c>
      <c r="AL612">
        <v>0</v>
      </c>
      <c r="AM612">
        <v>0</v>
      </c>
      <c r="AN612">
        <v>0</v>
      </c>
      <c r="AO612">
        <v>0</v>
      </c>
      <c r="AP612">
        <v>0</v>
      </c>
      <c r="AQ612">
        <v>0</v>
      </c>
      <c r="AR612">
        <v>0</v>
      </c>
      <c r="AS612">
        <v>0</v>
      </c>
      <c r="AT612">
        <v>0</v>
      </c>
      <c r="AU612">
        <v>0</v>
      </c>
      <c r="AV612">
        <v>0</v>
      </c>
      <c r="AW612">
        <v>0</v>
      </c>
      <c r="AX612">
        <v>0</v>
      </c>
      <c r="AY612">
        <v>0</v>
      </c>
      <c r="AZ612">
        <v>0</v>
      </c>
      <c r="BA612">
        <v>0</v>
      </c>
      <c r="BB612">
        <v>0</v>
      </c>
      <c r="BC612">
        <v>0</v>
      </c>
      <c r="BD612">
        <v>0</v>
      </c>
      <c r="BE612">
        <v>0</v>
      </c>
      <c r="BF612">
        <v>0</v>
      </c>
      <c r="BG612">
        <v>0</v>
      </c>
      <c r="BH612">
        <v>0</v>
      </c>
      <c r="BI612">
        <v>0</v>
      </c>
      <c r="BJ612">
        <v>0</v>
      </c>
      <c r="BK612">
        <v>0</v>
      </c>
      <c r="BL612">
        <v>0</v>
      </c>
      <c r="BM612">
        <v>0</v>
      </c>
      <c r="BN612">
        <v>0</v>
      </c>
      <c r="BO612">
        <v>0</v>
      </c>
      <c r="BP612">
        <v>0</v>
      </c>
      <c r="BQ612">
        <v>0</v>
      </c>
      <c r="BR612">
        <v>0</v>
      </c>
      <c r="BS612">
        <v>0</v>
      </c>
      <c r="BT612">
        <v>0</v>
      </c>
      <c r="BU612">
        <v>0</v>
      </c>
      <c r="BV612">
        <v>0</v>
      </c>
      <c r="BW612">
        <v>0</v>
      </c>
      <c r="BX612">
        <v>0</v>
      </c>
      <c r="BY612">
        <v>0</v>
      </c>
      <c r="BZ612">
        <v>0</v>
      </c>
      <c r="CA612">
        <v>0</v>
      </c>
      <c r="CB612">
        <v>0</v>
      </c>
      <c r="CC612">
        <v>0</v>
      </c>
      <c r="CD612">
        <v>0</v>
      </c>
      <c r="CE612">
        <v>0</v>
      </c>
      <c r="CF612">
        <v>0</v>
      </c>
      <c r="CG612">
        <v>0</v>
      </c>
      <c r="CH612">
        <v>0</v>
      </c>
      <c r="CI612">
        <v>0</v>
      </c>
      <c r="CJ612">
        <v>0</v>
      </c>
      <c r="CK612">
        <v>0</v>
      </c>
      <c r="CL612">
        <v>0</v>
      </c>
      <c r="CM612">
        <v>0</v>
      </c>
      <c r="DT612" s="340">
        <v>0</v>
      </c>
      <c r="DU612" s="340">
        <v>0</v>
      </c>
      <c r="DV612" s="340">
        <v>0</v>
      </c>
      <c r="DW612" s="340">
        <v>0</v>
      </c>
      <c r="DX612" s="340">
        <v>0</v>
      </c>
      <c r="DY612" s="340">
        <v>0</v>
      </c>
      <c r="DZ612" s="340">
        <v>0</v>
      </c>
      <c r="EA612" s="340">
        <v>0</v>
      </c>
      <c r="EB612" s="340">
        <v>0</v>
      </c>
      <c r="EC612" s="340">
        <v>0</v>
      </c>
      <c r="ED612" s="340">
        <v>0</v>
      </c>
      <c r="EE612" s="340">
        <v>0</v>
      </c>
      <c r="EF612" s="340">
        <v>0</v>
      </c>
      <c r="EG612" s="340">
        <v>0</v>
      </c>
      <c r="EH612" s="340">
        <v>0</v>
      </c>
      <c r="EI612" s="340">
        <v>0</v>
      </c>
      <c r="EJ612" s="235">
        <v>0</v>
      </c>
      <c r="EK612" s="235">
        <v>0</v>
      </c>
      <c r="EL612" s="235">
        <v>0</v>
      </c>
      <c r="EM612" s="235">
        <v>0</v>
      </c>
      <c r="EN612" s="235">
        <v>0</v>
      </c>
      <c r="EO612" s="235">
        <v>0</v>
      </c>
      <c r="EP612" s="235">
        <v>0</v>
      </c>
      <c r="EQ612" s="235">
        <v>0</v>
      </c>
      <c r="ER612" s="235">
        <v>0</v>
      </c>
      <c r="ES612" s="235">
        <v>0</v>
      </c>
      <c r="ET612" s="235">
        <v>0</v>
      </c>
      <c r="EU612" s="235">
        <v>0</v>
      </c>
      <c r="EV612" s="235">
        <v>0</v>
      </c>
      <c r="EW612" s="235">
        <v>0</v>
      </c>
      <c r="EX612" s="235">
        <v>0</v>
      </c>
      <c r="EY612" s="235">
        <v>0</v>
      </c>
    </row>
    <row r="613" spans="1:155" x14ac:dyDescent="0.2">
      <c r="A613" t="s">
        <v>2189</v>
      </c>
      <c r="K613">
        <v>0</v>
      </c>
      <c r="L613">
        <v>0</v>
      </c>
      <c r="M613">
        <v>0</v>
      </c>
      <c r="N613">
        <v>2</v>
      </c>
      <c r="O613">
        <v>5</v>
      </c>
      <c r="P613">
        <v>0</v>
      </c>
      <c r="Q613">
        <v>0</v>
      </c>
      <c r="R613">
        <v>0</v>
      </c>
      <c r="S613">
        <v>6</v>
      </c>
      <c r="T613">
        <v>30</v>
      </c>
      <c r="U613">
        <v>0</v>
      </c>
      <c r="V613">
        <v>0</v>
      </c>
      <c r="W613">
        <v>0</v>
      </c>
      <c r="X613">
        <v>0</v>
      </c>
      <c r="Y613">
        <v>0</v>
      </c>
      <c r="Z613">
        <v>0</v>
      </c>
      <c r="AA613" t="s">
        <v>2188</v>
      </c>
      <c r="AB613">
        <v>0</v>
      </c>
      <c r="AC613">
        <v>0</v>
      </c>
      <c r="AD613">
        <v>0</v>
      </c>
      <c r="AE613">
        <v>0</v>
      </c>
      <c r="AF613">
        <v>0</v>
      </c>
      <c r="AG613">
        <v>0</v>
      </c>
      <c r="AH613">
        <v>0</v>
      </c>
      <c r="AI613">
        <v>0</v>
      </c>
      <c r="AJ613">
        <v>0</v>
      </c>
      <c r="AK613">
        <v>0</v>
      </c>
      <c r="AL613">
        <v>0</v>
      </c>
      <c r="AM613">
        <v>0</v>
      </c>
      <c r="AN613">
        <v>0</v>
      </c>
      <c r="AO613">
        <v>0</v>
      </c>
      <c r="AP613">
        <v>0</v>
      </c>
      <c r="AQ613">
        <v>0</v>
      </c>
      <c r="AR613">
        <v>0</v>
      </c>
      <c r="AS613">
        <v>0</v>
      </c>
      <c r="AT613">
        <v>0</v>
      </c>
      <c r="AU613">
        <v>0</v>
      </c>
      <c r="AV613">
        <v>0</v>
      </c>
      <c r="AW613">
        <v>0</v>
      </c>
      <c r="AX613">
        <v>0</v>
      </c>
      <c r="AY613">
        <v>0</v>
      </c>
      <c r="AZ613">
        <v>0</v>
      </c>
      <c r="BA613">
        <v>0</v>
      </c>
      <c r="BB613">
        <v>0</v>
      </c>
      <c r="BC613">
        <v>0</v>
      </c>
      <c r="BD613">
        <v>0</v>
      </c>
      <c r="BE613">
        <v>0</v>
      </c>
      <c r="BF613">
        <v>0</v>
      </c>
      <c r="BG613">
        <v>0</v>
      </c>
      <c r="BH613">
        <v>0</v>
      </c>
      <c r="BI613">
        <v>0</v>
      </c>
      <c r="BJ613">
        <v>0</v>
      </c>
      <c r="BK613">
        <v>0</v>
      </c>
      <c r="BL613">
        <v>0</v>
      </c>
      <c r="BM613">
        <v>0</v>
      </c>
      <c r="BN613">
        <v>0</v>
      </c>
      <c r="BO613">
        <v>0</v>
      </c>
      <c r="BP613">
        <v>0</v>
      </c>
      <c r="BQ613">
        <v>0</v>
      </c>
      <c r="BR613">
        <v>0</v>
      </c>
      <c r="BS613">
        <v>0</v>
      </c>
      <c r="BT613">
        <v>0</v>
      </c>
      <c r="BU613">
        <v>0</v>
      </c>
      <c r="BV613">
        <v>0</v>
      </c>
      <c r="BW613">
        <v>0</v>
      </c>
      <c r="BX613">
        <v>0</v>
      </c>
      <c r="BY613">
        <v>0</v>
      </c>
      <c r="BZ613">
        <v>0</v>
      </c>
      <c r="CA613">
        <v>0</v>
      </c>
      <c r="CB613">
        <v>0</v>
      </c>
      <c r="CC613">
        <v>0</v>
      </c>
      <c r="CD613">
        <v>0</v>
      </c>
      <c r="CE613">
        <v>0</v>
      </c>
      <c r="CF613">
        <v>0</v>
      </c>
      <c r="CG613">
        <v>0</v>
      </c>
      <c r="CH613">
        <v>0</v>
      </c>
      <c r="CI613">
        <v>0</v>
      </c>
      <c r="CJ613">
        <v>0</v>
      </c>
      <c r="CK613">
        <v>0</v>
      </c>
      <c r="CL613">
        <v>0</v>
      </c>
      <c r="CM613">
        <v>0</v>
      </c>
      <c r="CN613">
        <v>0</v>
      </c>
      <c r="CO613">
        <v>0</v>
      </c>
      <c r="CP613">
        <v>0</v>
      </c>
      <c r="CQ613">
        <v>1</v>
      </c>
      <c r="CR613">
        <v>0</v>
      </c>
      <c r="CS613">
        <v>0</v>
      </c>
      <c r="CT613">
        <v>0</v>
      </c>
      <c r="CU613">
        <v>0</v>
      </c>
      <c r="CV613">
        <v>0</v>
      </c>
      <c r="CW613">
        <v>0</v>
      </c>
      <c r="CX613">
        <v>0</v>
      </c>
      <c r="CY613">
        <v>0</v>
      </c>
      <c r="CZ613">
        <v>0</v>
      </c>
      <c r="DA613">
        <v>0</v>
      </c>
      <c r="DB613">
        <v>0</v>
      </c>
      <c r="DC613">
        <v>0</v>
      </c>
      <c r="DD613">
        <v>0</v>
      </c>
      <c r="DE613">
        <v>0</v>
      </c>
      <c r="DF613">
        <v>0</v>
      </c>
      <c r="DG613">
        <v>0</v>
      </c>
      <c r="DH613">
        <v>0</v>
      </c>
      <c r="DI613">
        <v>0</v>
      </c>
      <c r="DJ613">
        <v>0</v>
      </c>
      <c r="DK613">
        <v>0</v>
      </c>
      <c r="DL613">
        <v>0</v>
      </c>
      <c r="DM613">
        <v>0</v>
      </c>
      <c r="DN613">
        <v>0</v>
      </c>
      <c r="DO613">
        <v>0</v>
      </c>
      <c r="DP613">
        <v>0</v>
      </c>
      <c r="DQ613">
        <v>0</v>
      </c>
      <c r="DR613">
        <v>0</v>
      </c>
      <c r="DS613">
        <v>0</v>
      </c>
      <c r="DT613" s="340">
        <v>0</v>
      </c>
      <c r="DU613" s="340">
        <v>0</v>
      </c>
      <c r="DV613" s="340">
        <v>0</v>
      </c>
      <c r="DW613" s="340">
        <v>0</v>
      </c>
      <c r="DX613" s="340">
        <v>0</v>
      </c>
      <c r="DY613" s="340">
        <v>0</v>
      </c>
      <c r="DZ613" s="340">
        <v>0</v>
      </c>
      <c r="EA613" s="340">
        <v>0</v>
      </c>
      <c r="EB613" s="340">
        <v>0</v>
      </c>
      <c r="EC613" s="340">
        <v>0</v>
      </c>
      <c r="ED613" s="340">
        <v>0</v>
      </c>
      <c r="EE613" s="340">
        <v>0</v>
      </c>
      <c r="EF613" s="340">
        <v>0</v>
      </c>
      <c r="EG613" s="340">
        <v>0</v>
      </c>
      <c r="EH613" s="340">
        <v>0</v>
      </c>
      <c r="EI613" s="340">
        <v>0</v>
      </c>
      <c r="EJ613" s="235">
        <v>0</v>
      </c>
      <c r="EK613" s="235">
        <v>0</v>
      </c>
      <c r="EL613" s="235">
        <v>0</v>
      </c>
      <c r="EM613" s="235">
        <v>0</v>
      </c>
      <c r="EN613" s="235">
        <v>0</v>
      </c>
      <c r="EO613" s="235">
        <v>0</v>
      </c>
      <c r="EP613" s="235">
        <v>0</v>
      </c>
      <c r="EQ613" s="235">
        <v>0</v>
      </c>
      <c r="ER613" s="235">
        <v>0</v>
      </c>
      <c r="ES613" s="235">
        <v>0</v>
      </c>
      <c r="ET613" s="235">
        <v>0</v>
      </c>
      <c r="EU613" s="235">
        <v>0</v>
      </c>
      <c r="EV613" s="235">
        <v>0</v>
      </c>
      <c r="EW613" s="235">
        <v>0</v>
      </c>
      <c r="EX613" s="235">
        <v>0</v>
      </c>
      <c r="EY613" s="235">
        <v>0</v>
      </c>
    </row>
    <row r="614" spans="1:155" x14ac:dyDescent="0.2">
      <c r="A614" t="s">
        <v>2192</v>
      </c>
      <c r="K614">
        <v>0</v>
      </c>
      <c r="L614">
        <v>16</v>
      </c>
      <c r="M614">
        <v>0</v>
      </c>
      <c r="N614">
        <v>0</v>
      </c>
      <c r="O614">
        <v>4</v>
      </c>
      <c r="P614">
        <v>0</v>
      </c>
      <c r="Q614">
        <v>2</v>
      </c>
      <c r="R614">
        <v>0</v>
      </c>
      <c r="S614">
        <v>0</v>
      </c>
      <c r="T614">
        <v>15</v>
      </c>
      <c r="U614">
        <v>7</v>
      </c>
      <c r="V614">
        <v>1</v>
      </c>
      <c r="W614">
        <v>0</v>
      </c>
      <c r="X614">
        <v>0</v>
      </c>
      <c r="Y614">
        <v>0</v>
      </c>
      <c r="Z614">
        <v>0</v>
      </c>
      <c r="AA614" t="s">
        <v>2188</v>
      </c>
      <c r="AB614">
        <v>0</v>
      </c>
      <c r="AC614">
        <v>0</v>
      </c>
      <c r="AD614">
        <v>0</v>
      </c>
      <c r="AE614">
        <v>0</v>
      </c>
      <c r="AF614">
        <v>0</v>
      </c>
      <c r="AG614">
        <v>0</v>
      </c>
      <c r="AH614">
        <v>0</v>
      </c>
      <c r="AI614">
        <v>0</v>
      </c>
      <c r="AJ614">
        <v>0</v>
      </c>
      <c r="AK614">
        <v>0</v>
      </c>
      <c r="AL614">
        <v>0</v>
      </c>
      <c r="AM614">
        <v>0</v>
      </c>
      <c r="AN614">
        <v>0</v>
      </c>
      <c r="AO614">
        <v>0</v>
      </c>
      <c r="AP614">
        <v>0</v>
      </c>
      <c r="AQ614">
        <v>0</v>
      </c>
      <c r="AR614">
        <v>0</v>
      </c>
      <c r="AS614">
        <v>0</v>
      </c>
      <c r="AT614">
        <v>0</v>
      </c>
      <c r="AU614">
        <v>0</v>
      </c>
      <c r="AV614">
        <v>0</v>
      </c>
      <c r="AW614">
        <v>0</v>
      </c>
      <c r="AX614">
        <v>0</v>
      </c>
      <c r="AY614">
        <v>0</v>
      </c>
      <c r="AZ614">
        <v>0</v>
      </c>
      <c r="BA614">
        <v>0</v>
      </c>
      <c r="BB614">
        <v>0</v>
      </c>
      <c r="BC614">
        <v>0</v>
      </c>
      <c r="BD614">
        <v>0</v>
      </c>
      <c r="BE614">
        <v>0</v>
      </c>
      <c r="BF614">
        <v>0</v>
      </c>
      <c r="BG614">
        <v>0</v>
      </c>
      <c r="BH614">
        <v>0</v>
      </c>
      <c r="BI614">
        <v>1</v>
      </c>
      <c r="BJ614">
        <v>0</v>
      </c>
      <c r="BK614">
        <v>0</v>
      </c>
      <c r="BL614">
        <v>0</v>
      </c>
      <c r="BM614">
        <v>0</v>
      </c>
      <c r="BN614">
        <v>0</v>
      </c>
      <c r="BO614">
        <v>0</v>
      </c>
      <c r="BP614">
        <v>0</v>
      </c>
      <c r="BQ614">
        <v>0</v>
      </c>
      <c r="BR614">
        <v>0</v>
      </c>
      <c r="BS614">
        <v>0</v>
      </c>
      <c r="BT614">
        <v>0</v>
      </c>
      <c r="BU614">
        <v>0</v>
      </c>
      <c r="BV614">
        <v>0</v>
      </c>
      <c r="BW614">
        <v>0</v>
      </c>
      <c r="BX614">
        <v>0</v>
      </c>
      <c r="BY614">
        <v>0</v>
      </c>
      <c r="BZ614">
        <v>0</v>
      </c>
      <c r="CA614">
        <v>2</v>
      </c>
      <c r="CB614">
        <v>0</v>
      </c>
      <c r="CC614">
        <v>0</v>
      </c>
      <c r="CD614">
        <v>0</v>
      </c>
      <c r="CE614">
        <v>0</v>
      </c>
      <c r="CF614">
        <v>0</v>
      </c>
      <c r="CG614">
        <v>0</v>
      </c>
      <c r="CH614">
        <v>0</v>
      </c>
      <c r="CI614">
        <v>0</v>
      </c>
      <c r="CJ614">
        <v>0</v>
      </c>
      <c r="CK614">
        <v>0</v>
      </c>
      <c r="CL614">
        <v>0</v>
      </c>
      <c r="CM614">
        <v>0</v>
      </c>
      <c r="CN614">
        <v>0</v>
      </c>
      <c r="CO614">
        <v>3</v>
      </c>
      <c r="CP614">
        <v>0</v>
      </c>
      <c r="CQ614">
        <v>0</v>
      </c>
      <c r="CR614">
        <v>2</v>
      </c>
      <c r="CS614">
        <v>0</v>
      </c>
      <c r="CT614">
        <v>0</v>
      </c>
      <c r="CU614">
        <v>0</v>
      </c>
      <c r="CV614">
        <v>0</v>
      </c>
      <c r="CW614">
        <v>1</v>
      </c>
      <c r="CX614">
        <v>0</v>
      </c>
      <c r="CY614">
        <v>0</v>
      </c>
      <c r="CZ614">
        <v>0</v>
      </c>
      <c r="DA614">
        <v>0</v>
      </c>
      <c r="DB614">
        <v>0</v>
      </c>
      <c r="DC614">
        <v>0</v>
      </c>
      <c r="DD614">
        <v>0</v>
      </c>
      <c r="DE614">
        <v>2</v>
      </c>
      <c r="DF614">
        <v>0</v>
      </c>
      <c r="DG614">
        <v>1</v>
      </c>
      <c r="DH614">
        <v>0</v>
      </c>
      <c r="DI614">
        <v>0</v>
      </c>
      <c r="DJ614">
        <v>0</v>
      </c>
      <c r="DK614">
        <v>0</v>
      </c>
      <c r="DL614">
        <v>0</v>
      </c>
      <c r="DM614">
        <v>0</v>
      </c>
      <c r="DN614">
        <v>0</v>
      </c>
      <c r="DO614">
        <v>0</v>
      </c>
      <c r="DP614">
        <v>0</v>
      </c>
      <c r="DQ614">
        <v>0</v>
      </c>
      <c r="DR614">
        <v>0</v>
      </c>
      <c r="DS614">
        <v>0</v>
      </c>
      <c r="DT614" s="340">
        <v>0</v>
      </c>
      <c r="DU614" s="340">
        <v>3</v>
      </c>
      <c r="DV614" s="340">
        <v>0</v>
      </c>
      <c r="DW614" s="340">
        <v>0</v>
      </c>
      <c r="DX614" s="340">
        <v>1</v>
      </c>
      <c r="DY614" s="340">
        <v>0</v>
      </c>
      <c r="DZ614" s="340">
        <v>0</v>
      </c>
      <c r="EA614" s="340">
        <v>0</v>
      </c>
      <c r="EB614" s="340">
        <v>0</v>
      </c>
      <c r="EC614" s="340">
        <v>0</v>
      </c>
      <c r="ED614" s="340">
        <v>0</v>
      </c>
      <c r="EE614" s="340">
        <v>0</v>
      </c>
      <c r="EF614" s="340">
        <v>0</v>
      </c>
      <c r="EG614" s="340">
        <v>0</v>
      </c>
      <c r="EH614" s="340">
        <v>0</v>
      </c>
      <c r="EI614" s="340">
        <v>0</v>
      </c>
      <c r="EJ614" s="235">
        <v>0</v>
      </c>
      <c r="EK614" s="235">
        <v>2</v>
      </c>
      <c r="EL614" s="235">
        <v>0</v>
      </c>
      <c r="EM614" s="235">
        <v>0</v>
      </c>
      <c r="EN614" s="235">
        <v>0</v>
      </c>
      <c r="EO614" s="235">
        <v>0</v>
      </c>
      <c r="EP614" s="235">
        <v>0</v>
      </c>
      <c r="EQ614" s="235">
        <v>0</v>
      </c>
      <c r="ER614" s="235">
        <v>0</v>
      </c>
      <c r="ES614" s="235">
        <v>0</v>
      </c>
      <c r="ET614" s="235">
        <v>1</v>
      </c>
      <c r="EU614" s="235">
        <v>0</v>
      </c>
      <c r="EV614" s="235">
        <v>0</v>
      </c>
      <c r="EW614" s="235">
        <v>0</v>
      </c>
      <c r="EX614" s="235">
        <v>0</v>
      </c>
      <c r="EY614" s="235">
        <v>0</v>
      </c>
    </row>
    <row r="615" spans="1:155" x14ac:dyDescent="0.2">
      <c r="A615" t="s">
        <v>2194</v>
      </c>
      <c r="K615">
        <v>0</v>
      </c>
      <c r="L615">
        <v>3</v>
      </c>
      <c r="M615">
        <v>0</v>
      </c>
      <c r="N615">
        <v>5</v>
      </c>
      <c r="O615">
        <v>9</v>
      </c>
      <c r="P615">
        <v>0</v>
      </c>
      <c r="Q615">
        <v>2</v>
      </c>
      <c r="R615">
        <v>0</v>
      </c>
      <c r="S615">
        <v>0</v>
      </c>
      <c r="T615">
        <v>9</v>
      </c>
      <c r="U615">
        <v>2</v>
      </c>
      <c r="V615">
        <v>0</v>
      </c>
      <c r="W615">
        <v>0</v>
      </c>
      <c r="X615">
        <v>0</v>
      </c>
      <c r="Y615">
        <v>0</v>
      </c>
      <c r="Z615">
        <v>0</v>
      </c>
      <c r="AA615" t="s">
        <v>2188</v>
      </c>
      <c r="AB615">
        <v>0</v>
      </c>
      <c r="AC615">
        <v>0</v>
      </c>
      <c r="AD615">
        <v>0</v>
      </c>
      <c r="AE615">
        <v>0</v>
      </c>
      <c r="AF615">
        <v>0</v>
      </c>
      <c r="AG615">
        <v>0</v>
      </c>
      <c r="AH615">
        <v>0</v>
      </c>
      <c r="AI615">
        <v>0</v>
      </c>
      <c r="AJ615">
        <v>0</v>
      </c>
      <c r="AK615">
        <v>0</v>
      </c>
      <c r="AL615">
        <v>0</v>
      </c>
      <c r="AM615">
        <v>0</v>
      </c>
      <c r="AN615">
        <v>0</v>
      </c>
      <c r="AO615">
        <v>0</v>
      </c>
      <c r="AP615">
        <v>0</v>
      </c>
      <c r="AQ615">
        <v>0</v>
      </c>
      <c r="AR615">
        <v>0</v>
      </c>
      <c r="AS615">
        <v>0</v>
      </c>
      <c r="AT615">
        <v>0</v>
      </c>
      <c r="AU615">
        <v>0</v>
      </c>
      <c r="AV615">
        <v>0</v>
      </c>
      <c r="AW615">
        <v>0</v>
      </c>
      <c r="AX615">
        <v>0</v>
      </c>
      <c r="AY615">
        <v>0</v>
      </c>
      <c r="AZ615">
        <v>0</v>
      </c>
      <c r="BA615">
        <v>0</v>
      </c>
      <c r="BB615">
        <v>0</v>
      </c>
      <c r="BC615">
        <v>0</v>
      </c>
      <c r="BD615">
        <v>0</v>
      </c>
      <c r="BE615">
        <v>0</v>
      </c>
      <c r="BF615">
        <v>0</v>
      </c>
      <c r="BG615">
        <v>0</v>
      </c>
      <c r="BH615">
        <v>0</v>
      </c>
      <c r="BI615">
        <v>0</v>
      </c>
      <c r="BJ615">
        <v>0</v>
      </c>
      <c r="BK615">
        <v>0</v>
      </c>
      <c r="BL615">
        <v>1</v>
      </c>
      <c r="BM615">
        <v>0</v>
      </c>
      <c r="BN615">
        <v>0</v>
      </c>
      <c r="BO615">
        <v>0</v>
      </c>
      <c r="BP615">
        <v>0</v>
      </c>
      <c r="BQ615">
        <v>0</v>
      </c>
      <c r="BR615">
        <v>0</v>
      </c>
      <c r="BS615">
        <v>0</v>
      </c>
      <c r="BT615">
        <v>0</v>
      </c>
      <c r="BU615">
        <v>0</v>
      </c>
      <c r="BV615">
        <v>0</v>
      </c>
      <c r="BW615">
        <v>0</v>
      </c>
      <c r="BX615">
        <v>0</v>
      </c>
      <c r="BY615">
        <v>1</v>
      </c>
      <c r="BZ615">
        <v>0</v>
      </c>
      <c r="CA615">
        <v>0</v>
      </c>
      <c r="CB615">
        <v>0</v>
      </c>
      <c r="CC615">
        <v>0</v>
      </c>
      <c r="CD615">
        <v>0</v>
      </c>
      <c r="CE615">
        <v>0</v>
      </c>
      <c r="CF615">
        <v>0</v>
      </c>
      <c r="CG615">
        <v>0</v>
      </c>
      <c r="CH615">
        <v>0</v>
      </c>
      <c r="CI615">
        <v>0</v>
      </c>
      <c r="CJ615">
        <v>0</v>
      </c>
      <c r="CK615">
        <v>0</v>
      </c>
      <c r="CL615">
        <v>0</v>
      </c>
      <c r="CM615">
        <v>0</v>
      </c>
      <c r="DT615" s="340">
        <v>0</v>
      </c>
      <c r="DU615" s="340">
        <v>0</v>
      </c>
      <c r="DV615" s="340">
        <v>0</v>
      </c>
      <c r="DW615" s="340">
        <v>2</v>
      </c>
      <c r="DX615" s="340">
        <v>0</v>
      </c>
      <c r="DY615" s="340">
        <v>0</v>
      </c>
      <c r="DZ615" s="340">
        <v>1</v>
      </c>
      <c r="EA615" s="340">
        <v>0</v>
      </c>
      <c r="EB615" s="340">
        <v>0</v>
      </c>
      <c r="EC615" s="340">
        <v>1</v>
      </c>
      <c r="ED615" s="340">
        <v>0</v>
      </c>
      <c r="EE615" s="340">
        <v>0</v>
      </c>
      <c r="EF615" s="340">
        <v>0</v>
      </c>
      <c r="EG615" s="340">
        <v>0</v>
      </c>
      <c r="EH615" s="340">
        <v>0</v>
      </c>
      <c r="EI615" s="340">
        <v>0</v>
      </c>
      <c r="EJ615" s="235">
        <v>0</v>
      </c>
      <c r="EK615" s="235">
        <v>3</v>
      </c>
      <c r="EL615" s="235">
        <v>0</v>
      </c>
      <c r="EM615" s="235">
        <v>0</v>
      </c>
      <c r="EN615" s="235">
        <v>0</v>
      </c>
      <c r="EO615" s="235">
        <v>0</v>
      </c>
      <c r="EP615" s="235">
        <v>1</v>
      </c>
      <c r="EQ615" s="235">
        <v>0</v>
      </c>
      <c r="ER615" s="235">
        <v>0</v>
      </c>
      <c r="ES615" s="235">
        <v>0</v>
      </c>
      <c r="ET615" s="235">
        <v>0</v>
      </c>
      <c r="EU615" s="235">
        <v>0</v>
      </c>
      <c r="EV615" s="235">
        <v>0</v>
      </c>
      <c r="EW615" s="235">
        <v>0</v>
      </c>
      <c r="EX615" s="235">
        <v>0</v>
      </c>
      <c r="EY615" s="235">
        <v>0</v>
      </c>
    </row>
    <row r="616" spans="1:155" x14ac:dyDescent="0.2">
      <c r="A616" t="s">
        <v>2195</v>
      </c>
      <c r="K616">
        <v>0</v>
      </c>
      <c r="L616">
        <v>231</v>
      </c>
      <c r="M616">
        <v>0</v>
      </c>
      <c r="N616">
        <v>2</v>
      </c>
      <c r="O616">
        <v>941</v>
      </c>
      <c r="P616">
        <v>166</v>
      </c>
      <c r="Q616">
        <v>9</v>
      </c>
      <c r="R616">
        <v>0</v>
      </c>
      <c r="S616">
        <v>0</v>
      </c>
      <c r="T616">
        <v>15</v>
      </c>
      <c r="U616">
        <v>5</v>
      </c>
      <c r="V616">
        <v>0</v>
      </c>
      <c r="W616">
        <v>3</v>
      </c>
      <c r="X616">
        <v>0</v>
      </c>
      <c r="Y616">
        <v>0</v>
      </c>
      <c r="Z616">
        <v>0</v>
      </c>
      <c r="AA616" t="s">
        <v>2188</v>
      </c>
      <c r="AB616">
        <v>0</v>
      </c>
      <c r="AC616">
        <v>0</v>
      </c>
      <c r="AD616">
        <v>0</v>
      </c>
      <c r="AE616">
        <v>0</v>
      </c>
      <c r="AF616">
        <v>0</v>
      </c>
      <c r="AG616">
        <v>0</v>
      </c>
      <c r="AH616">
        <v>0</v>
      </c>
      <c r="AI616">
        <v>0</v>
      </c>
      <c r="AJ616">
        <v>0</v>
      </c>
      <c r="AK616">
        <v>0</v>
      </c>
      <c r="AL616">
        <v>0</v>
      </c>
      <c r="AM616">
        <v>0</v>
      </c>
      <c r="AN616">
        <v>0</v>
      </c>
      <c r="AO616">
        <v>0</v>
      </c>
      <c r="AP616">
        <v>0</v>
      </c>
      <c r="AQ616">
        <v>0</v>
      </c>
      <c r="AR616">
        <v>0</v>
      </c>
      <c r="AS616">
        <v>0</v>
      </c>
      <c r="AT616">
        <v>0</v>
      </c>
      <c r="AU616">
        <v>0</v>
      </c>
      <c r="AV616">
        <v>0</v>
      </c>
      <c r="AW616">
        <v>0</v>
      </c>
      <c r="AX616">
        <v>0</v>
      </c>
      <c r="AY616">
        <v>0</v>
      </c>
      <c r="AZ616">
        <v>0</v>
      </c>
      <c r="BA616">
        <v>0</v>
      </c>
      <c r="BB616">
        <v>0</v>
      </c>
      <c r="BC616">
        <v>0</v>
      </c>
      <c r="BD616">
        <v>0</v>
      </c>
      <c r="BE616">
        <v>0</v>
      </c>
      <c r="BF616">
        <v>0</v>
      </c>
      <c r="BG616">
        <v>0</v>
      </c>
      <c r="BH616">
        <v>0</v>
      </c>
      <c r="BI616">
        <v>121</v>
      </c>
      <c r="BJ616">
        <v>0</v>
      </c>
      <c r="BK616">
        <v>2</v>
      </c>
      <c r="BL616">
        <v>635</v>
      </c>
      <c r="BM616">
        <v>44</v>
      </c>
      <c r="BN616">
        <v>6</v>
      </c>
      <c r="BO616">
        <v>0</v>
      </c>
      <c r="BP616">
        <v>0</v>
      </c>
      <c r="BQ616">
        <v>14</v>
      </c>
      <c r="BR616">
        <v>2</v>
      </c>
      <c r="BS616">
        <v>0</v>
      </c>
      <c r="BT616">
        <v>1</v>
      </c>
      <c r="BU616">
        <v>0</v>
      </c>
      <c r="BV616">
        <v>0</v>
      </c>
      <c r="BW616">
        <v>0</v>
      </c>
      <c r="BX616">
        <v>0</v>
      </c>
      <c r="BY616">
        <v>848</v>
      </c>
      <c r="BZ616">
        <v>0</v>
      </c>
      <c r="CA616">
        <v>1</v>
      </c>
      <c r="CB616">
        <v>220</v>
      </c>
      <c r="CC616">
        <v>166</v>
      </c>
      <c r="CD616">
        <v>12</v>
      </c>
      <c r="CE616">
        <v>0</v>
      </c>
      <c r="CF616">
        <v>0</v>
      </c>
      <c r="CG616">
        <v>0</v>
      </c>
      <c r="CH616">
        <v>0</v>
      </c>
      <c r="CI616">
        <v>0</v>
      </c>
      <c r="CJ616">
        <v>0</v>
      </c>
      <c r="CK616">
        <v>0</v>
      </c>
      <c r="CL616">
        <v>0</v>
      </c>
      <c r="CM616">
        <v>0</v>
      </c>
      <c r="CN616">
        <v>0</v>
      </c>
      <c r="CO616">
        <v>257</v>
      </c>
      <c r="CP616">
        <v>0</v>
      </c>
      <c r="CQ616">
        <v>0</v>
      </c>
      <c r="CR616">
        <v>294</v>
      </c>
      <c r="CS616">
        <v>89</v>
      </c>
      <c r="CT616">
        <v>1</v>
      </c>
      <c r="CU616">
        <v>0</v>
      </c>
      <c r="CV616">
        <v>0</v>
      </c>
      <c r="CW616">
        <v>1</v>
      </c>
      <c r="CX616">
        <v>1</v>
      </c>
      <c r="CY616">
        <v>0</v>
      </c>
      <c r="CZ616">
        <v>1</v>
      </c>
      <c r="DA616">
        <v>0</v>
      </c>
      <c r="DB616">
        <v>0</v>
      </c>
      <c r="DC616">
        <v>0</v>
      </c>
      <c r="DD616">
        <v>0</v>
      </c>
      <c r="DE616">
        <v>513</v>
      </c>
      <c r="DF616">
        <v>0</v>
      </c>
      <c r="DG616">
        <v>0</v>
      </c>
      <c r="DH616">
        <v>165</v>
      </c>
      <c r="DI616">
        <v>46</v>
      </c>
      <c r="DJ616">
        <v>0</v>
      </c>
      <c r="DK616">
        <v>0</v>
      </c>
      <c r="DL616">
        <v>0</v>
      </c>
      <c r="DM616">
        <v>0</v>
      </c>
      <c r="DN616">
        <v>0</v>
      </c>
      <c r="DO616">
        <v>0</v>
      </c>
      <c r="DP616">
        <v>1</v>
      </c>
      <c r="DQ616">
        <v>0</v>
      </c>
      <c r="DR616">
        <v>0</v>
      </c>
      <c r="DS616">
        <v>0</v>
      </c>
      <c r="DT616" s="340">
        <v>0</v>
      </c>
      <c r="DU616" s="340">
        <v>170</v>
      </c>
      <c r="DV616" s="340">
        <v>0</v>
      </c>
      <c r="DW616" s="340">
        <v>0</v>
      </c>
      <c r="DX616" s="340">
        <v>92</v>
      </c>
      <c r="DY616" s="340">
        <v>79</v>
      </c>
      <c r="DZ616" s="340">
        <v>5</v>
      </c>
      <c r="EA616" s="340">
        <v>0</v>
      </c>
      <c r="EB616" s="340">
        <v>0</v>
      </c>
      <c r="EC616" s="340">
        <v>0</v>
      </c>
      <c r="ED616" s="340">
        <v>2</v>
      </c>
      <c r="EE616" s="340">
        <v>0</v>
      </c>
      <c r="EF616" s="340">
        <v>2</v>
      </c>
      <c r="EG616" s="340">
        <v>0</v>
      </c>
      <c r="EH616" s="340">
        <v>0</v>
      </c>
      <c r="EI616" s="340">
        <v>0</v>
      </c>
      <c r="EJ616" s="235">
        <v>0</v>
      </c>
      <c r="EK616" s="235">
        <v>790</v>
      </c>
      <c r="EL616" s="235">
        <v>0</v>
      </c>
      <c r="EM616" s="235">
        <v>0</v>
      </c>
      <c r="EN616" s="235">
        <v>239</v>
      </c>
      <c r="EO616" s="235">
        <v>64</v>
      </c>
      <c r="EP616" s="235">
        <v>2</v>
      </c>
      <c r="EQ616" s="235">
        <v>0</v>
      </c>
      <c r="ER616" s="235">
        <v>0</v>
      </c>
      <c r="ES616" s="235">
        <v>0</v>
      </c>
      <c r="ET616" s="235">
        <v>0</v>
      </c>
      <c r="EU616" s="235">
        <v>0</v>
      </c>
      <c r="EV616" s="235">
        <v>4</v>
      </c>
      <c r="EW616" s="235">
        <v>0</v>
      </c>
      <c r="EX616" s="235">
        <v>0</v>
      </c>
      <c r="EY616" s="235">
        <v>0</v>
      </c>
    </row>
    <row r="617" spans="1:155" x14ac:dyDescent="0.2">
      <c r="A617" t="s">
        <v>2190</v>
      </c>
      <c r="K617">
        <v>14</v>
      </c>
      <c r="L617">
        <v>4</v>
      </c>
      <c r="M617">
        <v>0</v>
      </c>
      <c r="N617">
        <v>28</v>
      </c>
      <c r="O617">
        <v>48</v>
      </c>
      <c r="P617">
        <v>0</v>
      </c>
      <c r="Q617">
        <v>4</v>
      </c>
      <c r="R617">
        <v>0</v>
      </c>
      <c r="S617">
        <v>0</v>
      </c>
      <c r="T617">
        <v>2</v>
      </c>
      <c r="U617">
        <v>0</v>
      </c>
      <c r="V617">
        <v>0</v>
      </c>
      <c r="W617">
        <v>0</v>
      </c>
      <c r="X617">
        <v>0</v>
      </c>
      <c r="Y617">
        <v>4</v>
      </c>
      <c r="Z617">
        <v>0</v>
      </c>
      <c r="AA617" t="s">
        <v>2188</v>
      </c>
      <c r="AB617">
        <v>0</v>
      </c>
      <c r="AC617">
        <v>0</v>
      </c>
      <c r="AD617">
        <v>0</v>
      </c>
      <c r="AE617">
        <v>0</v>
      </c>
      <c r="AF617">
        <v>0</v>
      </c>
      <c r="AG617">
        <v>0</v>
      </c>
      <c r="AH617">
        <v>0</v>
      </c>
      <c r="AI617">
        <v>0</v>
      </c>
      <c r="AJ617">
        <v>0</v>
      </c>
      <c r="AK617">
        <v>0</v>
      </c>
      <c r="AL617">
        <v>0</v>
      </c>
      <c r="AM617">
        <v>0</v>
      </c>
      <c r="AN617">
        <v>0</v>
      </c>
      <c r="AO617">
        <v>0</v>
      </c>
      <c r="AP617">
        <v>0</v>
      </c>
      <c r="AQ617">
        <v>0</v>
      </c>
      <c r="AR617">
        <v>0</v>
      </c>
      <c r="AS617">
        <v>0</v>
      </c>
      <c r="AT617">
        <v>0</v>
      </c>
      <c r="AU617">
        <v>0</v>
      </c>
      <c r="AV617">
        <v>0</v>
      </c>
      <c r="AW617">
        <v>0</v>
      </c>
      <c r="AX617">
        <v>0</v>
      </c>
      <c r="AY617">
        <v>0</v>
      </c>
      <c r="AZ617">
        <v>0</v>
      </c>
      <c r="BA617">
        <v>0</v>
      </c>
      <c r="BB617">
        <v>0</v>
      </c>
      <c r="BC617">
        <v>0</v>
      </c>
      <c r="BD617">
        <v>0</v>
      </c>
      <c r="BE617">
        <v>0</v>
      </c>
      <c r="BF617">
        <v>0</v>
      </c>
      <c r="BG617">
        <v>0</v>
      </c>
      <c r="BH617">
        <v>4</v>
      </c>
      <c r="BI617">
        <v>2</v>
      </c>
      <c r="BJ617">
        <v>0</v>
      </c>
      <c r="BK617">
        <v>5</v>
      </c>
      <c r="BL617">
        <v>8</v>
      </c>
      <c r="BM617">
        <v>0</v>
      </c>
      <c r="BN617">
        <v>0</v>
      </c>
      <c r="BO617">
        <v>0</v>
      </c>
      <c r="BP617">
        <v>0</v>
      </c>
      <c r="BQ617">
        <v>1</v>
      </c>
      <c r="BR617">
        <v>0</v>
      </c>
      <c r="BS617">
        <v>0</v>
      </c>
      <c r="BT617">
        <v>0</v>
      </c>
      <c r="BU617">
        <v>0</v>
      </c>
      <c r="BV617">
        <v>4</v>
      </c>
      <c r="BW617">
        <v>0</v>
      </c>
      <c r="BX617">
        <v>1</v>
      </c>
      <c r="BY617">
        <v>4</v>
      </c>
      <c r="BZ617">
        <v>0</v>
      </c>
      <c r="CA617">
        <v>0</v>
      </c>
      <c r="CB617">
        <v>5</v>
      </c>
      <c r="CC617">
        <v>0</v>
      </c>
      <c r="CD617">
        <v>3</v>
      </c>
      <c r="CE617">
        <v>0</v>
      </c>
      <c r="CF617">
        <v>0</v>
      </c>
      <c r="CG617">
        <v>0</v>
      </c>
      <c r="CH617">
        <v>1</v>
      </c>
      <c r="CI617">
        <v>0</v>
      </c>
      <c r="CJ617">
        <v>0</v>
      </c>
      <c r="CK617">
        <v>0</v>
      </c>
      <c r="CL617">
        <v>0</v>
      </c>
      <c r="CM617">
        <v>0</v>
      </c>
      <c r="CN617">
        <v>2</v>
      </c>
      <c r="CO617">
        <v>1</v>
      </c>
      <c r="CP617">
        <v>0</v>
      </c>
      <c r="CQ617">
        <v>2</v>
      </c>
      <c r="CR617">
        <v>11</v>
      </c>
      <c r="CS617">
        <v>0</v>
      </c>
      <c r="CT617">
        <v>0</v>
      </c>
      <c r="CU617">
        <v>0</v>
      </c>
      <c r="CV617">
        <v>0</v>
      </c>
      <c r="CW617">
        <v>0</v>
      </c>
      <c r="CX617">
        <v>0</v>
      </c>
      <c r="CY617">
        <v>0</v>
      </c>
      <c r="CZ617">
        <v>0</v>
      </c>
      <c r="DA617">
        <v>0</v>
      </c>
      <c r="DB617">
        <v>0</v>
      </c>
      <c r="DC617">
        <v>0</v>
      </c>
      <c r="DD617">
        <v>0</v>
      </c>
      <c r="DE617">
        <v>4</v>
      </c>
      <c r="DF617">
        <v>0</v>
      </c>
      <c r="DG617">
        <v>1</v>
      </c>
      <c r="DH617">
        <v>4</v>
      </c>
      <c r="DI617">
        <v>0</v>
      </c>
      <c r="DJ617">
        <v>3</v>
      </c>
      <c r="DK617">
        <v>0</v>
      </c>
      <c r="DL617">
        <v>0</v>
      </c>
      <c r="DM617">
        <v>0</v>
      </c>
      <c r="DN617">
        <v>0</v>
      </c>
      <c r="DO617">
        <v>0</v>
      </c>
      <c r="DP617">
        <v>0</v>
      </c>
      <c r="DQ617">
        <v>0</v>
      </c>
      <c r="DR617">
        <v>0</v>
      </c>
      <c r="DS617">
        <v>0</v>
      </c>
      <c r="DT617" s="340">
        <v>0</v>
      </c>
      <c r="DU617" s="340">
        <v>0</v>
      </c>
      <c r="DV617" s="340">
        <v>0</v>
      </c>
      <c r="DW617" s="340">
        <v>5</v>
      </c>
      <c r="DX617" s="340">
        <v>4</v>
      </c>
      <c r="DY617" s="340">
        <v>0</v>
      </c>
      <c r="DZ617" s="340">
        <v>1</v>
      </c>
      <c r="EA617" s="340">
        <v>0</v>
      </c>
      <c r="EB617" s="340">
        <v>0</v>
      </c>
      <c r="EC617" s="340">
        <v>0</v>
      </c>
      <c r="ED617" s="340">
        <v>0</v>
      </c>
      <c r="EE617" s="340">
        <v>0</v>
      </c>
      <c r="EF617" s="340">
        <v>0</v>
      </c>
      <c r="EG617" s="340">
        <v>0</v>
      </c>
      <c r="EH617" s="340">
        <v>0</v>
      </c>
      <c r="EI617" s="340">
        <v>0</v>
      </c>
      <c r="EJ617" s="235">
        <v>0</v>
      </c>
      <c r="EK617" s="235">
        <v>3</v>
      </c>
      <c r="EL617" s="235">
        <v>0</v>
      </c>
      <c r="EM617" s="235">
        <v>0</v>
      </c>
      <c r="EN617" s="235">
        <v>0</v>
      </c>
      <c r="EO617" s="235">
        <v>0</v>
      </c>
      <c r="EP617" s="235">
        <v>2</v>
      </c>
      <c r="EQ617" s="235">
        <v>0</v>
      </c>
      <c r="ER617" s="235">
        <v>0</v>
      </c>
      <c r="ES617" s="235">
        <v>0</v>
      </c>
      <c r="ET617" s="235">
        <v>0</v>
      </c>
      <c r="EU617" s="235">
        <v>0</v>
      </c>
      <c r="EV617" s="235">
        <v>2</v>
      </c>
      <c r="EW617" s="235">
        <v>0</v>
      </c>
      <c r="EX617" s="235">
        <v>0</v>
      </c>
      <c r="EY617" s="235">
        <v>0</v>
      </c>
    </row>
    <row r="618" spans="1:155" x14ac:dyDescent="0.2">
      <c r="A618" t="s">
        <v>2447</v>
      </c>
      <c r="K618">
        <v>0</v>
      </c>
      <c r="L618">
        <v>0</v>
      </c>
      <c r="M618">
        <v>0</v>
      </c>
      <c r="N618">
        <v>5</v>
      </c>
      <c r="O618">
        <v>12</v>
      </c>
      <c r="P618">
        <v>5</v>
      </c>
      <c r="Q618">
        <v>5</v>
      </c>
      <c r="R618">
        <v>0</v>
      </c>
      <c r="S618">
        <v>0</v>
      </c>
      <c r="T618">
        <v>15</v>
      </c>
      <c r="U618">
        <v>2</v>
      </c>
      <c r="V618">
        <v>0</v>
      </c>
      <c r="W618">
        <v>0</v>
      </c>
      <c r="X618">
        <v>0</v>
      </c>
      <c r="Y618">
        <v>0</v>
      </c>
      <c r="Z618">
        <v>0</v>
      </c>
      <c r="AA618" t="s">
        <v>2361</v>
      </c>
      <c r="CN618">
        <v>0</v>
      </c>
      <c r="CO618">
        <v>0</v>
      </c>
      <c r="CP618">
        <v>0</v>
      </c>
      <c r="CQ618">
        <v>1</v>
      </c>
      <c r="CR618">
        <v>2</v>
      </c>
      <c r="CS618">
        <v>0</v>
      </c>
      <c r="CT618">
        <v>0</v>
      </c>
      <c r="CU618">
        <v>0</v>
      </c>
      <c r="CV618">
        <v>0</v>
      </c>
      <c r="CW618">
        <v>5</v>
      </c>
      <c r="CX618">
        <v>0</v>
      </c>
      <c r="CY618">
        <v>0</v>
      </c>
      <c r="CZ618">
        <v>0</v>
      </c>
      <c r="DA618">
        <v>0</v>
      </c>
      <c r="DB618">
        <v>0</v>
      </c>
      <c r="DC618">
        <v>0</v>
      </c>
      <c r="DD618">
        <v>0</v>
      </c>
      <c r="DE618">
        <v>1</v>
      </c>
      <c r="DF618">
        <v>0</v>
      </c>
      <c r="DG618">
        <v>1</v>
      </c>
      <c r="DH618">
        <v>2</v>
      </c>
      <c r="DI618">
        <v>1</v>
      </c>
      <c r="DJ618">
        <v>4</v>
      </c>
      <c r="DK618">
        <v>0</v>
      </c>
      <c r="DL618">
        <v>0</v>
      </c>
      <c r="DM618">
        <v>0</v>
      </c>
      <c r="DN618">
        <v>5</v>
      </c>
      <c r="DO618">
        <v>0</v>
      </c>
      <c r="DP618">
        <v>0</v>
      </c>
      <c r="DQ618">
        <v>0</v>
      </c>
      <c r="DR618">
        <v>0</v>
      </c>
      <c r="DS618">
        <v>0</v>
      </c>
      <c r="DT618" s="340">
        <v>0</v>
      </c>
      <c r="DU618" s="340">
        <v>0</v>
      </c>
      <c r="DV618" s="340">
        <v>0</v>
      </c>
      <c r="DW618" s="340">
        <v>1</v>
      </c>
      <c r="DX618" s="340">
        <v>3</v>
      </c>
      <c r="DY618" s="340">
        <v>0</v>
      </c>
      <c r="DZ618" s="340">
        <v>2</v>
      </c>
      <c r="EA618" s="340">
        <v>0</v>
      </c>
      <c r="EB618" s="340">
        <v>0</v>
      </c>
      <c r="EC618" s="340">
        <v>3</v>
      </c>
      <c r="ED618" s="340">
        <v>0</v>
      </c>
      <c r="EE618" s="340">
        <v>0</v>
      </c>
      <c r="EF618" s="340">
        <v>0</v>
      </c>
      <c r="EG618" s="340">
        <v>0</v>
      </c>
      <c r="EH618" s="340">
        <v>0</v>
      </c>
      <c r="EI618" s="340">
        <v>0</v>
      </c>
      <c r="EJ618" s="235">
        <v>0</v>
      </c>
      <c r="EK618" s="235">
        <v>2</v>
      </c>
      <c r="EL618" s="235">
        <v>0</v>
      </c>
      <c r="EM618" s="235">
        <v>0</v>
      </c>
      <c r="EN618" s="235">
        <v>2</v>
      </c>
      <c r="EO618" s="235">
        <v>0</v>
      </c>
      <c r="EP618" s="235">
        <v>1</v>
      </c>
      <c r="EQ618" s="235">
        <v>0</v>
      </c>
      <c r="ER618" s="235">
        <v>0</v>
      </c>
      <c r="ES618" s="235">
        <v>0</v>
      </c>
      <c r="ET618" s="235">
        <v>4</v>
      </c>
      <c r="EU618" s="235">
        <v>0</v>
      </c>
      <c r="EV618" s="235">
        <v>0</v>
      </c>
      <c r="EW618" s="235">
        <v>0</v>
      </c>
      <c r="EX618" s="235">
        <v>0</v>
      </c>
      <c r="EY618" s="235">
        <v>0</v>
      </c>
    </row>
    <row r="619" spans="1:155" x14ac:dyDescent="0.2">
      <c r="A619" t="s">
        <v>2362</v>
      </c>
      <c r="K619">
        <v>0</v>
      </c>
      <c r="L619">
        <v>42</v>
      </c>
      <c r="M619">
        <v>0</v>
      </c>
      <c r="N619">
        <v>0</v>
      </c>
      <c r="O619">
        <v>0</v>
      </c>
      <c r="P619">
        <v>0</v>
      </c>
      <c r="Q619">
        <v>0</v>
      </c>
      <c r="R619">
        <v>0</v>
      </c>
      <c r="S619">
        <v>0</v>
      </c>
      <c r="T619">
        <v>0</v>
      </c>
      <c r="U619">
        <v>0</v>
      </c>
      <c r="V619">
        <v>0</v>
      </c>
      <c r="W619">
        <v>0</v>
      </c>
      <c r="X619">
        <v>0</v>
      </c>
      <c r="Y619">
        <v>0</v>
      </c>
      <c r="Z619">
        <v>0</v>
      </c>
      <c r="AA619" t="s">
        <v>2349</v>
      </c>
      <c r="CN619">
        <v>0</v>
      </c>
      <c r="CO619">
        <v>2</v>
      </c>
      <c r="CP619">
        <v>0</v>
      </c>
      <c r="CQ619">
        <v>0</v>
      </c>
      <c r="CR619">
        <v>0</v>
      </c>
      <c r="CS619">
        <v>0</v>
      </c>
      <c r="CT619">
        <v>0</v>
      </c>
      <c r="CU619">
        <v>0</v>
      </c>
      <c r="CV619">
        <v>0</v>
      </c>
      <c r="CW619">
        <v>0</v>
      </c>
      <c r="CX619">
        <v>0</v>
      </c>
      <c r="CY619">
        <v>0</v>
      </c>
      <c r="CZ619">
        <v>0</v>
      </c>
      <c r="DA619">
        <v>0</v>
      </c>
      <c r="DB619">
        <v>0</v>
      </c>
      <c r="DC619">
        <v>0</v>
      </c>
      <c r="DD619">
        <v>0</v>
      </c>
      <c r="DE619">
        <v>33</v>
      </c>
      <c r="DF619">
        <v>0</v>
      </c>
      <c r="DG619">
        <v>0</v>
      </c>
      <c r="DH619">
        <v>0</v>
      </c>
      <c r="DI619">
        <v>0</v>
      </c>
      <c r="DJ619">
        <v>0</v>
      </c>
      <c r="DK619">
        <v>0</v>
      </c>
      <c r="DL619">
        <v>0</v>
      </c>
      <c r="DM619">
        <v>0</v>
      </c>
      <c r="DN619">
        <v>0</v>
      </c>
      <c r="DO619">
        <v>0</v>
      </c>
      <c r="DP619">
        <v>0</v>
      </c>
      <c r="DQ619">
        <v>0</v>
      </c>
      <c r="DR619">
        <v>0</v>
      </c>
      <c r="DS619">
        <v>0</v>
      </c>
      <c r="DT619" s="340">
        <v>0</v>
      </c>
      <c r="DU619" s="340">
        <v>23</v>
      </c>
      <c r="DV619" s="340">
        <v>0</v>
      </c>
      <c r="DW619" s="340">
        <v>0</v>
      </c>
      <c r="DX619" s="340">
        <v>0</v>
      </c>
      <c r="DY619" s="340">
        <v>0</v>
      </c>
      <c r="DZ619" s="340">
        <v>0</v>
      </c>
      <c r="EA619" s="340">
        <v>0</v>
      </c>
      <c r="EB619" s="340">
        <v>0</v>
      </c>
      <c r="EC619" s="340">
        <v>0</v>
      </c>
      <c r="ED619" s="340">
        <v>0</v>
      </c>
      <c r="EE619" s="340">
        <v>0</v>
      </c>
      <c r="EF619" s="340">
        <v>0</v>
      </c>
      <c r="EG619" s="340">
        <v>0</v>
      </c>
      <c r="EH619" s="340">
        <v>0</v>
      </c>
      <c r="EI619" s="340">
        <v>0</v>
      </c>
      <c r="EJ619" s="235">
        <v>0</v>
      </c>
      <c r="EK619" s="235">
        <v>21</v>
      </c>
      <c r="EL619" s="235">
        <v>0</v>
      </c>
      <c r="EM619" s="235">
        <v>0</v>
      </c>
      <c r="EN619" s="235">
        <v>0</v>
      </c>
      <c r="EO619" s="235">
        <v>0</v>
      </c>
      <c r="EP619" s="235">
        <v>0</v>
      </c>
      <c r="EQ619" s="235">
        <v>0</v>
      </c>
      <c r="ER619" s="235">
        <v>0</v>
      </c>
      <c r="ES619" s="235">
        <v>0</v>
      </c>
      <c r="ET619" s="235">
        <v>0</v>
      </c>
      <c r="EU619" s="235">
        <v>0</v>
      </c>
      <c r="EV619" s="235">
        <v>0</v>
      </c>
      <c r="EW619" s="235">
        <v>0</v>
      </c>
      <c r="EX619" s="235">
        <v>0</v>
      </c>
      <c r="EY619" s="235">
        <v>0</v>
      </c>
    </row>
    <row r="620" spans="1:155" x14ac:dyDescent="0.2">
      <c r="A620" t="s">
        <v>2363</v>
      </c>
      <c r="K620">
        <v>0</v>
      </c>
      <c r="L620">
        <v>1</v>
      </c>
      <c r="M620">
        <v>0</v>
      </c>
      <c r="N620">
        <v>5</v>
      </c>
      <c r="O620">
        <v>5</v>
      </c>
      <c r="P620">
        <v>0</v>
      </c>
      <c r="Q620">
        <v>2</v>
      </c>
      <c r="R620">
        <v>0</v>
      </c>
      <c r="S620">
        <v>8</v>
      </c>
      <c r="T620">
        <v>19</v>
      </c>
      <c r="U620">
        <v>5</v>
      </c>
      <c r="V620">
        <v>2</v>
      </c>
      <c r="W620">
        <v>0</v>
      </c>
      <c r="X620">
        <v>0</v>
      </c>
      <c r="Y620">
        <v>0</v>
      </c>
      <c r="Z620">
        <v>0</v>
      </c>
      <c r="AA620" t="s">
        <v>2364</v>
      </c>
      <c r="CN620">
        <v>0</v>
      </c>
      <c r="CO620">
        <v>0</v>
      </c>
      <c r="CP620">
        <v>0</v>
      </c>
      <c r="CQ620">
        <v>0</v>
      </c>
      <c r="CR620">
        <v>1</v>
      </c>
      <c r="CS620">
        <v>0</v>
      </c>
      <c r="CT620">
        <v>2</v>
      </c>
      <c r="CU620">
        <v>0</v>
      </c>
      <c r="CV620">
        <v>0</v>
      </c>
      <c r="CW620">
        <v>0</v>
      </c>
      <c r="CX620">
        <v>0</v>
      </c>
      <c r="CY620">
        <v>1</v>
      </c>
      <c r="CZ620">
        <v>0</v>
      </c>
      <c r="DA620">
        <v>0</v>
      </c>
      <c r="DB620">
        <v>0</v>
      </c>
      <c r="DC620">
        <v>0</v>
      </c>
      <c r="DD620">
        <v>0</v>
      </c>
      <c r="DE620">
        <v>1</v>
      </c>
      <c r="DF620">
        <v>0</v>
      </c>
      <c r="DG620">
        <v>0</v>
      </c>
      <c r="DH620">
        <v>3</v>
      </c>
      <c r="DI620">
        <v>0</v>
      </c>
      <c r="DJ620">
        <v>3</v>
      </c>
      <c r="DK620">
        <v>0</v>
      </c>
      <c r="DL620">
        <v>0</v>
      </c>
      <c r="DM620">
        <v>0</v>
      </c>
      <c r="DN620">
        <v>2</v>
      </c>
      <c r="DO620">
        <v>0</v>
      </c>
      <c r="DP620">
        <v>0</v>
      </c>
      <c r="DQ620">
        <v>0</v>
      </c>
      <c r="DR620">
        <v>0</v>
      </c>
      <c r="DS620">
        <v>0</v>
      </c>
      <c r="DT620" s="340">
        <v>0</v>
      </c>
      <c r="DU620" s="340">
        <v>0</v>
      </c>
      <c r="DV620" s="340">
        <v>0</v>
      </c>
      <c r="DW620" s="340">
        <v>1</v>
      </c>
      <c r="DX620" s="340">
        <v>1</v>
      </c>
      <c r="DY620" s="340">
        <v>0</v>
      </c>
      <c r="DZ620" s="340">
        <v>0</v>
      </c>
      <c r="EA620" s="340">
        <v>0</v>
      </c>
      <c r="EB620" s="340">
        <v>1</v>
      </c>
      <c r="EC620" s="340">
        <v>0</v>
      </c>
      <c r="ED620" s="340">
        <v>0</v>
      </c>
      <c r="EE620" s="340">
        <v>0</v>
      </c>
      <c r="EF620" s="340">
        <v>0</v>
      </c>
      <c r="EG620" s="340">
        <v>0</v>
      </c>
      <c r="EH620" s="340">
        <v>0</v>
      </c>
      <c r="EI620" s="340">
        <v>0</v>
      </c>
      <c r="EJ620" s="235">
        <v>0</v>
      </c>
      <c r="EK620" s="235">
        <v>0</v>
      </c>
      <c r="EL620" s="235">
        <v>0</v>
      </c>
      <c r="EM620" s="235">
        <v>3</v>
      </c>
      <c r="EN620" s="235">
        <v>2</v>
      </c>
      <c r="EO620" s="235">
        <v>0</v>
      </c>
      <c r="EP620" s="235">
        <v>2</v>
      </c>
      <c r="EQ620" s="235">
        <v>0</v>
      </c>
      <c r="ER620" s="235">
        <v>0</v>
      </c>
      <c r="ES620" s="235">
        <v>1</v>
      </c>
      <c r="ET620" s="235">
        <v>6</v>
      </c>
      <c r="EU620" s="235">
        <v>2</v>
      </c>
      <c r="EV620" s="235">
        <v>0</v>
      </c>
      <c r="EW620" s="235">
        <v>0</v>
      </c>
      <c r="EX620" s="235">
        <v>0</v>
      </c>
      <c r="EY620" s="235">
        <v>0</v>
      </c>
    </row>
    <row r="621" spans="1:155" x14ac:dyDescent="0.2">
      <c r="A621" t="s">
        <v>2448</v>
      </c>
      <c r="K621">
        <v>0</v>
      </c>
      <c r="L621">
        <v>2</v>
      </c>
      <c r="M621">
        <v>0</v>
      </c>
      <c r="N621">
        <v>3</v>
      </c>
      <c r="O621">
        <v>44</v>
      </c>
      <c r="P621">
        <v>4</v>
      </c>
      <c r="Q621">
        <v>5</v>
      </c>
      <c r="R621">
        <v>0</v>
      </c>
      <c r="S621">
        <v>0</v>
      </c>
      <c r="T621">
        <v>2</v>
      </c>
      <c r="U621">
        <v>3</v>
      </c>
      <c r="V621">
        <v>2</v>
      </c>
      <c r="W621">
        <v>0</v>
      </c>
      <c r="X621">
        <v>0</v>
      </c>
      <c r="Y621">
        <v>0</v>
      </c>
      <c r="Z621">
        <v>0</v>
      </c>
      <c r="AA621" t="s">
        <v>2569</v>
      </c>
      <c r="DT621" s="340">
        <v>0</v>
      </c>
      <c r="DU621" s="340">
        <v>0</v>
      </c>
      <c r="DV621" s="340">
        <v>0</v>
      </c>
      <c r="DW621" s="340">
        <v>0</v>
      </c>
      <c r="DX621" s="340">
        <v>1</v>
      </c>
      <c r="DY621" s="340">
        <v>0</v>
      </c>
      <c r="DZ621" s="340">
        <v>0</v>
      </c>
      <c r="EA621" s="340">
        <v>0</v>
      </c>
      <c r="EB621" s="340">
        <v>0</v>
      </c>
      <c r="EC621" s="340">
        <v>0</v>
      </c>
      <c r="ED621" s="340">
        <v>0</v>
      </c>
      <c r="EE621" s="340">
        <v>0</v>
      </c>
      <c r="EF621" s="340">
        <v>0</v>
      </c>
      <c r="EG621" s="340">
        <v>0</v>
      </c>
      <c r="EH621" s="340">
        <v>0</v>
      </c>
      <c r="EI621" s="340">
        <v>0</v>
      </c>
      <c r="EJ621" s="235">
        <v>0</v>
      </c>
      <c r="EK621" s="235">
        <v>0</v>
      </c>
      <c r="EL621" s="235">
        <v>0</v>
      </c>
      <c r="EM621" s="235">
        <v>0</v>
      </c>
      <c r="EN621" s="235">
        <v>2</v>
      </c>
      <c r="EO621" s="235">
        <v>0</v>
      </c>
      <c r="EP621" s="235">
        <v>0</v>
      </c>
      <c r="EQ621" s="235">
        <v>0</v>
      </c>
      <c r="ER621" s="235">
        <v>0</v>
      </c>
      <c r="ES621" s="235">
        <v>0</v>
      </c>
      <c r="ET621" s="235">
        <v>0</v>
      </c>
      <c r="EU621" s="235">
        <v>0</v>
      </c>
      <c r="EV621" s="235">
        <v>0</v>
      </c>
      <c r="EW621" s="235">
        <v>0</v>
      </c>
      <c r="EX621" s="235">
        <v>0</v>
      </c>
      <c r="EY621" s="235">
        <v>0</v>
      </c>
    </row>
    <row r="622" spans="1:155" x14ac:dyDescent="0.2">
      <c r="A622" t="s">
        <v>2449</v>
      </c>
      <c r="K622">
        <v>0</v>
      </c>
      <c r="L622">
        <v>2</v>
      </c>
      <c r="M622">
        <v>0</v>
      </c>
      <c r="N622">
        <v>0</v>
      </c>
      <c r="O622">
        <v>40</v>
      </c>
      <c r="P622">
        <v>0</v>
      </c>
      <c r="Q622">
        <v>0</v>
      </c>
      <c r="R622">
        <v>0</v>
      </c>
      <c r="S622">
        <v>0</v>
      </c>
      <c r="T622">
        <v>0</v>
      </c>
      <c r="U622">
        <v>0</v>
      </c>
      <c r="V622">
        <v>0</v>
      </c>
      <c r="W622">
        <v>0</v>
      </c>
      <c r="X622">
        <v>0</v>
      </c>
      <c r="Y622">
        <v>0</v>
      </c>
      <c r="Z622">
        <v>0</v>
      </c>
      <c r="AA622" t="s">
        <v>2419</v>
      </c>
      <c r="DT622" s="340">
        <v>0</v>
      </c>
      <c r="DU622" s="340">
        <v>0</v>
      </c>
      <c r="DV622" s="340">
        <v>0</v>
      </c>
      <c r="DW622" s="340">
        <v>0</v>
      </c>
      <c r="DX622" s="340">
        <v>6</v>
      </c>
      <c r="DY622" s="340">
        <v>0</v>
      </c>
      <c r="DZ622" s="340">
        <v>0</v>
      </c>
      <c r="EA622" s="340">
        <v>0</v>
      </c>
      <c r="EB622" s="340">
        <v>0</v>
      </c>
      <c r="EC622" s="340">
        <v>0</v>
      </c>
      <c r="ED622" s="340">
        <v>0</v>
      </c>
      <c r="EE622" s="340">
        <v>0</v>
      </c>
      <c r="EF622" s="340">
        <v>0</v>
      </c>
      <c r="EG622" s="340">
        <v>0</v>
      </c>
      <c r="EH622" s="340">
        <v>0</v>
      </c>
      <c r="EI622" s="340">
        <v>0</v>
      </c>
      <c r="EJ622" s="235">
        <v>0</v>
      </c>
      <c r="EK622" s="235">
        <v>2</v>
      </c>
      <c r="EL622" s="235">
        <v>0</v>
      </c>
      <c r="EM622" s="235">
        <v>0</v>
      </c>
      <c r="EN622" s="235">
        <v>5</v>
      </c>
      <c r="EO622" s="235">
        <v>0</v>
      </c>
      <c r="EP622" s="235">
        <v>0</v>
      </c>
      <c r="EQ622" s="235">
        <v>0</v>
      </c>
      <c r="ER622" s="235">
        <v>0</v>
      </c>
      <c r="ES622" s="235">
        <v>0</v>
      </c>
      <c r="ET622" s="235">
        <v>0</v>
      </c>
      <c r="EU622" s="235">
        <v>0</v>
      </c>
      <c r="EV622" s="235">
        <v>0</v>
      </c>
      <c r="EW622" s="235">
        <v>0</v>
      </c>
      <c r="EX622" s="235">
        <v>0</v>
      </c>
      <c r="EY622" s="235">
        <v>0</v>
      </c>
    </row>
    <row r="623" spans="1:155" x14ac:dyDescent="0.2">
      <c r="A623" t="s">
        <v>2450</v>
      </c>
      <c r="K623">
        <v>0</v>
      </c>
      <c r="L623">
        <v>21</v>
      </c>
      <c r="M623">
        <v>3</v>
      </c>
      <c r="N623">
        <v>5</v>
      </c>
      <c r="O623">
        <v>12</v>
      </c>
      <c r="P623">
        <v>0</v>
      </c>
      <c r="Q623">
        <v>12</v>
      </c>
      <c r="R623">
        <v>0</v>
      </c>
      <c r="S623">
        <v>3</v>
      </c>
      <c r="T623">
        <v>79</v>
      </c>
      <c r="U623">
        <v>26</v>
      </c>
      <c r="V623">
        <v>3</v>
      </c>
      <c r="W623">
        <v>2</v>
      </c>
      <c r="X623">
        <v>0</v>
      </c>
      <c r="Y623">
        <v>0</v>
      </c>
      <c r="Z623">
        <v>0</v>
      </c>
      <c r="AA623" t="s">
        <v>2451</v>
      </c>
      <c r="DT623" s="340">
        <v>0</v>
      </c>
      <c r="DU623" s="340">
        <v>4</v>
      </c>
      <c r="DV623" s="340">
        <v>0</v>
      </c>
      <c r="DW623" s="340">
        <v>1</v>
      </c>
      <c r="DX623" s="340">
        <v>0</v>
      </c>
      <c r="DY623" s="340">
        <v>0</v>
      </c>
      <c r="DZ623" s="340">
        <v>1</v>
      </c>
      <c r="EA623" s="340">
        <v>0</v>
      </c>
      <c r="EB623" s="340">
        <v>0</v>
      </c>
      <c r="EC623" s="340">
        <v>1</v>
      </c>
      <c r="ED623" s="340">
        <v>0</v>
      </c>
      <c r="EE623" s="340">
        <v>2</v>
      </c>
      <c r="EF623" s="340">
        <v>0</v>
      </c>
      <c r="EG623" s="340">
        <v>0</v>
      </c>
      <c r="EH623" s="340">
        <v>0</v>
      </c>
      <c r="EI623" s="340">
        <v>0</v>
      </c>
      <c r="EJ623" s="235">
        <v>0</v>
      </c>
      <c r="EK623" s="235">
        <v>1</v>
      </c>
      <c r="EL623" s="235">
        <v>4</v>
      </c>
      <c r="EM623" s="235">
        <v>0</v>
      </c>
      <c r="EN623" s="235">
        <v>1</v>
      </c>
      <c r="EO623" s="235">
        <v>0</v>
      </c>
      <c r="EP623" s="235">
        <v>0</v>
      </c>
      <c r="EQ623" s="235">
        <v>0</v>
      </c>
      <c r="ER623" s="235">
        <v>0</v>
      </c>
      <c r="ES623" s="235">
        <v>0</v>
      </c>
      <c r="ET623" s="235">
        <v>3</v>
      </c>
      <c r="EU623" s="235">
        <v>0</v>
      </c>
      <c r="EV623" s="235">
        <v>5</v>
      </c>
      <c r="EW623" s="235">
        <v>0</v>
      </c>
      <c r="EX623" s="235">
        <v>0</v>
      </c>
      <c r="EY623" s="235">
        <v>0</v>
      </c>
    </row>
    <row r="624" spans="1:155" x14ac:dyDescent="0.2">
      <c r="A624" t="s">
        <v>2570</v>
      </c>
      <c r="K624">
        <v>0</v>
      </c>
      <c r="L624">
        <v>4</v>
      </c>
      <c r="M624">
        <v>1</v>
      </c>
      <c r="O624">
        <v>3</v>
      </c>
      <c r="Q624">
        <v>2</v>
      </c>
      <c r="S624">
        <v>7</v>
      </c>
      <c r="T624">
        <v>14</v>
      </c>
      <c r="U624">
        <v>6</v>
      </c>
      <c r="V624">
        <v>21</v>
      </c>
      <c r="Z624">
        <v>11</v>
      </c>
      <c r="AA624" t="s">
        <v>2571</v>
      </c>
    </row>
    <row r="625" spans="1:27" x14ac:dyDescent="0.2">
      <c r="A625" t="s">
        <v>2572</v>
      </c>
      <c r="K625">
        <v>0</v>
      </c>
      <c r="L625">
        <v>1</v>
      </c>
      <c r="N625">
        <v>1</v>
      </c>
      <c r="S625">
        <v>3</v>
      </c>
      <c r="T625">
        <v>30</v>
      </c>
      <c r="U625">
        <v>43</v>
      </c>
      <c r="AA625" t="s">
        <v>2571</v>
      </c>
    </row>
    <row r="626" spans="1:27" x14ac:dyDescent="0.2">
      <c r="A626" t="s">
        <v>2573</v>
      </c>
      <c r="K626">
        <v>0</v>
      </c>
      <c r="L626">
        <v>12</v>
      </c>
      <c r="O626">
        <v>16</v>
      </c>
      <c r="P626">
        <v>2</v>
      </c>
      <c r="AA626" t="s">
        <v>2571</v>
      </c>
    </row>
  </sheetData>
  <sheetProtection algorithmName="SHA-512" hashValue="6ka56TPC+CMCQUVG/Y2wnJBO7fhHalfufLNu7Hf5bMabvS8/sYtGkbtreuIzG79UsJ27VkcB6zswVqMsP/m2YQ==" saltValue="lmaJOnpMDPyE6z0Qh8Kp4Q==" spinCount="100000" sheet="1" objects="1" scenarios="1"/>
  <autoFilter ref="A2:BH2" xr:uid="{00000000-0009-0000-0000-00000A000000}">
    <sortState xmlns:xlrd2="http://schemas.microsoft.com/office/spreadsheetml/2017/richdata2" ref="A4:BH554">
      <sortCondition ref="A2"/>
    </sortState>
  </autoFilter>
  <mergeCells count="19">
    <mergeCell ref="DT1:EI1"/>
    <mergeCell ref="EJ1:EY1"/>
    <mergeCell ref="K1:AA1"/>
    <mergeCell ref="AB1:AQ1"/>
    <mergeCell ref="F1:F2"/>
    <mergeCell ref="G1:G2"/>
    <mergeCell ref="H1:H2"/>
    <mergeCell ref="I1:I2"/>
    <mergeCell ref="J1:J2"/>
    <mergeCell ref="AR1:BG1"/>
    <mergeCell ref="CN1:DC1"/>
    <mergeCell ref="DD1:DS1"/>
    <mergeCell ref="BH1:BW1"/>
    <mergeCell ref="BX1:CM1"/>
    <mergeCell ref="A1:A2"/>
    <mergeCell ref="B1:B2"/>
    <mergeCell ref="C1:C2"/>
    <mergeCell ref="D1:D2"/>
    <mergeCell ref="E1:E2"/>
  </mergeCells>
  <phoneticPr fontId="4"/>
  <conditionalFormatting sqref="K3:W556">
    <cfRule type="expression" dxfId="7" priority="2">
      <formula>#REF!&gt;0</formula>
    </cfRule>
  </conditionalFormatting>
  <conditionalFormatting sqref="Y3:Z556">
    <cfRule type="expression" dxfId="6" priority="1">
      <formula>#REF!&gt;0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H41"/>
  <sheetViews>
    <sheetView showGridLines="0" showZeros="0" tabSelected="1" zoomScaleNormal="100" zoomScaleSheetLayoutView="100" workbookViewId="0">
      <selection activeCell="U2" sqref="U2:X2"/>
    </sheetView>
  </sheetViews>
  <sheetFormatPr defaultColWidth="9" defaultRowHeight="12" customHeight="1" x14ac:dyDescent="0.2"/>
  <cols>
    <col min="1" max="1" width="6" style="22" customWidth="1"/>
    <col min="2" max="2" width="1.6640625" style="22" customWidth="1"/>
    <col min="3" max="7" width="3.44140625" style="22" customWidth="1"/>
    <col min="8" max="8" width="9.21875" style="22" customWidth="1"/>
    <col min="9" max="16" width="3.44140625" style="22" customWidth="1"/>
    <col min="17" max="17" width="4.109375" style="22" customWidth="1"/>
    <col min="18" max="18" width="5" style="22" customWidth="1"/>
    <col min="19" max="23" width="3.44140625" style="22" customWidth="1"/>
    <col min="24" max="24" width="8.109375" style="22" customWidth="1"/>
    <col min="25" max="25" width="5.6640625" style="22" customWidth="1"/>
    <col min="26" max="26" width="5.6640625" style="22" hidden="1" customWidth="1"/>
    <col min="27" max="255" width="5.6640625" style="22" customWidth="1"/>
    <col min="256" max="16384" width="9" style="22"/>
  </cols>
  <sheetData>
    <row r="1" spans="1:34" ht="27" customHeight="1" thickBot="1" x14ac:dyDescent="0.25">
      <c r="A1" s="493" t="str">
        <f>IF(AND(使用状況表紙!AB23&gt;29,OR(MID(U2,1,1)="b",MID(U2,1,1)="B")),"○","")</f>
        <v/>
      </c>
      <c r="B1" s="494"/>
      <c r="C1" s="413" t="s">
        <v>2580</v>
      </c>
      <c r="D1" s="414"/>
      <c r="E1" s="414"/>
      <c r="F1" s="414"/>
      <c r="G1" s="414"/>
      <c r="H1" s="414"/>
      <c r="I1" s="414"/>
      <c r="J1" s="415"/>
    </row>
    <row r="2" spans="1:34" ht="27.75" customHeight="1" thickBot="1" x14ac:dyDescent="0.3">
      <c r="A2" s="341"/>
      <c r="B2" s="341"/>
      <c r="C2" s="341"/>
      <c r="D2" s="341"/>
      <c r="E2" s="341"/>
      <c r="F2" s="341"/>
      <c r="G2" s="341"/>
      <c r="H2" s="341"/>
      <c r="I2" s="341"/>
      <c r="J2" s="341"/>
      <c r="K2" s="341"/>
      <c r="L2" s="341"/>
      <c r="M2" s="21"/>
      <c r="N2" s="21"/>
      <c r="O2" s="21"/>
      <c r="P2" s="21"/>
      <c r="Q2" s="21"/>
      <c r="R2" s="435" t="s">
        <v>1669</v>
      </c>
      <c r="S2" s="436"/>
      <c r="T2" s="437"/>
      <c r="U2" s="432"/>
      <c r="V2" s="433"/>
      <c r="W2" s="433"/>
      <c r="X2" s="434"/>
      <c r="Y2" s="178"/>
      <c r="Z2" s="21"/>
      <c r="AA2" s="404" t="s">
        <v>2578</v>
      </c>
    </row>
    <row r="3" spans="1:34" ht="12" customHeight="1" x14ac:dyDescent="0.2">
      <c r="A3" s="21"/>
      <c r="B3" s="21"/>
      <c r="C3" s="21"/>
      <c r="D3" s="21"/>
      <c r="E3" s="21"/>
      <c r="F3" s="21"/>
      <c r="G3" s="21"/>
      <c r="H3" s="21"/>
      <c r="I3" s="21"/>
      <c r="J3" s="21"/>
      <c r="K3" s="21"/>
      <c r="L3" s="21"/>
      <c r="M3" s="21"/>
      <c r="N3" s="21"/>
      <c r="O3" s="21"/>
      <c r="P3" s="21"/>
      <c r="Q3" s="21"/>
      <c r="R3" s="21"/>
      <c r="S3" s="21"/>
      <c r="T3" s="21"/>
      <c r="U3" s="21"/>
      <c r="V3" s="21"/>
      <c r="W3" s="21"/>
      <c r="X3" s="21"/>
      <c r="Y3" s="21"/>
      <c r="Z3" s="21"/>
    </row>
    <row r="4" spans="1:34" ht="15" customHeight="1" x14ac:dyDescent="0.2">
      <c r="A4" s="21"/>
      <c r="B4" s="21"/>
      <c r="C4" s="21"/>
      <c r="D4" s="21"/>
      <c r="E4" s="21"/>
      <c r="F4" s="21"/>
      <c r="G4" s="21"/>
      <c r="H4" s="21"/>
      <c r="I4" s="21"/>
      <c r="J4" s="21"/>
      <c r="K4" s="21"/>
      <c r="L4" s="21"/>
      <c r="M4" s="21"/>
      <c r="N4" s="21"/>
      <c r="O4" s="21"/>
      <c r="P4" s="41"/>
      <c r="Q4" s="116"/>
      <c r="R4" s="175" t="s">
        <v>1656</v>
      </c>
      <c r="S4" s="206"/>
      <c r="T4" s="88" t="s">
        <v>99</v>
      </c>
      <c r="U4" s="207"/>
      <c r="V4" s="88" t="s">
        <v>100</v>
      </c>
      <c r="W4" s="207"/>
      <c r="X4" s="116" t="s">
        <v>102</v>
      </c>
      <c r="Y4" s="23"/>
      <c r="Z4" s="21"/>
    </row>
    <row r="5" spans="1:34" ht="15" customHeight="1" x14ac:dyDescent="0.2">
      <c r="A5" s="21"/>
      <c r="B5" s="21"/>
      <c r="C5" s="21"/>
      <c r="D5" s="21"/>
      <c r="E5" s="21"/>
      <c r="F5" s="21"/>
      <c r="G5" s="21"/>
      <c r="H5" s="21"/>
      <c r="I5" s="21"/>
      <c r="J5" s="21"/>
      <c r="K5" s="21"/>
      <c r="L5" s="21"/>
      <c r="M5" s="21"/>
      <c r="N5" s="21"/>
      <c r="O5" s="21"/>
      <c r="P5" s="21"/>
      <c r="Q5" s="21"/>
      <c r="R5" s="21"/>
      <c r="S5" s="438"/>
      <c r="T5" s="438"/>
      <c r="U5" s="438"/>
      <c r="V5" s="438"/>
      <c r="W5" s="438"/>
      <c r="X5" s="21"/>
      <c r="Y5" s="21"/>
      <c r="Z5" s="21"/>
    </row>
    <row r="6" spans="1:34" ht="15" customHeight="1" x14ac:dyDescent="0.2">
      <c r="A6" s="421" t="s">
        <v>103</v>
      </c>
      <c r="B6" s="421"/>
      <c r="C6" s="421"/>
      <c r="D6" s="177" t="s">
        <v>1666</v>
      </c>
      <c r="E6" s="21"/>
      <c r="F6" s="21"/>
      <c r="G6" s="21"/>
      <c r="H6" s="21"/>
      <c r="J6" s="21"/>
      <c r="K6" s="21"/>
      <c r="L6" s="21"/>
      <c r="M6" s="21"/>
      <c r="N6" s="21"/>
      <c r="O6" s="21"/>
      <c r="P6" s="21"/>
      <c r="Q6" s="21"/>
      <c r="R6" s="21"/>
      <c r="S6" s="21"/>
      <c r="T6" s="21"/>
      <c r="U6" s="21"/>
      <c r="V6" s="21"/>
      <c r="W6" s="21"/>
      <c r="X6" s="21"/>
      <c r="Y6" s="21"/>
      <c r="Z6" s="21"/>
    </row>
    <row r="7" spans="1:34" ht="15" customHeight="1" x14ac:dyDescent="0.2">
      <c r="A7" s="21"/>
      <c r="B7" s="21"/>
      <c r="C7" s="21"/>
      <c r="D7" s="21"/>
      <c r="E7" s="21"/>
      <c r="F7" s="21"/>
      <c r="G7" s="21"/>
      <c r="H7" s="21"/>
      <c r="I7" s="21"/>
      <c r="J7" s="21"/>
      <c r="K7" s="21"/>
      <c r="L7" s="21"/>
      <c r="M7" s="21"/>
      <c r="N7" s="21"/>
      <c r="O7" s="21"/>
      <c r="P7" s="21"/>
      <c r="Q7" s="21"/>
      <c r="R7" s="21"/>
      <c r="S7" s="21"/>
      <c r="T7" s="21"/>
      <c r="U7" s="21"/>
      <c r="V7" s="21"/>
      <c r="W7" s="21"/>
      <c r="X7" s="21"/>
      <c r="Y7" s="21"/>
      <c r="Z7" s="21"/>
    </row>
    <row r="8" spans="1:34" ht="15" customHeight="1" x14ac:dyDescent="0.2">
      <c r="A8" s="21"/>
      <c r="B8" s="21"/>
      <c r="C8" s="21"/>
      <c r="D8" s="21"/>
      <c r="E8" s="21"/>
      <c r="F8" s="21"/>
      <c r="G8" s="21"/>
      <c r="H8" s="439" t="s">
        <v>439</v>
      </c>
      <c r="I8" s="439"/>
      <c r="J8" s="439"/>
      <c r="K8" s="439"/>
      <c r="L8" s="440"/>
      <c r="M8" s="441"/>
      <c r="N8" s="442"/>
      <c r="O8" s="208" t="s">
        <v>438</v>
      </c>
      <c r="P8" s="443"/>
      <c r="Q8" s="444"/>
      <c r="R8" s="175"/>
      <c r="S8" s="175"/>
      <c r="T8" s="175"/>
      <c r="U8" s="175"/>
      <c r="V8" s="175"/>
      <c r="W8" s="175"/>
      <c r="X8" s="175"/>
      <c r="Y8" s="21"/>
      <c r="Z8" s="21"/>
    </row>
    <row r="9" spans="1:34" ht="18.75" customHeight="1" x14ac:dyDescent="0.2">
      <c r="A9" s="21"/>
      <c r="B9" s="21"/>
      <c r="C9" s="21"/>
      <c r="D9" s="21"/>
      <c r="E9" s="21"/>
      <c r="F9" s="21"/>
      <c r="G9" s="21"/>
      <c r="H9" s="439" t="s">
        <v>1660</v>
      </c>
      <c r="I9" s="439"/>
      <c r="J9" s="439"/>
      <c r="K9" s="439"/>
      <c r="L9" s="440"/>
      <c r="M9" s="422"/>
      <c r="N9" s="423"/>
      <c r="O9" s="423"/>
      <c r="P9" s="423"/>
      <c r="Q9" s="423"/>
      <c r="R9" s="423"/>
      <c r="S9" s="423"/>
      <c r="T9" s="423"/>
      <c r="U9" s="423"/>
      <c r="V9" s="423"/>
      <c r="W9" s="423"/>
      <c r="X9" s="424"/>
    </row>
    <row r="10" spans="1:34" ht="18.75" customHeight="1" x14ac:dyDescent="0.2">
      <c r="A10" s="21"/>
      <c r="B10" s="21"/>
      <c r="C10" s="21"/>
      <c r="D10" s="21"/>
      <c r="E10" s="21"/>
      <c r="F10" s="21"/>
      <c r="G10" s="21"/>
      <c r="H10" s="439"/>
      <c r="I10" s="439"/>
      <c r="J10" s="439"/>
      <c r="K10" s="439"/>
      <c r="L10" s="440"/>
      <c r="M10" s="425"/>
      <c r="N10" s="426"/>
      <c r="O10" s="426"/>
      <c r="P10" s="426"/>
      <c r="Q10" s="426"/>
      <c r="R10" s="426"/>
      <c r="S10" s="426"/>
      <c r="T10" s="426"/>
      <c r="U10" s="426"/>
      <c r="V10" s="426"/>
      <c r="W10" s="426"/>
      <c r="X10" s="427"/>
    </row>
    <row r="11" spans="1:34" ht="20.25" customHeight="1" x14ac:dyDescent="0.2">
      <c r="A11" s="21"/>
      <c r="B11" s="21"/>
      <c r="C11" s="21"/>
      <c r="D11" s="21"/>
      <c r="E11" s="21"/>
      <c r="F11" s="21"/>
      <c r="G11" s="21"/>
      <c r="H11" s="495" t="s">
        <v>1659</v>
      </c>
      <c r="I11" s="495"/>
      <c r="J11" s="495"/>
      <c r="K11" s="495"/>
      <c r="L11" s="496"/>
      <c r="M11" s="497" t="str">
        <f>PHONETIC(M12)</f>
        <v/>
      </c>
      <c r="N11" s="498"/>
      <c r="O11" s="498"/>
      <c r="P11" s="498"/>
      <c r="Q11" s="498"/>
      <c r="R11" s="498"/>
      <c r="S11" s="498"/>
      <c r="T11" s="498"/>
      <c r="U11" s="498"/>
      <c r="V11" s="498"/>
      <c r="W11" s="498"/>
      <c r="X11" s="499"/>
      <c r="Y11" s="23"/>
      <c r="Z11" s="21"/>
    </row>
    <row r="12" spans="1:34" ht="30" customHeight="1" x14ac:dyDescent="0.2">
      <c r="A12" s="21"/>
      <c r="B12" s="21"/>
      <c r="C12" s="21"/>
      <c r="D12" s="21"/>
      <c r="E12" s="21"/>
      <c r="F12" s="21"/>
      <c r="G12" s="21"/>
      <c r="H12" s="439" t="s">
        <v>1661</v>
      </c>
      <c r="I12" s="439"/>
      <c r="J12" s="439"/>
      <c r="K12" s="439"/>
      <c r="L12" s="440"/>
      <c r="M12" s="429"/>
      <c r="N12" s="430"/>
      <c r="O12" s="430"/>
      <c r="P12" s="430"/>
      <c r="Q12" s="430"/>
      <c r="R12" s="430"/>
      <c r="S12" s="430"/>
      <c r="T12" s="430"/>
      <c r="U12" s="430"/>
      <c r="V12" s="430"/>
      <c r="W12" s="430"/>
      <c r="X12" s="431"/>
      <c r="Y12" s="23"/>
      <c r="Z12" s="21"/>
    </row>
    <row r="13" spans="1:34" ht="25.5" customHeight="1" x14ac:dyDescent="0.2">
      <c r="A13" s="21"/>
      <c r="B13" s="21"/>
      <c r="C13" s="21"/>
      <c r="D13" s="21"/>
      <c r="E13" s="21"/>
      <c r="F13" s="21"/>
      <c r="G13" s="21"/>
      <c r="H13" s="416" t="s">
        <v>1662</v>
      </c>
      <c r="I13" s="416"/>
      <c r="J13" s="416"/>
      <c r="K13" s="416"/>
      <c r="L13" s="417"/>
      <c r="M13" s="418"/>
      <c r="N13" s="419"/>
      <c r="O13" s="419"/>
      <c r="P13" s="419"/>
      <c r="Q13" s="419"/>
      <c r="R13" s="419"/>
      <c r="S13" s="419"/>
      <c r="T13" s="419"/>
      <c r="U13" s="419"/>
      <c r="V13" s="419"/>
      <c r="W13" s="419"/>
      <c r="X13" s="420"/>
      <c r="Y13" s="36"/>
      <c r="Z13" s="21"/>
    </row>
    <row r="14" spans="1:34" ht="15" customHeight="1" x14ac:dyDescent="0.2">
      <c r="A14" s="21"/>
      <c r="B14" s="21"/>
      <c r="C14" s="21"/>
      <c r="D14" s="21"/>
      <c r="E14" s="21"/>
      <c r="F14" s="21"/>
      <c r="G14" s="21"/>
      <c r="H14" s="21"/>
      <c r="I14" s="21"/>
      <c r="J14" s="21"/>
      <c r="K14" s="21"/>
      <c r="L14" s="21"/>
      <c r="M14" s="428" t="s">
        <v>184</v>
      </c>
      <c r="N14" s="428"/>
      <c r="O14" s="428"/>
      <c r="P14" s="428"/>
      <c r="Q14" s="428"/>
      <c r="R14" s="428"/>
      <c r="S14" s="428"/>
      <c r="T14" s="428"/>
      <c r="U14" s="428"/>
      <c r="V14" s="428"/>
      <c r="W14" s="428"/>
      <c r="X14" s="428"/>
      <c r="Y14" s="21"/>
      <c r="Z14" s="21"/>
    </row>
    <row r="15" spans="1:34" ht="15" customHeight="1" x14ac:dyDescent="0.2">
      <c r="A15" s="21"/>
      <c r="B15" s="21"/>
      <c r="C15" s="21"/>
      <c r="D15" s="21"/>
      <c r="E15" s="21"/>
      <c r="F15" s="21"/>
      <c r="G15" s="21"/>
      <c r="H15" s="21"/>
      <c r="I15" s="21"/>
      <c r="J15" s="21"/>
      <c r="K15" s="21"/>
      <c r="L15" s="21"/>
      <c r="M15" s="115"/>
      <c r="N15" s="115"/>
      <c r="O15" s="115"/>
      <c r="P15" s="115"/>
      <c r="Q15" s="115"/>
      <c r="R15" s="115"/>
      <c r="S15" s="115"/>
      <c r="T15" s="115"/>
      <c r="U15" s="115"/>
      <c r="V15" s="115"/>
      <c r="W15" s="115"/>
      <c r="X15" s="115"/>
      <c r="Y15" s="21"/>
      <c r="Z15" s="21"/>
    </row>
    <row r="16" spans="1:34" ht="21.75" customHeight="1" x14ac:dyDescent="0.2">
      <c r="A16" s="510" t="s">
        <v>416</v>
      </c>
      <c r="B16" s="510"/>
      <c r="C16" s="510"/>
      <c r="D16" s="510"/>
      <c r="E16" s="510"/>
      <c r="F16" s="510"/>
      <c r="G16" s="510"/>
      <c r="H16" s="510"/>
      <c r="I16" s="510"/>
      <c r="J16" s="510"/>
      <c r="K16" s="510"/>
      <c r="L16" s="510"/>
      <c r="M16" s="510"/>
      <c r="N16" s="510"/>
      <c r="O16" s="510"/>
      <c r="P16" s="510"/>
      <c r="Q16" s="510"/>
      <c r="R16" s="510"/>
      <c r="S16" s="510"/>
      <c r="T16" s="510"/>
      <c r="U16" s="510"/>
      <c r="V16" s="510"/>
      <c r="W16" s="510"/>
      <c r="X16" s="510"/>
      <c r="Y16" s="21"/>
      <c r="Z16" s="21"/>
      <c r="AH16" s="237"/>
    </row>
    <row r="17" spans="1:32" ht="6.75" customHeight="1" x14ac:dyDescent="0.2">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32" ht="39" customHeight="1" thickBot="1" x14ac:dyDescent="0.25">
      <c r="A18" s="500" t="s">
        <v>417</v>
      </c>
      <c r="B18" s="500"/>
      <c r="C18" s="500"/>
      <c r="D18" s="500"/>
      <c r="E18" s="500"/>
      <c r="F18" s="500"/>
      <c r="G18" s="500"/>
      <c r="H18" s="500"/>
      <c r="I18" s="501"/>
      <c r="J18" s="501"/>
      <c r="K18" s="501"/>
      <c r="L18" s="501"/>
      <c r="M18" s="501"/>
      <c r="N18" s="501"/>
      <c r="O18" s="501"/>
      <c r="P18" s="501"/>
      <c r="Q18" s="501"/>
      <c r="R18" s="501"/>
      <c r="S18" s="501"/>
      <c r="T18" s="501"/>
      <c r="U18" s="501"/>
      <c r="V18" s="501"/>
      <c r="W18" s="501"/>
      <c r="X18" s="501"/>
      <c r="Y18" s="21"/>
      <c r="Z18" s="21"/>
    </row>
    <row r="19" spans="1:32" ht="23.25" customHeight="1" thickTop="1" x14ac:dyDescent="0.2">
      <c r="A19" s="451" t="s">
        <v>424</v>
      </c>
      <c r="B19" s="452"/>
      <c r="C19" s="452"/>
      <c r="D19" s="452"/>
      <c r="E19" s="452"/>
      <c r="F19" s="452"/>
      <c r="G19" s="452"/>
      <c r="H19" s="452"/>
      <c r="I19" s="504"/>
      <c r="J19" s="505"/>
      <c r="K19" s="505"/>
      <c r="L19" s="505"/>
      <c r="M19" s="505"/>
      <c r="N19" s="505"/>
      <c r="O19" s="505"/>
      <c r="P19" s="505"/>
      <c r="Q19" s="505"/>
      <c r="R19" s="505"/>
      <c r="S19" s="505"/>
      <c r="T19" s="505"/>
      <c r="U19" s="505"/>
      <c r="V19" s="505"/>
      <c r="W19" s="505"/>
      <c r="X19" s="506"/>
      <c r="Y19" s="23"/>
      <c r="Z19" s="454"/>
      <c r="AB19" s="233"/>
      <c r="AC19" s="233"/>
      <c r="AD19" s="233"/>
      <c r="AE19" s="233"/>
      <c r="AF19" s="232"/>
    </row>
    <row r="20" spans="1:32" ht="23.25" customHeight="1" thickBot="1" x14ac:dyDescent="0.25">
      <c r="A20" s="469"/>
      <c r="B20" s="470"/>
      <c r="C20" s="470"/>
      <c r="D20" s="470"/>
      <c r="E20" s="470"/>
      <c r="F20" s="470"/>
      <c r="G20" s="470"/>
      <c r="H20" s="470"/>
      <c r="I20" s="507"/>
      <c r="J20" s="508"/>
      <c r="K20" s="508"/>
      <c r="L20" s="508"/>
      <c r="M20" s="508"/>
      <c r="N20" s="508"/>
      <c r="O20" s="508"/>
      <c r="P20" s="508"/>
      <c r="Q20" s="508"/>
      <c r="R20" s="508"/>
      <c r="S20" s="508"/>
      <c r="T20" s="508"/>
      <c r="U20" s="508"/>
      <c r="V20" s="508"/>
      <c r="W20" s="508"/>
      <c r="X20" s="509"/>
      <c r="Y20" s="23"/>
      <c r="Z20" s="455"/>
      <c r="AB20" s="233"/>
      <c r="AC20" s="233"/>
      <c r="AD20" s="233"/>
      <c r="AE20" s="233"/>
      <c r="AF20" s="232"/>
    </row>
    <row r="21" spans="1:32" ht="21.75" customHeight="1" thickTop="1" x14ac:dyDescent="0.2">
      <c r="A21" s="451" t="s">
        <v>428</v>
      </c>
      <c r="B21" s="452"/>
      <c r="C21" s="452"/>
      <c r="D21" s="452"/>
      <c r="E21" s="452"/>
      <c r="F21" s="452"/>
      <c r="G21" s="452"/>
      <c r="H21" s="452"/>
      <c r="I21" s="342" t="s">
        <v>439</v>
      </c>
      <c r="J21" s="502"/>
      <c r="K21" s="503"/>
      <c r="L21" s="282" t="s">
        <v>438</v>
      </c>
      <c r="M21" s="463"/>
      <c r="N21" s="464"/>
      <c r="O21" s="175"/>
      <c r="P21" s="283"/>
      <c r="Q21" s="283"/>
      <c r="R21" s="283"/>
      <c r="S21" s="283"/>
      <c r="T21" s="283"/>
      <c r="U21" s="283"/>
      <c r="V21" s="283"/>
      <c r="W21" s="283"/>
      <c r="X21" s="283"/>
      <c r="Y21" s="24"/>
      <c r="Z21" s="41"/>
    </row>
    <row r="22" spans="1:32" ht="21.75" customHeight="1" x14ac:dyDescent="0.2">
      <c r="A22" s="469"/>
      <c r="B22" s="470"/>
      <c r="C22" s="470"/>
      <c r="D22" s="470"/>
      <c r="E22" s="470"/>
      <c r="F22" s="470"/>
      <c r="G22" s="470"/>
      <c r="H22" s="470"/>
      <c r="I22" s="418"/>
      <c r="J22" s="419"/>
      <c r="K22" s="419" t="str">
        <f>IF($Z$19="○",$P$8,"")</f>
        <v/>
      </c>
      <c r="L22" s="419"/>
      <c r="M22" s="419" t="str">
        <f>IF($Z$19="○",$P$8,"")</f>
        <v/>
      </c>
      <c r="N22" s="419"/>
      <c r="O22" s="419" t="str">
        <f>IF($Z$19="○",$P$8,"")</f>
        <v/>
      </c>
      <c r="P22" s="419"/>
      <c r="Q22" s="419" t="str">
        <f>IF($Z$19="○",$P$8,"")</f>
        <v/>
      </c>
      <c r="R22" s="419"/>
      <c r="S22" s="419" t="str">
        <f>IF($Z$19="○",$P$8,"")</f>
        <v/>
      </c>
      <c r="T22" s="419"/>
      <c r="U22" s="419" t="str">
        <f>IF($Z$19="○",$P$8,"")</f>
        <v/>
      </c>
      <c r="V22" s="419"/>
      <c r="W22" s="419" t="str">
        <f>IF($Z$19="○",$P$8,"")</f>
        <v/>
      </c>
      <c r="X22" s="420"/>
      <c r="Y22" s="24"/>
      <c r="Z22" s="41"/>
    </row>
    <row r="23" spans="1:32" ht="20.25" customHeight="1" x14ac:dyDescent="0.2">
      <c r="A23" s="451" t="s">
        <v>2499</v>
      </c>
      <c r="B23" s="452"/>
      <c r="C23" s="452"/>
      <c r="D23" s="452"/>
      <c r="E23" s="452"/>
      <c r="F23" s="452"/>
      <c r="G23" s="452"/>
      <c r="H23" s="453"/>
      <c r="I23" s="467" t="str">
        <f>実績事業所!E31</f>
        <v/>
      </c>
      <c r="J23" s="421"/>
      <c r="K23" s="421"/>
      <c r="L23" s="421"/>
      <c r="M23" s="421" t="s">
        <v>426</v>
      </c>
      <c r="N23" s="116"/>
      <c r="O23" s="116"/>
      <c r="P23" s="116"/>
      <c r="Q23" s="21"/>
      <c r="R23" s="116"/>
      <c r="S23" s="439"/>
      <c r="T23" s="439"/>
      <c r="U23" s="439"/>
      <c r="V23" s="116"/>
      <c r="W23" s="116"/>
      <c r="X23" s="231"/>
      <c r="Y23" s="21"/>
      <c r="Z23" s="21"/>
    </row>
    <row r="24" spans="1:32" ht="20.25" customHeight="1" x14ac:dyDescent="0.2">
      <c r="A24" s="469"/>
      <c r="B24" s="470"/>
      <c r="C24" s="470"/>
      <c r="D24" s="470"/>
      <c r="E24" s="470"/>
      <c r="F24" s="470"/>
      <c r="G24" s="470"/>
      <c r="H24" s="471"/>
      <c r="I24" s="469"/>
      <c r="J24" s="470"/>
      <c r="K24" s="470"/>
      <c r="L24" s="470"/>
      <c r="M24" s="470"/>
      <c r="N24" s="25"/>
      <c r="O24" s="25"/>
      <c r="P24" s="25"/>
      <c r="Q24" s="26"/>
      <c r="R24" s="25"/>
      <c r="S24" s="456"/>
      <c r="T24" s="456"/>
      <c r="U24" s="456"/>
      <c r="V24" s="25"/>
      <c r="W24" s="25"/>
      <c r="X24" s="27"/>
      <c r="Y24" s="21"/>
      <c r="Z24" s="21"/>
    </row>
    <row r="25" spans="1:32" ht="36" customHeight="1" x14ac:dyDescent="0.2">
      <c r="A25" s="448" t="s">
        <v>2455</v>
      </c>
      <c r="B25" s="449"/>
      <c r="C25" s="449"/>
      <c r="D25" s="449"/>
      <c r="E25" s="449"/>
      <c r="F25" s="449"/>
      <c r="G25" s="449"/>
      <c r="H25" s="450"/>
      <c r="I25" s="459" t="str">
        <f>IF(T25="","",VLOOKUP(実績表紙!T25,産業分類表!A4:B102,2,FALSE))</f>
        <v/>
      </c>
      <c r="J25" s="460"/>
      <c r="K25" s="460"/>
      <c r="L25" s="460"/>
      <c r="M25" s="460"/>
      <c r="N25" s="460"/>
      <c r="O25" s="460"/>
      <c r="P25" s="460"/>
      <c r="Q25" s="461"/>
      <c r="R25" s="448" t="s">
        <v>1554</v>
      </c>
      <c r="S25" s="450"/>
      <c r="T25" s="458"/>
      <c r="U25" s="458"/>
      <c r="V25" s="458"/>
      <c r="W25" s="458"/>
      <c r="X25" s="462"/>
      <c r="Y25" s="21"/>
      <c r="Z25" s="21"/>
    </row>
    <row r="26" spans="1:32" ht="36" customHeight="1" x14ac:dyDescent="0.2">
      <c r="A26" s="451" t="s">
        <v>179</v>
      </c>
      <c r="B26" s="452"/>
      <c r="C26" s="452"/>
      <c r="D26" s="452"/>
      <c r="E26" s="452"/>
      <c r="F26" s="452"/>
      <c r="G26" s="452"/>
      <c r="H26" s="453"/>
      <c r="I26" s="457"/>
      <c r="J26" s="458"/>
      <c r="K26" s="458"/>
      <c r="L26" s="458"/>
      <c r="M26" s="458"/>
      <c r="N26" s="458"/>
      <c r="O26" s="28" t="s">
        <v>425</v>
      </c>
      <c r="P26" s="28"/>
      <c r="Q26" s="29"/>
      <c r="R26" s="28"/>
      <c r="S26" s="28"/>
      <c r="T26" s="28"/>
      <c r="U26" s="28"/>
      <c r="V26" s="28"/>
      <c r="W26" s="28"/>
      <c r="X26" s="30"/>
      <c r="Y26" s="21"/>
      <c r="Z26" s="21"/>
    </row>
    <row r="27" spans="1:32" ht="36" customHeight="1" x14ac:dyDescent="0.2">
      <c r="A27" s="448" t="s">
        <v>2453</v>
      </c>
      <c r="B27" s="449"/>
      <c r="C27" s="449"/>
      <c r="D27" s="449"/>
      <c r="E27" s="449"/>
      <c r="F27" s="449"/>
      <c r="G27" s="449"/>
      <c r="H27" s="450"/>
      <c r="I27" s="448" t="s">
        <v>104</v>
      </c>
      <c r="J27" s="449"/>
      <c r="K27" s="449"/>
      <c r="L27" s="449"/>
      <c r="M27" s="449"/>
      <c r="N27" s="449"/>
      <c r="O27" s="449"/>
      <c r="P27" s="449"/>
      <c r="Q27" s="449"/>
      <c r="R27" s="449"/>
      <c r="S27" s="449"/>
      <c r="T27" s="449"/>
      <c r="U27" s="449"/>
      <c r="V27" s="449"/>
      <c r="W27" s="449"/>
      <c r="X27" s="450"/>
      <c r="Y27" s="21"/>
      <c r="Z27" s="21"/>
    </row>
    <row r="28" spans="1:32" ht="19.5" customHeight="1" x14ac:dyDescent="0.2">
      <c r="A28" s="451" t="s">
        <v>2454</v>
      </c>
      <c r="B28" s="452"/>
      <c r="C28" s="452"/>
      <c r="D28" s="452"/>
      <c r="E28" s="452"/>
      <c r="F28" s="452"/>
      <c r="G28" s="452"/>
      <c r="H28" s="453"/>
      <c r="I28" s="482" t="s">
        <v>1663</v>
      </c>
      <c r="J28" s="483"/>
      <c r="K28" s="483"/>
      <c r="L28" s="484"/>
      <c r="M28" s="472"/>
      <c r="N28" s="473"/>
      <c r="O28" s="473"/>
      <c r="P28" s="473"/>
      <c r="Q28" s="473"/>
      <c r="R28" s="473"/>
      <c r="S28" s="473"/>
      <c r="T28" s="473"/>
      <c r="U28" s="473"/>
      <c r="V28" s="473"/>
      <c r="W28" s="473"/>
      <c r="X28" s="474"/>
      <c r="Y28" s="31"/>
      <c r="Z28" s="32"/>
    </row>
    <row r="29" spans="1:32" ht="19.5" customHeight="1" x14ac:dyDescent="0.2">
      <c r="A29" s="467"/>
      <c r="B29" s="421"/>
      <c r="C29" s="421"/>
      <c r="D29" s="421"/>
      <c r="E29" s="421"/>
      <c r="F29" s="421"/>
      <c r="G29" s="421"/>
      <c r="H29" s="468"/>
      <c r="I29" s="482" t="s">
        <v>1664</v>
      </c>
      <c r="J29" s="446"/>
      <c r="K29" s="446"/>
      <c r="L29" s="447"/>
      <c r="M29" s="472"/>
      <c r="N29" s="478"/>
      <c r="O29" s="478"/>
      <c r="P29" s="478"/>
      <c r="Q29" s="478"/>
      <c r="R29" s="478"/>
      <c r="S29" s="478"/>
      <c r="T29" s="478"/>
      <c r="U29" s="478"/>
      <c r="V29" s="478"/>
      <c r="W29" s="478"/>
      <c r="X29" s="479"/>
      <c r="Y29" s="31"/>
      <c r="Z29" s="32"/>
    </row>
    <row r="30" spans="1:32" ht="19.5" customHeight="1" x14ac:dyDescent="0.2">
      <c r="A30" s="467"/>
      <c r="B30" s="421"/>
      <c r="C30" s="421"/>
      <c r="D30" s="421"/>
      <c r="E30" s="421"/>
      <c r="F30" s="421"/>
      <c r="G30" s="421"/>
      <c r="H30" s="468"/>
      <c r="I30" s="475" t="s">
        <v>1665</v>
      </c>
      <c r="J30" s="476"/>
      <c r="K30" s="476"/>
      <c r="L30" s="477"/>
      <c r="M30" s="490"/>
      <c r="N30" s="491"/>
      <c r="O30" s="491"/>
      <c r="P30" s="491"/>
      <c r="Q30" s="491"/>
      <c r="R30" s="491"/>
      <c r="S30" s="491"/>
      <c r="T30" s="491"/>
      <c r="U30" s="491"/>
      <c r="V30" s="491"/>
      <c r="W30" s="491"/>
      <c r="X30" s="492"/>
      <c r="Y30" s="31"/>
      <c r="Z30" s="32"/>
    </row>
    <row r="31" spans="1:32" ht="19.5" customHeight="1" x14ac:dyDescent="0.2">
      <c r="A31" s="467"/>
      <c r="B31" s="421"/>
      <c r="C31" s="421"/>
      <c r="D31" s="421"/>
      <c r="E31" s="421"/>
      <c r="F31" s="421"/>
      <c r="G31" s="421"/>
      <c r="H31" s="468"/>
      <c r="I31" s="445" t="s">
        <v>2501</v>
      </c>
      <c r="J31" s="446"/>
      <c r="K31" s="446"/>
      <c r="L31" s="447"/>
      <c r="M31" s="490"/>
      <c r="N31" s="491"/>
      <c r="O31" s="491"/>
      <c r="P31" s="491"/>
      <c r="Q31" s="491"/>
      <c r="R31" s="491"/>
      <c r="S31" s="491"/>
      <c r="T31" s="491"/>
      <c r="U31" s="491"/>
      <c r="V31" s="491"/>
      <c r="W31" s="491"/>
      <c r="X31" s="492"/>
      <c r="Y31" s="32"/>
      <c r="Z31" s="32"/>
    </row>
    <row r="32" spans="1:32" ht="19.5" customHeight="1" x14ac:dyDescent="0.2">
      <c r="A32" s="469"/>
      <c r="B32" s="470"/>
      <c r="C32" s="470"/>
      <c r="D32" s="470"/>
      <c r="E32" s="470"/>
      <c r="F32" s="470"/>
      <c r="G32" s="470"/>
      <c r="H32" s="471"/>
      <c r="I32" s="487" t="s">
        <v>118</v>
      </c>
      <c r="J32" s="488"/>
      <c r="K32" s="488"/>
      <c r="L32" s="489"/>
      <c r="M32" s="480"/>
      <c r="N32" s="481"/>
      <c r="O32" s="481"/>
      <c r="P32" s="481"/>
      <c r="Q32" s="481"/>
      <c r="R32" s="89" t="s">
        <v>106</v>
      </c>
      <c r="S32" s="485"/>
      <c r="T32" s="485"/>
      <c r="U32" s="485"/>
      <c r="V32" s="485"/>
      <c r="W32" s="485"/>
      <c r="X32" s="486"/>
      <c r="Y32" s="21"/>
      <c r="Z32" s="21"/>
    </row>
    <row r="33" spans="1:26" ht="19.5" customHeight="1" x14ac:dyDescent="0.2">
      <c r="A33" s="466" t="s">
        <v>107</v>
      </c>
      <c r="B33" s="466"/>
      <c r="C33" s="466"/>
      <c r="D33" s="466"/>
      <c r="E33" s="466"/>
      <c r="F33" s="466"/>
      <c r="G33" s="466"/>
      <c r="H33" s="466"/>
      <c r="I33" s="466"/>
      <c r="J33" s="466"/>
      <c r="K33" s="466"/>
      <c r="L33" s="466"/>
      <c r="M33" s="466"/>
      <c r="N33" s="466"/>
      <c r="O33" s="466"/>
      <c r="P33" s="466"/>
      <c r="Q33" s="466"/>
      <c r="R33" s="466"/>
      <c r="S33" s="466"/>
      <c r="T33" s="466"/>
      <c r="U33" s="466"/>
      <c r="V33" s="466"/>
      <c r="W33" s="466"/>
      <c r="X33" s="466"/>
      <c r="Y33" s="21"/>
      <c r="Z33" s="21"/>
    </row>
    <row r="34" spans="1:26" ht="19.5" customHeight="1" x14ac:dyDescent="0.2">
      <c r="A34" s="466"/>
      <c r="B34" s="466"/>
      <c r="C34" s="466"/>
      <c r="D34" s="466"/>
      <c r="E34" s="466"/>
      <c r="F34" s="466"/>
      <c r="G34" s="466"/>
      <c r="H34" s="466"/>
      <c r="I34" s="466"/>
      <c r="J34" s="466"/>
      <c r="K34" s="466"/>
      <c r="L34" s="466"/>
      <c r="M34" s="466"/>
      <c r="N34" s="466"/>
      <c r="O34" s="466"/>
      <c r="P34" s="466"/>
      <c r="Q34" s="466"/>
      <c r="R34" s="466"/>
      <c r="S34" s="466"/>
      <c r="T34" s="466"/>
      <c r="U34" s="466"/>
      <c r="V34" s="466"/>
      <c r="W34" s="466"/>
      <c r="X34" s="466"/>
      <c r="Y34" s="21"/>
      <c r="Z34" s="21"/>
    </row>
    <row r="35" spans="1:26" ht="19.5" customHeight="1" x14ac:dyDescent="0.2">
      <c r="A35" s="466"/>
      <c r="B35" s="466"/>
      <c r="C35" s="466"/>
      <c r="D35" s="466"/>
      <c r="E35" s="466"/>
      <c r="F35" s="466"/>
      <c r="G35" s="466"/>
      <c r="H35" s="466"/>
      <c r="I35" s="466"/>
      <c r="J35" s="466"/>
      <c r="K35" s="466"/>
      <c r="L35" s="466"/>
      <c r="M35" s="466"/>
      <c r="N35" s="466"/>
      <c r="O35" s="466"/>
      <c r="P35" s="466"/>
      <c r="Q35" s="466"/>
      <c r="R35" s="466"/>
      <c r="S35" s="466"/>
      <c r="T35" s="466"/>
      <c r="U35" s="466"/>
      <c r="V35" s="466"/>
      <c r="W35" s="466"/>
      <c r="X35" s="466"/>
      <c r="Y35" s="21"/>
      <c r="Z35" s="21"/>
    </row>
    <row r="36" spans="1:26" ht="19.5" customHeight="1" x14ac:dyDescent="0.2">
      <c r="A36" s="466"/>
      <c r="B36" s="466"/>
      <c r="C36" s="466"/>
      <c r="D36" s="466"/>
      <c r="E36" s="466"/>
      <c r="F36" s="466"/>
      <c r="G36" s="466"/>
      <c r="H36" s="466"/>
      <c r="I36" s="466"/>
      <c r="J36" s="466"/>
      <c r="K36" s="466"/>
      <c r="L36" s="466"/>
      <c r="M36" s="466"/>
      <c r="N36" s="466"/>
      <c r="O36" s="466"/>
      <c r="P36" s="466"/>
      <c r="Q36" s="466"/>
      <c r="R36" s="466"/>
      <c r="S36" s="466"/>
      <c r="T36" s="466"/>
      <c r="U36" s="466"/>
      <c r="V36" s="466"/>
      <c r="W36" s="466"/>
      <c r="X36" s="466"/>
      <c r="Y36" s="21"/>
      <c r="Z36" s="21"/>
    </row>
    <row r="37" spans="1:26" ht="19.5" customHeight="1" x14ac:dyDescent="0.2">
      <c r="A37" s="466"/>
      <c r="B37" s="466"/>
      <c r="C37" s="466"/>
      <c r="D37" s="466"/>
      <c r="E37" s="466"/>
      <c r="F37" s="466"/>
      <c r="G37" s="466"/>
      <c r="H37" s="466"/>
      <c r="I37" s="466"/>
      <c r="J37" s="466"/>
      <c r="K37" s="466"/>
      <c r="L37" s="466"/>
      <c r="M37" s="466"/>
      <c r="N37" s="466"/>
      <c r="O37" s="466"/>
      <c r="P37" s="466"/>
      <c r="Q37" s="466"/>
      <c r="R37" s="466"/>
      <c r="S37" s="466"/>
      <c r="T37" s="466"/>
      <c r="U37" s="466"/>
      <c r="V37" s="466"/>
      <c r="W37" s="466"/>
      <c r="X37" s="466"/>
      <c r="Y37" s="21"/>
      <c r="Z37" s="21"/>
    </row>
    <row r="38" spans="1:26" ht="9" customHeight="1" x14ac:dyDescent="0.2">
      <c r="A38" s="466"/>
      <c r="B38" s="466"/>
      <c r="C38" s="466"/>
      <c r="D38" s="466"/>
      <c r="E38" s="466"/>
      <c r="F38" s="466"/>
      <c r="G38" s="466"/>
      <c r="H38" s="466"/>
      <c r="I38" s="466"/>
      <c r="J38" s="466"/>
      <c r="K38" s="466"/>
      <c r="L38" s="466"/>
      <c r="M38" s="466"/>
      <c r="N38" s="466"/>
      <c r="O38" s="466"/>
      <c r="P38" s="466"/>
      <c r="Q38" s="466"/>
      <c r="R38" s="466"/>
      <c r="S38" s="466"/>
      <c r="T38" s="466"/>
      <c r="U38" s="466"/>
      <c r="V38" s="466"/>
      <c r="W38" s="466"/>
      <c r="X38" s="466"/>
    </row>
    <row r="39" spans="1:26" s="33" customFormat="1" ht="20.25" customHeight="1" x14ac:dyDescent="0.2">
      <c r="A39" s="465" t="s">
        <v>108</v>
      </c>
      <c r="B39" s="465"/>
    </row>
    <row r="40" spans="1:26" s="33" customFormat="1" ht="16.5" customHeight="1" x14ac:dyDescent="0.2">
      <c r="A40" s="34"/>
      <c r="B40" s="409" t="s">
        <v>1667</v>
      </c>
      <c r="C40" s="465"/>
      <c r="D40" s="465"/>
      <c r="E40" s="465"/>
      <c r="F40" s="465"/>
      <c r="G40" s="465"/>
      <c r="H40" s="465"/>
      <c r="I40" s="465"/>
      <c r="J40" s="465"/>
      <c r="K40" s="465"/>
      <c r="L40" s="465"/>
      <c r="M40" s="465"/>
      <c r="N40" s="465"/>
      <c r="O40" s="465"/>
      <c r="P40" s="465"/>
      <c r="Q40" s="465"/>
      <c r="R40" s="465"/>
      <c r="S40" s="465"/>
      <c r="T40" s="465"/>
      <c r="U40" s="465"/>
      <c r="V40" s="465"/>
      <c r="W40" s="465"/>
      <c r="X40" s="465"/>
    </row>
    <row r="41" spans="1:26" s="33" customFormat="1" ht="16.5" customHeight="1" x14ac:dyDescent="0.2">
      <c r="A41" s="34"/>
      <c r="B41" s="465"/>
      <c r="C41" s="465"/>
      <c r="D41" s="465"/>
      <c r="E41" s="465"/>
      <c r="F41" s="465"/>
      <c r="G41" s="465"/>
      <c r="H41" s="465"/>
      <c r="I41" s="465"/>
      <c r="J41" s="465"/>
      <c r="K41" s="465"/>
      <c r="L41" s="465"/>
      <c r="M41" s="465"/>
      <c r="N41" s="465"/>
      <c r="O41" s="465"/>
      <c r="P41" s="465"/>
      <c r="Q41" s="465"/>
      <c r="R41" s="465"/>
      <c r="S41" s="465"/>
      <c r="T41" s="465"/>
      <c r="U41" s="465"/>
      <c r="V41" s="465"/>
      <c r="W41" s="465"/>
      <c r="X41" s="465"/>
    </row>
  </sheetData>
  <sheetProtection algorithmName="SHA-512" hashValue="i7IZFUcNUXiTNDh2nG8sSIHwORxUa3dWllhiI4QQhbRtty24hoWidQSW9YzW2jsuLv11dR+UdQ3/uitfun/Fbg==" saltValue="jmoX0cTexO/RQEfSbM4J5A==" spinCount="100000" sheet="1" objects="1" scenarios="1" selectLockedCells="1"/>
  <mergeCells count="57">
    <mergeCell ref="A16:X16"/>
    <mergeCell ref="I22:X22"/>
    <mergeCell ref="S23:U23"/>
    <mergeCell ref="A18:X18"/>
    <mergeCell ref="J21:K21"/>
    <mergeCell ref="I19:X20"/>
    <mergeCell ref="A19:H20"/>
    <mergeCell ref="B41:X41"/>
    <mergeCell ref="A33:H38"/>
    <mergeCell ref="I33:X38"/>
    <mergeCell ref="A28:H32"/>
    <mergeCell ref="M28:X28"/>
    <mergeCell ref="I30:L30"/>
    <mergeCell ref="B40:X40"/>
    <mergeCell ref="M29:X29"/>
    <mergeCell ref="M32:Q32"/>
    <mergeCell ref="A39:B39"/>
    <mergeCell ref="I28:L28"/>
    <mergeCell ref="I29:L29"/>
    <mergeCell ref="S32:X32"/>
    <mergeCell ref="I32:L32"/>
    <mergeCell ref="M30:X30"/>
    <mergeCell ref="M31:X31"/>
    <mergeCell ref="I31:L31"/>
    <mergeCell ref="A27:H27"/>
    <mergeCell ref="I27:X27"/>
    <mergeCell ref="A26:H26"/>
    <mergeCell ref="Z19:Z20"/>
    <mergeCell ref="S24:U24"/>
    <mergeCell ref="I26:N26"/>
    <mergeCell ref="A25:H25"/>
    <mergeCell ref="I25:Q25"/>
    <mergeCell ref="R25:S25"/>
    <mergeCell ref="T25:X25"/>
    <mergeCell ref="M21:N21"/>
    <mergeCell ref="I23:L24"/>
    <mergeCell ref="M23:M24"/>
    <mergeCell ref="A23:H24"/>
    <mergeCell ref="A21:H22"/>
    <mergeCell ref="M14:X14"/>
    <mergeCell ref="M12:X12"/>
    <mergeCell ref="U2:X2"/>
    <mergeCell ref="R2:T2"/>
    <mergeCell ref="S5:W5"/>
    <mergeCell ref="M8:N8"/>
    <mergeCell ref="P8:Q8"/>
    <mergeCell ref="M11:X11"/>
    <mergeCell ref="C1:J1"/>
    <mergeCell ref="H13:L13"/>
    <mergeCell ref="M13:X13"/>
    <mergeCell ref="A6:C6"/>
    <mergeCell ref="M9:X10"/>
    <mergeCell ref="H8:L8"/>
    <mergeCell ref="H9:L10"/>
    <mergeCell ref="A1:B1"/>
    <mergeCell ref="H11:L11"/>
    <mergeCell ref="H12:L12"/>
  </mergeCells>
  <phoneticPr fontId="4"/>
  <conditionalFormatting sqref="S4">
    <cfRule type="expression" dxfId="69" priority="17">
      <formula>AND(NOT($M$8=""),$S$4="")</formula>
    </cfRule>
  </conditionalFormatting>
  <conditionalFormatting sqref="T25:X25">
    <cfRule type="expression" dxfId="68" priority="14">
      <formula>AND(NOT($M$29=""),$T$25="")</formula>
    </cfRule>
  </conditionalFormatting>
  <conditionalFormatting sqref="U4">
    <cfRule type="expression" dxfId="67" priority="16">
      <formula>AND(NOT($M$8=""),$U$4="")</formula>
    </cfRule>
  </conditionalFormatting>
  <conditionalFormatting sqref="U2:X2">
    <cfRule type="expression" dxfId="66" priority="1">
      <formula>AND(NOT(MID($U$2,1,1)="A"),NOT(MID($U$2,1,1)="B"),NOT($U$2=""))</formula>
    </cfRule>
    <cfRule type="expression" dxfId="65" priority="2">
      <formula>FINDB("ａ",$U$2,1)=1</formula>
    </cfRule>
    <cfRule type="expression" dxfId="64" priority="3">
      <formula>FINDB("Ａ",$U$2,1)=1</formula>
    </cfRule>
    <cfRule type="expression" dxfId="63" priority="4">
      <formula>FINDB("ｂ",$U$2,1)=1</formula>
    </cfRule>
    <cfRule type="expression" dxfId="62" priority="5">
      <formula>FINDB("Ｂ",$U$2,1)=1</formula>
    </cfRule>
    <cfRule type="expression" dxfId="61" priority="6">
      <formula>AND(NOT($M$8=""),$U$2="")</formula>
    </cfRule>
  </conditionalFormatting>
  <conditionalFormatting sqref="W4">
    <cfRule type="expression" dxfId="60" priority="15">
      <formula>AND(NOT($M$8=""),$W$4="")</formula>
    </cfRule>
  </conditionalFormatting>
  <dataValidations count="10">
    <dataValidation imeMode="hiragana" allowBlank="1" showInputMessage="1" showErrorMessage="1" sqref="I22 I19:X20 A6:D6 Z19:Z20 M9:X9 M12:X12 M13 M28:X29" xr:uid="{00000000-0002-0000-0100-000000000000}"/>
    <dataValidation imeMode="halfAlpha" allowBlank="1" showInputMessage="1" showErrorMessage="1" sqref="M32:Q32 S32:X32 U2:X2" xr:uid="{00000000-0002-0000-0100-000001000000}"/>
    <dataValidation imeMode="off" allowBlank="1" showInputMessage="1" showErrorMessage="1" sqref="L21 O8 S4" xr:uid="{00000000-0002-0000-0100-000002000000}"/>
    <dataValidation imeMode="halfKatakana" allowBlank="1" showInputMessage="1" showErrorMessage="1" sqref="M11:X11" xr:uid="{00000000-0002-0000-0100-000003000000}"/>
    <dataValidation type="whole" imeMode="off" allowBlank="1" showInputMessage="1" showErrorMessage="1" sqref="J21:K21 M8:N8" xr:uid="{00000000-0002-0000-0100-000004000000}">
      <formula1>0</formula1>
      <formula2>999</formula2>
    </dataValidation>
    <dataValidation type="whole" imeMode="off" allowBlank="1" showInputMessage="1" showErrorMessage="1" sqref="M21:N21 P8:Q8" xr:uid="{00000000-0002-0000-0100-000005000000}">
      <formula1>0</formula1>
      <formula2>9999</formula2>
    </dataValidation>
    <dataValidation type="whole" imeMode="off" allowBlank="1" showInputMessage="1" showErrorMessage="1" sqref="W4" xr:uid="{00000000-0002-0000-0100-000006000000}">
      <formula1>1</formula1>
      <formula2>31</formula2>
    </dataValidation>
    <dataValidation type="whole" imeMode="off" allowBlank="1" showInputMessage="1" showErrorMessage="1" sqref="U4" xr:uid="{00000000-0002-0000-0100-000007000000}">
      <formula1>1</formula1>
      <formula2>12</formula2>
    </dataValidation>
    <dataValidation imeMode="fullAlpha" allowBlank="1" showInputMessage="1" showErrorMessage="1" sqref="R32" xr:uid="{00000000-0002-0000-0100-000008000000}"/>
    <dataValidation type="whole" imeMode="off" allowBlank="1" showInputMessage="1" showErrorMessage="1" sqref="T25:X25" xr:uid="{00000000-0002-0000-0100-00000A000000}">
      <formula1>1</formula1>
      <formula2>99</formula2>
    </dataValidation>
  </dataValidations>
  <pageMargins left="0.55118110236220474" right="0.19685039370078741" top="0.98425196850393704" bottom="0.82677165354330717" header="0.51181102362204722" footer="0.51181102362204722"/>
  <pageSetup paperSize="9" scale="10" orientation="portrait" r:id="rId1"/>
  <headerFooter alignWithMargins="0">
    <oddHeader>&amp;L第二十一号様式（第五十五条の三）</oddHeader>
  </headerFooter>
  <ignoredErrors>
    <ignoredError sqref="M11 J22:X22 I21 L21 O21:X2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49"/>
  <sheetViews>
    <sheetView showGridLines="0" showZeros="0" zoomScaleNormal="100" workbookViewId="0">
      <selection activeCell="G4" sqref="G4"/>
    </sheetView>
  </sheetViews>
  <sheetFormatPr defaultColWidth="5.6640625" defaultRowHeight="12" customHeight="1" x14ac:dyDescent="0.15"/>
  <cols>
    <col min="1" max="2" width="5.6640625" style="1" customWidth="1"/>
    <col min="3" max="3" width="2.33203125" style="1" customWidth="1"/>
    <col min="4" max="4" width="5.6640625" style="1" customWidth="1"/>
    <col min="5" max="5" width="2.33203125" style="1" customWidth="1"/>
    <col min="6" max="6" width="5.6640625" style="1" customWidth="1"/>
    <col min="7" max="16" width="18.77734375" style="1" customWidth="1"/>
    <col min="17" max="16384" width="5.6640625" style="1"/>
  </cols>
  <sheetData>
    <row r="1" spans="1:16" ht="21" customHeight="1" x14ac:dyDescent="0.2">
      <c r="A1" s="90" t="s">
        <v>429</v>
      </c>
      <c r="B1" s="91"/>
      <c r="C1" s="91"/>
      <c r="D1" s="91"/>
      <c r="E1" s="91"/>
      <c r="F1" s="91"/>
      <c r="G1" s="92"/>
      <c r="H1" s="92"/>
      <c r="I1" s="92"/>
      <c r="J1" s="92"/>
      <c r="K1" s="92"/>
      <c r="L1" s="92"/>
      <c r="M1" s="92"/>
      <c r="N1" s="92"/>
      <c r="O1" s="92"/>
      <c r="P1" s="92"/>
    </row>
    <row r="2" spans="1:16" ht="21" customHeight="1" thickBot="1" x14ac:dyDescent="0.2">
      <c r="A2" s="174" t="s">
        <v>1656</v>
      </c>
      <c r="B2" s="164">
        <v>8</v>
      </c>
      <c r="C2" s="92" t="s">
        <v>99</v>
      </c>
      <c r="D2" s="189">
        <v>3</v>
      </c>
      <c r="E2" s="92" t="s">
        <v>100</v>
      </c>
      <c r="F2" s="189">
        <v>31</v>
      </c>
      <c r="G2" s="93" t="s">
        <v>101</v>
      </c>
      <c r="H2" s="92"/>
      <c r="I2" s="92"/>
      <c r="J2" s="92"/>
      <c r="K2" s="92"/>
      <c r="L2" s="92"/>
      <c r="M2" s="92"/>
      <c r="N2" s="92"/>
      <c r="O2" s="92"/>
      <c r="P2" s="92"/>
    </row>
    <row r="3" spans="1:16" ht="21" customHeight="1" thickBot="1" x14ac:dyDescent="0.2">
      <c r="A3" s="522" t="s">
        <v>2459</v>
      </c>
      <c r="B3" s="523"/>
      <c r="C3" s="523"/>
      <c r="D3" s="524"/>
      <c r="E3" s="511"/>
      <c r="F3" s="512"/>
      <c r="G3" s="101">
        <v>1</v>
      </c>
      <c r="H3" s="56">
        <v>2</v>
      </c>
      <c r="I3" s="56">
        <v>3</v>
      </c>
      <c r="J3" s="56">
        <v>4</v>
      </c>
      <c r="K3" s="56">
        <v>5</v>
      </c>
      <c r="L3" s="56">
        <v>6</v>
      </c>
      <c r="M3" s="56">
        <v>7</v>
      </c>
      <c r="N3" s="56">
        <v>8</v>
      </c>
      <c r="O3" s="56">
        <v>9</v>
      </c>
      <c r="P3" s="57">
        <v>10</v>
      </c>
    </row>
    <row r="4" spans="1:16" ht="30" customHeight="1" x14ac:dyDescent="0.15">
      <c r="A4" s="513" t="s">
        <v>2460</v>
      </c>
      <c r="B4" s="514"/>
      <c r="C4" s="514"/>
      <c r="D4" s="515"/>
      <c r="E4" s="516"/>
      <c r="F4" s="517"/>
      <c r="G4" s="209"/>
      <c r="H4" s="209"/>
      <c r="I4" s="209"/>
      <c r="J4" s="209"/>
      <c r="K4" s="209"/>
      <c r="L4" s="209"/>
      <c r="M4" s="209"/>
      <c r="N4" s="209"/>
      <c r="O4" s="209"/>
      <c r="P4" s="210"/>
    </row>
    <row r="5" spans="1:16" ht="30" customHeight="1" x14ac:dyDescent="0.15">
      <c r="A5" s="525" t="s">
        <v>2461</v>
      </c>
      <c r="B5" s="526"/>
      <c r="C5" s="526"/>
      <c r="D5" s="527"/>
      <c r="E5" s="518"/>
      <c r="F5" s="519"/>
      <c r="G5" s="557"/>
      <c r="H5" s="557"/>
      <c r="I5" s="557"/>
      <c r="J5" s="557"/>
      <c r="K5" s="557"/>
      <c r="L5" s="557"/>
      <c r="M5" s="557"/>
      <c r="N5" s="557"/>
      <c r="O5" s="557"/>
      <c r="P5" s="564"/>
    </row>
    <row r="6" spans="1:16" ht="30" customHeight="1" thickBot="1" x14ac:dyDescent="0.2">
      <c r="A6" s="525"/>
      <c r="B6" s="526"/>
      <c r="C6" s="526"/>
      <c r="D6" s="527"/>
      <c r="E6" s="520"/>
      <c r="F6" s="521"/>
      <c r="G6" s="558"/>
      <c r="H6" s="558"/>
      <c r="I6" s="558"/>
      <c r="J6" s="558"/>
      <c r="K6" s="558"/>
      <c r="L6" s="558"/>
      <c r="M6" s="558"/>
      <c r="N6" s="558"/>
      <c r="O6" s="558"/>
      <c r="P6" s="565"/>
    </row>
    <row r="7" spans="1:16" ht="30" hidden="1" customHeight="1" thickBot="1" x14ac:dyDescent="0.2">
      <c r="A7" s="525"/>
      <c r="B7" s="526"/>
      <c r="C7" s="526"/>
      <c r="D7" s="527"/>
      <c r="E7" s="518"/>
      <c r="F7" s="519"/>
      <c r="G7" s="211"/>
      <c r="H7" s="211"/>
      <c r="I7" s="211"/>
      <c r="J7" s="211"/>
      <c r="K7" s="211"/>
      <c r="L7" s="211"/>
      <c r="M7" s="211"/>
      <c r="N7" s="211"/>
      <c r="O7" s="211"/>
      <c r="P7" s="212"/>
    </row>
    <row r="8" spans="1:16" ht="30" hidden="1" customHeight="1" thickBot="1" x14ac:dyDescent="0.2">
      <c r="A8" s="561"/>
      <c r="B8" s="562"/>
      <c r="C8" s="562"/>
      <c r="D8" s="563"/>
      <c r="E8" s="570" t="str">
        <f>IF(SUM(G8:P8)=0,"",SUM(G8:P8))</f>
        <v/>
      </c>
      <c r="F8" s="571"/>
      <c r="G8" s="213"/>
      <c r="H8" s="213"/>
      <c r="I8" s="213"/>
      <c r="J8" s="213"/>
      <c r="K8" s="213"/>
      <c r="L8" s="213"/>
      <c r="M8" s="213"/>
      <c r="N8" s="213"/>
      <c r="O8" s="213"/>
      <c r="P8" s="214"/>
    </row>
    <row r="9" spans="1:16" ht="30" customHeight="1" thickBot="1" x14ac:dyDescent="0.2">
      <c r="A9" s="559" t="s">
        <v>924</v>
      </c>
      <c r="B9" s="560"/>
      <c r="C9" s="568" t="s">
        <v>109</v>
      </c>
      <c r="D9" s="569"/>
      <c r="E9" s="566" t="s">
        <v>2456</v>
      </c>
      <c r="F9" s="567"/>
      <c r="G9" s="100" t="s">
        <v>925</v>
      </c>
      <c r="H9" s="47" t="s">
        <v>925</v>
      </c>
      <c r="I9" s="47" t="s">
        <v>925</v>
      </c>
      <c r="J9" s="47" t="s">
        <v>925</v>
      </c>
      <c r="K9" s="47" t="s">
        <v>925</v>
      </c>
      <c r="L9" s="47" t="s">
        <v>925</v>
      </c>
      <c r="M9" s="47" t="s">
        <v>925</v>
      </c>
      <c r="N9" s="47" t="s">
        <v>925</v>
      </c>
      <c r="O9" s="47" t="s">
        <v>925</v>
      </c>
      <c r="P9" s="48" t="s">
        <v>925</v>
      </c>
    </row>
    <row r="10" spans="1:16" ht="36" customHeight="1" x14ac:dyDescent="0.15">
      <c r="A10" s="543" t="s">
        <v>110</v>
      </c>
      <c r="B10" s="544"/>
      <c r="C10" s="514" t="s">
        <v>458</v>
      </c>
      <c r="D10" s="515"/>
      <c r="E10" s="539" t="str">
        <f>IF(SUM(G10:P10)=0,"",SUM(G10:P10))</f>
        <v/>
      </c>
      <c r="F10" s="540"/>
      <c r="G10" s="42" t="str">
        <f>IF($B$46=0,"",IF(SUMIF($A$36:$A$45,G$3,$B$36:$B$45)=0,"",SUMIF($A$36:$A$45,G$3,$B$36:$B$45)))</f>
        <v/>
      </c>
      <c r="H10" s="43" t="str">
        <f t="shared" ref="H10:P10" si="0">IF($B$46=0,"",IF(SUMIF($A$36:$A$45,H$3,$B$36:$B$45)=0,"",SUMIF($A$36:$A$45,H$3,$B$36:$B$45)))</f>
        <v/>
      </c>
      <c r="I10" s="43" t="str">
        <f t="shared" si="0"/>
        <v/>
      </c>
      <c r="J10" s="43" t="str">
        <f t="shared" si="0"/>
        <v/>
      </c>
      <c r="K10" s="43" t="str">
        <f t="shared" si="0"/>
        <v/>
      </c>
      <c r="L10" s="43" t="str">
        <f t="shared" si="0"/>
        <v/>
      </c>
      <c r="M10" s="43" t="str">
        <f t="shared" si="0"/>
        <v/>
      </c>
      <c r="N10" s="43" t="str">
        <f t="shared" si="0"/>
        <v/>
      </c>
      <c r="O10" s="43" t="str">
        <f t="shared" si="0"/>
        <v/>
      </c>
      <c r="P10" s="49" t="str">
        <f t="shared" si="0"/>
        <v/>
      </c>
    </row>
    <row r="11" spans="1:16" ht="36" customHeight="1" x14ac:dyDescent="0.15">
      <c r="A11" s="545"/>
      <c r="B11" s="546"/>
      <c r="C11" s="526" t="s">
        <v>459</v>
      </c>
      <c r="D11" s="527"/>
      <c r="E11" s="549" t="str">
        <f t="shared" ref="E11:E31" si="1">IF(SUM(G11:P11)=0,"",SUM(G11:P11))</f>
        <v/>
      </c>
      <c r="F11" s="550"/>
      <c r="G11" s="46" t="str">
        <f t="shared" ref="G11:P11" si="2">IF($C$46=0,"",IF(SUMIF($A$36:$A$45,G$3,$C$36:$C$45)=0,"",SUMIF($A$36:$A$45,G$3,$C$36:$C$45)))</f>
        <v/>
      </c>
      <c r="H11" s="44" t="str">
        <f t="shared" si="2"/>
        <v/>
      </c>
      <c r="I11" s="44" t="str">
        <f t="shared" si="2"/>
        <v/>
      </c>
      <c r="J11" s="44" t="str">
        <f t="shared" si="2"/>
        <v/>
      </c>
      <c r="K11" s="44" t="str">
        <f t="shared" si="2"/>
        <v/>
      </c>
      <c r="L11" s="102" t="str">
        <f t="shared" si="2"/>
        <v/>
      </c>
      <c r="M11" s="44" t="str">
        <f t="shared" si="2"/>
        <v/>
      </c>
      <c r="N11" s="44" t="str">
        <f t="shared" si="2"/>
        <v/>
      </c>
      <c r="O11" s="44" t="str">
        <f t="shared" si="2"/>
        <v/>
      </c>
      <c r="P11" s="50" t="str">
        <f t="shared" si="2"/>
        <v/>
      </c>
    </row>
    <row r="12" spans="1:16" ht="36" customHeight="1" x14ac:dyDescent="0.15">
      <c r="A12" s="545"/>
      <c r="B12" s="546"/>
      <c r="C12" s="526" t="s">
        <v>460</v>
      </c>
      <c r="D12" s="527"/>
      <c r="E12" s="549" t="str">
        <f t="shared" si="1"/>
        <v/>
      </c>
      <c r="F12" s="550"/>
      <c r="G12" s="46" t="str">
        <f t="shared" ref="G12:P12" si="3">IF($F$46=0,"",IF(SUMIF($A$36:$A$45,G$3,$F$36:$F$45)=0,"",SUMIF($A$36:$A$45,G$3,$F$36:$F$45)))</f>
        <v/>
      </c>
      <c r="H12" s="44" t="str">
        <f t="shared" si="3"/>
        <v/>
      </c>
      <c r="I12" s="44" t="str">
        <f t="shared" si="3"/>
        <v/>
      </c>
      <c r="J12" s="44" t="str">
        <f t="shared" si="3"/>
        <v/>
      </c>
      <c r="K12" s="44" t="str">
        <f t="shared" si="3"/>
        <v/>
      </c>
      <c r="L12" s="102" t="str">
        <f t="shared" si="3"/>
        <v/>
      </c>
      <c r="M12" s="44" t="str">
        <f t="shared" si="3"/>
        <v/>
      </c>
      <c r="N12" s="44" t="str">
        <f t="shared" si="3"/>
        <v/>
      </c>
      <c r="O12" s="44" t="str">
        <f t="shared" si="3"/>
        <v/>
      </c>
      <c r="P12" s="50" t="str">
        <f t="shared" si="3"/>
        <v/>
      </c>
    </row>
    <row r="13" spans="1:16" ht="36" customHeight="1" thickBot="1" x14ac:dyDescent="0.2">
      <c r="A13" s="547"/>
      <c r="B13" s="548"/>
      <c r="C13" s="535" t="s">
        <v>461</v>
      </c>
      <c r="D13" s="536"/>
      <c r="E13" s="537" t="str">
        <f t="shared" si="1"/>
        <v/>
      </c>
      <c r="F13" s="538"/>
      <c r="G13" s="46" t="str">
        <f t="shared" ref="G13:P13" si="4">IF($G$46=0,"",IF(SUMIF($A$36:$A$45,G$3,$G$36:$G$45)=0,"",SUMIF($A$36:$A$45,G$3,$G$36:$G$45)))</f>
        <v/>
      </c>
      <c r="H13" s="44" t="str">
        <f t="shared" si="4"/>
        <v/>
      </c>
      <c r="I13" s="44" t="str">
        <f t="shared" si="4"/>
        <v/>
      </c>
      <c r="J13" s="44" t="str">
        <f t="shared" si="4"/>
        <v/>
      </c>
      <c r="K13" s="44" t="str">
        <f t="shared" si="4"/>
        <v/>
      </c>
      <c r="L13" s="102" t="str">
        <f t="shared" si="4"/>
        <v/>
      </c>
      <c r="M13" s="44" t="str">
        <f t="shared" si="4"/>
        <v/>
      </c>
      <c r="N13" s="44" t="str">
        <f t="shared" si="4"/>
        <v/>
      </c>
      <c r="O13" s="44" t="str">
        <f t="shared" si="4"/>
        <v/>
      </c>
      <c r="P13" s="50" t="str">
        <f t="shared" si="4"/>
        <v/>
      </c>
    </row>
    <row r="14" spans="1:16" ht="36" customHeight="1" x14ac:dyDescent="0.15">
      <c r="A14" s="543" t="s">
        <v>111</v>
      </c>
      <c r="B14" s="544"/>
      <c r="C14" s="514" t="s">
        <v>458</v>
      </c>
      <c r="D14" s="515"/>
      <c r="E14" s="539" t="str">
        <f t="shared" si="1"/>
        <v/>
      </c>
      <c r="F14" s="540"/>
      <c r="G14" s="42" t="str">
        <f t="shared" ref="G14:P14" si="5">IF($H$46=0,"",IF(SUMIF($A$36:$A$45,G$3,$H$36:$H$45)=0,"",SUMIF($A$36:$A$45,G$3,$H$36:$H$45)))</f>
        <v/>
      </c>
      <c r="H14" s="43" t="str">
        <f t="shared" si="5"/>
        <v/>
      </c>
      <c r="I14" s="43" t="str">
        <f t="shared" si="5"/>
        <v/>
      </c>
      <c r="J14" s="43" t="str">
        <f t="shared" si="5"/>
        <v/>
      </c>
      <c r="K14" s="43" t="str">
        <f t="shared" si="5"/>
        <v/>
      </c>
      <c r="L14" s="43" t="str">
        <f t="shared" si="5"/>
        <v/>
      </c>
      <c r="M14" s="43" t="str">
        <f t="shared" si="5"/>
        <v/>
      </c>
      <c r="N14" s="43" t="str">
        <f t="shared" si="5"/>
        <v/>
      </c>
      <c r="O14" s="43" t="str">
        <f t="shared" si="5"/>
        <v/>
      </c>
      <c r="P14" s="49" t="str">
        <f t="shared" si="5"/>
        <v/>
      </c>
    </row>
    <row r="15" spans="1:16" ht="36" customHeight="1" x14ac:dyDescent="0.15">
      <c r="A15" s="545"/>
      <c r="B15" s="546"/>
      <c r="C15" s="526" t="s">
        <v>459</v>
      </c>
      <c r="D15" s="527"/>
      <c r="E15" s="549" t="str">
        <f t="shared" si="1"/>
        <v/>
      </c>
      <c r="F15" s="550"/>
      <c r="G15" s="46" t="str">
        <f t="shared" ref="G15:P15" si="6">IF($I$46=0,"",IF(SUMIF($A$36:$A$45,G$3,$I$36:$I$45)=0,"",SUMIF($A$36:$A$45,G$3,$I$36:$I$45)))</f>
        <v/>
      </c>
      <c r="H15" s="44" t="str">
        <f t="shared" si="6"/>
        <v/>
      </c>
      <c r="I15" s="44" t="str">
        <f t="shared" si="6"/>
        <v/>
      </c>
      <c r="J15" s="44" t="str">
        <f t="shared" si="6"/>
        <v/>
      </c>
      <c r="K15" s="44" t="str">
        <f t="shared" si="6"/>
        <v/>
      </c>
      <c r="L15" s="102" t="str">
        <f t="shared" si="6"/>
        <v/>
      </c>
      <c r="M15" s="44" t="str">
        <f t="shared" si="6"/>
        <v/>
      </c>
      <c r="N15" s="44" t="str">
        <f t="shared" si="6"/>
        <v/>
      </c>
      <c r="O15" s="44" t="str">
        <f t="shared" si="6"/>
        <v/>
      </c>
      <c r="P15" s="50" t="str">
        <f t="shared" si="6"/>
        <v/>
      </c>
    </row>
    <row r="16" spans="1:16" ht="36" customHeight="1" x14ac:dyDescent="0.15">
      <c r="A16" s="545"/>
      <c r="B16" s="546"/>
      <c r="C16" s="526" t="s">
        <v>460</v>
      </c>
      <c r="D16" s="527"/>
      <c r="E16" s="549" t="str">
        <f t="shared" si="1"/>
        <v/>
      </c>
      <c r="F16" s="550"/>
      <c r="G16" s="46" t="str">
        <f t="shared" ref="G16:P16" si="7">IF($J$46=0,"",IF(SUMIF($A$36:$A$45,G$3,$J$36:$J$45)=0,"",SUMIF($A$36:$A$45,G$3,$J$36:$J$45)))</f>
        <v/>
      </c>
      <c r="H16" s="44" t="str">
        <f t="shared" si="7"/>
        <v/>
      </c>
      <c r="I16" s="44" t="str">
        <f t="shared" si="7"/>
        <v/>
      </c>
      <c r="J16" s="44" t="str">
        <f t="shared" si="7"/>
        <v/>
      </c>
      <c r="K16" s="44" t="str">
        <f t="shared" si="7"/>
        <v/>
      </c>
      <c r="L16" s="102" t="str">
        <f t="shared" si="7"/>
        <v/>
      </c>
      <c r="M16" s="44" t="str">
        <f t="shared" si="7"/>
        <v/>
      </c>
      <c r="N16" s="44" t="str">
        <f t="shared" si="7"/>
        <v/>
      </c>
      <c r="O16" s="44" t="str">
        <f t="shared" si="7"/>
        <v/>
      </c>
      <c r="P16" s="50" t="str">
        <f t="shared" si="7"/>
        <v/>
      </c>
    </row>
    <row r="17" spans="1:16" ht="36" customHeight="1" thickBot="1" x14ac:dyDescent="0.2">
      <c r="A17" s="547"/>
      <c r="B17" s="548"/>
      <c r="C17" s="535" t="s">
        <v>461</v>
      </c>
      <c r="D17" s="536"/>
      <c r="E17" s="537" t="str">
        <f t="shared" si="1"/>
        <v/>
      </c>
      <c r="F17" s="538"/>
      <c r="G17" s="46" t="str">
        <f t="shared" ref="G17:P17" si="8">IF($K$46=0,"",IF(SUMIF($A$36:$A$45,G$3,$K$36:$K$45)=0,"",SUMIF($A$36:$A$45,G$3,$K$36:$K$45)))</f>
        <v/>
      </c>
      <c r="H17" s="44" t="str">
        <f t="shared" si="8"/>
        <v/>
      </c>
      <c r="I17" s="44" t="str">
        <f t="shared" si="8"/>
        <v/>
      </c>
      <c r="J17" s="44" t="str">
        <f t="shared" si="8"/>
        <v/>
      </c>
      <c r="K17" s="44" t="str">
        <f t="shared" si="8"/>
        <v/>
      </c>
      <c r="L17" s="102" t="str">
        <f t="shared" si="8"/>
        <v/>
      </c>
      <c r="M17" s="44" t="str">
        <f t="shared" si="8"/>
        <v/>
      </c>
      <c r="N17" s="44" t="str">
        <f t="shared" si="8"/>
        <v/>
      </c>
      <c r="O17" s="44" t="str">
        <f t="shared" si="8"/>
        <v/>
      </c>
      <c r="P17" s="50" t="str">
        <f t="shared" si="8"/>
        <v/>
      </c>
    </row>
    <row r="18" spans="1:16" ht="36" customHeight="1" x14ac:dyDescent="0.15">
      <c r="A18" s="551" t="s">
        <v>2457</v>
      </c>
      <c r="B18" s="552"/>
      <c r="C18" s="514" t="s">
        <v>458</v>
      </c>
      <c r="D18" s="515"/>
      <c r="E18" s="539" t="str">
        <f t="shared" si="1"/>
        <v/>
      </c>
      <c r="F18" s="540"/>
      <c r="G18" s="42" t="str">
        <f t="shared" ref="G18:P18" si="9">IF($L$46=0,"",IF(SUMIF($A$36:$A$45,G$3,$L$36:$L$45)=0,"",SUMIF($A$36:$A$45,G$3,$L$36:$L$45)))</f>
        <v/>
      </c>
      <c r="H18" s="43" t="str">
        <f t="shared" si="9"/>
        <v/>
      </c>
      <c r="I18" s="43" t="str">
        <f t="shared" si="9"/>
        <v/>
      </c>
      <c r="J18" s="43" t="str">
        <f t="shared" si="9"/>
        <v/>
      </c>
      <c r="K18" s="43" t="str">
        <f t="shared" si="9"/>
        <v/>
      </c>
      <c r="L18" s="43" t="str">
        <f t="shared" si="9"/>
        <v/>
      </c>
      <c r="M18" s="43" t="str">
        <f t="shared" si="9"/>
        <v/>
      </c>
      <c r="N18" s="43" t="str">
        <f t="shared" si="9"/>
        <v/>
      </c>
      <c r="O18" s="43" t="str">
        <f t="shared" si="9"/>
        <v/>
      </c>
      <c r="P18" s="49" t="str">
        <f t="shared" si="9"/>
        <v/>
      </c>
    </row>
    <row r="19" spans="1:16" ht="36" customHeight="1" x14ac:dyDescent="0.15">
      <c r="A19" s="553"/>
      <c r="B19" s="554"/>
      <c r="C19" s="526" t="s">
        <v>459</v>
      </c>
      <c r="D19" s="527"/>
      <c r="E19" s="549" t="str">
        <f t="shared" si="1"/>
        <v/>
      </c>
      <c r="F19" s="550"/>
      <c r="G19" s="46" t="str">
        <f t="shared" ref="G19:P19" si="10">IF($M$46=0,"",IF(SUMIF($A$36:$A$45,G$3,$M$36:$M$45)=0,"",SUMIF($A$36:$A$45,G$3,$M$36:$M$45)))</f>
        <v/>
      </c>
      <c r="H19" s="44" t="str">
        <f t="shared" si="10"/>
        <v/>
      </c>
      <c r="I19" s="44" t="str">
        <f t="shared" si="10"/>
        <v/>
      </c>
      <c r="J19" s="44" t="str">
        <f t="shared" si="10"/>
        <v/>
      </c>
      <c r="K19" s="44" t="str">
        <f t="shared" si="10"/>
        <v/>
      </c>
      <c r="L19" s="102" t="str">
        <f t="shared" si="10"/>
        <v/>
      </c>
      <c r="M19" s="44" t="str">
        <f t="shared" si="10"/>
        <v/>
      </c>
      <c r="N19" s="44" t="str">
        <f t="shared" si="10"/>
        <v/>
      </c>
      <c r="O19" s="44" t="str">
        <f t="shared" si="10"/>
        <v/>
      </c>
      <c r="P19" s="50" t="str">
        <f t="shared" si="10"/>
        <v/>
      </c>
    </row>
    <row r="20" spans="1:16" ht="36" customHeight="1" x14ac:dyDescent="0.15">
      <c r="A20" s="553"/>
      <c r="B20" s="554"/>
      <c r="C20" s="526" t="s">
        <v>460</v>
      </c>
      <c r="D20" s="527"/>
      <c r="E20" s="549" t="str">
        <f t="shared" si="1"/>
        <v/>
      </c>
      <c r="F20" s="550"/>
      <c r="G20" s="46" t="str">
        <f t="shared" ref="G20:P20" si="11">IF($N$46=0,"",IF(SUMIF($A$36:$A$45,G$3,$N$36:$N$45)=0,"",SUMIF($A$36:$A$45,G$3,$N$36:$N$45)))</f>
        <v/>
      </c>
      <c r="H20" s="44" t="str">
        <f t="shared" si="11"/>
        <v/>
      </c>
      <c r="I20" s="44" t="str">
        <f t="shared" si="11"/>
        <v/>
      </c>
      <c r="J20" s="44" t="str">
        <f t="shared" si="11"/>
        <v/>
      </c>
      <c r="K20" s="44" t="str">
        <f t="shared" si="11"/>
        <v/>
      </c>
      <c r="L20" s="102" t="str">
        <f t="shared" si="11"/>
        <v/>
      </c>
      <c r="M20" s="44" t="str">
        <f t="shared" si="11"/>
        <v/>
      </c>
      <c r="N20" s="44" t="str">
        <f t="shared" si="11"/>
        <v/>
      </c>
      <c r="O20" s="44" t="str">
        <f t="shared" si="11"/>
        <v/>
      </c>
      <c r="P20" s="50" t="str">
        <f t="shared" si="11"/>
        <v/>
      </c>
    </row>
    <row r="21" spans="1:16" ht="36" customHeight="1" thickBot="1" x14ac:dyDescent="0.2">
      <c r="A21" s="555"/>
      <c r="B21" s="556"/>
      <c r="C21" s="535" t="s">
        <v>461</v>
      </c>
      <c r="D21" s="536"/>
      <c r="E21" s="537" t="str">
        <f t="shared" si="1"/>
        <v/>
      </c>
      <c r="F21" s="538"/>
      <c r="G21" s="46" t="str">
        <f t="shared" ref="G21:P21" si="12">IF($O$46=0,"",IF(SUMIF($A$36:$A$45,G$3,$O$36:$O$45)=0,"",SUMIF($A$36:$A$45,G$3,$O$36:$O$45)))</f>
        <v/>
      </c>
      <c r="H21" s="44" t="str">
        <f t="shared" si="12"/>
        <v/>
      </c>
      <c r="I21" s="44" t="str">
        <f t="shared" si="12"/>
        <v/>
      </c>
      <c r="J21" s="44" t="str">
        <f t="shared" si="12"/>
        <v/>
      </c>
      <c r="K21" s="44" t="str">
        <f t="shared" si="12"/>
        <v/>
      </c>
      <c r="L21" s="102" t="str">
        <f t="shared" si="12"/>
        <v/>
      </c>
      <c r="M21" s="44" t="str">
        <f t="shared" si="12"/>
        <v/>
      </c>
      <c r="N21" s="44" t="str">
        <f t="shared" si="12"/>
        <v/>
      </c>
      <c r="O21" s="44" t="str">
        <f t="shared" si="12"/>
        <v/>
      </c>
      <c r="P21" s="50" t="str">
        <f t="shared" si="12"/>
        <v/>
      </c>
    </row>
    <row r="22" spans="1:16" ht="36" customHeight="1" x14ac:dyDescent="0.15">
      <c r="A22" s="551" t="s">
        <v>2458</v>
      </c>
      <c r="B22" s="552"/>
      <c r="C22" s="514" t="s">
        <v>458</v>
      </c>
      <c r="D22" s="515"/>
      <c r="E22" s="539" t="str">
        <f t="shared" si="1"/>
        <v/>
      </c>
      <c r="F22" s="540"/>
      <c r="G22" s="42" t="str">
        <f t="shared" ref="G22:P22" si="13">IF($P$46=0,"",IF(SUMIF($A$36:$A$45,G$3,$P$36:$P$45)=0,"",SUMIF($A$36:$A$45,G$3,$P$36:$P$45)))</f>
        <v/>
      </c>
      <c r="H22" s="43" t="str">
        <f t="shared" si="13"/>
        <v/>
      </c>
      <c r="I22" s="43" t="str">
        <f t="shared" si="13"/>
        <v/>
      </c>
      <c r="J22" s="43" t="str">
        <f t="shared" si="13"/>
        <v/>
      </c>
      <c r="K22" s="43" t="str">
        <f t="shared" si="13"/>
        <v/>
      </c>
      <c r="L22" s="43" t="str">
        <f t="shared" si="13"/>
        <v/>
      </c>
      <c r="M22" s="43" t="str">
        <f t="shared" si="13"/>
        <v/>
      </c>
      <c r="N22" s="43" t="str">
        <f t="shared" si="13"/>
        <v/>
      </c>
      <c r="O22" s="43" t="str">
        <f t="shared" si="13"/>
        <v/>
      </c>
      <c r="P22" s="49" t="str">
        <f t="shared" si="13"/>
        <v/>
      </c>
    </row>
    <row r="23" spans="1:16" ht="36" customHeight="1" x14ac:dyDescent="0.15">
      <c r="A23" s="553"/>
      <c r="B23" s="554"/>
      <c r="C23" s="526" t="s">
        <v>459</v>
      </c>
      <c r="D23" s="527"/>
      <c r="E23" s="549" t="str">
        <f t="shared" si="1"/>
        <v/>
      </c>
      <c r="F23" s="550"/>
      <c r="G23" s="46" t="str">
        <f t="shared" ref="G23:P23" si="14">IF($Q$46=0,"",IF(SUMIF($A$36:$A$45,G$3,$Q$36:$Q$45)=0,"",SUMIF($A$36:$A$45,G$3,$Q$36:$Q$45)))</f>
        <v/>
      </c>
      <c r="H23" s="44" t="str">
        <f t="shared" si="14"/>
        <v/>
      </c>
      <c r="I23" s="44" t="str">
        <f t="shared" si="14"/>
        <v/>
      </c>
      <c r="J23" s="44" t="str">
        <f t="shared" si="14"/>
        <v/>
      </c>
      <c r="K23" s="44" t="str">
        <f t="shared" si="14"/>
        <v/>
      </c>
      <c r="L23" s="102" t="str">
        <f t="shared" si="14"/>
        <v/>
      </c>
      <c r="M23" s="44" t="str">
        <f t="shared" si="14"/>
        <v/>
      </c>
      <c r="N23" s="44" t="str">
        <f t="shared" si="14"/>
        <v/>
      </c>
      <c r="O23" s="44" t="str">
        <f t="shared" si="14"/>
        <v/>
      </c>
      <c r="P23" s="50" t="str">
        <f t="shared" si="14"/>
        <v/>
      </c>
    </row>
    <row r="24" spans="1:16" ht="36" customHeight="1" x14ac:dyDescent="0.15">
      <c r="A24" s="553"/>
      <c r="B24" s="554"/>
      <c r="C24" s="526" t="s">
        <v>460</v>
      </c>
      <c r="D24" s="527"/>
      <c r="E24" s="549" t="str">
        <f t="shared" si="1"/>
        <v/>
      </c>
      <c r="F24" s="550"/>
      <c r="G24" s="46" t="str">
        <f t="shared" ref="G24:P24" si="15">IF($R$46=0,"",IF(SUMIF($A$36:$A$45,G$3,$R$36:$R$45)=0,"",SUMIF($A$36:$A$45,G$3,$R$36:$R$45)))</f>
        <v/>
      </c>
      <c r="H24" s="44" t="str">
        <f t="shared" si="15"/>
        <v/>
      </c>
      <c r="I24" s="44" t="str">
        <f t="shared" si="15"/>
        <v/>
      </c>
      <c r="J24" s="44" t="str">
        <f t="shared" si="15"/>
        <v/>
      </c>
      <c r="K24" s="44" t="str">
        <f t="shared" si="15"/>
        <v/>
      </c>
      <c r="L24" s="102" t="str">
        <f t="shared" si="15"/>
        <v/>
      </c>
      <c r="M24" s="44" t="str">
        <f t="shared" si="15"/>
        <v/>
      </c>
      <c r="N24" s="44" t="str">
        <f t="shared" si="15"/>
        <v/>
      </c>
      <c r="O24" s="44" t="str">
        <f t="shared" si="15"/>
        <v/>
      </c>
      <c r="P24" s="50" t="str">
        <f t="shared" si="15"/>
        <v/>
      </c>
    </row>
    <row r="25" spans="1:16" ht="36" customHeight="1" thickBot="1" x14ac:dyDescent="0.2">
      <c r="A25" s="555"/>
      <c r="B25" s="556"/>
      <c r="C25" s="535" t="s">
        <v>461</v>
      </c>
      <c r="D25" s="536"/>
      <c r="E25" s="537" t="str">
        <f t="shared" si="1"/>
        <v/>
      </c>
      <c r="F25" s="538"/>
      <c r="G25" s="46" t="str">
        <f t="shared" ref="G25:P25" si="16">IF($S$46=0,"",IF(SUMIF($A$36:$A$45,G$3,$S$36:$S$45)=0,"",SUMIF($A$36:$A$45,G$3,$S$36:$S$45)))</f>
        <v/>
      </c>
      <c r="H25" s="44" t="str">
        <f t="shared" si="16"/>
        <v/>
      </c>
      <c r="I25" s="44" t="str">
        <f t="shared" si="16"/>
        <v/>
      </c>
      <c r="J25" s="44" t="str">
        <f t="shared" si="16"/>
        <v/>
      </c>
      <c r="K25" s="44" t="str">
        <f t="shared" si="16"/>
        <v/>
      </c>
      <c r="L25" s="102" t="str">
        <f t="shared" si="16"/>
        <v/>
      </c>
      <c r="M25" s="44" t="str">
        <f t="shared" si="16"/>
        <v/>
      </c>
      <c r="N25" s="44" t="str">
        <f t="shared" si="16"/>
        <v/>
      </c>
      <c r="O25" s="44" t="str">
        <f t="shared" si="16"/>
        <v/>
      </c>
      <c r="P25" s="50" t="str">
        <f t="shared" si="16"/>
        <v/>
      </c>
    </row>
    <row r="26" spans="1:16" ht="36" customHeight="1" x14ac:dyDescent="0.15">
      <c r="A26" s="543" t="s">
        <v>112</v>
      </c>
      <c r="B26" s="544"/>
      <c r="C26" s="514" t="s">
        <v>458</v>
      </c>
      <c r="D26" s="515"/>
      <c r="E26" s="539" t="str">
        <f t="shared" si="1"/>
        <v/>
      </c>
      <c r="F26" s="540"/>
      <c r="G26" s="42" t="str">
        <f t="shared" ref="G26:P26" si="17">IF($T$46=0,"",IF(SUMIF($A$36:$A$45,G$3,$T$36:$T$45)=0,"",SUMIF($A$36:$A$45,G$3,$T$36:$T$45)))</f>
        <v/>
      </c>
      <c r="H26" s="43" t="str">
        <f t="shared" si="17"/>
        <v/>
      </c>
      <c r="I26" s="43" t="str">
        <f t="shared" si="17"/>
        <v/>
      </c>
      <c r="J26" s="43" t="str">
        <f t="shared" si="17"/>
        <v/>
      </c>
      <c r="K26" s="43" t="str">
        <f t="shared" si="17"/>
        <v/>
      </c>
      <c r="L26" s="43" t="str">
        <f t="shared" si="17"/>
        <v/>
      </c>
      <c r="M26" s="43" t="str">
        <f t="shared" si="17"/>
        <v/>
      </c>
      <c r="N26" s="43" t="str">
        <f t="shared" si="17"/>
        <v/>
      </c>
      <c r="O26" s="43" t="str">
        <f t="shared" si="17"/>
        <v/>
      </c>
      <c r="P26" s="49" t="str">
        <f t="shared" si="17"/>
        <v/>
      </c>
    </row>
    <row r="27" spans="1:16" ht="36" customHeight="1" x14ac:dyDescent="0.15">
      <c r="A27" s="545"/>
      <c r="B27" s="546"/>
      <c r="C27" s="526" t="s">
        <v>459</v>
      </c>
      <c r="D27" s="527"/>
      <c r="E27" s="549" t="str">
        <f t="shared" si="1"/>
        <v/>
      </c>
      <c r="F27" s="550"/>
      <c r="G27" s="46" t="str">
        <f t="shared" ref="G27:P27" si="18">IF($U$46=0,"",IF(SUMIF($A$36:$A$45,G$3,$U$36:$U$45)=0,"",SUMIF($A$36:$A$45,G$3,$U$36:$U$45)))</f>
        <v/>
      </c>
      <c r="H27" s="44" t="str">
        <f t="shared" si="18"/>
        <v/>
      </c>
      <c r="I27" s="44" t="str">
        <f t="shared" si="18"/>
        <v/>
      </c>
      <c r="J27" s="44" t="str">
        <f t="shared" si="18"/>
        <v/>
      </c>
      <c r="K27" s="44" t="str">
        <f t="shared" si="18"/>
        <v/>
      </c>
      <c r="L27" s="102" t="str">
        <f t="shared" si="18"/>
        <v/>
      </c>
      <c r="M27" s="44" t="str">
        <f t="shared" si="18"/>
        <v/>
      </c>
      <c r="N27" s="44" t="str">
        <f t="shared" si="18"/>
        <v/>
      </c>
      <c r="O27" s="44" t="str">
        <f t="shared" si="18"/>
        <v/>
      </c>
      <c r="P27" s="50" t="str">
        <f t="shared" si="18"/>
        <v/>
      </c>
    </row>
    <row r="28" spans="1:16" ht="36" customHeight="1" x14ac:dyDescent="0.15">
      <c r="A28" s="545"/>
      <c r="B28" s="546"/>
      <c r="C28" s="526" t="s">
        <v>460</v>
      </c>
      <c r="D28" s="527"/>
      <c r="E28" s="549" t="str">
        <f t="shared" si="1"/>
        <v/>
      </c>
      <c r="F28" s="550"/>
      <c r="G28" s="46" t="str">
        <f t="shared" ref="G28:P28" si="19">IF($V$46=0,"",IF(SUMIF($A$36:$A$45,G$3,$V$36:$V$45)=0,"",SUMIF($A$36:$A$45,G$3,$V$36:$V$45)))</f>
        <v/>
      </c>
      <c r="H28" s="44" t="str">
        <f t="shared" si="19"/>
        <v/>
      </c>
      <c r="I28" s="44" t="str">
        <f t="shared" si="19"/>
        <v/>
      </c>
      <c r="J28" s="44" t="str">
        <f t="shared" si="19"/>
        <v/>
      </c>
      <c r="K28" s="44" t="str">
        <f t="shared" si="19"/>
        <v/>
      </c>
      <c r="L28" s="102" t="str">
        <f t="shared" si="19"/>
        <v/>
      </c>
      <c r="M28" s="44" t="str">
        <f t="shared" si="19"/>
        <v/>
      </c>
      <c r="N28" s="44" t="str">
        <f t="shared" si="19"/>
        <v/>
      </c>
      <c r="O28" s="44" t="str">
        <f t="shared" si="19"/>
        <v/>
      </c>
      <c r="P28" s="50" t="str">
        <f t="shared" si="19"/>
        <v/>
      </c>
    </row>
    <row r="29" spans="1:16" ht="36" customHeight="1" thickBot="1" x14ac:dyDescent="0.2">
      <c r="A29" s="547"/>
      <c r="B29" s="548"/>
      <c r="C29" s="535" t="s">
        <v>461</v>
      </c>
      <c r="D29" s="536"/>
      <c r="E29" s="537" t="str">
        <f t="shared" si="1"/>
        <v/>
      </c>
      <c r="F29" s="538"/>
      <c r="G29" s="46" t="str">
        <f t="shared" ref="G29:P29" si="20">IF($W$46=0,"",IF(SUMIF($A$36:$A$45,G$3,$W$36:$W$45)=0,"",SUMIF($A$36:$A$45,G$3,$W$36:$W$45)))</f>
        <v/>
      </c>
      <c r="H29" s="44" t="str">
        <f t="shared" si="20"/>
        <v/>
      </c>
      <c r="I29" s="44" t="str">
        <f t="shared" si="20"/>
        <v/>
      </c>
      <c r="J29" s="44" t="str">
        <f t="shared" si="20"/>
        <v/>
      </c>
      <c r="K29" s="44" t="str">
        <f t="shared" si="20"/>
        <v/>
      </c>
      <c r="L29" s="102" t="str">
        <f t="shared" si="20"/>
        <v/>
      </c>
      <c r="M29" s="44" t="str">
        <f t="shared" si="20"/>
        <v/>
      </c>
      <c r="N29" s="44" t="str">
        <f t="shared" si="20"/>
        <v/>
      </c>
      <c r="O29" s="44" t="str">
        <f t="shared" si="20"/>
        <v/>
      </c>
      <c r="P29" s="50" t="str">
        <f t="shared" si="20"/>
        <v/>
      </c>
    </row>
    <row r="30" spans="1:16" ht="36" customHeight="1" thickBot="1" x14ac:dyDescent="0.2">
      <c r="A30" s="542" t="s">
        <v>926</v>
      </c>
      <c r="B30" s="542"/>
      <c r="C30" s="542"/>
      <c r="D30" s="542"/>
      <c r="E30" s="541" t="str">
        <f t="shared" si="1"/>
        <v/>
      </c>
      <c r="F30" s="541"/>
      <c r="G30" s="51" t="str">
        <f t="shared" ref="G30:P30" si="21">IF($X$46=0,"",IF(SUMIF($A$36:$A$45,G$3,$X$36:$X$45)=0,"",SUMIF($A$36:$A$45,G$3,$X$36:$X$45)))</f>
        <v/>
      </c>
      <c r="H30" s="52" t="str">
        <f t="shared" si="21"/>
        <v/>
      </c>
      <c r="I30" s="52" t="str">
        <f t="shared" si="21"/>
        <v/>
      </c>
      <c r="J30" s="52" t="str">
        <f t="shared" si="21"/>
        <v/>
      </c>
      <c r="K30" s="52" t="str">
        <f t="shared" si="21"/>
        <v/>
      </c>
      <c r="L30" s="52" t="str">
        <f t="shared" si="21"/>
        <v/>
      </c>
      <c r="M30" s="52" t="str">
        <f t="shared" si="21"/>
        <v/>
      </c>
      <c r="N30" s="52" t="str">
        <f t="shared" si="21"/>
        <v/>
      </c>
      <c r="O30" s="52" t="str">
        <f t="shared" si="21"/>
        <v/>
      </c>
      <c r="P30" s="53" t="str">
        <f t="shared" si="21"/>
        <v/>
      </c>
    </row>
    <row r="31" spans="1:16" ht="36" customHeight="1" thickBot="1" x14ac:dyDescent="0.2">
      <c r="A31" s="541" t="s">
        <v>927</v>
      </c>
      <c r="B31" s="541"/>
      <c r="C31" s="541"/>
      <c r="D31" s="541"/>
      <c r="E31" s="541" t="str">
        <f t="shared" si="1"/>
        <v/>
      </c>
      <c r="F31" s="541"/>
      <c r="G31" s="54" t="str">
        <f t="shared" ref="G31:P31" si="22">IF(SUM(G10:G30)=0,"",SUM(G10:G30))</f>
        <v/>
      </c>
      <c r="H31" s="45" t="str">
        <f t="shared" si="22"/>
        <v/>
      </c>
      <c r="I31" s="45" t="str">
        <f t="shared" si="22"/>
        <v/>
      </c>
      <c r="J31" s="45" t="str">
        <f t="shared" si="22"/>
        <v/>
      </c>
      <c r="K31" s="45" t="str">
        <f t="shared" si="22"/>
        <v/>
      </c>
      <c r="L31" s="45" t="str">
        <f t="shared" si="22"/>
        <v/>
      </c>
      <c r="M31" s="45" t="str">
        <f t="shared" si="22"/>
        <v/>
      </c>
      <c r="N31" s="45" t="str">
        <f t="shared" si="22"/>
        <v/>
      </c>
      <c r="O31" s="45" t="str">
        <f t="shared" si="22"/>
        <v/>
      </c>
      <c r="P31" s="55" t="str">
        <f t="shared" si="22"/>
        <v/>
      </c>
    </row>
    <row r="32" spans="1:16" ht="12" customHeight="1" x14ac:dyDescent="0.15">
      <c r="B32" s="2"/>
    </row>
    <row r="33" spans="1:25" ht="12" hidden="1" customHeight="1" x14ac:dyDescent="0.15">
      <c r="A33" s="528" t="s">
        <v>430</v>
      </c>
      <c r="B33" s="530" t="s">
        <v>427</v>
      </c>
      <c r="C33" s="531"/>
      <c r="D33" s="531"/>
      <c r="E33" s="531"/>
      <c r="F33" s="531"/>
      <c r="G33" s="531"/>
      <c r="H33" s="531"/>
      <c r="I33" s="531"/>
      <c r="J33" s="531"/>
      <c r="K33" s="531"/>
      <c r="L33" s="531"/>
      <c r="M33" s="531"/>
      <c r="N33" s="531"/>
      <c r="O33" s="531"/>
      <c r="P33" s="531"/>
      <c r="Q33" s="531"/>
      <c r="R33" s="531"/>
      <c r="S33" s="531"/>
      <c r="T33" s="531"/>
      <c r="U33" s="531"/>
      <c r="V33" s="531"/>
      <c r="W33" s="531"/>
      <c r="X33" s="531"/>
      <c r="Y33" s="532"/>
    </row>
    <row r="34" spans="1:25" ht="12" hidden="1" customHeight="1" x14ac:dyDescent="0.15">
      <c r="A34" s="529"/>
      <c r="B34" s="533" t="s">
        <v>454</v>
      </c>
      <c r="C34" s="533"/>
      <c r="D34" s="533"/>
      <c r="E34" s="533"/>
      <c r="F34" s="533"/>
      <c r="G34" s="533"/>
      <c r="H34" s="533" t="s">
        <v>455</v>
      </c>
      <c r="I34" s="533"/>
      <c r="J34" s="533"/>
      <c r="K34" s="533"/>
      <c r="L34" s="533" t="s">
        <v>930</v>
      </c>
      <c r="M34" s="533"/>
      <c r="N34" s="533"/>
      <c r="O34" s="533"/>
      <c r="P34" s="533" t="s">
        <v>390</v>
      </c>
      <c r="Q34" s="533"/>
      <c r="R34" s="533"/>
      <c r="S34" s="533"/>
      <c r="T34" s="533" t="s">
        <v>456</v>
      </c>
      <c r="U34" s="533"/>
      <c r="V34" s="533"/>
      <c r="W34" s="533"/>
      <c r="X34" s="533" t="s">
        <v>457</v>
      </c>
      <c r="Y34" s="534" t="s">
        <v>628</v>
      </c>
    </row>
    <row r="35" spans="1:25" ht="12" hidden="1" customHeight="1" x14ac:dyDescent="0.15">
      <c r="A35" s="529"/>
      <c r="B35" s="74" t="s">
        <v>458</v>
      </c>
      <c r="C35" s="74" t="s">
        <v>459</v>
      </c>
      <c r="D35" s="103"/>
      <c r="E35" s="103"/>
      <c r="F35" s="74" t="s">
        <v>460</v>
      </c>
      <c r="G35" s="74" t="s">
        <v>461</v>
      </c>
      <c r="H35" s="74" t="s">
        <v>458</v>
      </c>
      <c r="I35" s="74" t="s">
        <v>459</v>
      </c>
      <c r="J35" s="74" t="s">
        <v>460</v>
      </c>
      <c r="K35" s="74" t="s">
        <v>461</v>
      </c>
      <c r="L35" s="74" t="s">
        <v>458</v>
      </c>
      <c r="M35" s="74" t="s">
        <v>459</v>
      </c>
      <c r="N35" s="74" t="s">
        <v>460</v>
      </c>
      <c r="O35" s="74" t="s">
        <v>461</v>
      </c>
      <c r="P35" s="74" t="s">
        <v>458</v>
      </c>
      <c r="Q35" s="74" t="s">
        <v>459</v>
      </c>
      <c r="R35" s="74" t="s">
        <v>460</v>
      </c>
      <c r="S35" s="74" t="s">
        <v>461</v>
      </c>
      <c r="T35" s="74" t="s">
        <v>458</v>
      </c>
      <c r="U35" s="74" t="s">
        <v>459</v>
      </c>
      <c r="V35" s="74" t="s">
        <v>460</v>
      </c>
      <c r="W35" s="74" t="s">
        <v>461</v>
      </c>
      <c r="X35" s="533"/>
      <c r="Y35" s="534"/>
    </row>
    <row r="36" spans="1:25" ht="12" hidden="1" customHeight="1" x14ac:dyDescent="0.15">
      <c r="A36" s="64">
        <v>1</v>
      </c>
      <c r="B36" s="73">
        <f t="shared" ref="B36:B45" si="23">COUNTIF(J車種重量,CONCATENATE($A36,11))+COUNTIF(J車種重量,"新規"&amp;CONCATENATE($A36,11))</f>
        <v>0</v>
      </c>
      <c r="C36" s="73">
        <f t="shared" ref="C36:C45" si="24">COUNTIF(J車種重量,CONCATENATE($A36,12))+COUNTIF(J車種重量,"新規"&amp;CONCATENATE($A36,12))</f>
        <v>0</v>
      </c>
      <c r="D36" s="104"/>
      <c r="E36" s="104"/>
      <c r="F36" s="73">
        <f t="shared" ref="F36:F45" si="25">COUNTIF(J車種重量,CONCATENATE($A36,13))+COUNTIF(J車種重量,"新規"&amp;CONCATENATE($A36,13))</f>
        <v>0</v>
      </c>
      <c r="G36" s="73">
        <f t="shared" ref="G36:G45" si="26">COUNTIF(J車種重量,CONCATENATE($A36,14))+COUNTIF(J車種重量,"新規"&amp;CONCATENATE($A36,14))</f>
        <v>0</v>
      </c>
      <c r="H36" s="73">
        <f t="shared" ref="H36:H45" si="27">COUNTIF(J車種重量,CONCATENATE($A36,21))+COUNTIF(J車種重量,"新規"&amp;CONCATENATE($A36,21))</f>
        <v>0</v>
      </c>
      <c r="I36" s="73">
        <f t="shared" ref="I36:I45" si="28">COUNTIF(J車種重量,CONCATENATE($A36,22))+COUNTIF(J車種重量,"新規"&amp;CONCATENATE($A36,22))</f>
        <v>0</v>
      </c>
      <c r="J36" s="73">
        <f t="shared" ref="J36:J45" si="29">COUNTIF(J車種重量,CONCATENATE($A36,23))+COUNTIF(J車種重量,"新規"&amp;CONCATENATE($A36,23))</f>
        <v>0</v>
      </c>
      <c r="K36" s="73">
        <f t="shared" ref="K36:K45" si="30">COUNTIF(J車種重量,CONCATENATE($A36,24))+COUNTIF(J車種重量,"新規"&amp;CONCATENATE($A36,24))</f>
        <v>0</v>
      </c>
      <c r="L36" s="73">
        <f t="shared" ref="L36:L45" si="31">COUNTIF(J車種重量,CONCATENATE($A36,31))+COUNTIF(J車種重量,"新規"&amp;CONCATENATE($A36,31))</f>
        <v>0</v>
      </c>
      <c r="M36" s="73">
        <f t="shared" ref="M36:M45" si="32">COUNTIF(J車種重量,CONCATENATE($A36,32))+COUNTIF(J車種重量,"新規"&amp;CONCATENATE($A36,32))</f>
        <v>0</v>
      </c>
      <c r="N36" s="73">
        <f t="shared" ref="N36:N45" si="33">COUNTIF(J車種重量,CONCATENATE($A36,33))+COUNTIF(J車種重量,"新規"&amp;CONCATENATE($A36,33))</f>
        <v>0</v>
      </c>
      <c r="O36" s="73">
        <f t="shared" ref="O36:O45" si="34">COUNTIF(J車種重量,CONCATENATE($A36,34))+COUNTIF(J車種重量,"新規"&amp;CONCATENATE($A36,34))</f>
        <v>0</v>
      </c>
      <c r="P36" s="73">
        <f t="shared" ref="P36:P45" si="35">COUNTIF(J車種重量,CONCATENATE($A36,41))+COUNTIF(J車種重量,"新規"&amp;CONCATENATE($A36,41))</f>
        <v>0</v>
      </c>
      <c r="Q36" s="73">
        <f t="shared" ref="Q36:Q45" si="36">COUNTIF(J車種重量,CONCATENATE($A36,42))+COUNTIF(J車種重量,"新規"&amp;CONCATENATE($A36,42))</f>
        <v>0</v>
      </c>
      <c r="R36" s="73">
        <f t="shared" ref="R36:R45" si="37">COUNTIF(J車種重量,CONCATENATE($A36,43))+COUNTIF(J車種重量,"新規"&amp;CONCATENATE($A36,43))</f>
        <v>0</v>
      </c>
      <c r="S36" s="73">
        <f t="shared" ref="S36:S45" si="38">COUNTIF(J車種重量,CONCATENATE($A36,44))+COUNTIF(J車種重量,"新規"&amp;CONCATENATE($A36,44))</f>
        <v>0</v>
      </c>
      <c r="T36" s="73">
        <f t="shared" ref="T36:T45" si="39">COUNTIF(J車種重量,CONCATENATE($A36,51))+COUNTIF(J車種重量,CONCATENATE($A36,61))+COUNTIF(J車種重量,"新規"&amp;CONCATENATE($A36,51))+COUNTIF(J車種重量,"新規"&amp;CONCATENATE($A36,61))</f>
        <v>0</v>
      </c>
      <c r="U36" s="73">
        <f t="shared" ref="U36:U45" si="40">COUNTIF(J車種重量,CONCATENATE($A36,52))+COUNTIF(J車種重量,CONCATENATE($A36,62))+COUNTIF(J車種重量,"新規"&amp;CONCATENATE($A36,52))+COUNTIF(J車種重量,"新規"&amp;CONCATENATE($A36,62))</f>
        <v>0</v>
      </c>
      <c r="V36" s="73">
        <f t="shared" ref="V36:V45" si="41">COUNTIF(J車種重量,CONCATENATE($A36,53))+COUNTIF(J車種重量,CONCATENATE($A36,63))+COUNTIF(J車種重量,"新規"&amp;CONCATENATE($A36,53))+COUNTIF(J車種重量,"新規"&amp;CONCATENATE($A36,63))</f>
        <v>0</v>
      </c>
      <c r="W36" s="73">
        <f t="shared" ref="W36:W45" si="42">COUNTIF(J車種重量,CONCATENATE($A36,54))+COUNTIF(J車種重量,CONCATENATE($A36,64))+COUNTIF(J車種重量,"新規"&amp;CONCATENATE($A36,54))+COUNTIF(J車種重量,"新規"&amp;CONCATENATE($A36,64))</f>
        <v>0</v>
      </c>
      <c r="X36" s="73">
        <f t="shared" ref="X36:X45" si="43">COUNTIF(J車種重量,CONCATENATE($A36,90))+COUNTIF(J車種重量,"新規"&amp;CONCATENATE($A36,90))</f>
        <v>0</v>
      </c>
      <c r="Y36" s="198">
        <f t="shared" ref="Y36" si="44">SUM(B36:X36)</f>
        <v>0</v>
      </c>
    </row>
    <row r="37" spans="1:25" ht="12" hidden="1" customHeight="1" x14ac:dyDescent="0.15">
      <c r="A37" s="64">
        <v>2</v>
      </c>
      <c r="B37" s="73">
        <f t="shared" si="23"/>
        <v>0</v>
      </c>
      <c r="C37" s="73">
        <f t="shared" si="24"/>
        <v>0</v>
      </c>
      <c r="D37" s="104"/>
      <c r="E37" s="104"/>
      <c r="F37" s="73">
        <f t="shared" si="25"/>
        <v>0</v>
      </c>
      <c r="G37" s="73">
        <f t="shared" si="26"/>
        <v>0</v>
      </c>
      <c r="H37" s="73">
        <f t="shared" si="27"/>
        <v>0</v>
      </c>
      <c r="I37" s="73">
        <f t="shared" si="28"/>
        <v>0</v>
      </c>
      <c r="J37" s="73">
        <f t="shared" si="29"/>
        <v>0</v>
      </c>
      <c r="K37" s="73">
        <f t="shared" si="30"/>
        <v>0</v>
      </c>
      <c r="L37" s="73">
        <f t="shared" si="31"/>
        <v>0</v>
      </c>
      <c r="M37" s="73">
        <f t="shared" si="32"/>
        <v>0</v>
      </c>
      <c r="N37" s="73">
        <f t="shared" si="33"/>
        <v>0</v>
      </c>
      <c r="O37" s="73">
        <f t="shared" si="34"/>
        <v>0</v>
      </c>
      <c r="P37" s="73">
        <f t="shared" si="35"/>
        <v>0</v>
      </c>
      <c r="Q37" s="73">
        <f t="shared" si="36"/>
        <v>0</v>
      </c>
      <c r="R37" s="73">
        <f t="shared" si="37"/>
        <v>0</v>
      </c>
      <c r="S37" s="73">
        <f t="shared" si="38"/>
        <v>0</v>
      </c>
      <c r="T37" s="73">
        <f t="shared" si="39"/>
        <v>0</v>
      </c>
      <c r="U37" s="73">
        <f t="shared" si="40"/>
        <v>0</v>
      </c>
      <c r="V37" s="73">
        <f t="shared" si="41"/>
        <v>0</v>
      </c>
      <c r="W37" s="73">
        <f t="shared" si="42"/>
        <v>0</v>
      </c>
      <c r="X37" s="73">
        <f t="shared" si="43"/>
        <v>0</v>
      </c>
      <c r="Y37" s="198">
        <f t="shared" ref="Y37:Y45" si="45">SUM(B37:X37)</f>
        <v>0</v>
      </c>
    </row>
    <row r="38" spans="1:25" ht="12" hidden="1" customHeight="1" x14ac:dyDescent="0.15">
      <c r="A38" s="64">
        <v>3</v>
      </c>
      <c r="B38" s="73">
        <f t="shared" si="23"/>
        <v>0</v>
      </c>
      <c r="C38" s="73">
        <f t="shared" si="24"/>
        <v>0</v>
      </c>
      <c r="D38" s="104"/>
      <c r="E38" s="104"/>
      <c r="F38" s="73">
        <f t="shared" si="25"/>
        <v>0</v>
      </c>
      <c r="G38" s="73">
        <f t="shared" si="26"/>
        <v>0</v>
      </c>
      <c r="H38" s="73">
        <f t="shared" si="27"/>
        <v>0</v>
      </c>
      <c r="I38" s="73">
        <f t="shared" si="28"/>
        <v>0</v>
      </c>
      <c r="J38" s="73">
        <f t="shared" si="29"/>
        <v>0</v>
      </c>
      <c r="K38" s="73">
        <f t="shared" si="30"/>
        <v>0</v>
      </c>
      <c r="L38" s="73">
        <f t="shared" si="31"/>
        <v>0</v>
      </c>
      <c r="M38" s="73">
        <f t="shared" si="32"/>
        <v>0</v>
      </c>
      <c r="N38" s="73">
        <f t="shared" si="33"/>
        <v>0</v>
      </c>
      <c r="O38" s="73">
        <f t="shared" si="34"/>
        <v>0</v>
      </c>
      <c r="P38" s="73">
        <f t="shared" si="35"/>
        <v>0</v>
      </c>
      <c r="Q38" s="73">
        <f t="shared" si="36"/>
        <v>0</v>
      </c>
      <c r="R38" s="73">
        <f t="shared" si="37"/>
        <v>0</v>
      </c>
      <c r="S38" s="73">
        <f t="shared" si="38"/>
        <v>0</v>
      </c>
      <c r="T38" s="73">
        <f t="shared" si="39"/>
        <v>0</v>
      </c>
      <c r="U38" s="73">
        <f t="shared" si="40"/>
        <v>0</v>
      </c>
      <c r="V38" s="73">
        <f t="shared" si="41"/>
        <v>0</v>
      </c>
      <c r="W38" s="73">
        <f t="shared" si="42"/>
        <v>0</v>
      </c>
      <c r="X38" s="73">
        <f t="shared" si="43"/>
        <v>0</v>
      </c>
      <c r="Y38" s="198">
        <f t="shared" si="45"/>
        <v>0</v>
      </c>
    </row>
    <row r="39" spans="1:25" ht="12" hidden="1" customHeight="1" x14ac:dyDescent="0.15">
      <c r="A39" s="64">
        <v>4</v>
      </c>
      <c r="B39" s="73">
        <f t="shared" si="23"/>
        <v>0</v>
      </c>
      <c r="C39" s="73">
        <f t="shared" si="24"/>
        <v>0</v>
      </c>
      <c r="D39" s="104"/>
      <c r="E39" s="104"/>
      <c r="F39" s="73">
        <f t="shared" si="25"/>
        <v>0</v>
      </c>
      <c r="G39" s="73">
        <f t="shared" si="26"/>
        <v>0</v>
      </c>
      <c r="H39" s="73">
        <f t="shared" si="27"/>
        <v>0</v>
      </c>
      <c r="I39" s="73">
        <f t="shared" si="28"/>
        <v>0</v>
      </c>
      <c r="J39" s="73">
        <f t="shared" si="29"/>
        <v>0</v>
      </c>
      <c r="K39" s="73">
        <f t="shared" si="30"/>
        <v>0</v>
      </c>
      <c r="L39" s="73">
        <f t="shared" si="31"/>
        <v>0</v>
      </c>
      <c r="M39" s="73">
        <f t="shared" si="32"/>
        <v>0</v>
      </c>
      <c r="N39" s="73">
        <f t="shared" si="33"/>
        <v>0</v>
      </c>
      <c r="O39" s="73">
        <f t="shared" si="34"/>
        <v>0</v>
      </c>
      <c r="P39" s="73">
        <f t="shared" si="35"/>
        <v>0</v>
      </c>
      <c r="Q39" s="73">
        <f t="shared" si="36"/>
        <v>0</v>
      </c>
      <c r="R39" s="73">
        <f t="shared" si="37"/>
        <v>0</v>
      </c>
      <c r="S39" s="73">
        <f t="shared" si="38"/>
        <v>0</v>
      </c>
      <c r="T39" s="73">
        <f t="shared" si="39"/>
        <v>0</v>
      </c>
      <c r="U39" s="73">
        <f t="shared" si="40"/>
        <v>0</v>
      </c>
      <c r="V39" s="73">
        <f t="shared" si="41"/>
        <v>0</v>
      </c>
      <c r="W39" s="73">
        <f t="shared" si="42"/>
        <v>0</v>
      </c>
      <c r="X39" s="73">
        <f t="shared" si="43"/>
        <v>0</v>
      </c>
      <c r="Y39" s="198">
        <f t="shared" si="45"/>
        <v>0</v>
      </c>
    </row>
    <row r="40" spans="1:25" ht="12" hidden="1" customHeight="1" x14ac:dyDescent="0.15">
      <c r="A40" s="64">
        <v>5</v>
      </c>
      <c r="B40" s="73">
        <f t="shared" si="23"/>
        <v>0</v>
      </c>
      <c r="C40" s="73">
        <f t="shared" si="24"/>
        <v>0</v>
      </c>
      <c r="D40" s="104"/>
      <c r="E40" s="104"/>
      <c r="F40" s="73">
        <f t="shared" si="25"/>
        <v>0</v>
      </c>
      <c r="G40" s="73">
        <f t="shared" si="26"/>
        <v>0</v>
      </c>
      <c r="H40" s="73">
        <f t="shared" si="27"/>
        <v>0</v>
      </c>
      <c r="I40" s="73">
        <f t="shared" si="28"/>
        <v>0</v>
      </c>
      <c r="J40" s="73">
        <f t="shared" si="29"/>
        <v>0</v>
      </c>
      <c r="K40" s="73">
        <f t="shared" si="30"/>
        <v>0</v>
      </c>
      <c r="L40" s="73">
        <f t="shared" si="31"/>
        <v>0</v>
      </c>
      <c r="M40" s="73">
        <f t="shared" si="32"/>
        <v>0</v>
      </c>
      <c r="N40" s="73">
        <f t="shared" si="33"/>
        <v>0</v>
      </c>
      <c r="O40" s="73">
        <f t="shared" si="34"/>
        <v>0</v>
      </c>
      <c r="P40" s="73">
        <f t="shared" si="35"/>
        <v>0</v>
      </c>
      <c r="Q40" s="73">
        <f t="shared" si="36"/>
        <v>0</v>
      </c>
      <c r="R40" s="73">
        <f t="shared" si="37"/>
        <v>0</v>
      </c>
      <c r="S40" s="73">
        <f t="shared" si="38"/>
        <v>0</v>
      </c>
      <c r="T40" s="73">
        <f t="shared" si="39"/>
        <v>0</v>
      </c>
      <c r="U40" s="73">
        <f t="shared" si="40"/>
        <v>0</v>
      </c>
      <c r="V40" s="73">
        <f t="shared" si="41"/>
        <v>0</v>
      </c>
      <c r="W40" s="73">
        <f t="shared" si="42"/>
        <v>0</v>
      </c>
      <c r="X40" s="73">
        <f t="shared" si="43"/>
        <v>0</v>
      </c>
      <c r="Y40" s="198">
        <f t="shared" si="45"/>
        <v>0</v>
      </c>
    </row>
    <row r="41" spans="1:25" ht="12" hidden="1" customHeight="1" x14ac:dyDescent="0.15">
      <c r="A41" s="64">
        <v>6</v>
      </c>
      <c r="B41" s="73">
        <f t="shared" si="23"/>
        <v>0</v>
      </c>
      <c r="C41" s="73">
        <f t="shared" si="24"/>
        <v>0</v>
      </c>
      <c r="D41" s="104"/>
      <c r="E41" s="104"/>
      <c r="F41" s="73">
        <f t="shared" si="25"/>
        <v>0</v>
      </c>
      <c r="G41" s="73">
        <f t="shared" si="26"/>
        <v>0</v>
      </c>
      <c r="H41" s="73">
        <f t="shared" si="27"/>
        <v>0</v>
      </c>
      <c r="I41" s="73">
        <f t="shared" si="28"/>
        <v>0</v>
      </c>
      <c r="J41" s="73">
        <f t="shared" si="29"/>
        <v>0</v>
      </c>
      <c r="K41" s="73">
        <f t="shared" si="30"/>
        <v>0</v>
      </c>
      <c r="L41" s="73">
        <f t="shared" si="31"/>
        <v>0</v>
      </c>
      <c r="M41" s="73">
        <f t="shared" si="32"/>
        <v>0</v>
      </c>
      <c r="N41" s="73">
        <f t="shared" si="33"/>
        <v>0</v>
      </c>
      <c r="O41" s="73">
        <f t="shared" si="34"/>
        <v>0</v>
      </c>
      <c r="P41" s="73">
        <f t="shared" si="35"/>
        <v>0</v>
      </c>
      <c r="Q41" s="73">
        <f t="shared" si="36"/>
        <v>0</v>
      </c>
      <c r="R41" s="73">
        <f t="shared" si="37"/>
        <v>0</v>
      </c>
      <c r="S41" s="73">
        <f t="shared" si="38"/>
        <v>0</v>
      </c>
      <c r="T41" s="73">
        <f t="shared" si="39"/>
        <v>0</v>
      </c>
      <c r="U41" s="73">
        <f t="shared" si="40"/>
        <v>0</v>
      </c>
      <c r="V41" s="73">
        <f t="shared" si="41"/>
        <v>0</v>
      </c>
      <c r="W41" s="73">
        <f t="shared" si="42"/>
        <v>0</v>
      </c>
      <c r="X41" s="73">
        <f t="shared" si="43"/>
        <v>0</v>
      </c>
      <c r="Y41" s="198">
        <f t="shared" si="45"/>
        <v>0</v>
      </c>
    </row>
    <row r="42" spans="1:25" ht="12" hidden="1" customHeight="1" x14ac:dyDescent="0.15">
      <c r="A42" s="64">
        <v>7</v>
      </c>
      <c r="B42" s="73">
        <f t="shared" si="23"/>
        <v>0</v>
      </c>
      <c r="C42" s="73">
        <f t="shared" si="24"/>
        <v>0</v>
      </c>
      <c r="D42" s="104"/>
      <c r="E42" s="104"/>
      <c r="F42" s="73">
        <f t="shared" si="25"/>
        <v>0</v>
      </c>
      <c r="G42" s="73">
        <f t="shared" si="26"/>
        <v>0</v>
      </c>
      <c r="H42" s="73">
        <f t="shared" si="27"/>
        <v>0</v>
      </c>
      <c r="I42" s="73">
        <f t="shared" si="28"/>
        <v>0</v>
      </c>
      <c r="J42" s="73">
        <f t="shared" si="29"/>
        <v>0</v>
      </c>
      <c r="K42" s="73">
        <f t="shared" si="30"/>
        <v>0</v>
      </c>
      <c r="L42" s="73">
        <f t="shared" si="31"/>
        <v>0</v>
      </c>
      <c r="M42" s="73">
        <f t="shared" si="32"/>
        <v>0</v>
      </c>
      <c r="N42" s="73">
        <f t="shared" si="33"/>
        <v>0</v>
      </c>
      <c r="O42" s="73">
        <f t="shared" si="34"/>
        <v>0</v>
      </c>
      <c r="P42" s="73">
        <f t="shared" si="35"/>
        <v>0</v>
      </c>
      <c r="Q42" s="73">
        <f t="shared" si="36"/>
        <v>0</v>
      </c>
      <c r="R42" s="73">
        <f t="shared" si="37"/>
        <v>0</v>
      </c>
      <c r="S42" s="73">
        <f t="shared" si="38"/>
        <v>0</v>
      </c>
      <c r="T42" s="73">
        <f t="shared" si="39"/>
        <v>0</v>
      </c>
      <c r="U42" s="73">
        <f t="shared" si="40"/>
        <v>0</v>
      </c>
      <c r="V42" s="73">
        <f t="shared" si="41"/>
        <v>0</v>
      </c>
      <c r="W42" s="73">
        <f t="shared" si="42"/>
        <v>0</v>
      </c>
      <c r="X42" s="73">
        <f t="shared" si="43"/>
        <v>0</v>
      </c>
      <c r="Y42" s="198">
        <f t="shared" si="45"/>
        <v>0</v>
      </c>
    </row>
    <row r="43" spans="1:25" ht="12" hidden="1" customHeight="1" x14ac:dyDescent="0.15">
      <c r="A43" s="64">
        <v>8</v>
      </c>
      <c r="B43" s="73">
        <f t="shared" si="23"/>
        <v>0</v>
      </c>
      <c r="C43" s="73">
        <f t="shared" si="24"/>
        <v>0</v>
      </c>
      <c r="D43" s="104"/>
      <c r="E43" s="104"/>
      <c r="F43" s="73">
        <f t="shared" si="25"/>
        <v>0</v>
      </c>
      <c r="G43" s="73">
        <f t="shared" si="26"/>
        <v>0</v>
      </c>
      <c r="H43" s="73">
        <f t="shared" si="27"/>
        <v>0</v>
      </c>
      <c r="I43" s="73">
        <f t="shared" si="28"/>
        <v>0</v>
      </c>
      <c r="J43" s="73">
        <f t="shared" si="29"/>
        <v>0</v>
      </c>
      <c r="K43" s="73">
        <f t="shared" si="30"/>
        <v>0</v>
      </c>
      <c r="L43" s="73">
        <f t="shared" si="31"/>
        <v>0</v>
      </c>
      <c r="M43" s="73">
        <f t="shared" si="32"/>
        <v>0</v>
      </c>
      <c r="N43" s="73">
        <f t="shared" si="33"/>
        <v>0</v>
      </c>
      <c r="O43" s="73">
        <f t="shared" si="34"/>
        <v>0</v>
      </c>
      <c r="P43" s="73">
        <f t="shared" si="35"/>
        <v>0</v>
      </c>
      <c r="Q43" s="73">
        <f t="shared" si="36"/>
        <v>0</v>
      </c>
      <c r="R43" s="73">
        <f t="shared" si="37"/>
        <v>0</v>
      </c>
      <c r="S43" s="73">
        <f t="shared" si="38"/>
        <v>0</v>
      </c>
      <c r="T43" s="73">
        <f t="shared" si="39"/>
        <v>0</v>
      </c>
      <c r="U43" s="73">
        <f t="shared" si="40"/>
        <v>0</v>
      </c>
      <c r="V43" s="73">
        <f t="shared" si="41"/>
        <v>0</v>
      </c>
      <c r="W43" s="73">
        <f t="shared" si="42"/>
        <v>0</v>
      </c>
      <c r="X43" s="73">
        <f t="shared" si="43"/>
        <v>0</v>
      </c>
      <c r="Y43" s="198">
        <f t="shared" si="45"/>
        <v>0</v>
      </c>
    </row>
    <row r="44" spans="1:25" ht="12" hidden="1" customHeight="1" x14ac:dyDescent="0.15">
      <c r="A44" s="64">
        <v>9</v>
      </c>
      <c r="B44" s="73">
        <f t="shared" si="23"/>
        <v>0</v>
      </c>
      <c r="C44" s="73">
        <f t="shared" si="24"/>
        <v>0</v>
      </c>
      <c r="D44" s="104"/>
      <c r="E44" s="104"/>
      <c r="F44" s="73">
        <f t="shared" si="25"/>
        <v>0</v>
      </c>
      <c r="G44" s="73">
        <f t="shared" si="26"/>
        <v>0</v>
      </c>
      <c r="H44" s="73">
        <f t="shared" si="27"/>
        <v>0</v>
      </c>
      <c r="I44" s="73">
        <f t="shared" si="28"/>
        <v>0</v>
      </c>
      <c r="J44" s="73">
        <f t="shared" si="29"/>
        <v>0</v>
      </c>
      <c r="K44" s="73">
        <f t="shared" si="30"/>
        <v>0</v>
      </c>
      <c r="L44" s="73">
        <f t="shared" si="31"/>
        <v>0</v>
      </c>
      <c r="M44" s="73">
        <f t="shared" si="32"/>
        <v>0</v>
      </c>
      <c r="N44" s="73">
        <f t="shared" si="33"/>
        <v>0</v>
      </c>
      <c r="O44" s="73">
        <f t="shared" si="34"/>
        <v>0</v>
      </c>
      <c r="P44" s="73">
        <f t="shared" si="35"/>
        <v>0</v>
      </c>
      <c r="Q44" s="73">
        <f t="shared" si="36"/>
        <v>0</v>
      </c>
      <c r="R44" s="73">
        <f t="shared" si="37"/>
        <v>0</v>
      </c>
      <c r="S44" s="73">
        <f t="shared" si="38"/>
        <v>0</v>
      </c>
      <c r="T44" s="73">
        <f t="shared" si="39"/>
        <v>0</v>
      </c>
      <c r="U44" s="73">
        <f t="shared" si="40"/>
        <v>0</v>
      </c>
      <c r="V44" s="73">
        <f t="shared" si="41"/>
        <v>0</v>
      </c>
      <c r="W44" s="73">
        <f t="shared" si="42"/>
        <v>0</v>
      </c>
      <c r="X44" s="73">
        <f t="shared" si="43"/>
        <v>0</v>
      </c>
      <c r="Y44" s="198">
        <f t="shared" si="45"/>
        <v>0</v>
      </c>
    </row>
    <row r="45" spans="1:25" ht="12" hidden="1" customHeight="1" x14ac:dyDescent="0.15">
      <c r="A45" s="64">
        <v>10</v>
      </c>
      <c r="B45" s="73">
        <f t="shared" si="23"/>
        <v>0</v>
      </c>
      <c r="C45" s="73">
        <f t="shared" si="24"/>
        <v>0</v>
      </c>
      <c r="D45" s="104"/>
      <c r="E45" s="104"/>
      <c r="F45" s="73">
        <f t="shared" si="25"/>
        <v>0</v>
      </c>
      <c r="G45" s="73">
        <f t="shared" si="26"/>
        <v>0</v>
      </c>
      <c r="H45" s="73">
        <f t="shared" si="27"/>
        <v>0</v>
      </c>
      <c r="I45" s="73">
        <f t="shared" si="28"/>
        <v>0</v>
      </c>
      <c r="J45" s="73">
        <f t="shared" si="29"/>
        <v>0</v>
      </c>
      <c r="K45" s="73">
        <f t="shared" si="30"/>
        <v>0</v>
      </c>
      <c r="L45" s="73">
        <f t="shared" si="31"/>
        <v>0</v>
      </c>
      <c r="M45" s="73">
        <f t="shared" si="32"/>
        <v>0</v>
      </c>
      <c r="N45" s="73">
        <f t="shared" si="33"/>
        <v>0</v>
      </c>
      <c r="O45" s="73">
        <f t="shared" si="34"/>
        <v>0</v>
      </c>
      <c r="P45" s="73">
        <f t="shared" si="35"/>
        <v>0</v>
      </c>
      <c r="Q45" s="73">
        <f t="shared" si="36"/>
        <v>0</v>
      </c>
      <c r="R45" s="73">
        <f t="shared" si="37"/>
        <v>0</v>
      </c>
      <c r="S45" s="73">
        <f t="shared" si="38"/>
        <v>0</v>
      </c>
      <c r="T45" s="73">
        <f t="shared" si="39"/>
        <v>0</v>
      </c>
      <c r="U45" s="73">
        <f t="shared" si="40"/>
        <v>0</v>
      </c>
      <c r="V45" s="73">
        <f t="shared" si="41"/>
        <v>0</v>
      </c>
      <c r="W45" s="73">
        <f t="shared" si="42"/>
        <v>0</v>
      </c>
      <c r="X45" s="73">
        <f t="shared" si="43"/>
        <v>0</v>
      </c>
      <c r="Y45" s="198">
        <f t="shared" si="45"/>
        <v>0</v>
      </c>
    </row>
    <row r="46" spans="1:25" ht="12" hidden="1" customHeight="1" thickBot="1" x14ac:dyDescent="0.2">
      <c r="A46" s="195" t="s">
        <v>628</v>
      </c>
      <c r="B46" s="196">
        <f t="shared" ref="B46:P46" si="46">SUM(B36:B45)</f>
        <v>0</v>
      </c>
      <c r="C46" s="196">
        <f t="shared" si="46"/>
        <v>0</v>
      </c>
      <c r="D46" s="196"/>
      <c r="E46" s="196"/>
      <c r="F46" s="196">
        <f t="shared" si="46"/>
        <v>0</v>
      </c>
      <c r="G46" s="196">
        <f t="shared" si="46"/>
        <v>0</v>
      </c>
      <c r="H46" s="196">
        <f t="shared" si="46"/>
        <v>0</v>
      </c>
      <c r="I46" s="196">
        <f t="shared" si="46"/>
        <v>0</v>
      </c>
      <c r="J46" s="196">
        <f t="shared" si="46"/>
        <v>0</v>
      </c>
      <c r="K46" s="196">
        <f t="shared" si="46"/>
        <v>0</v>
      </c>
      <c r="L46" s="196">
        <f t="shared" si="46"/>
        <v>0</v>
      </c>
      <c r="M46" s="196">
        <f t="shared" si="46"/>
        <v>0</v>
      </c>
      <c r="N46" s="196">
        <f t="shared" si="46"/>
        <v>0</v>
      </c>
      <c r="O46" s="196">
        <f t="shared" si="46"/>
        <v>0</v>
      </c>
      <c r="P46" s="196">
        <f t="shared" si="46"/>
        <v>0</v>
      </c>
      <c r="Q46" s="196">
        <f t="shared" ref="Q46:Y46" si="47">SUM(Q36:Q45)</f>
        <v>0</v>
      </c>
      <c r="R46" s="196">
        <f t="shared" si="47"/>
        <v>0</v>
      </c>
      <c r="S46" s="196">
        <f t="shared" si="47"/>
        <v>0</v>
      </c>
      <c r="T46" s="196">
        <f t="shared" si="47"/>
        <v>0</v>
      </c>
      <c r="U46" s="196">
        <f t="shared" si="47"/>
        <v>0</v>
      </c>
      <c r="V46" s="196">
        <f t="shared" si="47"/>
        <v>0</v>
      </c>
      <c r="W46" s="196">
        <f t="shared" si="47"/>
        <v>0</v>
      </c>
      <c r="X46" s="196">
        <f t="shared" si="47"/>
        <v>0</v>
      </c>
      <c r="Y46" s="197">
        <f t="shared" si="47"/>
        <v>0</v>
      </c>
    </row>
    <row r="47" spans="1:25" ht="12" hidden="1" customHeight="1" x14ac:dyDescent="0.15">
      <c r="A47" s="572" t="s">
        <v>2278</v>
      </c>
      <c r="B47" s="572"/>
      <c r="C47" s="572"/>
      <c r="D47" s="572"/>
      <c r="E47" s="572">
        <f>SUM(G47:P47)</f>
        <v>0</v>
      </c>
      <c r="F47" s="572"/>
      <c r="G47" s="6" t="str">
        <f>IF(COUNTIF(G5,"*"&amp;"千葉市"&amp;"*")+COUNTIF(G5,"*"&amp;"中央区"&amp;"*")+COUNTIF(G5,"*"&amp;"緑区"&amp;"*")+COUNTIF(G5,"*"&amp;"花見川区"&amp;"*")+COUNTIF(G5,"*"&amp;"美浜区"&amp;"*")+COUNTIF(G5,"*"&amp;"稲毛区"&amp;"*")+COUNTIF(G5,"*"&amp;"市川市"&amp;"*")+COUNTIF(G5,"*"&amp;"船橋市"&amp;"*")+COUNTIF(G5,"*"&amp;"松戸市"&amp;"*")+COUNTIF(G5,"*"&amp;"野田市"&amp;"*")+COUNTIF(G5,"*"&amp;"佐倉市"&amp;"*")+COUNTIF(G5,"*"&amp;"習志野市"&amp;"*")+COUNTIF(G5,"*"&amp;"柏市"&amp;"*")+COUNTIF(G5,"*"&amp;"市原市"&amp;"*")+COUNTIF(G5,"*"&amp;"流山市"&amp;"*")
+COUNTIF(G5,"*"&amp;"八千代市"&amp;"*")+COUNTIF(G5,"*"&amp;"我孫子市"&amp;"*")+COUNTIF(G5,"*"&amp;"鎌ヶ谷市"&amp;"*")+COUNTIF(G5,"*"&amp;"鎌ケ谷市"&amp;"*")+COUNTIF(G5,"*"&amp;"浦安市"&amp;"*")+COUNTIF(G5,"*"&amp;"四街道市"&amp;"*")+COUNTIF(G5,"*"&amp;"白井市"&amp;"*")
+COUNTIF(G5,"*"&amp;"鎌ヶ谷市"&amp;"*"),G8,"")</f>
        <v/>
      </c>
      <c r="H47" s="6" t="str">
        <f>IF(COUNTIF(H5,"*"&amp;"千葉市"&amp;"*")+COUNTIF(H5,"*"&amp;"中央区"&amp;"*")+COUNTIF(H5,"*"&amp;"緑区"&amp;"*")+COUNTIF(H5,"*"&amp;"花見川区"&amp;"*")+COUNTIF(H5,"*"&amp;"美浜区"&amp;"*")+COUNTIF(H5,"*"&amp;"稲毛区"&amp;"*")+COUNTIF(H5,"*"&amp;"市川市"&amp;"*")+COUNTIF(H5,"*"&amp;"船橋市"&amp;"*")+COUNTIF(H5,"*"&amp;"松戸市"&amp;"*")+COUNTIF(H5,"*"&amp;"野田市"&amp;"*")+COUNTIF(H5,"*"&amp;"佐倉市"&amp;"*")+COUNTIF(H5,"*"&amp;"習志野市"&amp;"*")+COUNTIF(H5,"*"&amp;"柏市"&amp;"*")+COUNTIF(H5,"*"&amp;"市原市"&amp;"*")+COUNTIF(H5,"*"&amp;"流山市"&amp;"*")
+COUNTIF(H5,"*"&amp;"八千代市"&amp;"*")+COUNTIF(H5,"*"&amp;"我孫子市"&amp;"*")+COUNTIF(H5,"*"&amp;"鎌ヶ谷市"&amp;"*")+COUNTIF(H5,"*"&amp;"鎌ケ谷市"&amp;"*")+COUNTIF(H5,"*"&amp;"浦安市"&amp;"*")+COUNTIF(H5,"*"&amp;"四街道市"&amp;"*")+COUNTIF(H5,"*"&amp;"白井市"&amp;"*")
+COUNTIF(H5,"*"&amp;"鎌ヶ谷市"&amp;"*"),H8,"")</f>
        <v/>
      </c>
      <c r="I47" s="6" t="str">
        <f>IF(COUNTIF(I5,"*"&amp;"千葉市"&amp;"*")+COUNTIF(I5,"*"&amp;"中央区"&amp;"*")+COUNTIF(I5,"*"&amp;"緑区"&amp;"*")+COUNTIF(I5,"*"&amp;"花見川区"&amp;"*")+COUNTIF(I5,"*"&amp;"美浜区"&amp;"*")+COUNTIF(I5,"*"&amp;"稲毛区"&amp;"*")+COUNTIF(I5,"*"&amp;"市川市"&amp;"*")+COUNTIF(I5,"*"&amp;"船橋市"&amp;"*")+COUNTIF(I5,"*"&amp;"松戸市"&amp;"*")+COUNTIF(I5,"*"&amp;"野田市"&amp;"*")+COUNTIF(I5,"*"&amp;"佐倉市"&amp;"*")+COUNTIF(I5,"*"&amp;"習志野市"&amp;"*")+COUNTIF(I5,"*"&amp;"柏市"&amp;"*")+COUNTIF(I5,"*"&amp;"市原市"&amp;"*")+COUNTIF(I5,"*"&amp;"流山市"&amp;"*")
+COUNTIF(I5,"*"&amp;"八千代市"&amp;"*")+COUNTIF(I5,"*"&amp;"我孫子市"&amp;"*")+COUNTIF(I5,"*"&amp;"鎌ヶ谷市"&amp;"*")+COUNTIF(I5,"*"&amp;"鎌ケ谷市"&amp;"*")+COUNTIF(I5,"*"&amp;"浦安市"&amp;"*")+COUNTIF(I5,"*"&amp;"四街道市"&amp;"*")+COUNTIF(I5,"*"&amp;"白井市"&amp;"*")
+COUNTIF(I5,"*"&amp;"鎌ヶ谷市"&amp;"*"),I8,"")</f>
        <v/>
      </c>
      <c r="J47" s="6" t="str">
        <f>IF(COUNTIF(J5,"*"&amp;"千葉市"&amp;"*")+COUNTIF(J5,"*"&amp;"中央区"&amp;"*")+COUNTIF(J5,"*"&amp;"緑区"&amp;"*")+COUNTIF(J5,"*"&amp;"花見川区"&amp;"*")+COUNTIF(J5,"*"&amp;"美浜区"&amp;"*")+COUNTIF(J5,"*"&amp;"稲毛区"&amp;"*")+COUNTIF(J5,"*"&amp;"市川市"&amp;"*")+COUNTIF(J5,"*"&amp;"船橋市"&amp;"*")+COUNTIF(J5,"*"&amp;"松戸市"&amp;"*")+COUNTIF(J5,"*"&amp;"野田市"&amp;"*")+COUNTIF(J5,"*"&amp;"佐倉市"&amp;"*")+COUNTIF(J5,"*"&amp;"習志野市"&amp;"*")+COUNTIF(J5,"*"&amp;"柏市"&amp;"*")+COUNTIF(J5,"*"&amp;"市原市"&amp;"*")+COUNTIF(J5,"*"&amp;"流山市"&amp;"*")
+COUNTIF(J5,"*"&amp;"八千代市"&amp;"*")+COUNTIF(J5,"*"&amp;"我孫子市"&amp;"*")+COUNTIF(J5,"*"&amp;"鎌ヶ谷市"&amp;"*")+COUNTIF(J5,"*"&amp;"鎌ケ谷市"&amp;"*")+COUNTIF(J5,"*"&amp;"浦安市"&amp;"*")+COUNTIF(J5,"*"&amp;"四街道市"&amp;"*")+COUNTIF(J5,"*"&amp;"白井市"&amp;"*")
+COUNTIF(J5,"*"&amp;"鎌ヶ谷市"&amp;"*"),J8,"")</f>
        <v/>
      </c>
      <c r="K47" s="6" t="str">
        <f>IF(COUNTIF(K5,"*"&amp;"千葉市"&amp;"*")+COUNTIF(K5,"*"&amp;"中央区"&amp;"*")+COUNTIF(K5,"*"&amp;"緑区"&amp;"*")+COUNTIF(K5,"*"&amp;"花見川区"&amp;"*")+COUNTIF(K5,"*"&amp;"美浜区"&amp;"*")+COUNTIF(K5,"*"&amp;"稲毛区"&amp;"*")+COUNTIF(K5,"*"&amp;"市川市"&amp;"*")+COUNTIF(K5,"*"&amp;"船橋市"&amp;"*")+COUNTIF(K5,"*"&amp;"松戸市"&amp;"*")+COUNTIF(K5,"*"&amp;"野田市"&amp;"*")+COUNTIF(K5,"*"&amp;"佐倉市"&amp;"*")+COUNTIF(K5,"*"&amp;"習志野市"&amp;"*")+COUNTIF(K5,"*"&amp;"柏市"&amp;"*")+COUNTIF(K5,"*"&amp;"市原市"&amp;"*")+COUNTIF(K5,"*"&amp;"流山市"&amp;"*")
+COUNTIF(K5,"*"&amp;"八千代市"&amp;"*")+COUNTIF(K5,"*"&amp;"我孫子市"&amp;"*")+COUNTIF(K5,"*"&amp;"鎌ヶ谷市"&amp;"*")+COUNTIF(K5,"*"&amp;"鎌ケ谷市"&amp;"*")+COUNTIF(K5,"*"&amp;"浦安市"&amp;"*")+COUNTIF(K5,"*"&amp;"四街道市"&amp;"*")+COUNTIF(K5,"*"&amp;"白井市"&amp;"*")
+COUNTIF(K5,"*"&amp;"鎌ヶ谷市"&amp;"*"),K8,"")</f>
        <v/>
      </c>
      <c r="L47" s="6" t="str">
        <f t="shared" ref="L47:P47" si="48">IF(COUNTIF(L5,"*"&amp;"千葉市"&amp;"*")+COUNTIF(L5,"*"&amp;"中央区"&amp;"*")+COUNTIF(L5,"*"&amp;"緑区"&amp;"*")+COUNTIF(L5,"*"&amp;"花見川区"&amp;"*")+COUNTIF(L5,"*"&amp;"美浜区"&amp;"*")+COUNTIF(L5,"*"&amp;"稲毛区"&amp;"*")+COUNTIF(L5,"*"&amp;"市川市"&amp;"*")+COUNTIF(L5,"*"&amp;"船橋市"&amp;"*")+COUNTIF(L5,"*"&amp;"松戸市"&amp;"*")+COUNTIF(L5,"*"&amp;"野田市"&amp;"*")+COUNTIF(L5,"*"&amp;"佐倉市"&amp;"*")+COUNTIF(L5,"*"&amp;"習志野市"&amp;"*")+COUNTIF(L5,"*"&amp;"柏市"&amp;"*")+COUNTIF(L5,"*"&amp;"市原市"&amp;"*")+COUNTIF(L5,"*"&amp;"流山市"&amp;"*")
+COUNTIF(L5,"*"&amp;"八千代市"&amp;"*")+COUNTIF(L5,"*"&amp;"我孫子市"&amp;"*")+COUNTIF(L5,"*"&amp;"鎌ヶ谷市"&amp;"*")+COUNTIF(L5,"*"&amp;"鎌ケ谷市"&amp;"*")+COUNTIF(L5,"*"&amp;"浦安市"&amp;"*")+COUNTIF(L5,"*"&amp;"四街道市"&amp;"*")+COUNTIF(L5,"*"&amp;"白井市"&amp;"*")
+COUNTIF(L5,"*"&amp;"鎌ヶ谷市"&amp;"*"),L8,"")</f>
        <v/>
      </c>
      <c r="M47" s="6" t="str">
        <f t="shared" si="48"/>
        <v/>
      </c>
      <c r="N47" s="6" t="str">
        <f t="shared" si="48"/>
        <v/>
      </c>
      <c r="O47" s="6" t="str">
        <f t="shared" si="48"/>
        <v/>
      </c>
      <c r="P47" s="6" t="str">
        <f t="shared" si="48"/>
        <v/>
      </c>
    </row>
    <row r="48" spans="1:25" ht="12" hidden="1" customHeight="1" x14ac:dyDescent="0.15">
      <c r="A48" s="572" t="s">
        <v>2171</v>
      </c>
      <c r="B48" s="572"/>
      <c r="C48" s="572"/>
      <c r="D48" s="572"/>
      <c r="E48" s="572">
        <f>SUM(G48:P48)</f>
        <v>0</v>
      </c>
      <c r="F48" s="572"/>
      <c r="G48" s="6" t="str">
        <f>IF(COUNTIF(G5,"*"&amp;"千葉市"&amp;"*")+COUNTIF(G5,"*"&amp;"中央区"&amp;"*")+COUNTIF(G5,"*"&amp;"緑区"&amp;"*")+COUNTIF(G5,"*"&amp;"花見川区"&amp;"*")+COUNTIF(G5,"*"&amp;"美浜区"&amp;"*")+COUNTIF(G5,"*"&amp;"稲毛区"&amp;"*")+COUNTIF(G5,"*"&amp;"市川市"&amp;"*")+COUNTIF(G5,"*"&amp;"船橋市"&amp;"*")+COUNTIF(G5,"*"&amp;"松戸市"&amp;"*")+COUNTIF(G5,"*"&amp;"野田市"&amp;"*")+COUNTIF(G5,"*"&amp;"佐倉市"&amp;"*")+COUNTIF(G5,"*"&amp;"習志野市"&amp;"*")+COUNTIF(G5,"*"&amp;"柏市"&amp;"*")+COUNTIF(G5,"*"&amp;"市原市"&amp;"*")+COUNTIF(G5,"*"&amp;"流山市"&amp;"*")
+COUNTIF(G5,"*"&amp;"八千代市"&amp;"*")+COUNTIF(G5,"*"&amp;"我孫子市"&amp;"*")+COUNTIF(G5,"*"&amp;"鎌ヶ谷市"&amp;"*")+COUNTIF(G5,"*"&amp;"鎌ケ谷市"&amp;"*")+COUNTIF(G5,"*"&amp;"浦安市"&amp;"*")+COUNTIF(G5,"*"&amp;"四街道市"&amp;"*")+COUNTIF(G5,"*"&amp;"白井市"&amp;"*")
+COUNTIF(G5,"*"&amp;"鎌ヶ谷市"&amp;"*"),G31,"")</f>
        <v/>
      </c>
      <c r="H48" s="6" t="str">
        <f>IF(COUNTIF(H5,"*"&amp;"千葉市"&amp;"*")+COUNTIF(H5,"*"&amp;"中央区"&amp;"*")+COUNTIF(H5,"*"&amp;"緑区"&amp;"*")+COUNTIF(H5,"*"&amp;"花見川区"&amp;"*")+COUNTIF(H5,"*"&amp;"美浜区"&amp;"*")+COUNTIF(H5,"*"&amp;"稲毛区"&amp;"*")+COUNTIF(H5,"*"&amp;"市川市"&amp;"*")+COUNTIF(H5,"*"&amp;"船橋市"&amp;"*")+COUNTIF(H5,"*"&amp;"松戸市"&amp;"*")+COUNTIF(H5,"*"&amp;"野田市"&amp;"*")+COUNTIF(H5,"*"&amp;"佐倉市"&amp;"*")+COUNTIF(H5,"*"&amp;"習志野市"&amp;"*")+COUNTIF(H5,"*"&amp;"柏市"&amp;"*")+COUNTIF(H5,"*"&amp;"市原市"&amp;"*")+COUNTIF(H5,"*"&amp;"流山市"&amp;"*")
+COUNTIF(H5,"*"&amp;"八千代市"&amp;"*")+COUNTIF(H5,"*"&amp;"我孫子市"&amp;"*")+COUNTIF(H5,"*"&amp;"鎌ヶ谷市"&amp;"*")+COUNTIF(H5,"*"&amp;"鎌ケ谷市"&amp;"*")+COUNTIF(H5,"*"&amp;"浦安市"&amp;"*")+COUNTIF(H5,"*"&amp;"四街道市"&amp;"*")+COUNTIF(H5,"*"&amp;"白井市"&amp;"*")
+COUNTIF(H5,"*"&amp;"鎌ヶ谷市"&amp;"*"),H31,"")</f>
        <v/>
      </c>
      <c r="I48" s="6" t="str">
        <f>IF(COUNTIF(I5,"*"&amp;"千葉市"&amp;"*")+COUNTIF(I5,"*"&amp;"中央区"&amp;"*")+COUNTIF(I5,"*"&amp;"緑区"&amp;"*")+COUNTIF(I5,"*"&amp;"花見川区"&amp;"*")+COUNTIF(I5,"*"&amp;"美浜区"&amp;"*")+COUNTIF(I5,"*"&amp;"稲毛区"&amp;"*")+COUNTIF(I5,"*"&amp;"市川市"&amp;"*")+COUNTIF(I5,"*"&amp;"船橋市"&amp;"*")+COUNTIF(I5,"*"&amp;"松戸市"&amp;"*")+COUNTIF(I5,"*"&amp;"野田市"&amp;"*")+COUNTIF(I5,"*"&amp;"佐倉市"&amp;"*")+COUNTIF(I5,"*"&amp;"習志野市"&amp;"*")+COUNTIF(I5,"*"&amp;"柏市"&amp;"*")+COUNTIF(I5,"*"&amp;"市原市"&amp;"*")+COUNTIF(I5,"*"&amp;"流山市"&amp;"*")
+COUNTIF(I5,"*"&amp;"八千代市"&amp;"*")+COUNTIF(I5,"*"&amp;"我孫子市"&amp;"*")+COUNTIF(I5,"*"&amp;"鎌ヶ谷市"&amp;"*")+COUNTIF(I5,"*"&amp;"鎌ケ谷市"&amp;"*")+COUNTIF(I5,"*"&amp;"浦安市"&amp;"*")+COUNTIF(I5,"*"&amp;"四街道市"&amp;"*")+COUNTIF(I5,"*"&amp;"白井市"&amp;"*")
+COUNTIF(I5,"*"&amp;"鎌ヶ谷市"&amp;"*"),I31,"")</f>
        <v/>
      </c>
      <c r="J48" s="6" t="str">
        <f t="shared" ref="J48:P48" si="49">IF(COUNTIF(J5,"*"&amp;"千葉市"&amp;"*")+COUNTIF(J5,"*"&amp;"中央区"&amp;"*")+COUNTIF(J5,"*"&amp;"緑区"&amp;"*")+COUNTIF(J5,"*"&amp;"花見川区"&amp;"*")+COUNTIF(J5,"*"&amp;"美浜区"&amp;"*")+COUNTIF(J5,"*"&amp;"稲毛区"&amp;"*")+COUNTIF(J5,"*"&amp;"市川市"&amp;"*")+COUNTIF(J5,"*"&amp;"船橋市"&amp;"*")+COUNTIF(J5,"*"&amp;"松戸市"&amp;"*")+COUNTIF(J5,"*"&amp;"野田市"&amp;"*")+COUNTIF(J5,"*"&amp;"佐倉市"&amp;"*")+COUNTIF(J5,"*"&amp;"習志野市"&amp;"*")+COUNTIF(J5,"*"&amp;"柏市"&amp;"*")+COUNTIF(J5,"*"&amp;"市原市"&amp;"*")+COUNTIF(J5,"*"&amp;"流山市"&amp;"*")
+COUNTIF(J5,"*"&amp;"八千代市"&amp;"*")+COUNTIF(J5,"*"&amp;"我孫子市"&amp;"*")+COUNTIF(J5,"*"&amp;"鎌ヶ谷市"&amp;"*")+COUNTIF(J5,"*"&amp;"鎌ケ谷市"&amp;"*")+COUNTIF(J5,"*"&amp;"浦安市"&amp;"*")+COUNTIF(J5,"*"&amp;"四街道市"&amp;"*")+COUNTIF(J5,"*"&amp;"白井市"&amp;"*")
+COUNTIF(J5,"*"&amp;"鎌ヶ谷市"&amp;"*"),J31,"")</f>
        <v/>
      </c>
      <c r="K48" s="6" t="str">
        <f t="shared" si="49"/>
        <v/>
      </c>
      <c r="L48" s="6" t="str">
        <f t="shared" si="49"/>
        <v/>
      </c>
      <c r="M48" s="6" t="str">
        <f t="shared" si="49"/>
        <v/>
      </c>
      <c r="N48" s="6" t="str">
        <f t="shared" si="49"/>
        <v/>
      </c>
      <c r="O48" s="6" t="str">
        <f t="shared" si="49"/>
        <v/>
      </c>
      <c r="P48" s="6" t="str">
        <f t="shared" si="49"/>
        <v/>
      </c>
    </row>
    <row r="49" spans="1:16" ht="12" hidden="1" customHeight="1" x14ac:dyDescent="0.15">
      <c r="A49" s="572" t="s">
        <v>2281</v>
      </c>
      <c r="B49" s="572"/>
      <c r="C49" s="572"/>
      <c r="D49" s="572"/>
      <c r="E49" s="572">
        <f>SUM(G49:P49)</f>
        <v>0</v>
      </c>
      <c r="F49" s="572"/>
      <c r="G49" s="6">
        <f>IF(G48&gt;0,COUNTIFS(実績自動車一覧!$B$16:$B$1015,G3,実績自動車一覧!$CU$16:$CU$1015,"電気")+COUNTIFS(実績自動車一覧!$B$16:$B$1015,G3,実績自動車一覧!$CU$16:$CU$1015,"燃料電池(圧縮水素)"),0)</f>
        <v>0</v>
      </c>
      <c r="H49" s="6">
        <f>IF(H48&gt;0,COUNTIFS(実績自動車一覧!$B$16:$B$1015,H3,実績自動車一覧!$CU$16:$CU$1015,"電気")+COUNTIFS(実績自動車一覧!$B$16:$B$1015,H3,実績自動車一覧!$CU$16:$CU$1015,"燃料電池(圧縮水素)"),0)</f>
        <v>0</v>
      </c>
      <c r="I49" s="6">
        <f>IF(I48&gt;0,COUNTIFS(実績自動車一覧!$B$16:$B$1015,I3,実績自動車一覧!$CU$16:$CU$1015,"電気")+COUNTIFS(実績自動車一覧!$B$16:$B$1015,I3,実績自動車一覧!$CU$16:$CU$1015,"燃料電池(圧縮水素)"),0)</f>
        <v>0</v>
      </c>
      <c r="J49" s="6">
        <f>IF(J48&gt;0,COUNTIFS(実績自動車一覧!$B$16:$B$1015,J3,実績自動車一覧!$CU$16:$CU$1015,"電気")+COUNTIFS(実績自動車一覧!$B$16:$B$1015,J3,実績自動車一覧!$CU$16:$CU$1015,"燃料電池(圧縮水素)"),0)</f>
        <v>0</v>
      </c>
      <c r="K49" s="6">
        <f>IF(K48&gt;0,COUNTIFS(実績自動車一覧!$B$16:$B$1015,K3,実績自動車一覧!$CU$16:$CU$1015,"電気")+COUNTIFS(実績自動車一覧!$B$16:$B$1015,K3,実績自動車一覧!$CU$16:$CU$1015,"燃料電池(圧縮水素)"),0)</f>
        <v>0</v>
      </c>
      <c r="L49" s="6">
        <f>IF(L48&gt;0,COUNTIFS(実績自動車一覧!$B$16:$B$1015,L3,実績自動車一覧!$CU$16:$CU$1015,"電気")+COUNTIFS(実績自動車一覧!$B$16:$B$1015,L3,実績自動車一覧!$CU$16:$CU$1015,"燃料電池(圧縮水素)"),0)</f>
        <v>0</v>
      </c>
      <c r="M49" s="6">
        <f>IF(M48&gt;0,COUNTIFS(実績自動車一覧!$B$16:$B$1015,M3,実績自動車一覧!$CU$16:$CU$1015,"電気")+COUNTIFS(実績自動車一覧!$B$16:$B$1015,M3,実績自動車一覧!$CU$16:$CU$1015,"燃料電池(圧縮水素)"),0)</f>
        <v>0</v>
      </c>
      <c r="N49" s="6">
        <f>IF(N48&gt;0,COUNTIFS(実績自動車一覧!$B$16:$B$1015,N3,実績自動車一覧!$CU$16:$CU$1015,"電気")+COUNTIFS(実績自動車一覧!$B$16:$B$1015,N3,実績自動車一覧!$CU$16:$CU$1015,"燃料電池(圧縮水素)"),0)</f>
        <v>0</v>
      </c>
      <c r="O49" s="6">
        <f>IF(O48&gt;0,COUNTIFS(実績自動車一覧!$B$16:$B$1015,O3,実績自動車一覧!$CU$16:$CU$1015,"電気")+COUNTIFS(実績自動車一覧!$B$16:$B$1015,O3,実績自動車一覧!$CU$16:$CU$1015,"燃料電池(圧縮水素)"),0)</f>
        <v>0</v>
      </c>
      <c r="P49" s="6">
        <f>IF(P48&gt;0,COUNTIFS(実績自動車一覧!$B$16:$B$1015,P3,実績自動車一覧!$CU$16:$CU$1015,"電気")+COUNTIFS(実績自動車一覧!$B$16:$B$1015,P3,実績自動車一覧!$CU$16:$CU$1015,"燃料電池(圧縮水素)"),0)</f>
        <v>0</v>
      </c>
    </row>
  </sheetData>
  <sheetProtection algorithmName="SHA-512" hashValue="RXHSn2y6r5afUDMZYpOQDde+euyfEE9H+SMLtbU8LUHQkqHGO2YOBUlqCKWBbp6fx7MD49uunNyg6+OlSLaxIg==" saltValue="1+bmxVSY47N6Y3G8HCF+Dw==" spinCount="100000" sheet="1" objects="1" scenarios="1"/>
  <mergeCells count="87">
    <mergeCell ref="A49:D49"/>
    <mergeCell ref="E49:F49"/>
    <mergeCell ref="A47:D47"/>
    <mergeCell ref="E47:F47"/>
    <mergeCell ref="A48:D48"/>
    <mergeCell ref="E48:F48"/>
    <mergeCell ref="J5:J6"/>
    <mergeCell ref="I5:I6"/>
    <mergeCell ref="C11:D11"/>
    <mergeCell ref="C13:D13"/>
    <mergeCell ref="E13:F13"/>
    <mergeCell ref="G5:G6"/>
    <mergeCell ref="E7:F7"/>
    <mergeCell ref="E10:F10"/>
    <mergeCell ref="E9:F9"/>
    <mergeCell ref="C12:D12"/>
    <mergeCell ref="C9:D9"/>
    <mergeCell ref="E8:F8"/>
    <mergeCell ref="A7:D7"/>
    <mergeCell ref="O5:O6"/>
    <mergeCell ref="P5:P6"/>
    <mergeCell ref="K5:K6"/>
    <mergeCell ref="L5:L6"/>
    <mergeCell ref="M5:M6"/>
    <mergeCell ref="N5:N6"/>
    <mergeCell ref="A14:B17"/>
    <mergeCell ref="A9:B9"/>
    <mergeCell ref="C10:D10"/>
    <mergeCell ref="A10:B13"/>
    <mergeCell ref="A8:D8"/>
    <mergeCell ref="E20:F20"/>
    <mergeCell ref="E19:F19"/>
    <mergeCell ref="C15:D15"/>
    <mergeCell ref="C16:D16"/>
    <mergeCell ref="C14:D14"/>
    <mergeCell ref="E16:F16"/>
    <mergeCell ref="E17:F17"/>
    <mergeCell ref="C17:D17"/>
    <mergeCell ref="E14:F14"/>
    <mergeCell ref="E15:F15"/>
    <mergeCell ref="E26:F26"/>
    <mergeCell ref="A22:B25"/>
    <mergeCell ref="H5:H6"/>
    <mergeCell ref="E25:F25"/>
    <mergeCell ref="C22:D22"/>
    <mergeCell ref="C25:D25"/>
    <mergeCell ref="C24:D24"/>
    <mergeCell ref="E24:F24"/>
    <mergeCell ref="E22:F22"/>
    <mergeCell ref="C23:D23"/>
    <mergeCell ref="E23:F23"/>
    <mergeCell ref="C19:D19"/>
    <mergeCell ref="E12:F12"/>
    <mergeCell ref="E11:F11"/>
    <mergeCell ref="C20:D20"/>
    <mergeCell ref="A18:B21"/>
    <mergeCell ref="C21:D21"/>
    <mergeCell ref="E21:F21"/>
    <mergeCell ref="C18:D18"/>
    <mergeCell ref="E18:F18"/>
    <mergeCell ref="A31:D31"/>
    <mergeCell ref="E31:F31"/>
    <mergeCell ref="A30:D30"/>
    <mergeCell ref="E30:F30"/>
    <mergeCell ref="A26:B29"/>
    <mergeCell ref="C29:D29"/>
    <mergeCell ref="E29:F29"/>
    <mergeCell ref="C28:D28"/>
    <mergeCell ref="E28:F28"/>
    <mergeCell ref="E27:F27"/>
    <mergeCell ref="C27:D27"/>
    <mergeCell ref="C26:D26"/>
    <mergeCell ref="A33:A35"/>
    <mergeCell ref="B33:Y33"/>
    <mergeCell ref="B34:G34"/>
    <mergeCell ref="H34:K34"/>
    <mergeCell ref="L34:O34"/>
    <mergeCell ref="P34:S34"/>
    <mergeCell ref="T34:W34"/>
    <mergeCell ref="X34:X35"/>
    <mergeCell ref="Y34:Y35"/>
    <mergeCell ref="E3:F3"/>
    <mergeCell ref="A4:D4"/>
    <mergeCell ref="E4:F4"/>
    <mergeCell ref="E5:F6"/>
    <mergeCell ref="A3:D3"/>
    <mergeCell ref="A5:D6"/>
  </mergeCells>
  <phoneticPr fontId="4"/>
  <dataValidations count="5">
    <dataValidation type="whole" imeMode="off" operator="greaterThan" allowBlank="1" showInputMessage="1" showErrorMessage="1" sqref="G8:P8" xr:uid="{00000000-0002-0000-0200-000000000000}">
      <formula1>0</formula1>
    </dataValidation>
    <dataValidation imeMode="hiragana" allowBlank="1" showInputMessage="1" showErrorMessage="1" sqref="G4:P5" xr:uid="{00000000-0002-0000-0200-000001000000}"/>
    <dataValidation type="whole" allowBlank="1" showInputMessage="1" showErrorMessage="1" sqref="D2" xr:uid="{00000000-0002-0000-0200-000002000000}">
      <formula1>1</formula1>
      <formula2>12</formula2>
    </dataValidation>
    <dataValidation type="whole" allowBlank="1" showInputMessage="1" showErrorMessage="1" sqref="F2" xr:uid="{00000000-0002-0000-0200-000003000000}">
      <formula1>1</formula1>
      <formula2>31</formula2>
    </dataValidation>
    <dataValidation type="textLength" imeMode="off" operator="lessThanOrEqual" allowBlank="1" showInputMessage="1" showErrorMessage="1" sqref="G7:P7" xr:uid="{00000000-0002-0000-0200-000004000000}">
      <formula1>12</formula1>
    </dataValidation>
  </dataValidations>
  <pageMargins left="0.39370078740157483" right="0.19685039370078741" top="0.39370078740157483" bottom="0.39370078740157483" header="0.19685039370078741" footer="0.19685039370078741"/>
  <pageSetup paperSize="9" scale="80" orientation="portrait" r:id="rId1"/>
  <headerFooter alignWithMargins="0">
    <oddHeader>&amp;R(&amp;P/&amp;N)</oddHeader>
  </headerFooter>
  <colBreaks count="1" manualBreakCount="1">
    <brk id="11" max="31"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CZ1027"/>
  <sheetViews>
    <sheetView showGridLines="0" zoomScaleNormal="100" zoomScaleSheetLayoutView="100" workbookViewId="0">
      <selection activeCell="B16" sqref="B16"/>
    </sheetView>
  </sheetViews>
  <sheetFormatPr defaultColWidth="5.6640625" defaultRowHeight="12" customHeight="1" x14ac:dyDescent="0.2"/>
  <cols>
    <col min="1" max="1" width="5" bestFit="1" customWidth="1"/>
    <col min="2" max="2" width="2.88671875" customWidth="1"/>
    <col min="3" max="3" width="6.33203125" customWidth="1"/>
    <col min="4" max="4" width="4.77734375" customWidth="1"/>
    <col min="5" max="5" width="2.6640625" customWidth="1"/>
    <col min="6" max="6" width="4.77734375" customWidth="1"/>
    <col min="7" max="7" width="6.88671875" bestFit="1" customWidth="1"/>
    <col min="8" max="9" width="4.77734375" customWidth="1"/>
    <col min="10" max="10" width="15.6640625" customWidth="1"/>
    <col min="11" max="11" width="3.88671875" style="3" customWidth="1"/>
    <col min="12" max="12" width="6.77734375" bestFit="1" customWidth="1"/>
    <col min="13" max="13" width="15.6640625" customWidth="1"/>
    <col min="14" max="14" width="6.6640625" customWidth="1"/>
    <col min="15" max="15" width="9.109375" customWidth="1"/>
    <col min="16" max="16" width="8.5546875" customWidth="1"/>
    <col min="17" max="18" width="6.6640625" hidden="1" customWidth="1"/>
    <col min="19" max="21" width="5.6640625" hidden="1" customWidth="1"/>
    <col min="22" max="22" width="8.6640625" hidden="1" customWidth="1"/>
    <col min="23" max="25" width="5.6640625" hidden="1" customWidth="1"/>
    <col min="26" max="26" width="1.44140625" hidden="1" customWidth="1"/>
    <col min="27" max="37" width="5.6640625" hidden="1" customWidth="1"/>
    <col min="38" max="38" width="5.33203125" hidden="1" customWidth="1"/>
    <col min="39" max="60" width="5.6640625" hidden="1" customWidth="1"/>
    <col min="61" max="61" width="5.6640625" style="20" hidden="1" customWidth="1"/>
    <col min="62" max="65" width="5.6640625" hidden="1" customWidth="1"/>
    <col min="66" max="66" width="24.21875" hidden="1" customWidth="1"/>
    <col min="67" max="95" width="5.6640625" hidden="1" customWidth="1"/>
    <col min="96" max="96" width="15.33203125" hidden="1" customWidth="1"/>
    <col min="97" max="97" width="14.5546875" customWidth="1"/>
    <col min="98" max="98" width="24.88671875" customWidth="1"/>
    <col min="99" max="99" width="11" style="184" customWidth="1"/>
    <col min="100" max="101" width="5.6640625" hidden="1" customWidth="1"/>
    <col min="102" max="102" width="3.6640625" hidden="1" customWidth="1"/>
    <col min="103" max="103" width="5.6640625" hidden="1" customWidth="1"/>
  </cols>
  <sheetData>
    <row r="1" spans="1:104" ht="21" customHeight="1" thickBot="1" x14ac:dyDescent="0.3">
      <c r="A1" s="37" t="s">
        <v>2462</v>
      </c>
      <c r="K1" s="13"/>
    </row>
    <row r="2" spans="1:104" ht="30" hidden="1" customHeight="1" thickBot="1" x14ac:dyDescent="0.3">
      <c r="A2" s="37"/>
      <c r="B2" s="620"/>
      <c r="C2" s="620"/>
      <c r="D2" s="620"/>
      <c r="E2" s="620"/>
      <c r="F2" s="63"/>
      <c r="G2" s="95"/>
      <c r="J2" s="77"/>
      <c r="K2" s="79"/>
      <c r="L2" s="78"/>
      <c r="M2" s="76"/>
      <c r="N2" s="639"/>
      <c r="O2" s="640"/>
    </row>
    <row r="3" spans="1:104" ht="16.8" hidden="1" thickBot="1" x14ac:dyDescent="0.25">
      <c r="B3" s="630"/>
      <c r="C3" s="622"/>
      <c r="D3" s="631"/>
      <c r="E3" s="631"/>
      <c r="F3" s="632"/>
      <c r="G3" s="579"/>
      <c r="H3" s="581"/>
      <c r="I3" s="638"/>
      <c r="J3" s="183"/>
      <c r="K3" s="608"/>
      <c r="L3" s="580"/>
      <c r="M3" s="238"/>
      <c r="N3" s="577"/>
      <c r="O3" s="578"/>
      <c r="P3" s="62"/>
      <c r="Q3" s="19"/>
    </row>
    <row r="4" spans="1:104" ht="17.25" hidden="1" customHeight="1" x14ac:dyDescent="0.2">
      <c r="B4" s="624"/>
      <c r="C4" s="625"/>
      <c r="D4" s="633"/>
      <c r="E4" s="633"/>
      <c r="F4" s="634"/>
      <c r="G4" s="611"/>
      <c r="H4" s="609"/>
      <c r="I4" s="616"/>
      <c r="J4" s="239"/>
      <c r="K4" s="609"/>
      <c r="L4" s="610"/>
      <c r="M4" s="240"/>
      <c r="N4" s="573"/>
      <c r="O4" s="574"/>
      <c r="P4" s="62"/>
    </row>
    <row r="5" spans="1:104" ht="17.25" hidden="1" customHeight="1" thickBot="1" x14ac:dyDescent="0.25">
      <c r="B5" s="635"/>
      <c r="C5" s="636"/>
      <c r="D5" s="636"/>
      <c r="E5" s="636"/>
      <c r="F5" s="637"/>
      <c r="G5" s="614"/>
      <c r="H5" s="612"/>
      <c r="I5" s="615"/>
      <c r="J5" s="98"/>
      <c r="K5" s="612"/>
      <c r="L5" s="613"/>
      <c r="M5" s="241"/>
      <c r="N5" s="575"/>
      <c r="O5" s="576"/>
      <c r="P5" s="62"/>
    </row>
    <row r="6" spans="1:104" ht="16.8" hidden="1" thickBot="1" x14ac:dyDescent="0.25">
      <c r="B6" s="630"/>
      <c r="C6" s="622"/>
      <c r="D6" s="622"/>
      <c r="E6" s="622"/>
      <c r="F6" s="623"/>
      <c r="G6" s="579"/>
      <c r="H6" s="581"/>
      <c r="I6" s="638"/>
      <c r="J6" s="183"/>
      <c r="K6" s="581"/>
      <c r="L6" s="580"/>
      <c r="M6" s="238"/>
      <c r="N6" s="577"/>
      <c r="O6" s="578"/>
      <c r="P6" s="62"/>
      <c r="Q6" s="19"/>
    </row>
    <row r="7" spans="1:104" ht="17.25" hidden="1" customHeight="1" x14ac:dyDescent="0.2">
      <c r="B7" s="624"/>
      <c r="C7" s="625"/>
      <c r="D7" s="625"/>
      <c r="E7" s="625"/>
      <c r="F7" s="626"/>
      <c r="G7" s="611"/>
      <c r="H7" s="609"/>
      <c r="I7" s="616"/>
      <c r="J7" s="239"/>
      <c r="K7" s="609"/>
      <c r="L7" s="610"/>
      <c r="M7" s="242"/>
      <c r="N7" s="573"/>
      <c r="O7" s="574"/>
    </row>
    <row r="8" spans="1:104" ht="17.25" hidden="1" customHeight="1" thickBot="1" x14ac:dyDescent="0.25">
      <c r="B8" s="627"/>
      <c r="C8" s="628"/>
      <c r="D8" s="628"/>
      <c r="E8" s="628"/>
      <c r="F8" s="629"/>
      <c r="G8" s="614"/>
      <c r="H8" s="612"/>
      <c r="I8" s="615"/>
      <c r="J8" s="99"/>
      <c r="K8" s="612"/>
      <c r="L8" s="613"/>
      <c r="M8" s="241"/>
      <c r="N8" s="575"/>
      <c r="O8" s="576"/>
    </row>
    <row r="9" spans="1:104" ht="17.25" hidden="1" customHeight="1" x14ac:dyDescent="0.2">
      <c r="B9" s="621"/>
      <c r="C9" s="622"/>
      <c r="D9" s="622"/>
      <c r="E9" s="622"/>
      <c r="F9" s="623"/>
      <c r="G9" s="579"/>
      <c r="H9" s="581"/>
      <c r="I9" s="581"/>
      <c r="J9" s="183"/>
      <c r="K9" s="579"/>
      <c r="L9" s="580"/>
      <c r="M9" s="238"/>
      <c r="N9" s="577"/>
      <c r="O9" s="578"/>
      <c r="Q9" s="19"/>
    </row>
    <row r="10" spans="1:104" ht="17.25" hidden="1" customHeight="1" x14ac:dyDescent="0.2">
      <c r="B10" s="624"/>
      <c r="C10" s="625"/>
      <c r="D10" s="625"/>
      <c r="E10" s="625"/>
      <c r="F10" s="626"/>
      <c r="G10" s="611"/>
      <c r="H10" s="609"/>
      <c r="I10" s="609"/>
      <c r="J10" s="239"/>
      <c r="K10" s="611"/>
      <c r="L10" s="610"/>
      <c r="M10" s="242"/>
      <c r="N10" s="573"/>
      <c r="O10" s="574"/>
      <c r="P10" s="63"/>
    </row>
    <row r="11" spans="1:104" ht="17.25" hidden="1" customHeight="1" thickBot="1" x14ac:dyDescent="0.25">
      <c r="B11" s="627"/>
      <c r="C11" s="628"/>
      <c r="D11" s="628"/>
      <c r="E11" s="628"/>
      <c r="F11" s="629"/>
      <c r="G11" s="614"/>
      <c r="H11" s="612"/>
      <c r="I11" s="612"/>
      <c r="J11" s="243"/>
      <c r="K11" s="614"/>
      <c r="L11" s="613"/>
      <c r="M11" s="244"/>
      <c r="N11" s="575"/>
      <c r="O11" s="576"/>
      <c r="P11" s="63"/>
    </row>
    <row r="12" spans="1:104" ht="18" hidden="1" customHeight="1" x14ac:dyDescent="0.2">
      <c r="G12" s="75"/>
      <c r="H12" s="75"/>
      <c r="I12" s="75"/>
      <c r="J12" s="19"/>
      <c r="N12" s="80"/>
    </row>
    <row r="13" spans="1:104" ht="16.8" hidden="1" thickBot="1" x14ac:dyDescent="0.25">
      <c r="J13" s="19" t="str">
        <f>IF(SUM($AC$16:$AC$215)&gt;=1,"事業所コードをすべての車両に記入しないと実績事業所のシートの台数が自動で計算されません","")</f>
        <v/>
      </c>
      <c r="M13" s="4"/>
      <c r="U13" s="5"/>
      <c r="V13" s="5"/>
      <c r="Y13" s="146"/>
    </row>
    <row r="14" spans="1:104" ht="28.5" customHeight="1" x14ac:dyDescent="0.2">
      <c r="A14" s="603" t="s">
        <v>453</v>
      </c>
      <c r="B14" s="605" t="s">
        <v>2466</v>
      </c>
      <c r="C14" s="584" t="s">
        <v>2467</v>
      </c>
      <c r="D14" s="607"/>
      <c r="E14" s="607"/>
      <c r="F14" s="607"/>
      <c r="G14" s="584" t="s">
        <v>140</v>
      </c>
      <c r="H14" s="584"/>
      <c r="I14" s="584"/>
      <c r="J14" s="584" t="s">
        <v>462</v>
      </c>
      <c r="K14" s="618" t="s">
        <v>2468</v>
      </c>
      <c r="L14" s="584" t="s">
        <v>2527</v>
      </c>
      <c r="M14" s="584" t="s">
        <v>941</v>
      </c>
      <c r="N14" s="584" t="s">
        <v>2463</v>
      </c>
      <c r="O14" s="586"/>
      <c r="P14" s="589" t="s">
        <v>2465</v>
      </c>
      <c r="Q14" s="591" t="s">
        <v>2179</v>
      </c>
      <c r="R14" s="593" t="s">
        <v>2180</v>
      </c>
      <c r="S14" s="595" t="s">
        <v>67</v>
      </c>
      <c r="T14" s="596"/>
      <c r="U14" s="596"/>
      <c r="V14" s="596" t="s">
        <v>627</v>
      </c>
      <c r="W14" s="596" t="s">
        <v>68</v>
      </c>
      <c r="X14" s="596"/>
      <c r="Y14" s="598"/>
      <c r="Z14" s="17"/>
      <c r="AA14" s="69"/>
      <c r="AB14" s="69"/>
      <c r="AC14" s="69"/>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587"/>
      <c r="CS14" s="601" t="s">
        <v>2522</v>
      </c>
      <c r="CT14" s="599" t="s">
        <v>2464</v>
      </c>
      <c r="CU14" s="582" t="s">
        <v>2478</v>
      </c>
    </row>
    <row r="15" spans="1:104" ht="63" customHeight="1" thickBot="1" x14ac:dyDescent="0.25">
      <c r="A15" s="604"/>
      <c r="B15" s="606"/>
      <c r="C15" s="247" t="s">
        <v>180</v>
      </c>
      <c r="D15" s="248" t="s">
        <v>181</v>
      </c>
      <c r="E15" s="248" t="s">
        <v>182</v>
      </c>
      <c r="F15" s="248" t="s">
        <v>183</v>
      </c>
      <c r="G15" s="249" t="s">
        <v>1657</v>
      </c>
      <c r="H15" s="250" t="s">
        <v>99</v>
      </c>
      <c r="I15" s="250" t="s">
        <v>114</v>
      </c>
      <c r="J15" s="617"/>
      <c r="K15" s="619"/>
      <c r="L15" s="585"/>
      <c r="M15" s="585"/>
      <c r="N15" s="248" t="s">
        <v>142</v>
      </c>
      <c r="O15" s="251" t="s">
        <v>2181</v>
      </c>
      <c r="P15" s="590"/>
      <c r="Q15" s="592"/>
      <c r="R15" s="594"/>
      <c r="S15" s="205" t="s">
        <v>432</v>
      </c>
      <c r="T15" s="39" t="s">
        <v>872</v>
      </c>
      <c r="U15" s="176" t="s">
        <v>433</v>
      </c>
      <c r="V15" s="597"/>
      <c r="W15" s="39" t="s">
        <v>434</v>
      </c>
      <c r="X15" s="39" t="s">
        <v>435</v>
      </c>
      <c r="Y15" s="105" t="s">
        <v>436</v>
      </c>
      <c r="Z15" s="18"/>
      <c r="AA15" s="65" t="s">
        <v>934</v>
      </c>
      <c r="AB15" s="66" t="s">
        <v>935</v>
      </c>
      <c r="AC15" s="67" t="s">
        <v>943</v>
      </c>
      <c r="AD15" s="68" t="s">
        <v>186</v>
      </c>
      <c r="AE15" s="68" t="s">
        <v>187</v>
      </c>
      <c r="AF15" s="68" t="s">
        <v>188</v>
      </c>
      <c r="AG15" s="68" t="s">
        <v>940</v>
      </c>
      <c r="AH15" s="68" t="s">
        <v>464</v>
      </c>
      <c r="AI15" s="68" t="s">
        <v>939</v>
      </c>
      <c r="AJ15" s="68" t="s">
        <v>465</v>
      </c>
      <c r="AK15" s="68" t="s">
        <v>466</v>
      </c>
      <c r="AL15" s="68" t="s">
        <v>154</v>
      </c>
      <c r="AM15" s="68" t="s">
        <v>938</v>
      </c>
      <c r="AN15" s="68" t="s">
        <v>937</v>
      </c>
      <c r="AO15" s="68" t="s">
        <v>445</v>
      </c>
      <c r="AP15" s="68" t="s">
        <v>936</v>
      </c>
      <c r="AQ15" s="68" t="s">
        <v>446</v>
      </c>
      <c r="AR15" s="68" t="s">
        <v>119</v>
      </c>
      <c r="AS15" s="68" t="s">
        <v>120</v>
      </c>
      <c r="AT15" s="68" t="s">
        <v>447</v>
      </c>
      <c r="AU15" s="68" t="s">
        <v>448</v>
      </c>
      <c r="AV15" s="68" t="s">
        <v>449</v>
      </c>
      <c r="AW15" s="68" t="s">
        <v>452</v>
      </c>
      <c r="AX15" s="68" t="s">
        <v>922</v>
      </c>
      <c r="AY15" s="68" t="s">
        <v>421</v>
      </c>
      <c r="AZ15" s="68" t="s">
        <v>419</v>
      </c>
      <c r="BA15" s="68" t="s">
        <v>423</v>
      </c>
      <c r="BB15" s="68" t="s">
        <v>797</v>
      </c>
      <c r="BC15" s="588"/>
      <c r="CS15" s="602"/>
      <c r="CT15" s="600"/>
      <c r="CU15" s="583"/>
      <c r="CV15" s="185" t="s">
        <v>2131</v>
      </c>
      <c r="CW15" s="185" t="s">
        <v>2132</v>
      </c>
    </row>
    <row r="16" spans="1:104" s="1" customFormat="1" ht="13.5" customHeight="1" x14ac:dyDescent="0.2">
      <c r="A16" s="60">
        <v>1</v>
      </c>
      <c r="B16" s="215"/>
      <c r="C16" s="216"/>
      <c r="D16" s="216"/>
      <c r="E16" s="216"/>
      <c r="F16" s="215"/>
      <c r="G16" s="215"/>
      <c r="H16" s="215"/>
      <c r="I16" s="215"/>
      <c r="J16" s="215"/>
      <c r="K16" s="215"/>
      <c r="L16" s="217"/>
      <c r="M16" s="215"/>
      <c r="N16" s="252"/>
      <c r="O16" s="253"/>
      <c r="P16" s="292" t="str">
        <f>IF(G16="R",IF(OR(AND(実績自動車一覧!H16=SUM(実績事業所!$B$2-1),3&lt;実績自動車一覧!I16),AND(実績自動車一覧!H16=実績事業所!$B$2,4&gt;実績自動車一覧!I16)),"新規",""),"")</f>
        <v/>
      </c>
      <c r="Q16" s="289"/>
      <c r="R16" s="258"/>
      <c r="S16" s="203"/>
      <c r="T16" s="82"/>
      <c r="U16" s="83"/>
      <c r="V16" s="86"/>
      <c r="W16" s="191"/>
      <c r="X16" s="191"/>
      <c r="Y16" s="192"/>
      <c r="Z16" s="16"/>
      <c r="AA16" s="15" t="str">
        <f>IF(Q16="","",Q16)</f>
        <v/>
      </c>
      <c r="AB16" s="15" t="str">
        <f>IF(R16="","",R16)</f>
        <v/>
      </c>
      <c r="AC16" s="14" t="str">
        <f t="shared" ref="AC16:AC79" si="0">IF(ISBLANK(J16)=TRUE,"",IF(OR(ISBLANK(B16)=TRUE),1,""))</f>
        <v/>
      </c>
      <c r="AD16" s="6" t="e">
        <f>VLOOKUP(J16,$BD$17:$BG$23,2,FALSE)</f>
        <v>#N/A</v>
      </c>
      <c r="AE16" s="6" t="e">
        <f>VLOOKUP(J16,$BD$17:$BG$23,3,FALSE)</f>
        <v>#N/A</v>
      </c>
      <c r="AF16" s="6" t="e">
        <f>VLOOKUP(J16,$BD$17:$BG$23,4,FALSE)</f>
        <v>#N/A</v>
      </c>
      <c r="AG16" s="6" t="str">
        <f t="shared" ref="AG16:AG79" si="1">IF(ISERROR(SEARCH("-",K16,1))=TRUE,ASC(UPPER(K16)),ASC(UPPER(LEFT(K16,SEARCH("-",K16,1)-1))))</f>
        <v/>
      </c>
      <c r="AH16" s="6">
        <f t="shared" ref="AH16:AH79" si="2">IF(L16&gt;3500,L16/1000,1)</f>
        <v>1</v>
      </c>
      <c r="AI16" s="6" t="e">
        <f>IF(AF16=9,0,IF(L16&lt;=1700,1,IF(L16&lt;=2500,2,IF(L16&lt;=3500,3,4))))</f>
        <v>#N/A</v>
      </c>
      <c r="AJ16" s="6" t="e">
        <f>IF(AF16=5,0,IF(AF16=9,0,IF(L16&lt;=1700,1,IF(L16&lt;=2500,2,IF(L16&lt;=3500,3,4)))))</f>
        <v>#N/A</v>
      </c>
      <c r="AK16" s="202" t="e">
        <f>VLOOKUP(M16,$BL$17:$BM$27,2,FALSE)</f>
        <v>#N/A</v>
      </c>
      <c r="AL16" s="6" t="e">
        <f>VLOOKUP(AN16,排出係数表,9,FALSE)</f>
        <v>#N/A</v>
      </c>
      <c r="AM16" s="7" t="str">
        <f>IF(OR(ISBLANK(M16)=TRUE,ISBLANK(B16)=TRUE)," ",P16&amp;CONCATENATE(B16,AF16,AI16))</f>
        <v xml:space="preserve"> </v>
      </c>
      <c r="AN16" s="6" t="e">
        <f>CONCATENATE(AD16,AJ16,AK16,AG16)</f>
        <v>#N/A</v>
      </c>
      <c r="AO16" s="6"/>
      <c r="AP16" s="6"/>
      <c r="AQ16" s="6"/>
      <c r="AR16" s="6"/>
      <c r="AS16" s="6"/>
      <c r="AT16" s="6"/>
      <c r="AU16" s="6"/>
      <c r="AV16" s="6"/>
      <c r="AW16" s="6">
        <f>IF(AND(N16="なし",O16="なし"),0,IF(AND(N16="",O16=""),0,IF(AND(N16="",O16="なし"),0,IF(AND(N16="なし",O16=""),0,1))))</f>
        <v>0</v>
      </c>
      <c r="AX16" s="6" t="e">
        <f>VLOOKUP(AN16,排出係数表,8,FALSE)</f>
        <v>#N/A</v>
      </c>
      <c r="AY16" s="6" t="str">
        <f t="shared" ref="AY16:AY79" si="3">IF(J16="","",VLOOKUP(J16,$BD$17:$BH$25,5,FALSE))</f>
        <v/>
      </c>
      <c r="AZ16" s="6" t="str">
        <f t="shared" ref="AZ16:AZ79" si="4">IF(D16="","",VLOOKUP(CONCATENATE("A",LEFT(D16)),$BW$17:$BX$26,2,FALSE))</f>
        <v/>
      </c>
      <c r="BA16" s="6" t="str">
        <f t="shared" ref="BA16:BA79" si="5">IF(AY16=AZ16,"",1)</f>
        <v/>
      </c>
      <c r="BB16" s="6" t="str">
        <f t="shared" ref="BB16:BB79" si="6">CONCATENATE(C16,D16,E16,F16)</f>
        <v/>
      </c>
      <c r="BC16" s="40"/>
      <c r="BD16" s="71" t="s">
        <v>385</v>
      </c>
      <c r="BE16" s="71" t="s">
        <v>186</v>
      </c>
      <c r="BF16" s="71" t="s">
        <v>187</v>
      </c>
      <c r="BG16" s="71" t="s">
        <v>188</v>
      </c>
      <c r="BH16" s="71" t="s">
        <v>189</v>
      </c>
      <c r="BI16" s="71" t="s">
        <v>463</v>
      </c>
      <c r="BJ16" s="71" t="s">
        <v>386</v>
      </c>
      <c r="BK16" s="71"/>
      <c r="BL16" s="71" t="s">
        <v>387</v>
      </c>
      <c r="BM16" s="71" t="s">
        <v>468</v>
      </c>
      <c r="BN16" s="71" t="s">
        <v>630</v>
      </c>
      <c r="BO16" s="71" t="s">
        <v>468</v>
      </c>
      <c r="BP16" s="71" t="s">
        <v>150</v>
      </c>
      <c r="BQ16" s="71" t="s">
        <v>389</v>
      </c>
      <c r="BR16" s="71"/>
      <c r="BS16" s="71" t="s">
        <v>431</v>
      </c>
      <c r="BT16" s="71" t="s">
        <v>388</v>
      </c>
      <c r="BU16" s="71" t="s">
        <v>2121</v>
      </c>
      <c r="BV16" s="71"/>
      <c r="BW16" s="71" t="s">
        <v>944</v>
      </c>
      <c r="BX16" s="71" t="s">
        <v>942</v>
      </c>
      <c r="BY16" s="71" t="s">
        <v>386</v>
      </c>
      <c r="BZ16" s="71" t="s">
        <v>442</v>
      </c>
      <c r="CA16" s="71" t="s">
        <v>443</v>
      </c>
      <c r="CB16" s="71" t="s">
        <v>444</v>
      </c>
      <c r="CC16" s="71" t="s">
        <v>450</v>
      </c>
      <c r="CD16" s="71" t="s">
        <v>451</v>
      </c>
      <c r="CF16" s="71" t="s">
        <v>26</v>
      </c>
      <c r="CG16" s="72" t="s">
        <v>768</v>
      </c>
      <c r="CH16" s="72" t="s">
        <v>418</v>
      </c>
      <c r="CI16" s="72" t="s">
        <v>24</v>
      </c>
      <c r="CJ16" s="72" t="s">
        <v>769</v>
      </c>
      <c r="CK16" s="72" t="s">
        <v>420</v>
      </c>
      <c r="CL16" s="245" t="s">
        <v>770</v>
      </c>
      <c r="CM16" s="245" t="s">
        <v>2134</v>
      </c>
      <c r="CN16" s="96" t="s">
        <v>115</v>
      </c>
      <c r="CO16" s="97" t="s">
        <v>99</v>
      </c>
      <c r="CP16" s="97" t="s">
        <v>114</v>
      </c>
      <c r="CS16" s="284"/>
      <c r="CT16" s="295"/>
      <c r="CU16" s="330" t="str">
        <f>IFERROR(VLOOKUP(AL16,$CQ$17:$CR$33,2,0),"")</f>
        <v/>
      </c>
      <c r="CV16" s="1" t="str">
        <f>IF(P16="","",IF(P16="新規",P16&amp;CU16,IF(P16="減車",P16&amp;CU16,"")))</f>
        <v/>
      </c>
      <c r="CW16" s="1" t="str">
        <f>IF("新規"=P16,IF(OR(N16="あり",O16="あり(H17あり)",O16="あり(H17なし)"),"新規後付",""),IF("減車"=P16,IF(OR(N16="あり",O16="あり(H17あり)",O16="あり(H17なし)"),"減車後付",""),""))</f>
        <v/>
      </c>
      <c r="CX16" s="1" t="s">
        <v>2300</v>
      </c>
      <c r="CZ16" s="343" t="str">
        <f>IF(
  OR(
    AND(D16&gt;=480, D16&lt;=498),
    AND(D16&gt;=580, D16&lt;=598),
    AND(D16&gt;=680, D16&lt;=698),
    AND(D16&gt;=780, D16&lt;=798)
  ),
  "※軽自動車は報告の対象外です。",
  ""
)</f>
        <v/>
      </c>
    </row>
    <row r="17" spans="1:104" s="1" customFormat="1" ht="13.5" customHeight="1" x14ac:dyDescent="0.2">
      <c r="A17" s="61">
        <v>2</v>
      </c>
      <c r="B17" s="218"/>
      <c r="C17" s="218"/>
      <c r="D17" s="218"/>
      <c r="E17" s="218"/>
      <c r="F17" s="218"/>
      <c r="G17" s="218"/>
      <c r="H17" s="218"/>
      <c r="I17" s="218"/>
      <c r="J17" s="218"/>
      <c r="K17" s="218"/>
      <c r="L17" s="219"/>
      <c r="M17" s="218"/>
      <c r="N17" s="254"/>
      <c r="O17" s="255"/>
      <c r="P17" s="293" t="str">
        <f>IF(G17="R",IF(OR(AND(実績自動車一覧!H17=SUM(実績事業所!$B$2-1),3&lt;実績自動車一覧!I17),AND(実績自動車一覧!H17=実績事業所!$B$2,4&gt;実績自動車一覧!I17)),"新規",""),"")</f>
        <v/>
      </c>
      <c r="Q17" s="290"/>
      <c r="R17" s="259"/>
      <c r="S17" s="204"/>
      <c r="T17" s="84"/>
      <c r="U17" s="85"/>
      <c r="V17" s="86"/>
      <c r="W17" s="87"/>
      <c r="X17" s="87"/>
      <c r="Y17" s="106"/>
      <c r="Z17" s="16"/>
      <c r="AA17" s="15" t="str">
        <f t="shared" ref="AA17:AA80" si="7">IF(Q17="","",Q17)</f>
        <v/>
      </c>
      <c r="AB17" s="15" t="str">
        <f t="shared" ref="AB17:AB80" si="8">IF(R17="","",R17)</f>
        <v/>
      </c>
      <c r="AC17" s="14" t="str">
        <f t="shared" si="0"/>
        <v/>
      </c>
      <c r="AD17" s="6" t="e">
        <f t="shared" ref="AD17:AD80" si="9">VLOOKUP(J17,$BD$17:$BG$23,2,FALSE)</f>
        <v>#N/A</v>
      </c>
      <c r="AE17" s="6" t="e">
        <f t="shared" ref="AE17:AE80" si="10">VLOOKUP(J17,$BD$17:$BG$23,3,FALSE)</f>
        <v>#N/A</v>
      </c>
      <c r="AF17" s="6" t="e">
        <f t="shared" ref="AF17:AF80" si="11">VLOOKUP(J17,$BD$17:$BG$23,4,FALSE)</f>
        <v>#N/A</v>
      </c>
      <c r="AG17" s="6" t="str">
        <f t="shared" si="1"/>
        <v/>
      </c>
      <c r="AH17" s="6">
        <f t="shared" si="2"/>
        <v>1</v>
      </c>
      <c r="AI17" s="6" t="e">
        <f t="shared" ref="AI17:AI80" si="12">IF(AF17=9,0,IF(L17&lt;=1700,1,IF(L17&lt;=2500,2,IF(L17&lt;=3500,3,4))))</f>
        <v>#N/A</v>
      </c>
      <c r="AJ17" s="6" t="e">
        <f t="shared" ref="AJ17:AJ80" si="13">IF(AF17=5,0,IF(AF17=9,0,IF(L17&lt;=1700,1,IF(L17&lt;=2500,2,IF(L17&lt;=3500,3,4)))))</f>
        <v>#N/A</v>
      </c>
      <c r="AK17" s="6" t="e">
        <f t="shared" ref="AK17:AK80" si="14">VLOOKUP(M17,$BL$17:$BM$27,2,FALSE)</f>
        <v>#N/A</v>
      </c>
      <c r="AL17" s="6" t="e">
        <f t="shared" ref="AL17:AL80" si="15">VLOOKUP(AN17,排出係数表,9,FALSE)</f>
        <v>#N/A</v>
      </c>
      <c r="AM17" s="7" t="str">
        <f t="shared" ref="AM17:AM80" si="16">IF(OR(ISBLANK(M17)=TRUE,ISBLANK(B17)=TRUE)," ",P17&amp;CONCATENATE(B17,AF17,AI17))</f>
        <v xml:space="preserve"> </v>
      </c>
      <c r="AN17" s="6" t="e">
        <f t="shared" ref="AN17:AN80" si="17">CONCATENATE(AD17,AJ17,AK17,AG17)</f>
        <v>#N/A</v>
      </c>
      <c r="AO17" s="6"/>
      <c r="AP17" s="6"/>
      <c r="AQ17" s="6"/>
      <c r="AR17" s="6"/>
      <c r="AS17" s="6"/>
      <c r="AT17" s="6"/>
      <c r="AU17" s="6"/>
      <c r="AV17" s="6"/>
      <c r="AW17" s="6">
        <f t="shared" ref="AW17:AW80" si="18">IF(AND(N17="なし",O17="なし"),0,IF(AND(N17="",O17=""),0,IF(AND(N17="",O17="なし"),0,IF(AND(N17="なし",O17=""),0,1))))</f>
        <v>0</v>
      </c>
      <c r="AX17" s="6" t="e">
        <f t="shared" ref="AX17:AX80" si="19">VLOOKUP(AN17,排出係数表,8,FALSE)</f>
        <v>#N/A</v>
      </c>
      <c r="AY17" s="6" t="str">
        <f t="shared" si="3"/>
        <v/>
      </c>
      <c r="AZ17" s="6" t="str">
        <f t="shared" si="4"/>
        <v/>
      </c>
      <c r="BA17" s="6" t="str">
        <f t="shared" si="5"/>
        <v/>
      </c>
      <c r="BB17" s="6" t="str">
        <f t="shared" si="6"/>
        <v/>
      </c>
      <c r="BC17" s="40"/>
      <c r="BD17" s="1" t="s">
        <v>931</v>
      </c>
      <c r="BE17" s="1" t="s">
        <v>469</v>
      </c>
      <c r="BF17" s="1" t="s">
        <v>469</v>
      </c>
      <c r="BG17" s="1">
        <v>1</v>
      </c>
      <c r="BH17" s="1" t="s">
        <v>768</v>
      </c>
      <c r="BI17" t="s">
        <v>951</v>
      </c>
      <c r="BJ17" s="1" t="s">
        <v>458</v>
      </c>
      <c r="BK17" s="1">
        <v>1</v>
      </c>
      <c r="BL17" s="199" t="s">
        <v>629</v>
      </c>
      <c r="BM17" s="200" t="s">
        <v>626</v>
      </c>
      <c r="BN17" s="11" t="s">
        <v>1308</v>
      </c>
      <c r="BO17" s="1" t="s">
        <v>772</v>
      </c>
      <c r="BP17" s="1" t="s">
        <v>772</v>
      </c>
      <c r="BQ17" s="1" t="s">
        <v>144</v>
      </c>
      <c r="BS17" s="11">
        <v>1</v>
      </c>
      <c r="BT17" s="1" t="s">
        <v>27</v>
      </c>
      <c r="BU17" s="1" t="s">
        <v>2130</v>
      </c>
      <c r="BW17" s="1" t="s">
        <v>422</v>
      </c>
      <c r="BX17" s="1" t="s">
        <v>768</v>
      </c>
      <c r="BY17" s="1" t="s">
        <v>420</v>
      </c>
      <c r="CF17" s="1" t="s">
        <v>768</v>
      </c>
      <c r="CG17" s="1" t="s">
        <v>931</v>
      </c>
      <c r="CH17" s="1" t="s">
        <v>932</v>
      </c>
      <c r="CI17" s="1" t="s">
        <v>930</v>
      </c>
      <c r="CJ17" s="1" t="s">
        <v>933</v>
      </c>
      <c r="CK17" s="1" t="s">
        <v>155</v>
      </c>
      <c r="CL17" s="1" t="s">
        <v>25</v>
      </c>
      <c r="CM17" s="1" t="s">
        <v>2279</v>
      </c>
      <c r="CN17" s="1" t="s">
        <v>1658</v>
      </c>
      <c r="CO17" s="1">
        <v>1</v>
      </c>
      <c r="CP17" s="1">
        <v>1</v>
      </c>
      <c r="CQ17" s="1" t="s">
        <v>772</v>
      </c>
      <c r="CR17" s="1" t="s">
        <v>2104</v>
      </c>
      <c r="CS17" s="285"/>
      <c r="CT17" s="288"/>
      <c r="CU17" s="331" t="str">
        <f t="shared" ref="CU17:CU80" si="20">IFERROR(VLOOKUP(AL17,$CQ$17:$CR$33,2,0),"")</f>
        <v/>
      </c>
      <c r="CV17" s="1" t="str">
        <f t="shared" ref="CV17:CV80" si="21">IF(P17="","",IF(P17="新規",P17&amp;CU17,IF(P17="減車",P17&amp;CU17,"")))</f>
        <v/>
      </c>
      <c r="CW17" s="1" t="str">
        <f t="shared" ref="CW17:CW80" si="22">IF("新規"=P17,IF(OR(N17="あり",O17="あり(H17あり)",O17="あり(H17なし)"),"新規後付",""),IF("減車"=P17,IF(OR(N17="あり",O17="あり(H17あり)",O17="あり(H17なし)"),"減車後付",""),""))</f>
        <v/>
      </c>
      <c r="CX17" s="1" t="s">
        <v>2301</v>
      </c>
      <c r="CZ17" s="343" t="str">
        <f t="shared" ref="CZ17:CZ80" si="23">IF(
  OR(
    AND(D17&gt;=480, D17&lt;=498),
    AND(D17&gt;=580, D17&lt;=598),
    AND(D17&gt;=680, D17&lt;=698),
    AND(D17&gt;=780, D17&lt;=798)
  ),
  "※軽自動車は報告の対象外です。",
  ""
)</f>
        <v/>
      </c>
    </row>
    <row r="18" spans="1:104" s="1" customFormat="1" ht="13.5" customHeight="1" x14ac:dyDescent="0.2">
      <c r="A18" s="61">
        <v>3</v>
      </c>
      <c r="B18" s="218"/>
      <c r="C18" s="218"/>
      <c r="D18" s="218"/>
      <c r="E18" s="218"/>
      <c r="F18" s="218"/>
      <c r="G18" s="218"/>
      <c r="H18" s="218"/>
      <c r="I18" s="218"/>
      <c r="J18" s="218"/>
      <c r="K18" s="218"/>
      <c r="L18" s="219"/>
      <c r="M18" s="218"/>
      <c r="N18" s="254"/>
      <c r="O18" s="255"/>
      <c r="P18" s="293" t="str">
        <f>IF(G18="R",IF(OR(AND(実績自動車一覧!H18=SUM(実績事業所!$B$2-1),3&lt;実績自動車一覧!I18),AND(実績自動車一覧!H18=実績事業所!$B$2,4&gt;実績自動車一覧!I18)),"新規",""),"")</f>
        <v/>
      </c>
      <c r="Q18" s="290"/>
      <c r="R18" s="259"/>
      <c r="S18" s="204"/>
      <c r="T18" s="84"/>
      <c r="U18" s="85"/>
      <c r="V18" s="86"/>
      <c r="W18" s="87"/>
      <c r="X18" s="87"/>
      <c r="Y18" s="106"/>
      <c r="Z18" s="16"/>
      <c r="AA18" s="15" t="str">
        <f t="shared" si="7"/>
        <v/>
      </c>
      <c r="AB18" s="15" t="str">
        <f t="shared" si="8"/>
        <v/>
      </c>
      <c r="AC18" s="14" t="str">
        <f t="shared" si="0"/>
        <v/>
      </c>
      <c r="AD18" s="6" t="e">
        <f t="shared" si="9"/>
        <v>#N/A</v>
      </c>
      <c r="AE18" s="6" t="e">
        <f t="shared" si="10"/>
        <v>#N/A</v>
      </c>
      <c r="AF18" s="6" t="e">
        <f t="shared" si="11"/>
        <v>#N/A</v>
      </c>
      <c r="AG18" s="6" t="str">
        <f t="shared" si="1"/>
        <v/>
      </c>
      <c r="AH18" s="6">
        <f t="shared" si="2"/>
        <v>1</v>
      </c>
      <c r="AI18" s="6" t="e">
        <f t="shared" si="12"/>
        <v>#N/A</v>
      </c>
      <c r="AJ18" s="6" t="e">
        <f t="shared" si="13"/>
        <v>#N/A</v>
      </c>
      <c r="AK18" s="6" t="e">
        <f t="shared" si="14"/>
        <v>#N/A</v>
      </c>
      <c r="AL18" s="6" t="e">
        <f t="shared" si="15"/>
        <v>#N/A</v>
      </c>
      <c r="AM18" s="7" t="str">
        <f t="shared" si="16"/>
        <v xml:space="preserve"> </v>
      </c>
      <c r="AN18" s="6" t="e">
        <f t="shared" si="17"/>
        <v>#N/A</v>
      </c>
      <c r="AO18" s="6"/>
      <c r="AP18" s="6"/>
      <c r="AQ18" s="6"/>
      <c r="AR18" s="6"/>
      <c r="AS18" s="6"/>
      <c r="AT18" s="6"/>
      <c r="AU18" s="6"/>
      <c r="AV18" s="6"/>
      <c r="AW18" s="6">
        <f t="shared" si="18"/>
        <v>0</v>
      </c>
      <c r="AX18" s="6" t="e">
        <f t="shared" si="19"/>
        <v>#N/A</v>
      </c>
      <c r="AY18" s="6" t="str">
        <f t="shared" si="3"/>
        <v/>
      </c>
      <c r="AZ18" s="6" t="str">
        <f t="shared" si="4"/>
        <v/>
      </c>
      <c r="BA18" s="6" t="str">
        <f t="shared" si="5"/>
        <v/>
      </c>
      <c r="BB18" s="6" t="str">
        <f t="shared" si="6"/>
        <v/>
      </c>
      <c r="BC18" s="40"/>
      <c r="BD18" s="1" t="s">
        <v>932</v>
      </c>
      <c r="BE18" s="1" t="s">
        <v>469</v>
      </c>
      <c r="BF18" s="1" t="s">
        <v>470</v>
      </c>
      <c r="BG18" s="1">
        <v>2</v>
      </c>
      <c r="BH18" s="1" t="s">
        <v>418</v>
      </c>
      <c r="BI18" t="s">
        <v>762</v>
      </c>
      <c r="BJ18" s="1" t="s">
        <v>459</v>
      </c>
      <c r="BK18" s="1">
        <v>2</v>
      </c>
      <c r="BL18" s="199" t="s">
        <v>948</v>
      </c>
      <c r="BM18" s="200" t="s">
        <v>949</v>
      </c>
      <c r="BN18" s="12" t="s">
        <v>1309</v>
      </c>
      <c r="BO18" s="1" t="s">
        <v>1310</v>
      </c>
      <c r="BP18" s="1" t="s">
        <v>987</v>
      </c>
      <c r="BQ18" s="1" t="s">
        <v>143</v>
      </c>
      <c r="BS18" s="12">
        <v>2</v>
      </c>
      <c r="BU18" s="1" t="s">
        <v>2133</v>
      </c>
      <c r="BW18" s="1" t="s">
        <v>945</v>
      </c>
      <c r="BX18" s="1" t="s">
        <v>946</v>
      </c>
      <c r="BY18" s="1" t="s">
        <v>458</v>
      </c>
      <c r="CF18" s="1" t="s">
        <v>24</v>
      </c>
      <c r="CI18" s="1" t="s">
        <v>0</v>
      </c>
      <c r="CJ18" s="1" t="s">
        <v>141</v>
      </c>
      <c r="CM18" s="1" t="s">
        <v>2280</v>
      </c>
      <c r="CN18" s="1" t="s">
        <v>116</v>
      </c>
      <c r="CO18" s="1">
        <v>2</v>
      </c>
      <c r="CP18" s="1">
        <v>2</v>
      </c>
      <c r="CQ18" s="1" t="s">
        <v>998</v>
      </c>
      <c r="CR18" s="1" t="s">
        <v>246</v>
      </c>
      <c r="CS18" s="286"/>
      <c r="CT18" s="288"/>
      <c r="CU18" s="331" t="str">
        <f t="shared" si="20"/>
        <v/>
      </c>
      <c r="CV18" s="1" t="str">
        <f t="shared" si="21"/>
        <v/>
      </c>
      <c r="CW18" s="1" t="str">
        <f t="shared" si="22"/>
        <v/>
      </c>
      <c r="CZ18" s="343" t="str">
        <f t="shared" si="23"/>
        <v/>
      </c>
    </row>
    <row r="19" spans="1:104" s="1" customFormat="1" ht="13.5" customHeight="1" x14ac:dyDescent="0.2">
      <c r="A19" s="61">
        <v>4</v>
      </c>
      <c r="B19" s="218"/>
      <c r="C19" s="218"/>
      <c r="D19" s="218"/>
      <c r="E19" s="218"/>
      <c r="F19" s="218"/>
      <c r="G19" s="218"/>
      <c r="H19" s="218"/>
      <c r="I19" s="218"/>
      <c r="J19" s="218"/>
      <c r="K19" s="218"/>
      <c r="L19" s="219"/>
      <c r="M19" s="218"/>
      <c r="N19" s="254"/>
      <c r="O19" s="255"/>
      <c r="P19" s="293" t="str">
        <f>IF(G19="R",IF(OR(AND(実績自動車一覧!H19=SUM(実績事業所!$B$2-1),3&lt;実績自動車一覧!I19),AND(実績自動車一覧!H19=実績事業所!$B$2,4&gt;実績自動車一覧!I19)),"新規",""),"")</f>
        <v/>
      </c>
      <c r="Q19" s="290"/>
      <c r="R19" s="259"/>
      <c r="S19" s="204"/>
      <c r="T19" s="84"/>
      <c r="U19" s="85"/>
      <c r="V19" s="86"/>
      <c r="W19" s="87"/>
      <c r="X19" s="87"/>
      <c r="Y19" s="106"/>
      <c r="Z19" s="16"/>
      <c r="AA19" s="15" t="str">
        <f t="shared" si="7"/>
        <v/>
      </c>
      <c r="AB19" s="15" t="str">
        <f t="shared" si="8"/>
        <v/>
      </c>
      <c r="AC19" s="14" t="str">
        <f t="shared" si="0"/>
        <v/>
      </c>
      <c r="AD19" s="6" t="e">
        <f t="shared" si="9"/>
        <v>#N/A</v>
      </c>
      <c r="AE19" s="6" t="e">
        <f t="shared" si="10"/>
        <v>#N/A</v>
      </c>
      <c r="AF19" s="6" t="e">
        <f t="shared" si="11"/>
        <v>#N/A</v>
      </c>
      <c r="AG19" s="6" t="str">
        <f t="shared" si="1"/>
        <v/>
      </c>
      <c r="AH19" s="6">
        <f t="shared" si="2"/>
        <v>1</v>
      </c>
      <c r="AI19" s="6" t="e">
        <f t="shared" si="12"/>
        <v>#N/A</v>
      </c>
      <c r="AJ19" s="6" t="e">
        <f t="shared" si="13"/>
        <v>#N/A</v>
      </c>
      <c r="AK19" s="6" t="e">
        <f t="shared" si="14"/>
        <v>#N/A</v>
      </c>
      <c r="AL19" s="6" t="e">
        <f t="shared" si="15"/>
        <v>#N/A</v>
      </c>
      <c r="AM19" s="7" t="str">
        <f t="shared" si="16"/>
        <v xml:space="preserve"> </v>
      </c>
      <c r="AN19" s="6" t="e">
        <f t="shared" si="17"/>
        <v>#N/A</v>
      </c>
      <c r="AO19" s="6"/>
      <c r="AP19" s="6"/>
      <c r="AQ19" s="6"/>
      <c r="AR19" s="6"/>
      <c r="AS19" s="6"/>
      <c r="AT19" s="6"/>
      <c r="AU19" s="6"/>
      <c r="AV19" s="6"/>
      <c r="AW19" s="6">
        <f t="shared" si="18"/>
        <v>0</v>
      </c>
      <c r="AX19" s="6" t="e">
        <f t="shared" si="19"/>
        <v>#N/A</v>
      </c>
      <c r="AY19" s="6" t="str">
        <f t="shared" si="3"/>
        <v/>
      </c>
      <c r="AZ19" s="6" t="str">
        <f t="shared" si="4"/>
        <v/>
      </c>
      <c r="BA19" s="6" t="str">
        <f t="shared" si="5"/>
        <v/>
      </c>
      <c r="BB19" s="6" t="str">
        <f t="shared" si="6"/>
        <v/>
      </c>
      <c r="BC19" s="40"/>
      <c r="BD19" s="1" t="s">
        <v>930</v>
      </c>
      <c r="BE19" s="1" t="s">
        <v>469</v>
      </c>
      <c r="BF19" s="1" t="s">
        <v>471</v>
      </c>
      <c r="BG19" s="1">
        <v>3</v>
      </c>
      <c r="BH19" s="1" t="s">
        <v>947</v>
      </c>
      <c r="BI19" t="s">
        <v>771</v>
      </c>
      <c r="BJ19" s="1" t="s">
        <v>460</v>
      </c>
      <c r="BK19" s="1">
        <v>3</v>
      </c>
      <c r="BL19" s="199" t="s">
        <v>152</v>
      </c>
      <c r="BM19" s="200" t="s">
        <v>12</v>
      </c>
      <c r="BN19" s="12" t="s">
        <v>1311</v>
      </c>
      <c r="BO19" s="1" t="s">
        <v>1310</v>
      </c>
      <c r="BP19" s="1" t="s">
        <v>992</v>
      </c>
      <c r="BS19" s="12">
        <v>3</v>
      </c>
      <c r="BW19" s="1" t="s">
        <v>950</v>
      </c>
      <c r="BX19" s="1" t="s">
        <v>420</v>
      </c>
      <c r="BY19" s="1" t="s">
        <v>459</v>
      </c>
      <c r="CF19" s="1" t="s">
        <v>420</v>
      </c>
      <c r="CN19" s="1" t="s">
        <v>117</v>
      </c>
      <c r="CO19" s="1">
        <v>3</v>
      </c>
      <c r="CP19" s="1">
        <v>3</v>
      </c>
      <c r="CQ19" s="1" t="s">
        <v>1006</v>
      </c>
      <c r="CR19" s="1" t="s">
        <v>247</v>
      </c>
      <c r="CS19" s="286"/>
      <c r="CT19" s="288"/>
      <c r="CU19" s="331" t="str">
        <f t="shared" si="20"/>
        <v/>
      </c>
      <c r="CV19" s="1" t="str">
        <f t="shared" si="21"/>
        <v/>
      </c>
      <c r="CW19" s="1" t="str">
        <f t="shared" si="22"/>
        <v/>
      </c>
      <c r="CZ19" s="343" t="str">
        <f t="shared" si="23"/>
        <v/>
      </c>
    </row>
    <row r="20" spans="1:104" s="1" customFormat="1" ht="13.5" customHeight="1" x14ac:dyDescent="0.2">
      <c r="A20" s="61">
        <v>5</v>
      </c>
      <c r="B20" s="218"/>
      <c r="C20" s="218"/>
      <c r="D20" s="218"/>
      <c r="E20" s="218"/>
      <c r="F20" s="218"/>
      <c r="G20" s="218"/>
      <c r="H20" s="218"/>
      <c r="I20" s="218"/>
      <c r="J20" s="218"/>
      <c r="K20" s="218"/>
      <c r="L20" s="219"/>
      <c r="M20" s="218"/>
      <c r="N20" s="254"/>
      <c r="O20" s="255"/>
      <c r="P20" s="293" t="str">
        <f>IF(G20="R",IF(OR(AND(実績自動車一覧!H20=SUM(実績事業所!$B$2-1),3&lt;実績自動車一覧!I20),AND(実績自動車一覧!H20=実績事業所!$B$2,4&gt;実績自動車一覧!I20)),"新規",""),"")</f>
        <v/>
      </c>
      <c r="Q20" s="290"/>
      <c r="R20" s="259"/>
      <c r="S20" s="204"/>
      <c r="T20" s="84"/>
      <c r="U20" s="85"/>
      <c r="V20" s="86"/>
      <c r="W20" s="87"/>
      <c r="X20" s="87"/>
      <c r="Y20" s="106"/>
      <c r="Z20" s="16"/>
      <c r="AA20" s="15" t="str">
        <f t="shared" si="7"/>
        <v/>
      </c>
      <c r="AB20" s="15" t="str">
        <f t="shared" si="8"/>
        <v/>
      </c>
      <c r="AC20" s="14" t="str">
        <f t="shared" si="0"/>
        <v/>
      </c>
      <c r="AD20" s="6" t="e">
        <f t="shared" si="9"/>
        <v>#N/A</v>
      </c>
      <c r="AE20" s="6" t="e">
        <f t="shared" si="10"/>
        <v>#N/A</v>
      </c>
      <c r="AF20" s="6" t="e">
        <f t="shared" si="11"/>
        <v>#N/A</v>
      </c>
      <c r="AG20" s="6" t="str">
        <f t="shared" si="1"/>
        <v/>
      </c>
      <c r="AH20" s="6">
        <f t="shared" si="2"/>
        <v>1</v>
      </c>
      <c r="AI20" s="6" t="e">
        <f t="shared" si="12"/>
        <v>#N/A</v>
      </c>
      <c r="AJ20" s="6" t="e">
        <f t="shared" si="13"/>
        <v>#N/A</v>
      </c>
      <c r="AK20" s="6" t="e">
        <f t="shared" si="14"/>
        <v>#N/A</v>
      </c>
      <c r="AL20" s="6" t="e">
        <f t="shared" si="15"/>
        <v>#N/A</v>
      </c>
      <c r="AM20" s="7" t="str">
        <f t="shared" si="16"/>
        <v xml:space="preserve"> </v>
      </c>
      <c r="AN20" s="6" t="e">
        <f t="shared" si="17"/>
        <v>#N/A</v>
      </c>
      <c r="AO20" s="6"/>
      <c r="AP20" s="6"/>
      <c r="AQ20" s="6"/>
      <c r="AR20" s="6"/>
      <c r="AS20" s="6"/>
      <c r="AT20" s="6"/>
      <c r="AU20" s="6"/>
      <c r="AV20" s="6"/>
      <c r="AW20" s="6">
        <f t="shared" si="18"/>
        <v>0</v>
      </c>
      <c r="AX20" s="6" t="e">
        <f t="shared" si="19"/>
        <v>#N/A</v>
      </c>
      <c r="AY20" s="6" t="str">
        <f t="shared" si="3"/>
        <v/>
      </c>
      <c r="AZ20" s="6" t="str">
        <f t="shared" si="4"/>
        <v/>
      </c>
      <c r="BA20" s="6" t="str">
        <f t="shared" si="5"/>
        <v/>
      </c>
      <c r="BB20" s="6" t="str">
        <f t="shared" si="6"/>
        <v/>
      </c>
      <c r="BC20" s="40"/>
      <c r="BD20" s="1" t="s">
        <v>0</v>
      </c>
      <c r="BE20" s="1" t="s">
        <v>469</v>
      </c>
      <c r="BF20" s="1" t="s">
        <v>471</v>
      </c>
      <c r="BG20" s="1">
        <v>4</v>
      </c>
      <c r="BH20" s="1" t="s">
        <v>947</v>
      </c>
      <c r="BI20" t="s">
        <v>772</v>
      </c>
      <c r="BJ20" s="1" t="s">
        <v>461</v>
      </c>
      <c r="BK20" s="1">
        <v>4</v>
      </c>
      <c r="BL20" s="201" t="s">
        <v>153</v>
      </c>
      <c r="BM20" s="200" t="s">
        <v>625</v>
      </c>
      <c r="BN20" s="12" t="s">
        <v>1312</v>
      </c>
      <c r="BO20" s="1" t="s">
        <v>1310</v>
      </c>
      <c r="BP20" s="1" t="s">
        <v>1050</v>
      </c>
      <c r="BS20" s="12">
        <v>4</v>
      </c>
      <c r="BW20" s="1" t="s">
        <v>2</v>
      </c>
      <c r="BX20" s="1" t="s">
        <v>418</v>
      </c>
      <c r="BY20" s="1" t="s">
        <v>460</v>
      </c>
      <c r="CF20" s="1" t="s">
        <v>418</v>
      </c>
      <c r="CO20" s="1">
        <v>4</v>
      </c>
      <c r="CP20" s="1">
        <v>4</v>
      </c>
      <c r="CQ20" s="1" t="s">
        <v>987</v>
      </c>
      <c r="CR20" s="1" t="s">
        <v>2105</v>
      </c>
      <c r="CS20" s="286"/>
      <c r="CT20" s="288"/>
      <c r="CU20" s="331" t="str">
        <f t="shared" si="20"/>
        <v/>
      </c>
      <c r="CV20" s="1" t="str">
        <f t="shared" si="21"/>
        <v/>
      </c>
      <c r="CW20" s="1" t="str">
        <f t="shared" si="22"/>
        <v/>
      </c>
      <c r="CZ20" s="343" t="str">
        <f t="shared" si="23"/>
        <v/>
      </c>
    </row>
    <row r="21" spans="1:104" s="1" customFormat="1" ht="13.5" customHeight="1" x14ac:dyDescent="0.2">
      <c r="A21" s="61">
        <v>6</v>
      </c>
      <c r="B21" s="218"/>
      <c r="C21" s="218"/>
      <c r="D21" s="218"/>
      <c r="E21" s="218"/>
      <c r="F21" s="218"/>
      <c r="G21" s="218"/>
      <c r="H21" s="218"/>
      <c r="I21" s="218"/>
      <c r="J21" s="218"/>
      <c r="K21" s="218"/>
      <c r="L21" s="219"/>
      <c r="M21" s="218"/>
      <c r="N21" s="254"/>
      <c r="O21" s="255"/>
      <c r="P21" s="293" t="str">
        <f>IF(G21="R",IF(OR(AND(実績自動車一覧!H21=SUM(実績事業所!$B$2-1),3&lt;実績自動車一覧!I21),AND(実績自動車一覧!H21=実績事業所!$B$2,4&gt;実績自動車一覧!I21)),"新規",""),"")</f>
        <v/>
      </c>
      <c r="Q21" s="290"/>
      <c r="R21" s="259"/>
      <c r="S21" s="204"/>
      <c r="T21" s="84"/>
      <c r="U21" s="85"/>
      <c r="V21" s="86"/>
      <c r="W21" s="87"/>
      <c r="X21" s="87"/>
      <c r="Y21" s="106"/>
      <c r="Z21" s="16"/>
      <c r="AA21" s="15" t="str">
        <f t="shared" si="7"/>
        <v/>
      </c>
      <c r="AB21" s="15" t="str">
        <f t="shared" si="8"/>
        <v/>
      </c>
      <c r="AC21" s="14" t="str">
        <f t="shared" si="0"/>
        <v/>
      </c>
      <c r="AD21" s="6" t="e">
        <f t="shared" si="9"/>
        <v>#N/A</v>
      </c>
      <c r="AE21" s="6" t="e">
        <f t="shared" si="10"/>
        <v>#N/A</v>
      </c>
      <c r="AF21" s="6" t="e">
        <f t="shared" si="11"/>
        <v>#N/A</v>
      </c>
      <c r="AG21" s="6" t="str">
        <f t="shared" si="1"/>
        <v/>
      </c>
      <c r="AH21" s="6">
        <f t="shared" si="2"/>
        <v>1</v>
      </c>
      <c r="AI21" s="6" t="e">
        <f t="shared" si="12"/>
        <v>#N/A</v>
      </c>
      <c r="AJ21" s="6" t="e">
        <f t="shared" si="13"/>
        <v>#N/A</v>
      </c>
      <c r="AK21" s="6" t="e">
        <f t="shared" si="14"/>
        <v>#N/A</v>
      </c>
      <c r="AL21" s="6" t="e">
        <f t="shared" si="15"/>
        <v>#N/A</v>
      </c>
      <c r="AM21" s="7" t="str">
        <f t="shared" si="16"/>
        <v xml:space="preserve"> </v>
      </c>
      <c r="AN21" s="6" t="e">
        <f t="shared" si="17"/>
        <v>#N/A</v>
      </c>
      <c r="AO21" s="6"/>
      <c r="AP21" s="6"/>
      <c r="AQ21" s="6"/>
      <c r="AR21" s="6"/>
      <c r="AS21" s="6"/>
      <c r="AT21" s="6"/>
      <c r="AU21" s="6"/>
      <c r="AV21" s="6"/>
      <c r="AW21" s="6">
        <f t="shared" si="18"/>
        <v>0</v>
      </c>
      <c r="AX21" s="6" t="e">
        <f t="shared" si="19"/>
        <v>#N/A</v>
      </c>
      <c r="AY21" s="6" t="str">
        <f t="shared" si="3"/>
        <v/>
      </c>
      <c r="AZ21" s="6" t="str">
        <f t="shared" si="4"/>
        <v/>
      </c>
      <c r="BA21" s="6" t="str">
        <f t="shared" si="5"/>
        <v/>
      </c>
      <c r="BB21" s="6" t="str">
        <f t="shared" si="6"/>
        <v/>
      </c>
      <c r="BC21" s="40"/>
      <c r="BD21" s="1" t="s">
        <v>933</v>
      </c>
      <c r="BE21" s="1" t="s">
        <v>472</v>
      </c>
      <c r="BF21" s="1" t="s">
        <v>472</v>
      </c>
      <c r="BG21" s="1">
        <v>5</v>
      </c>
      <c r="BH21" s="1" t="s">
        <v>769</v>
      </c>
      <c r="BI21" t="s">
        <v>773</v>
      </c>
      <c r="BL21" s="199" t="s">
        <v>3</v>
      </c>
      <c r="BM21" s="200" t="s">
        <v>1</v>
      </c>
      <c r="BN21" s="12" t="s">
        <v>1313</v>
      </c>
      <c r="BO21" s="1" t="s">
        <v>1310</v>
      </c>
      <c r="BP21" s="1" t="s">
        <v>962</v>
      </c>
      <c r="BS21" s="12">
        <v>5</v>
      </c>
      <c r="BW21" s="1" t="s">
        <v>4</v>
      </c>
      <c r="BX21" s="1" t="s">
        <v>420</v>
      </c>
      <c r="BY21" s="1" t="s">
        <v>461</v>
      </c>
      <c r="CF21" s="1" t="s">
        <v>769</v>
      </c>
      <c r="CO21" s="1">
        <v>5</v>
      </c>
      <c r="CP21" s="1">
        <v>5</v>
      </c>
      <c r="CQ21" s="1" t="s">
        <v>992</v>
      </c>
      <c r="CR21" s="1" t="s">
        <v>2106</v>
      </c>
      <c r="CS21" s="286"/>
      <c r="CT21" s="288"/>
      <c r="CU21" s="331" t="str">
        <f t="shared" si="20"/>
        <v/>
      </c>
      <c r="CV21" s="1" t="str">
        <f t="shared" si="21"/>
        <v/>
      </c>
      <c r="CW21" s="1" t="str">
        <f t="shared" si="22"/>
        <v/>
      </c>
      <c r="CZ21" s="343" t="str">
        <f t="shared" si="23"/>
        <v/>
      </c>
    </row>
    <row r="22" spans="1:104" s="1" customFormat="1" ht="13.5" customHeight="1" x14ac:dyDescent="0.2">
      <c r="A22" s="61">
        <v>7</v>
      </c>
      <c r="B22" s="218"/>
      <c r="C22" s="218"/>
      <c r="D22" s="218"/>
      <c r="E22" s="218"/>
      <c r="F22" s="218"/>
      <c r="G22" s="218"/>
      <c r="H22" s="218"/>
      <c r="I22" s="218"/>
      <c r="J22" s="218"/>
      <c r="K22" s="218"/>
      <c r="L22" s="219"/>
      <c r="M22" s="218"/>
      <c r="N22" s="254"/>
      <c r="O22" s="255"/>
      <c r="P22" s="293" t="str">
        <f>IF(G22="R",IF(OR(AND(実績自動車一覧!H22=SUM(実績事業所!$B$2-1),3&lt;実績自動車一覧!I22),AND(実績自動車一覧!H22=実績事業所!$B$2,4&gt;実績自動車一覧!I22)),"新規",""),"")</f>
        <v/>
      </c>
      <c r="Q22" s="290"/>
      <c r="R22" s="259"/>
      <c r="S22" s="204"/>
      <c r="T22" s="84"/>
      <c r="U22" s="85"/>
      <c r="V22" s="86"/>
      <c r="W22" s="87"/>
      <c r="X22" s="87"/>
      <c r="Y22" s="106"/>
      <c r="Z22" s="16"/>
      <c r="AA22" s="15" t="str">
        <f t="shared" si="7"/>
        <v/>
      </c>
      <c r="AB22" s="15" t="str">
        <f t="shared" si="8"/>
        <v/>
      </c>
      <c r="AC22" s="14" t="str">
        <f t="shared" si="0"/>
        <v/>
      </c>
      <c r="AD22" s="6" t="e">
        <f t="shared" si="9"/>
        <v>#N/A</v>
      </c>
      <c r="AE22" s="6" t="e">
        <f t="shared" si="10"/>
        <v>#N/A</v>
      </c>
      <c r="AF22" s="6" t="e">
        <f t="shared" si="11"/>
        <v>#N/A</v>
      </c>
      <c r="AG22" s="6" t="str">
        <f t="shared" si="1"/>
        <v/>
      </c>
      <c r="AH22" s="6">
        <f t="shared" si="2"/>
        <v>1</v>
      </c>
      <c r="AI22" s="6" t="e">
        <f t="shared" si="12"/>
        <v>#N/A</v>
      </c>
      <c r="AJ22" s="6" t="e">
        <f t="shared" si="13"/>
        <v>#N/A</v>
      </c>
      <c r="AK22" s="6" t="e">
        <f t="shared" si="14"/>
        <v>#N/A</v>
      </c>
      <c r="AL22" s="6" t="e">
        <f t="shared" si="15"/>
        <v>#N/A</v>
      </c>
      <c r="AM22" s="7" t="str">
        <f t="shared" si="16"/>
        <v xml:space="preserve"> </v>
      </c>
      <c r="AN22" s="6" t="e">
        <f t="shared" si="17"/>
        <v>#N/A</v>
      </c>
      <c r="AO22" s="6"/>
      <c r="AP22" s="6"/>
      <c r="AQ22" s="6"/>
      <c r="AR22" s="6"/>
      <c r="AS22" s="6"/>
      <c r="AT22" s="6"/>
      <c r="AU22" s="6"/>
      <c r="AV22" s="6"/>
      <c r="AW22" s="6">
        <f t="shared" si="18"/>
        <v>0</v>
      </c>
      <c r="AX22" s="6" t="e">
        <f t="shared" si="19"/>
        <v>#N/A</v>
      </c>
      <c r="AY22" s="6" t="str">
        <f t="shared" si="3"/>
        <v/>
      </c>
      <c r="AZ22" s="6" t="str">
        <f t="shared" si="4"/>
        <v/>
      </c>
      <c r="BA22" s="6" t="str">
        <f t="shared" si="5"/>
        <v/>
      </c>
      <c r="BB22" s="6" t="str">
        <f t="shared" si="6"/>
        <v/>
      </c>
      <c r="BC22" s="40"/>
      <c r="BD22" s="1" t="s">
        <v>141</v>
      </c>
      <c r="BE22" s="1" t="s">
        <v>469</v>
      </c>
      <c r="BF22" s="1" t="s">
        <v>469</v>
      </c>
      <c r="BG22" s="1">
        <v>6</v>
      </c>
      <c r="BH22" s="1" t="s">
        <v>769</v>
      </c>
      <c r="BI22" t="s">
        <v>635</v>
      </c>
      <c r="BL22" s="199" t="s">
        <v>384</v>
      </c>
      <c r="BM22" s="200" t="s">
        <v>626</v>
      </c>
      <c r="BN22" s="12" t="s">
        <v>1314</v>
      </c>
      <c r="BO22" s="1" t="s">
        <v>1315</v>
      </c>
      <c r="BP22" s="1" t="s">
        <v>1316</v>
      </c>
      <c r="BS22" s="12">
        <v>6</v>
      </c>
      <c r="BW22" s="1" t="s">
        <v>5</v>
      </c>
      <c r="BX22" s="1" t="s">
        <v>418</v>
      </c>
      <c r="CF22" s="1" t="s">
        <v>770</v>
      </c>
      <c r="CO22" s="1">
        <v>6</v>
      </c>
      <c r="CP22" s="1">
        <v>6</v>
      </c>
      <c r="CQ22" s="1" t="s">
        <v>1050</v>
      </c>
      <c r="CR22" s="1" t="s">
        <v>2107</v>
      </c>
      <c r="CS22" s="286"/>
      <c r="CT22" s="288"/>
      <c r="CU22" s="331" t="str">
        <f t="shared" si="20"/>
        <v/>
      </c>
      <c r="CV22" s="1" t="str">
        <f t="shared" si="21"/>
        <v/>
      </c>
      <c r="CW22" s="1" t="str">
        <f t="shared" si="22"/>
        <v/>
      </c>
      <c r="CZ22" s="343" t="str">
        <f t="shared" si="23"/>
        <v/>
      </c>
    </row>
    <row r="23" spans="1:104" s="1" customFormat="1" ht="13.5" customHeight="1" x14ac:dyDescent="0.2">
      <c r="A23" s="61">
        <v>8</v>
      </c>
      <c r="B23" s="218"/>
      <c r="C23" s="218"/>
      <c r="D23" s="218"/>
      <c r="E23" s="218"/>
      <c r="F23" s="218"/>
      <c r="G23" s="218"/>
      <c r="H23" s="218"/>
      <c r="I23" s="218"/>
      <c r="J23" s="218"/>
      <c r="K23" s="218"/>
      <c r="L23" s="219"/>
      <c r="M23" s="218"/>
      <c r="N23" s="254"/>
      <c r="O23" s="255"/>
      <c r="P23" s="293" t="str">
        <f>IF(G23="R",IF(OR(AND(実績自動車一覧!H23=SUM(実績事業所!$B$2-1),3&lt;実績自動車一覧!I23),AND(実績自動車一覧!H23=実績事業所!$B$2,4&gt;実績自動車一覧!I23)),"新規",""),"")</f>
        <v/>
      </c>
      <c r="Q23" s="290"/>
      <c r="R23" s="259"/>
      <c r="S23" s="204"/>
      <c r="T23" s="84"/>
      <c r="U23" s="85"/>
      <c r="V23" s="86"/>
      <c r="W23" s="87"/>
      <c r="X23" s="87"/>
      <c r="Y23" s="106"/>
      <c r="Z23" s="16"/>
      <c r="AA23" s="15" t="str">
        <f t="shared" si="7"/>
        <v/>
      </c>
      <c r="AB23" s="15" t="str">
        <f t="shared" si="8"/>
        <v/>
      </c>
      <c r="AC23" s="14" t="str">
        <f t="shared" si="0"/>
        <v/>
      </c>
      <c r="AD23" s="6" t="e">
        <f t="shared" si="9"/>
        <v>#N/A</v>
      </c>
      <c r="AE23" s="6" t="e">
        <f t="shared" si="10"/>
        <v>#N/A</v>
      </c>
      <c r="AF23" s="6" t="e">
        <f t="shared" si="11"/>
        <v>#N/A</v>
      </c>
      <c r="AG23" s="6" t="str">
        <f t="shared" si="1"/>
        <v/>
      </c>
      <c r="AH23" s="6">
        <f t="shared" si="2"/>
        <v>1</v>
      </c>
      <c r="AI23" s="6" t="e">
        <f t="shared" si="12"/>
        <v>#N/A</v>
      </c>
      <c r="AJ23" s="6" t="e">
        <f t="shared" si="13"/>
        <v>#N/A</v>
      </c>
      <c r="AK23" s="6" t="e">
        <f t="shared" si="14"/>
        <v>#N/A</v>
      </c>
      <c r="AL23" s="6" t="e">
        <f t="shared" si="15"/>
        <v>#N/A</v>
      </c>
      <c r="AM23" s="7" t="str">
        <f t="shared" si="16"/>
        <v xml:space="preserve"> </v>
      </c>
      <c r="AN23" s="6" t="e">
        <f t="shared" si="17"/>
        <v>#N/A</v>
      </c>
      <c r="AO23" s="6"/>
      <c r="AP23" s="6"/>
      <c r="AQ23" s="6"/>
      <c r="AR23" s="6"/>
      <c r="AS23" s="6"/>
      <c r="AT23" s="6"/>
      <c r="AU23" s="6"/>
      <c r="AV23" s="6"/>
      <c r="AW23" s="6">
        <f t="shared" si="18"/>
        <v>0</v>
      </c>
      <c r="AX23" s="6" t="e">
        <f t="shared" si="19"/>
        <v>#N/A</v>
      </c>
      <c r="AY23" s="6" t="str">
        <f t="shared" si="3"/>
        <v/>
      </c>
      <c r="AZ23" s="6" t="str">
        <f t="shared" si="4"/>
        <v/>
      </c>
      <c r="BA23" s="6" t="str">
        <f t="shared" si="5"/>
        <v/>
      </c>
      <c r="BB23" s="6" t="str">
        <f t="shared" si="6"/>
        <v/>
      </c>
      <c r="BC23" s="40"/>
      <c r="BD23" s="1" t="s">
        <v>155</v>
      </c>
      <c r="BE23" s="1" t="s">
        <v>472</v>
      </c>
      <c r="BF23" s="1" t="s">
        <v>472</v>
      </c>
      <c r="BG23" s="1">
        <v>9</v>
      </c>
      <c r="BH23" s="1" t="s">
        <v>420</v>
      </c>
      <c r="BI23" t="s">
        <v>734</v>
      </c>
      <c r="BL23" s="199" t="s">
        <v>923</v>
      </c>
      <c r="BM23" s="200" t="s">
        <v>767</v>
      </c>
      <c r="BN23" s="12" t="s">
        <v>1317</v>
      </c>
      <c r="BO23" s="1" t="s">
        <v>1315</v>
      </c>
      <c r="BP23" s="1" t="s">
        <v>1318</v>
      </c>
      <c r="BR23" s="12"/>
      <c r="BS23" s="1">
        <v>7</v>
      </c>
      <c r="BW23" s="1" t="s">
        <v>6</v>
      </c>
      <c r="BX23" s="1" t="s">
        <v>420</v>
      </c>
      <c r="CO23" s="1">
        <v>7</v>
      </c>
      <c r="CP23" s="1">
        <v>7</v>
      </c>
      <c r="CQ23" s="1" t="s">
        <v>962</v>
      </c>
      <c r="CR23" s="1" t="s">
        <v>2108</v>
      </c>
      <c r="CS23" s="286"/>
      <c r="CT23" s="288"/>
      <c r="CU23" s="331" t="str">
        <f t="shared" si="20"/>
        <v/>
      </c>
      <c r="CV23" s="1" t="str">
        <f t="shared" si="21"/>
        <v/>
      </c>
      <c r="CW23" s="1" t="str">
        <f t="shared" si="22"/>
        <v/>
      </c>
      <c r="CZ23" s="343" t="str">
        <f t="shared" si="23"/>
        <v/>
      </c>
    </row>
    <row r="24" spans="1:104" s="1" customFormat="1" ht="13.5" customHeight="1" x14ac:dyDescent="0.2">
      <c r="A24" s="61">
        <v>9</v>
      </c>
      <c r="B24" s="218"/>
      <c r="C24" s="218"/>
      <c r="D24" s="218"/>
      <c r="E24" s="218"/>
      <c r="F24" s="218"/>
      <c r="G24" s="218"/>
      <c r="H24" s="218"/>
      <c r="I24" s="218"/>
      <c r="J24" s="218"/>
      <c r="K24" s="218"/>
      <c r="L24" s="219"/>
      <c r="M24" s="218"/>
      <c r="N24" s="256"/>
      <c r="O24" s="255"/>
      <c r="P24" s="293" t="str">
        <f>IF(G24="R",IF(OR(AND(実績自動車一覧!H24=SUM(実績事業所!$B$2-1),3&lt;実績自動車一覧!I24),AND(実績自動車一覧!H24=実績事業所!$B$2,4&gt;実績自動車一覧!I24)),"新規",""),"")</f>
        <v/>
      </c>
      <c r="Q24" s="290"/>
      <c r="R24" s="259"/>
      <c r="S24" s="204"/>
      <c r="T24" s="84"/>
      <c r="U24" s="85"/>
      <c r="V24" s="86"/>
      <c r="W24" s="87"/>
      <c r="X24" s="87"/>
      <c r="Y24" s="106"/>
      <c r="Z24" s="16"/>
      <c r="AA24" s="15" t="str">
        <f t="shared" si="7"/>
        <v/>
      </c>
      <c r="AB24" s="15" t="str">
        <f t="shared" si="8"/>
        <v/>
      </c>
      <c r="AC24" s="14" t="str">
        <f t="shared" si="0"/>
        <v/>
      </c>
      <c r="AD24" s="6" t="e">
        <f t="shared" si="9"/>
        <v>#N/A</v>
      </c>
      <c r="AE24" s="6" t="e">
        <f t="shared" si="10"/>
        <v>#N/A</v>
      </c>
      <c r="AF24" s="6" t="e">
        <f t="shared" si="11"/>
        <v>#N/A</v>
      </c>
      <c r="AG24" s="6" t="str">
        <f t="shared" si="1"/>
        <v/>
      </c>
      <c r="AH24" s="6">
        <f t="shared" si="2"/>
        <v>1</v>
      </c>
      <c r="AI24" s="6" t="e">
        <f t="shared" si="12"/>
        <v>#N/A</v>
      </c>
      <c r="AJ24" s="6" t="e">
        <f t="shared" si="13"/>
        <v>#N/A</v>
      </c>
      <c r="AK24" s="6" t="e">
        <f t="shared" si="14"/>
        <v>#N/A</v>
      </c>
      <c r="AL24" s="6" t="e">
        <f t="shared" si="15"/>
        <v>#N/A</v>
      </c>
      <c r="AM24" s="7" t="str">
        <f t="shared" si="16"/>
        <v xml:space="preserve"> </v>
      </c>
      <c r="AN24" s="6" t="e">
        <f t="shared" si="17"/>
        <v>#N/A</v>
      </c>
      <c r="AO24" s="6"/>
      <c r="AP24" s="6"/>
      <c r="AQ24" s="6"/>
      <c r="AR24" s="6"/>
      <c r="AS24" s="6"/>
      <c r="AT24" s="6"/>
      <c r="AU24" s="6"/>
      <c r="AV24" s="6"/>
      <c r="AW24" s="6">
        <f t="shared" si="18"/>
        <v>0</v>
      </c>
      <c r="AX24" s="6" t="e">
        <f t="shared" si="19"/>
        <v>#N/A</v>
      </c>
      <c r="AY24" s="6" t="str">
        <f t="shared" si="3"/>
        <v/>
      </c>
      <c r="AZ24" s="6" t="str">
        <f t="shared" si="4"/>
        <v/>
      </c>
      <c r="BA24" s="6" t="str">
        <f t="shared" si="5"/>
        <v/>
      </c>
      <c r="BB24" s="6" t="str">
        <f t="shared" si="6"/>
        <v/>
      </c>
      <c r="BC24" s="40"/>
      <c r="BI24" t="s">
        <v>733</v>
      </c>
      <c r="BL24" s="199" t="s">
        <v>149</v>
      </c>
      <c r="BM24" s="200" t="s">
        <v>148</v>
      </c>
      <c r="BN24" s="12" t="s">
        <v>1319</v>
      </c>
      <c r="BO24" s="1" t="s">
        <v>1315</v>
      </c>
      <c r="BP24" s="1" t="s">
        <v>986</v>
      </c>
      <c r="BR24" s="12"/>
      <c r="BS24" s="1">
        <v>8</v>
      </c>
      <c r="BW24" s="1" t="s">
        <v>9</v>
      </c>
      <c r="BX24" s="1" t="s">
        <v>769</v>
      </c>
      <c r="CO24" s="1">
        <v>8</v>
      </c>
      <c r="CP24" s="1">
        <v>8</v>
      </c>
      <c r="CQ24" s="1" t="s">
        <v>2109</v>
      </c>
      <c r="CR24" s="1" t="s">
        <v>2110</v>
      </c>
      <c r="CS24" s="286"/>
      <c r="CT24" s="288"/>
      <c r="CU24" s="331" t="str">
        <f t="shared" si="20"/>
        <v/>
      </c>
      <c r="CV24" s="1" t="str">
        <f t="shared" si="21"/>
        <v/>
      </c>
      <c r="CW24" s="1" t="str">
        <f t="shared" si="22"/>
        <v/>
      </c>
      <c r="CZ24" s="343" t="str">
        <f t="shared" si="23"/>
        <v/>
      </c>
    </row>
    <row r="25" spans="1:104" s="1" customFormat="1" ht="13.5" customHeight="1" x14ac:dyDescent="0.2">
      <c r="A25" s="61">
        <v>10</v>
      </c>
      <c r="B25" s="218"/>
      <c r="C25" s="218"/>
      <c r="D25" s="218"/>
      <c r="E25" s="218"/>
      <c r="F25" s="218"/>
      <c r="G25" s="218"/>
      <c r="H25" s="218"/>
      <c r="I25" s="218"/>
      <c r="J25" s="218"/>
      <c r="K25" s="218"/>
      <c r="L25" s="219"/>
      <c r="M25" s="218"/>
      <c r="N25" s="254"/>
      <c r="O25" s="255"/>
      <c r="P25" s="293" t="str">
        <f>IF(G25="R",IF(OR(AND(実績自動車一覧!H25=SUM(実績事業所!$B$2-1),3&lt;実績自動車一覧!I25),AND(実績自動車一覧!H25=実績事業所!$B$2,4&gt;実績自動車一覧!I25)),"新規",""),"")</f>
        <v/>
      </c>
      <c r="Q25" s="290"/>
      <c r="R25" s="259"/>
      <c r="S25" s="204"/>
      <c r="T25" s="84"/>
      <c r="U25" s="85"/>
      <c r="V25" s="86"/>
      <c r="W25" s="87"/>
      <c r="X25" s="87"/>
      <c r="Y25" s="106"/>
      <c r="Z25" s="16"/>
      <c r="AA25" s="15" t="str">
        <f t="shared" si="7"/>
        <v/>
      </c>
      <c r="AB25" s="15" t="str">
        <f t="shared" si="8"/>
        <v/>
      </c>
      <c r="AC25" s="14" t="str">
        <f t="shared" si="0"/>
        <v/>
      </c>
      <c r="AD25" s="6" t="e">
        <f t="shared" si="9"/>
        <v>#N/A</v>
      </c>
      <c r="AE25" s="6" t="e">
        <f t="shared" si="10"/>
        <v>#N/A</v>
      </c>
      <c r="AF25" s="6" t="e">
        <f t="shared" si="11"/>
        <v>#N/A</v>
      </c>
      <c r="AG25" s="6" t="str">
        <f t="shared" si="1"/>
        <v/>
      </c>
      <c r="AH25" s="6">
        <f t="shared" si="2"/>
        <v>1</v>
      </c>
      <c r="AI25" s="6" t="e">
        <f t="shared" si="12"/>
        <v>#N/A</v>
      </c>
      <c r="AJ25" s="6" t="e">
        <f t="shared" si="13"/>
        <v>#N/A</v>
      </c>
      <c r="AK25" s="6" t="e">
        <f t="shared" si="14"/>
        <v>#N/A</v>
      </c>
      <c r="AL25" s="6" t="e">
        <f t="shared" si="15"/>
        <v>#N/A</v>
      </c>
      <c r="AM25" s="7" t="str">
        <f t="shared" si="16"/>
        <v xml:space="preserve"> </v>
      </c>
      <c r="AN25" s="6" t="e">
        <f t="shared" si="17"/>
        <v>#N/A</v>
      </c>
      <c r="AO25" s="6"/>
      <c r="AP25" s="6"/>
      <c r="AQ25" s="6"/>
      <c r="AR25" s="6"/>
      <c r="AS25" s="6"/>
      <c r="AT25" s="6"/>
      <c r="AU25" s="6"/>
      <c r="AV25" s="6"/>
      <c r="AW25" s="6">
        <f t="shared" si="18"/>
        <v>0</v>
      </c>
      <c r="AX25" s="6" t="e">
        <f t="shared" si="19"/>
        <v>#N/A</v>
      </c>
      <c r="AY25" s="6" t="str">
        <f t="shared" si="3"/>
        <v/>
      </c>
      <c r="AZ25" s="6" t="str">
        <f t="shared" si="4"/>
        <v/>
      </c>
      <c r="BA25" s="6" t="str">
        <f t="shared" si="5"/>
        <v/>
      </c>
      <c r="BB25" s="6" t="str">
        <f t="shared" si="6"/>
        <v/>
      </c>
      <c r="BC25" s="40"/>
      <c r="BI25" t="s">
        <v>737</v>
      </c>
      <c r="BL25" s="200" t="s">
        <v>7</v>
      </c>
      <c r="BM25" s="200" t="s">
        <v>8</v>
      </c>
      <c r="BN25" s="119" t="s">
        <v>1320</v>
      </c>
      <c r="BO25" s="120" t="s">
        <v>1315</v>
      </c>
      <c r="BP25" s="120" t="s">
        <v>1065</v>
      </c>
      <c r="BR25" s="12"/>
      <c r="BS25" s="1">
        <v>9</v>
      </c>
      <c r="BW25" s="1" t="s">
        <v>10</v>
      </c>
      <c r="BX25" s="1" t="s">
        <v>770</v>
      </c>
      <c r="CO25" s="1">
        <v>9</v>
      </c>
      <c r="CP25" s="1">
        <v>9</v>
      </c>
      <c r="CQ25" s="1" t="s">
        <v>2122</v>
      </c>
      <c r="CR25" s="1" t="s">
        <v>2111</v>
      </c>
      <c r="CS25" s="286"/>
      <c r="CT25" s="288"/>
      <c r="CU25" s="331" t="str">
        <f t="shared" si="20"/>
        <v/>
      </c>
      <c r="CV25" s="1" t="str">
        <f t="shared" si="21"/>
        <v/>
      </c>
      <c r="CW25" s="1" t="str">
        <f t="shared" si="22"/>
        <v/>
      </c>
      <c r="CZ25" s="343" t="str">
        <f t="shared" si="23"/>
        <v/>
      </c>
    </row>
    <row r="26" spans="1:104" s="1" customFormat="1" ht="13.5" customHeight="1" x14ac:dyDescent="0.2">
      <c r="A26" s="61">
        <v>11</v>
      </c>
      <c r="B26" s="218"/>
      <c r="C26" s="218"/>
      <c r="D26" s="218"/>
      <c r="E26" s="218"/>
      <c r="F26" s="218"/>
      <c r="G26" s="218"/>
      <c r="H26" s="218"/>
      <c r="I26" s="218"/>
      <c r="J26" s="218"/>
      <c r="K26" s="218"/>
      <c r="L26" s="219"/>
      <c r="M26" s="218"/>
      <c r="N26" s="254"/>
      <c r="O26" s="255"/>
      <c r="P26" s="293" t="str">
        <f>IF(G26="R",IF(OR(AND(実績自動車一覧!H26=SUM(実績事業所!$B$2-1),3&lt;実績自動車一覧!I26),AND(実績自動車一覧!H26=実績事業所!$B$2,4&gt;実績自動車一覧!I26)),"新規",""),"")</f>
        <v/>
      </c>
      <c r="Q26" s="290"/>
      <c r="R26" s="259"/>
      <c r="S26" s="204"/>
      <c r="T26" s="84"/>
      <c r="U26" s="85"/>
      <c r="V26" s="86"/>
      <c r="W26" s="87"/>
      <c r="X26" s="87"/>
      <c r="Y26" s="106"/>
      <c r="Z26" s="16"/>
      <c r="AA26" s="15" t="str">
        <f t="shared" si="7"/>
        <v/>
      </c>
      <c r="AB26" s="15" t="str">
        <f t="shared" si="8"/>
        <v/>
      </c>
      <c r="AC26" s="14" t="str">
        <f t="shared" si="0"/>
        <v/>
      </c>
      <c r="AD26" s="6" t="e">
        <f t="shared" si="9"/>
        <v>#N/A</v>
      </c>
      <c r="AE26" s="6" t="e">
        <f t="shared" si="10"/>
        <v>#N/A</v>
      </c>
      <c r="AF26" s="6" t="e">
        <f t="shared" si="11"/>
        <v>#N/A</v>
      </c>
      <c r="AG26" s="6" t="str">
        <f t="shared" si="1"/>
        <v/>
      </c>
      <c r="AH26" s="6">
        <f t="shared" si="2"/>
        <v>1</v>
      </c>
      <c r="AI26" s="6" t="e">
        <f t="shared" si="12"/>
        <v>#N/A</v>
      </c>
      <c r="AJ26" s="6" t="e">
        <f t="shared" si="13"/>
        <v>#N/A</v>
      </c>
      <c r="AK26" s="6" t="e">
        <f t="shared" si="14"/>
        <v>#N/A</v>
      </c>
      <c r="AL26" s="6" t="e">
        <f t="shared" si="15"/>
        <v>#N/A</v>
      </c>
      <c r="AM26" s="7" t="str">
        <f t="shared" si="16"/>
        <v xml:space="preserve"> </v>
      </c>
      <c r="AN26" s="6" t="e">
        <f t="shared" si="17"/>
        <v>#N/A</v>
      </c>
      <c r="AO26" s="6"/>
      <c r="AP26" s="6"/>
      <c r="AQ26" s="6"/>
      <c r="AR26" s="6"/>
      <c r="AS26" s="6"/>
      <c r="AT26" s="6"/>
      <c r="AU26" s="6"/>
      <c r="AV26" s="6"/>
      <c r="AW26" s="6">
        <f t="shared" si="18"/>
        <v>0</v>
      </c>
      <c r="AX26" s="6" t="e">
        <f t="shared" si="19"/>
        <v>#N/A</v>
      </c>
      <c r="AY26" s="6" t="str">
        <f t="shared" si="3"/>
        <v/>
      </c>
      <c r="AZ26" s="6" t="str">
        <f t="shared" si="4"/>
        <v/>
      </c>
      <c r="BA26" s="6" t="str">
        <f t="shared" si="5"/>
        <v/>
      </c>
      <c r="BB26" s="6" t="str">
        <f t="shared" si="6"/>
        <v/>
      </c>
      <c r="BC26" s="40"/>
      <c r="BI26" t="s">
        <v>752</v>
      </c>
      <c r="BL26" s="199" t="s">
        <v>1327</v>
      </c>
      <c r="BM26" s="200" t="s">
        <v>1</v>
      </c>
      <c r="BN26" s="119" t="s">
        <v>1321</v>
      </c>
      <c r="BO26" s="120" t="s">
        <v>1315</v>
      </c>
      <c r="BP26" s="120" t="s">
        <v>1322</v>
      </c>
      <c r="BR26" s="12"/>
      <c r="BS26" s="1">
        <v>10</v>
      </c>
      <c r="BW26" s="1" t="s">
        <v>11</v>
      </c>
      <c r="BX26" s="1" t="s">
        <v>770</v>
      </c>
      <c r="CO26" s="1">
        <v>10</v>
      </c>
      <c r="CP26" s="1">
        <v>10</v>
      </c>
      <c r="CQ26" s="1" t="s">
        <v>2112</v>
      </c>
      <c r="CR26" s="1" t="s">
        <v>2113</v>
      </c>
      <c r="CS26" s="286"/>
      <c r="CT26" s="288"/>
      <c r="CU26" s="331" t="str">
        <f t="shared" si="20"/>
        <v/>
      </c>
      <c r="CV26" s="1" t="str">
        <f t="shared" si="21"/>
        <v/>
      </c>
      <c r="CW26" s="1" t="str">
        <f t="shared" si="22"/>
        <v/>
      </c>
      <c r="CZ26" s="343" t="str">
        <f t="shared" si="23"/>
        <v/>
      </c>
    </row>
    <row r="27" spans="1:104" s="1" customFormat="1" ht="13.5" customHeight="1" x14ac:dyDescent="0.2">
      <c r="A27" s="61">
        <v>12</v>
      </c>
      <c r="B27" s="218"/>
      <c r="C27" s="218"/>
      <c r="D27" s="218"/>
      <c r="E27" s="218"/>
      <c r="F27" s="218"/>
      <c r="G27" s="218"/>
      <c r="H27" s="218"/>
      <c r="I27" s="218"/>
      <c r="J27" s="218"/>
      <c r="K27" s="218"/>
      <c r="L27" s="219"/>
      <c r="M27" s="218"/>
      <c r="N27" s="254"/>
      <c r="O27" s="255"/>
      <c r="P27" s="293" t="str">
        <f>IF(G27="R",IF(OR(AND(実績自動車一覧!H27=SUM(実績事業所!$B$2-1),3&lt;実績自動車一覧!I27),AND(実績自動車一覧!H27=実績事業所!$B$2,4&gt;実績自動車一覧!I27)),"新規",""),"")</f>
        <v/>
      </c>
      <c r="Q27" s="290"/>
      <c r="R27" s="259"/>
      <c r="S27" s="204"/>
      <c r="T27" s="84"/>
      <c r="U27" s="85"/>
      <c r="V27" s="86"/>
      <c r="W27" s="87"/>
      <c r="X27" s="87"/>
      <c r="Y27" s="106"/>
      <c r="Z27" s="16"/>
      <c r="AA27" s="15" t="str">
        <f t="shared" si="7"/>
        <v/>
      </c>
      <c r="AB27" s="15" t="str">
        <f t="shared" si="8"/>
        <v/>
      </c>
      <c r="AC27" s="14" t="str">
        <f t="shared" si="0"/>
        <v/>
      </c>
      <c r="AD27" s="6" t="e">
        <f t="shared" si="9"/>
        <v>#N/A</v>
      </c>
      <c r="AE27" s="6" t="e">
        <f t="shared" si="10"/>
        <v>#N/A</v>
      </c>
      <c r="AF27" s="6" t="e">
        <f t="shared" si="11"/>
        <v>#N/A</v>
      </c>
      <c r="AG27" s="6" t="str">
        <f t="shared" si="1"/>
        <v/>
      </c>
      <c r="AH27" s="6">
        <f t="shared" si="2"/>
        <v>1</v>
      </c>
      <c r="AI27" s="6" t="e">
        <f t="shared" si="12"/>
        <v>#N/A</v>
      </c>
      <c r="AJ27" s="6" t="e">
        <f t="shared" si="13"/>
        <v>#N/A</v>
      </c>
      <c r="AK27" s="6" t="e">
        <f t="shared" si="14"/>
        <v>#N/A</v>
      </c>
      <c r="AL27" s="6" t="e">
        <f t="shared" si="15"/>
        <v>#N/A</v>
      </c>
      <c r="AM27" s="7" t="str">
        <f t="shared" si="16"/>
        <v xml:space="preserve"> </v>
      </c>
      <c r="AN27" s="6" t="e">
        <f t="shared" si="17"/>
        <v>#N/A</v>
      </c>
      <c r="AO27" s="6"/>
      <c r="AP27" s="6"/>
      <c r="AQ27" s="6"/>
      <c r="AR27" s="6"/>
      <c r="AS27" s="6"/>
      <c r="AT27" s="6"/>
      <c r="AU27" s="6"/>
      <c r="AV27" s="6"/>
      <c r="AW27" s="6">
        <f t="shared" si="18"/>
        <v>0</v>
      </c>
      <c r="AX27" s="6" t="e">
        <f t="shared" si="19"/>
        <v>#N/A</v>
      </c>
      <c r="AY27" s="6" t="str">
        <f t="shared" si="3"/>
        <v/>
      </c>
      <c r="AZ27" s="6" t="str">
        <f t="shared" si="4"/>
        <v/>
      </c>
      <c r="BA27" s="6" t="str">
        <f t="shared" si="5"/>
        <v/>
      </c>
      <c r="BB27" s="6" t="str">
        <f t="shared" si="6"/>
        <v/>
      </c>
      <c r="BC27" s="40"/>
      <c r="BI27" t="s">
        <v>859</v>
      </c>
      <c r="BL27" s="200" t="s">
        <v>1329</v>
      </c>
      <c r="BM27" s="200" t="s">
        <v>2186</v>
      </c>
      <c r="BN27" s="12" t="s">
        <v>1323</v>
      </c>
      <c r="BO27" s="1" t="s">
        <v>1315</v>
      </c>
      <c r="BP27" s="1" t="s">
        <v>991</v>
      </c>
      <c r="BR27" s="12"/>
      <c r="CO27" s="1">
        <v>11</v>
      </c>
      <c r="CP27" s="1">
        <v>11</v>
      </c>
      <c r="CQ27" s="1" t="s">
        <v>2114</v>
      </c>
      <c r="CR27" s="1" t="s">
        <v>2115</v>
      </c>
      <c r="CS27" s="286"/>
      <c r="CT27" s="288"/>
      <c r="CU27" s="331" t="str">
        <f t="shared" si="20"/>
        <v/>
      </c>
      <c r="CV27" s="1" t="str">
        <f t="shared" si="21"/>
        <v/>
      </c>
      <c r="CW27" s="1" t="str">
        <f t="shared" si="22"/>
        <v/>
      </c>
      <c r="CZ27" s="343" t="str">
        <f t="shared" si="23"/>
        <v/>
      </c>
    </row>
    <row r="28" spans="1:104" s="1" customFormat="1" ht="13.5" customHeight="1" x14ac:dyDescent="0.2">
      <c r="A28" s="61">
        <v>13</v>
      </c>
      <c r="B28" s="218"/>
      <c r="C28" s="218"/>
      <c r="D28" s="218"/>
      <c r="E28" s="218"/>
      <c r="F28" s="218"/>
      <c r="G28" s="218"/>
      <c r="H28" s="218"/>
      <c r="I28" s="218"/>
      <c r="J28" s="218"/>
      <c r="K28" s="218"/>
      <c r="L28" s="219"/>
      <c r="M28" s="218"/>
      <c r="N28" s="254"/>
      <c r="O28" s="255"/>
      <c r="P28" s="293" t="str">
        <f>IF(G28="R",IF(OR(AND(実績自動車一覧!H28=SUM(実績事業所!$B$2-1),3&lt;実績自動車一覧!I28),AND(実績自動車一覧!H28=実績事業所!$B$2,4&gt;実績自動車一覧!I28)),"新規",""),"")</f>
        <v/>
      </c>
      <c r="Q28" s="290"/>
      <c r="R28" s="259"/>
      <c r="S28" s="204"/>
      <c r="T28" s="84"/>
      <c r="U28" s="85"/>
      <c r="V28" s="86"/>
      <c r="W28" s="87"/>
      <c r="X28" s="87"/>
      <c r="Y28" s="106"/>
      <c r="Z28" s="16"/>
      <c r="AA28" s="15" t="str">
        <f t="shared" si="7"/>
        <v/>
      </c>
      <c r="AB28" s="15" t="str">
        <f t="shared" si="8"/>
        <v/>
      </c>
      <c r="AC28" s="14" t="str">
        <f t="shared" si="0"/>
        <v/>
      </c>
      <c r="AD28" s="6" t="e">
        <f t="shared" si="9"/>
        <v>#N/A</v>
      </c>
      <c r="AE28" s="6" t="e">
        <f t="shared" si="10"/>
        <v>#N/A</v>
      </c>
      <c r="AF28" s="6" t="e">
        <f t="shared" si="11"/>
        <v>#N/A</v>
      </c>
      <c r="AG28" s="6" t="str">
        <f t="shared" si="1"/>
        <v/>
      </c>
      <c r="AH28" s="6">
        <f t="shared" si="2"/>
        <v>1</v>
      </c>
      <c r="AI28" s="6" t="e">
        <f t="shared" si="12"/>
        <v>#N/A</v>
      </c>
      <c r="AJ28" s="6" t="e">
        <f t="shared" si="13"/>
        <v>#N/A</v>
      </c>
      <c r="AK28" s="6" t="e">
        <f t="shared" si="14"/>
        <v>#N/A</v>
      </c>
      <c r="AL28" s="6" t="e">
        <f t="shared" si="15"/>
        <v>#N/A</v>
      </c>
      <c r="AM28" s="7" t="str">
        <f t="shared" si="16"/>
        <v xml:space="preserve"> </v>
      </c>
      <c r="AN28" s="6" t="e">
        <f t="shared" si="17"/>
        <v>#N/A</v>
      </c>
      <c r="AO28" s="6"/>
      <c r="AP28" s="6"/>
      <c r="AQ28" s="6"/>
      <c r="AR28" s="6"/>
      <c r="AS28" s="6"/>
      <c r="AT28" s="6"/>
      <c r="AU28" s="6"/>
      <c r="AV28" s="6"/>
      <c r="AW28" s="6">
        <f t="shared" si="18"/>
        <v>0</v>
      </c>
      <c r="AX28" s="6" t="e">
        <f t="shared" si="19"/>
        <v>#N/A</v>
      </c>
      <c r="AY28" s="6" t="str">
        <f t="shared" si="3"/>
        <v/>
      </c>
      <c r="AZ28" s="6" t="str">
        <f t="shared" si="4"/>
        <v/>
      </c>
      <c r="BA28" s="6" t="str">
        <f t="shared" si="5"/>
        <v/>
      </c>
      <c r="BB28" s="6" t="str">
        <f t="shared" si="6"/>
        <v/>
      </c>
      <c r="BC28" s="40"/>
      <c r="BI28" t="s">
        <v>860</v>
      </c>
      <c r="BN28" s="12" t="s">
        <v>1324</v>
      </c>
      <c r="BO28" s="1" t="s">
        <v>1315</v>
      </c>
      <c r="BP28" s="1" t="s">
        <v>1075</v>
      </c>
      <c r="BR28" s="12"/>
      <c r="CO28" s="1">
        <v>12</v>
      </c>
      <c r="CP28" s="1">
        <v>12</v>
      </c>
      <c r="CQ28" s="1" t="s">
        <v>2123</v>
      </c>
      <c r="CR28" s="1" t="s">
        <v>2116</v>
      </c>
      <c r="CS28" s="286"/>
      <c r="CT28" s="288"/>
      <c r="CU28" s="331" t="str">
        <f t="shared" si="20"/>
        <v/>
      </c>
      <c r="CV28" s="1" t="str">
        <f t="shared" si="21"/>
        <v/>
      </c>
      <c r="CW28" s="1" t="str">
        <f t="shared" si="22"/>
        <v/>
      </c>
      <c r="CZ28" s="343" t="str">
        <f t="shared" si="23"/>
        <v/>
      </c>
    </row>
    <row r="29" spans="1:104" s="1" customFormat="1" ht="13.5" customHeight="1" x14ac:dyDescent="0.2">
      <c r="A29" s="61">
        <v>14</v>
      </c>
      <c r="B29" s="218"/>
      <c r="C29" s="218"/>
      <c r="D29" s="218"/>
      <c r="E29" s="218"/>
      <c r="F29" s="218"/>
      <c r="G29" s="218"/>
      <c r="H29" s="218"/>
      <c r="I29" s="218"/>
      <c r="J29" s="218"/>
      <c r="K29" s="218"/>
      <c r="L29" s="219"/>
      <c r="M29" s="218"/>
      <c r="N29" s="254"/>
      <c r="O29" s="255"/>
      <c r="P29" s="293" t="str">
        <f>IF(G29="R",IF(OR(AND(実績自動車一覧!H29=SUM(実績事業所!$B$2-1),3&lt;実績自動車一覧!I29),AND(実績自動車一覧!H29=実績事業所!$B$2,4&gt;実績自動車一覧!I29)),"新規",""),"")</f>
        <v/>
      </c>
      <c r="Q29" s="290"/>
      <c r="R29" s="259"/>
      <c r="S29" s="204"/>
      <c r="T29" s="84"/>
      <c r="U29" s="85"/>
      <c r="V29" s="86"/>
      <c r="W29" s="87"/>
      <c r="X29" s="87"/>
      <c r="Y29" s="106"/>
      <c r="Z29" s="16"/>
      <c r="AA29" s="15" t="str">
        <f t="shared" si="7"/>
        <v/>
      </c>
      <c r="AB29" s="15" t="str">
        <f t="shared" si="8"/>
        <v/>
      </c>
      <c r="AC29" s="14" t="str">
        <f t="shared" si="0"/>
        <v/>
      </c>
      <c r="AD29" s="6" t="e">
        <f t="shared" si="9"/>
        <v>#N/A</v>
      </c>
      <c r="AE29" s="6" t="e">
        <f t="shared" si="10"/>
        <v>#N/A</v>
      </c>
      <c r="AF29" s="6" t="e">
        <f t="shared" si="11"/>
        <v>#N/A</v>
      </c>
      <c r="AG29" s="6" t="str">
        <f t="shared" si="1"/>
        <v/>
      </c>
      <c r="AH29" s="6">
        <f t="shared" si="2"/>
        <v>1</v>
      </c>
      <c r="AI29" s="6" t="e">
        <f t="shared" si="12"/>
        <v>#N/A</v>
      </c>
      <c r="AJ29" s="6" t="e">
        <f t="shared" si="13"/>
        <v>#N/A</v>
      </c>
      <c r="AK29" s="6" t="e">
        <f t="shared" si="14"/>
        <v>#N/A</v>
      </c>
      <c r="AL29" s="6" t="e">
        <f t="shared" si="15"/>
        <v>#N/A</v>
      </c>
      <c r="AM29" s="7" t="str">
        <f t="shared" si="16"/>
        <v xml:space="preserve"> </v>
      </c>
      <c r="AN29" s="6" t="e">
        <f t="shared" si="17"/>
        <v>#N/A</v>
      </c>
      <c r="AO29" s="6"/>
      <c r="AP29" s="6"/>
      <c r="AQ29" s="6"/>
      <c r="AR29" s="6"/>
      <c r="AS29" s="6"/>
      <c r="AT29" s="6"/>
      <c r="AU29" s="6"/>
      <c r="AV29" s="6"/>
      <c r="AW29" s="6">
        <f t="shared" si="18"/>
        <v>0</v>
      </c>
      <c r="AX29" s="6" t="e">
        <f t="shared" si="19"/>
        <v>#N/A</v>
      </c>
      <c r="AY29" s="6" t="str">
        <f t="shared" si="3"/>
        <v/>
      </c>
      <c r="AZ29" s="6" t="str">
        <f t="shared" si="4"/>
        <v/>
      </c>
      <c r="BA29" s="6" t="str">
        <f t="shared" si="5"/>
        <v/>
      </c>
      <c r="BB29" s="6" t="str">
        <f t="shared" si="6"/>
        <v/>
      </c>
      <c r="BC29" s="40"/>
      <c r="BI29" t="s">
        <v>758</v>
      </c>
      <c r="BN29" s="119" t="s">
        <v>1325</v>
      </c>
      <c r="BO29" s="120" t="s">
        <v>1310</v>
      </c>
      <c r="BP29" s="120" t="s">
        <v>998</v>
      </c>
      <c r="BR29" s="12"/>
      <c r="CO29" s="1">
        <v>13</v>
      </c>
      <c r="CQ29" s="1" t="s">
        <v>2124</v>
      </c>
      <c r="CR29" s="1" t="s">
        <v>2116</v>
      </c>
      <c r="CS29" s="286"/>
      <c r="CT29" s="288"/>
      <c r="CU29" s="331" t="str">
        <f t="shared" si="20"/>
        <v/>
      </c>
      <c r="CV29" s="1" t="str">
        <f t="shared" si="21"/>
        <v/>
      </c>
      <c r="CW29" s="1" t="str">
        <f t="shared" si="22"/>
        <v/>
      </c>
      <c r="CZ29" s="343" t="str">
        <f t="shared" si="23"/>
        <v/>
      </c>
    </row>
    <row r="30" spans="1:104" s="1" customFormat="1" ht="13.5" customHeight="1" x14ac:dyDescent="0.2">
      <c r="A30" s="61">
        <v>15</v>
      </c>
      <c r="B30" s="218"/>
      <c r="C30" s="218"/>
      <c r="D30" s="218"/>
      <c r="E30" s="218"/>
      <c r="F30" s="218"/>
      <c r="G30" s="218"/>
      <c r="H30" s="218"/>
      <c r="I30" s="218"/>
      <c r="J30" s="218"/>
      <c r="K30" s="218"/>
      <c r="L30" s="219"/>
      <c r="M30" s="218"/>
      <c r="N30" s="254"/>
      <c r="O30" s="255"/>
      <c r="P30" s="293" t="str">
        <f>IF(G30="R",IF(OR(AND(実績自動車一覧!H30=SUM(実績事業所!$B$2-1),3&lt;実績自動車一覧!I30),AND(実績自動車一覧!H30=実績事業所!$B$2,4&gt;実績自動車一覧!I30)),"新規",""),"")</f>
        <v/>
      </c>
      <c r="Q30" s="290"/>
      <c r="R30" s="259"/>
      <c r="S30" s="204"/>
      <c r="T30" s="84"/>
      <c r="U30" s="85"/>
      <c r="V30" s="86"/>
      <c r="W30" s="87"/>
      <c r="X30" s="87"/>
      <c r="Y30" s="106"/>
      <c r="Z30" s="16"/>
      <c r="AA30" s="15" t="str">
        <f t="shared" si="7"/>
        <v/>
      </c>
      <c r="AB30" s="15" t="str">
        <f t="shared" si="8"/>
        <v/>
      </c>
      <c r="AC30" s="14" t="str">
        <f t="shared" si="0"/>
        <v/>
      </c>
      <c r="AD30" s="6" t="e">
        <f t="shared" si="9"/>
        <v>#N/A</v>
      </c>
      <c r="AE30" s="6" t="e">
        <f t="shared" si="10"/>
        <v>#N/A</v>
      </c>
      <c r="AF30" s="6" t="e">
        <f t="shared" si="11"/>
        <v>#N/A</v>
      </c>
      <c r="AG30" s="6" t="str">
        <f t="shared" si="1"/>
        <v/>
      </c>
      <c r="AH30" s="6">
        <f t="shared" si="2"/>
        <v>1</v>
      </c>
      <c r="AI30" s="6" t="e">
        <f t="shared" si="12"/>
        <v>#N/A</v>
      </c>
      <c r="AJ30" s="6" t="e">
        <f t="shared" si="13"/>
        <v>#N/A</v>
      </c>
      <c r="AK30" s="6" t="e">
        <f t="shared" si="14"/>
        <v>#N/A</v>
      </c>
      <c r="AL30" s="6" t="e">
        <f t="shared" si="15"/>
        <v>#N/A</v>
      </c>
      <c r="AM30" s="7" t="str">
        <f t="shared" si="16"/>
        <v xml:space="preserve"> </v>
      </c>
      <c r="AN30" s="6" t="e">
        <f t="shared" si="17"/>
        <v>#N/A</v>
      </c>
      <c r="AO30" s="6"/>
      <c r="AP30" s="6"/>
      <c r="AQ30" s="6"/>
      <c r="AR30" s="6"/>
      <c r="AS30" s="6"/>
      <c r="AT30" s="6"/>
      <c r="AU30" s="6"/>
      <c r="AV30" s="6"/>
      <c r="AW30" s="6">
        <f t="shared" si="18"/>
        <v>0</v>
      </c>
      <c r="AX30" s="6" t="e">
        <f t="shared" si="19"/>
        <v>#N/A</v>
      </c>
      <c r="AY30" s="6" t="str">
        <f t="shared" si="3"/>
        <v/>
      </c>
      <c r="AZ30" s="6" t="str">
        <f t="shared" si="4"/>
        <v/>
      </c>
      <c r="BA30" s="6" t="str">
        <f t="shared" si="5"/>
        <v/>
      </c>
      <c r="BB30" s="6" t="str">
        <f t="shared" si="6"/>
        <v/>
      </c>
      <c r="BC30" s="40"/>
      <c r="BI30" t="s">
        <v>801</v>
      </c>
      <c r="BN30" s="119" t="s">
        <v>1326</v>
      </c>
      <c r="BO30" s="120" t="s">
        <v>1315</v>
      </c>
      <c r="BP30" s="120" t="s">
        <v>998</v>
      </c>
      <c r="BR30" s="12"/>
      <c r="CO30" s="1">
        <v>14</v>
      </c>
      <c r="CQ30" s="1" t="s">
        <v>151</v>
      </c>
      <c r="CR30" s="1" t="s">
        <v>2116</v>
      </c>
      <c r="CS30" s="286"/>
      <c r="CT30" s="288"/>
      <c r="CU30" s="331" t="str">
        <f t="shared" si="20"/>
        <v/>
      </c>
      <c r="CV30" s="1" t="str">
        <f t="shared" si="21"/>
        <v/>
      </c>
      <c r="CW30" s="1" t="str">
        <f t="shared" si="22"/>
        <v/>
      </c>
      <c r="CZ30" s="343" t="str">
        <f t="shared" si="23"/>
        <v/>
      </c>
    </row>
    <row r="31" spans="1:104" s="1" customFormat="1" ht="13.5" customHeight="1" x14ac:dyDescent="0.2">
      <c r="A31" s="61">
        <v>16</v>
      </c>
      <c r="B31" s="218"/>
      <c r="C31" s="218"/>
      <c r="D31" s="218"/>
      <c r="E31" s="218"/>
      <c r="F31" s="218"/>
      <c r="G31" s="218"/>
      <c r="H31" s="218"/>
      <c r="I31" s="218"/>
      <c r="J31" s="218"/>
      <c r="K31" s="218"/>
      <c r="L31" s="219"/>
      <c r="M31" s="218"/>
      <c r="N31" s="254"/>
      <c r="O31" s="255"/>
      <c r="P31" s="293" t="str">
        <f>IF(G31="R",IF(OR(AND(実績自動車一覧!H31=SUM(実績事業所!$B$2-1),3&lt;実績自動車一覧!I31),AND(実績自動車一覧!H31=実績事業所!$B$2,4&gt;実績自動車一覧!I31)),"新規",""),"")</f>
        <v/>
      </c>
      <c r="Q31" s="290"/>
      <c r="R31" s="259"/>
      <c r="S31" s="204"/>
      <c r="T31" s="84"/>
      <c r="U31" s="85"/>
      <c r="V31" s="86"/>
      <c r="W31" s="87"/>
      <c r="X31" s="87"/>
      <c r="Y31" s="106"/>
      <c r="Z31" s="16"/>
      <c r="AA31" s="15" t="str">
        <f t="shared" si="7"/>
        <v/>
      </c>
      <c r="AB31" s="15" t="str">
        <f t="shared" si="8"/>
        <v/>
      </c>
      <c r="AC31" s="14" t="str">
        <f t="shared" si="0"/>
        <v/>
      </c>
      <c r="AD31" s="6" t="e">
        <f t="shared" si="9"/>
        <v>#N/A</v>
      </c>
      <c r="AE31" s="6" t="e">
        <f t="shared" si="10"/>
        <v>#N/A</v>
      </c>
      <c r="AF31" s="6" t="e">
        <f t="shared" si="11"/>
        <v>#N/A</v>
      </c>
      <c r="AG31" s="6" t="str">
        <f t="shared" si="1"/>
        <v/>
      </c>
      <c r="AH31" s="6">
        <f t="shared" si="2"/>
        <v>1</v>
      </c>
      <c r="AI31" s="6" t="e">
        <f t="shared" si="12"/>
        <v>#N/A</v>
      </c>
      <c r="AJ31" s="6" t="e">
        <f t="shared" si="13"/>
        <v>#N/A</v>
      </c>
      <c r="AK31" s="6" t="e">
        <f t="shared" si="14"/>
        <v>#N/A</v>
      </c>
      <c r="AL31" s="6" t="e">
        <f t="shared" si="15"/>
        <v>#N/A</v>
      </c>
      <c r="AM31" s="7" t="str">
        <f t="shared" si="16"/>
        <v xml:space="preserve"> </v>
      </c>
      <c r="AN31" s="6" t="e">
        <f t="shared" si="17"/>
        <v>#N/A</v>
      </c>
      <c r="AO31" s="6"/>
      <c r="AP31" s="6"/>
      <c r="AQ31" s="6"/>
      <c r="AR31" s="6"/>
      <c r="AS31" s="6"/>
      <c r="AT31" s="6"/>
      <c r="AU31" s="6"/>
      <c r="AV31" s="6"/>
      <c r="AW31" s="6">
        <f t="shared" si="18"/>
        <v>0</v>
      </c>
      <c r="AX31" s="6" t="e">
        <f t="shared" si="19"/>
        <v>#N/A</v>
      </c>
      <c r="AY31" s="6" t="str">
        <f t="shared" si="3"/>
        <v/>
      </c>
      <c r="AZ31" s="6" t="str">
        <f t="shared" si="4"/>
        <v/>
      </c>
      <c r="BA31" s="6" t="str">
        <f t="shared" si="5"/>
        <v/>
      </c>
      <c r="BB31" s="6" t="str">
        <f t="shared" si="6"/>
        <v/>
      </c>
      <c r="BC31" s="40"/>
      <c r="BI31" t="s">
        <v>739</v>
      </c>
      <c r="BK31" s="8"/>
      <c r="BL31" s="8"/>
      <c r="BM31" s="8"/>
      <c r="BN31" s="12" t="s">
        <v>1327</v>
      </c>
      <c r="BO31" s="1" t="s">
        <v>1310</v>
      </c>
      <c r="BP31" s="1" t="s">
        <v>1328</v>
      </c>
      <c r="CO31" s="1">
        <v>15</v>
      </c>
      <c r="CQ31" s="1" t="s">
        <v>2117</v>
      </c>
      <c r="CR31" s="1" t="s">
        <v>2118</v>
      </c>
      <c r="CS31" s="286"/>
      <c r="CT31" s="288"/>
      <c r="CU31" s="331" t="str">
        <f t="shared" si="20"/>
        <v/>
      </c>
      <c r="CV31" s="1" t="str">
        <f t="shared" si="21"/>
        <v/>
      </c>
      <c r="CW31" s="1" t="str">
        <f t="shared" si="22"/>
        <v/>
      </c>
      <c r="CZ31" s="343" t="str">
        <f t="shared" si="23"/>
        <v/>
      </c>
    </row>
    <row r="32" spans="1:104" s="1" customFormat="1" ht="13.5" customHeight="1" x14ac:dyDescent="0.2">
      <c r="A32" s="61">
        <v>17</v>
      </c>
      <c r="B32" s="218"/>
      <c r="C32" s="218"/>
      <c r="D32" s="218"/>
      <c r="E32" s="218"/>
      <c r="F32" s="218"/>
      <c r="G32" s="218"/>
      <c r="H32" s="218"/>
      <c r="I32" s="218"/>
      <c r="J32" s="218"/>
      <c r="K32" s="218"/>
      <c r="L32" s="219"/>
      <c r="M32" s="218"/>
      <c r="N32" s="254"/>
      <c r="O32" s="255"/>
      <c r="P32" s="293" t="str">
        <f>IF(G32="R",IF(OR(AND(実績自動車一覧!H32=SUM(実績事業所!$B$2-1),3&lt;実績自動車一覧!I32),AND(実績自動車一覧!H32=実績事業所!$B$2,4&gt;実績自動車一覧!I32)),"新規",""),"")</f>
        <v/>
      </c>
      <c r="Q32" s="290"/>
      <c r="R32" s="259"/>
      <c r="S32" s="204"/>
      <c r="T32" s="84"/>
      <c r="U32" s="85"/>
      <c r="V32" s="86"/>
      <c r="W32" s="87"/>
      <c r="X32" s="87"/>
      <c r="Y32" s="106"/>
      <c r="Z32" s="16"/>
      <c r="AA32" s="15" t="str">
        <f t="shared" si="7"/>
        <v/>
      </c>
      <c r="AB32" s="15" t="str">
        <f t="shared" si="8"/>
        <v/>
      </c>
      <c r="AC32" s="14" t="str">
        <f t="shared" si="0"/>
        <v/>
      </c>
      <c r="AD32" s="6" t="e">
        <f t="shared" si="9"/>
        <v>#N/A</v>
      </c>
      <c r="AE32" s="6" t="e">
        <f t="shared" si="10"/>
        <v>#N/A</v>
      </c>
      <c r="AF32" s="6" t="e">
        <f t="shared" si="11"/>
        <v>#N/A</v>
      </c>
      <c r="AG32" s="6" t="str">
        <f t="shared" si="1"/>
        <v/>
      </c>
      <c r="AH32" s="6">
        <f t="shared" si="2"/>
        <v>1</v>
      </c>
      <c r="AI32" s="6" t="e">
        <f t="shared" si="12"/>
        <v>#N/A</v>
      </c>
      <c r="AJ32" s="6" t="e">
        <f t="shared" si="13"/>
        <v>#N/A</v>
      </c>
      <c r="AK32" s="6" t="e">
        <f t="shared" si="14"/>
        <v>#N/A</v>
      </c>
      <c r="AL32" s="6" t="e">
        <f t="shared" si="15"/>
        <v>#N/A</v>
      </c>
      <c r="AM32" s="7" t="str">
        <f t="shared" si="16"/>
        <v xml:space="preserve"> </v>
      </c>
      <c r="AN32" s="6" t="e">
        <f t="shared" si="17"/>
        <v>#N/A</v>
      </c>
      <c r="AO32" s="6"/>
      <c r="AP32" s="6"/>
      <c r="AQ32" s="6"/>
      <c r="AR32" s="6"/>
      <c r="AS32" s="6"/>
      <c r="AT32" s="6"/>
      <c r="AU32" s="6"/>
      <c r="AV32" s="6"/>
      <c r="AW32" s="6">
        <f t="shared" si="18"/>
        <v>0</v>
      </c>
      <c r="AX32" s="6" t="e">
        <f t="shared" si="19"/>
        <v>#N/A</v>
      </c>
      <c r="AY32" s="6" t="str">
        <f t="shared" si="3"/>
        <v/>
      </c>
      <c r="AZ32" s="6" t="str">
        <f t="shared" si="4"/>
        <v/>
      </c>
      <c r="BA32" s="6" t="str">
        <f t="shared" si="5"/>
        <v/>
      </c>
      <c r="BB32" s="6" t="str">
        <f t="shared" si="6"/>
        <v/>
      </c>
      <c r="BC32" s="40"/>
      <c r="BI32" t="s">
        <v>746</v>
      </c>
      <c r="BK32" s="9"/>
      <c r="BL32" s="9"/>
      <c r="BM32" s="9"/>
      <c r="BN32" s="1" t="s">
        <v>1329</v>
      </c>
      <c r="BO32" s="1" t="s">
        <v>1315</v>
      </c>
      <c r="BP32" s="1" t="s">
        <v>1328</v>
      </c>
      <c r="CO32" s="1">
        <v>16</v>
      </c>
      <c r="CQ32" s="1" t="s">
        <v>1195</v>
      </c>
      <c r="CR32" s="1" t="s">
        <v>250</v>
      </c>
      <c r="CS32" s="286"/>
      <c r="CT32" s="288"/>
      <c r="CU32" s="331" t="str">
        <f t="shared" si="20"/>
        <v/>
      </c>
      <c r="CV32" s="1" t="str">
        <f t="shared" si="21"/>
        <v/>
      </c>
      <c r="CW32" s="1" t="str">
        <f t="shared" si="22"/>
        <v/>
      </c>
      <c r="CZ32" s="343" t="str">
        <f t="shared" si="23"/>
        <v/>
      </c>
    </row>
    <row r="33" spans="1:104" s="1" customFormat="1" ht="13.5" customHeight="1" x14ac:dyDescent="0.2">
      <c r="A33" s="61">
        <v>18</v>
      </c>
      <c r="B33" s="218"/>
      <c r="C33" s="218"/>
      <c r="D33" s="218"/>
      <c r="E33" s="218"/>
      <c r="F33" s="218"/>
      <c r="G33" s="218"/>
      <c r="H33" s="218"/>
      <c r="I33" s="218"/>
      <c r="J33" s="218"/>
      <c r="K33" s="218"/>
      <c r="L33" s="219"/>
      <c r="M33" s="218"/>
      <c r="N33" s="254"/>
      <c r="O33" s="255"/>
      <c r="P33" s="293" t="str">
        <f>IF(G33="R",IF(OR(AND(実績自動車一覧!H33=SUM(実績事業所!$B$2-1),3&lt;実績自動車一覧!I33),AND(実績自動車一覧!H33=実績事業所!$B$2,4&gt;実績自動車一覧!I33)),"新規",""),"")</f>
        <v/>
      </c>
      <c r="Q33" s="290"/>
      <c r="R33" s="259"/>
      <c r="S33" s="204"/>
      <c r="T33" s="84"/>
      <c r="U33" s="85"/>
      <c r="V33" s="86"/>
      <c r="W33" s="87"/>
      <c r="X33" s="87"/>
      <c r="Y33" s="106"/>
      <c r="Z33" s="16"/>
      <c r="AA33" s="15" t="str">
        <f t="shared" si="7"/>
        <v/>
      </c>
      <c r="AB33" s="15" t="str">
        <f t="shared" si="8"/>
        <v/>
      </c>
      <c r="AC33" s="14" t="str">
        <f t="shared" si="0"/>
        <v/>
      </c>
      <c r="AD33" s="6" t="e">
        <f t="shared" si="9"/>
        <v>#N/A</v>
      </c>
      <c r="AE33" s="6" t="e">
        <f t="shared" si="10"/>
        <v>#N/A</v>
      </c>
      <c r="AF33" s="6" t="e">
        <f t="shared" si="11"/>
        <v>#N/A</v>
      </c>
      <c r="AG33" s="6" t="str">
        <f t="shared" si="1"/>
        <v/>
      </c>
      <c r="AH33" s="6">
        <f t="shared" si="2"/>
        <v>1</v>
      </c>
      <c r="AI33" s="6" t="e">
        <f t="shared" si="12"/>
        <v>#N/A</v>
      </c>
      <c r="AJ33" s="6" t="e">
        <f t="shared" si="13"/>
        <v>#N/A</v>
      </c>
      <c r="AK33" s="6" t="e">
        <f t="shared" si="14"/>
        <v>#N/A</v>
      </c>
      <c r="AL33" s="6" t="e">
        <f t="shared" si="15"/>
        <v>#N/A</v>
      </c>
      <c r="AM33" s="7" t="str">
        <f t="shared" si="16"/>
        <v xml:space="preserve"> </v>
      </c>
      <c r="AN33" s="6" t="e">
        <f t="shared" si="17"/>
        <v>#N/A</v>
      </c>
      <c r="AO33" s="6"/>
      <c r="AP33" s="6"/>
      <c r="AQ33" s="6"/>
      <c r="AR33" s="6"/>
      <c r="AS33" s="6"/>
      <c r="AT33" s="6"/>
      <c r="AU33" s="6"/>
      <c r="AV33" s="6"/>
      <c r="AW33" s="6">
        <f t="shared" si="18"/>
        <v>0</v>
      </c>
      <c r="AX33" s="6" t="e">
        <f t="shared" si="19"/>
        <v>#N/A</v>
      </c>
      <c r="AY33" s="6" t="str">
        <f t="shared" si="3"/>
        <v/>
      </c>
      <c r="AZ33" s="6" t="str">
        <f t="shared" si="4"/>
        <v/>
      </c>
      <c r="BA33" s="6" t="str">
        <f t="shared" si="5"/>
        <v/>
      </c>
      <c r="BB33" s="6" t="str">
        <f t="shared" si="6"/>
        <v/>
      </c>
      <c r="BC33" s="40"/>
      <c r="BI33" t="s">
        <v>882</v>
      </c>
      <c r="BK33" s="9"/>
      <c r="BL33" s="9"/>
      <c r="BM33" s="9"/>
      <c r="BN33" s="12" t="s">
        <v>1291</v>
      </c>
      <c r="BO33" s="1" t="s">
        <v>1290</v>
      </c>
      <c r="BP33" s="1" t="s">
        <v>1290</v>
      </c>
      <c r="CO33" s="1">
        <v>17</v>
      </c>
      <c r="CQ33" s="1" t="s">
        <v>2119</v>
      </c>
      <c r="CR33" s="1" t="s">
        <v>2120</v>
      </c>
      <c r="CS33" s="286"/>
      <c r="CT33" s="288"/>
      <c r="CU33" s="331" t="str">
        <f t="shared" si="20"/>
        <v/>
      </c>
      <c r="CV33" s="1" t="str">
        <f t="shared" si="21"/>
        <v/>
      </c>
      <c r="CW33" s="1" t="str">
        <f t="shared" si="22"/>
        <v/>
      </c>
      <c r="CZ33" s="343" t="str">
        <f t="shared" si="23"/>
        <v/>
      </c>
    </row>
    <row r="34" spans="1:104" s="1" customFormat="1" ht="13.5" customHeight="1" x14ac:dyDescent="0.2">
      <c r="A34" s="61">
        <v>19</v>
      </c>
      <c r="B34" s="218"/>
      <c r="C34" s="218"/>
      <c r="D34" s="218"/>
      <c r="E34" s="218"/>
      <c r="F34" s="218"/>
      <c r="G34" s="218"/>
      <c r="H34" s="218"/>
      <c r="I34" s="218"/>
      <c r="J34" s="218"/>
      <c r="K34" s="218"/>
      <c r="L34" s="219"/>
      <c r="M34" s="218"/>
      <c r="N34" s="254"/>
      <c r="O34" s="255"/>
      <c r="P34" s="293" t="str">
        <f>IF(G34="R",IF(OR(AND(実績自動車一覧!H34=SUM(実績事業所!$B$2-1),3&lt;実績自動車一覧!I34),AND(実績自動車一覧!H34=実績事業所!$B$2,4&gt;実績自動車一覧!I34)),"新規",""),"")</f>
        <v/>
      </c>
      <c r="Q34" s="290"/>
      <c r="R34" s="259"/>
      <c r="S34" s="204"/>
      <c r="T34" s="84"/>
      <c r="U34" s="85"/>
      <c r="V34" s="86"/>
      <c r="W34" s="87"/>
      <c r="X34" s="87"/>
      <c r="Y34" s="106"/>
      <c r="Z34" s="16"/>
      <c r="AA34" s="15" t="str">
        <f t="shared" si="7"/>
        <v/>
      </c>
      <c r="AB34" s="15" t="str">
        <f t="shared" si="8"/>
        <v/>
      </c>
      <c r="AC34" s="14" t="str">
        <f t="shared" si="0"/>
        <v/>
      </c>
      <c r="AD34" s="6" t="e">
        <f t="shared" si="9"/>
        <v>#N/A</v>
      </c>
      <c r="AE34" s="6" t="e">
        <f t="shared" si="10"/>
        <v>#N/A</v>
      </c>
      <c r="AF34" s="6" t="e">
        <f t="shared" si="11"/>
        <v>#N/A</v>
      </c>
      <c r="AG34" s="6" t="str">
        <f t="shared" si="1"/>
        <v/>
      </c>
      <c r="AH34" s="6">
        <f t="shared" si="2"/>
        <v>1</v>
      </c>
      <c r="AI34" s="6" t="e">
        <f t="shared" si="12"/>
        <v>#N/A</v>
      </c>
      <c r="AJ34" s="6" t="e">
        <f t="shared" si="13"/>
        <v>#N/A</v>
      </c>
      <c r="AK34" s="6" t="e">
        <f t="shared" si="14"/>
        <v>#N/A</v>
      </c>
      <c r="AL34" s="6" t="e">
        <f t="shared" si="15"/>
        <v>#N/A</v>
      </c>
      <c r="AM34" s="7" t="str">
        <f t="shared" si="16"/>
        <v xml:space="preserve"> </v>
      </c>
      <c r="AN34" s="6" t="e">
        <f t="shared" si="17"/>
        <v>#N/A</v>
      </c>
      <c r="AO34" s="6"/>
      <c r="AP34" s="6"/>
      <c r="AQ34" s="6"/>
      <c r="AR34" s="6"/>
      <c r="AS34" s="6"/>
      <c r="AT34" s="6"/>
      <c r="AU34" s="6"/>
      <c r="AV34" s="6"/>
      <c r="AW34" s="6">
        <f t="shared" si="18"/>
        <v>0</v>
      </c>
      <c r="AX34" s="6" t="e">
        <f t="shared" si="19"/>
        <v>#N/A</v>
      </c>
      <c r="AY34" s="6" t="str">
        <f t="shared" si="3"/>
        <v/>
      </c>
      <c r="AZ34" s="6" t="str">
        <f t="shared" si="4"/>
        <v/>
      </c>
      <c r="BA34" s="6" t="str">
        <f t="shared" si="5"/>
        <v/>
      </c>
      <c r="BB34" s="6" t="str">
        <f t="shared" si="6"/>
        <v/>
      </c>
      <c r="BC34" s="40"/>
      <c r="BI34" t="s">
        <v>904</v>
      </c>
      <c r="BK34" s="9"/>
      <c r="BL34" s="9"/>
      <c r="BM34" s="9"/>
      <c r="BN34" s="12" t="s">
        <v>250</v>
      </c>
      <c r="BO34" s="1" t="s">
        <v>1195</v>
      </c>
      <c r="BP34" s="1" t="s">
        <v>1195</v>
      </c>
      <c r="CO34" s="1">
        <v>18</v>
      </c>
      <c r="CS34" s="286"/>
      <c r="CT34" s="288"/>
      <c r="CU34" s="331" t="str">
        <f t="shared" si="20"/>
        <v/>
      </c>
      <c r="CV34" s="1" t="str">
        <f t="shared" si="21"/>
        <v/>
      </c>
      <c r="CW34" s="1" t="str">
        <f t="shared" si="22"/>
        <v/>
      </c>
      <c r="CZ34" s="343" t="str">
        <f t="shared" si="23"/>
        <v/>
      </c>
    </row>
    <row r="35" spans="1:104" s="1" customFormat="1" ht="13.5" customHeight="1" x14ac:dyDescent="0.2">
      <c r="A35" s="61">
        <v>20</v>
      </c>
      <c r="B35" s="218"/>
      <c r="C35" s="218"/>
      <c r="D35" s="218"/>
      <c r="E35" s="218"/>
      <c r="F35" s="218"/>
      <c r="G35" s="218"/>
      <c r="H35" s="218"/>
      <c r="I35" s="218"/>
      <c r="J35" s="218"/>
      <c r="K35" s="218"/>
      <c r="L35" s="219"/>
      <c r="M35" s="218"/>
      <c r="N35" s="254"/>
      <c r="O35" s="255"/>
      <c r="P35" s="293" t="str">
        <f>IF(G35="R",IF(OR(AND(実績自動車一覧!H35=SUM(実績事業所!$B$2-1),3&lt;実績自動車一覧!I35),AND(実績自動車一覧!H35=実績事業所!$B$2,4&gt;実績自動車一覧!I35)),"新規",""),"")</f>
        <v/>
      </c>
      <c r="Q35" s="290"/>
      <c r="R35" s="259"/>
      <c r="S35" s="204"/>
      <c r="T35" s="84"/>
      <c r="U35" s="85"/>
      <c r="V35" s="86"/>
      <c r="W35" s="87"/>
      <c r="X35" s="87"/>
      <c r="Y35" s="106"/>
      <c r="Z35" s="16"/>
      <c r="AA35" s="15" t="str">
        <f t="shared" si="7"/>
        <v/>
      </c>
      <c r="AB35" s="15" t="str">
        <f t="shared" si="8"/>
        <v/>
      </c>
      <c r="AC35" s="14" t="str">
        <f t="shared" si="0"/>
        <v/>
      </c>
      <c r="AD35" s="6" t="e">
        <f t="shared" si="9"/>
        <v>#N/A</v>
      </c>
      <c r="AE35" s="6" t="e">
        <f t="shared" si="10"/>
        <v>#N/A</v>
      </c>
      <c r="AF35" s="6" t="e">
        <f t="shared" si="11"/>
        <v>#N/A</v>
      </c>
      <c r="AG35" s="6" t="str">
        <f t="shared" si="1"/>
        <v/>
      </c>
      <c r="AH35" s="6">
        <f t="shared" si="2"/>
        <v>1</v>
      </c>
      <c r="AI35" s="6" t="e">
        <f t="shared" si="12"/>
        <v>#N/A</v>
      </c>
      <c r="AJ35" s="6" t="e">
        <f t="shared" si="13"/>
        <v>#N/A</v>
      </c>
      <c r="AK35" s="6" t="e">
        <f t="shared" si="14"/>
        <v>#N/A</v>
      </c>
      <c r="AL35" s="6" t="e">
        <f t="shared" si="15"/>
        <v>#N/A</v>
      </c>
      <c r="AM35" s="7" t="str">
        <f t="shared" si="16"/>
        <v xml:space="preserve"> </v>
      </c>
      <c r="AN35" s="6" t="e">
        <f t="shared" si="17"/>
        <v>#N/A</v>
      </c>
      <c r="AO35" s="6"/>
      <c r="AP35" s="6"/>
      <c r="AQ35" s="6"/>
      <c r="AR35" s="6"/>
      <c r="AS35" s="6"/>
      <c r="AT35" s="6"/>
      <c r="AU35" s="6"/>
      <c r="AV35" s="6"/>
      <c r="AW35" s="6">
        <f t="shared" si="18"/>
        <v>0</v>
      </c>
      <c r="AX35" s="6" t="e">
        <f t="shared" si="19"/>
        <v>#N/A</v>
      </c>
      <c r="AY35" s="6" t="str">
        <f t="shared" si="3"/>
        <v/>
      </c>
      <c r="AZ35" s="6" t="str">
        <f t="shared" si="4"/>
        <v/>
      </c>
      <c r="BA35" s="6" t="str">
        <f t="shared" si="5"/>
        <v/>
      </c>
      <c r="BB35" s="6" t="str">
        <f t="shared" si="6"/>
        <v/>
      </c>
      <c r="BC35" s="40"/>
      <c r="BI35" t="s">
        <v>905</v>
      </c>
      <c r="BK35" s="9"/>
      <c r="BL35" s="9"/>
      <c r="BM35" s="9"/>
      <c r="BN35" s="1" t="s">
        <v>1330</v>
      </c>
      <c r="BO35" s="1" t="s">
        <v>1293</v>
      </c>
      <c r="BP35" s="1" t="s">
        <v>1293</v>
      </c>
      <c r="CO35" s="1">
        <v>19</v>
      </c>
      <c r="CS35" s="286"/>
      <c r="CT35" s="288"/>
      <c r="CU35" s="331" t="str">
        <f t="shared" si="20"/>
        <v/>
      </c>
      <c r="CV35" s="1" t="str">
        <f t="shared" si="21"/>
        <v/>
      </c>
      <c r="CW35" s="1" t="str">
        <f t="shared" si="22"/>
        <v/>
      </c>
      <c r="CZ35" s="343" t="str">
        <f t="shared" si="23"/>
        <v/>
      </c>
    </row>
    <row r="36" spans="1:104" s="1" customFormat="1" ht="13.5" customHeight="1" x14ac:dyDescent="0.2">
      <c r="A36" s="61">
        <v>21</v>
      </c>
      <c r="B36" s="218"/>
      <c r="C36" s="218"/>
      <c r="D36" s="218"/>
      <c r="E36" s="218"/>
      <c r="F36" s="218"/>
      <c r="G36" s="218"/>
      <c r="H36" s="218"/>
      <c r="I36" s="218"/>
      <c r="J36" s="218"/>
      <c r="K36" s="218"/>
      <c r="L36" s="219"/>
      <c r="M36" s="218"/>
      <c r="N36" s="254"/>
      <c r="O36" s="255"/>
      <c r="P36" s="293" t="str">
        <f>IF(G36="R",IF(OR(AND(実績自動車一覧!H36=SUM(実績事業所!$B$2-1),3&lt;実績自動車一覧!I36),AND(実績自動車一覧!H36=実績事業所!$B$2,4&gt;実績自動車一覧!I36)),"新規",""),"")</f>
        <v/>
      </c>
      <c r="Q36" s="290"/>
      <c r="R36" s="259"/>
      <c r="S36" s="204"/>
      <c r="T36" s="84"/>
      <c r="U36" s="85"/>
      <c r="V36" s="86"/>
      <c r="W36" s="87"/>
      <c r="X36" s="87"/>
      <c r="Y36" s="106"/>
      <c r="Z36" s="16"/>
      <c r="AA36" s="15" t="str">
        <f t="shared" si="7"/>
        <v/>
      </c>
      <c r="AB36" s="15" t="str">
        <f t="shared" si="8"/>
        <v/>
      </c>
      <c r="AC36" s="14" t="str">
        <f t="shared" si="0"/>
        <v/>
      </c>
      <c r="AD36" s="6" t="e">
        <f t="shared" si="9"/>
        <v>#N/A</v>
      </c>
      <c r="AE36" s="6" t="e">
        <f t="shared" si="10"/>
        <v>#N/A</v>
      </c>
      <c r="AF36" s="6" t="e">
        <f t="shared" si="11"/>
        <v>#N/A</v>
      </c>
      <c r="AG36" s="6" t="str">
        <f t="shared" si="1"/>
        <v/>
      </c>
      <c r="AH36" s="6">
        <f t="shared" si="2"/>
        <v>1</v>
      </c>
      <c r="AI36" s="6" t="e">
        <f t="shared" si="12"/>
        <v>#N/A</v>
      </c>
      <c r="AJ36" s="6" t="e">
        <f t="shared" si="13"/>
        <v>#N/A</v>
      </c>
      <c r="AK36" s="6" t="e">
        <f t="shared" si="14"/>
        <v>#N/A</v>
      </c>
      <c r="AL36" s="6" t="e">
        <f t="shared" si="15"/>
        <v>#N/A</v>
      </c>
      <c r="AM36" s="7" t="str">
        <f t="shared" si="16"/>
        <v xml:space="preserve"> </v>
      </c>
      <c r="AN36" s="6" t="e">
        <f t="shared" si="17"/>
        <v>#N/A</v>
      </c>
      <c r="AO36" s="6"/>
      <c r="AP36" s="6"/>
      <c r="AQ36" s="6"/>
      <c r="AR36" s="6"/>
      <c r="AS36" s="6"/>
      <c r="AT36" s="6"/>
      <c r="AU36" s="6"/>
      <c r="AV36" s="6"/>
      <c r="AW36" s="6">
        <f t="shared" si="18"/>
        <v>0</v>
      </c>
      <c r="AX36" s="6" t="e">
        <f t="shared" si="19"/>
        <v>#N/A</v>
      </c>
      <c r="AY36" s="6" t="str">
        <f t="shared" si="3"/>
        <v/>
      </c>
      <c r="AZ36" s="6" t="str">
        <f t="shared" si="4"/>
        <v/>
      </c>
      <c r="BA36" s="6" t="str">
        <f t="shared" si="5"/>
        <v/>
      </c>
      <c r="BB36" s="6" t="str">
        <f t="shared" si="6"/>
        <v/>
      </c>
      <c r="BC36" s="40"/>
      <c r="BI36" t="s">
        <v>911</v>
      </c>
      <c r="BK36" s="9"/>
      <c r="BL36" s="9"/>
      <c r="BM36" s="9"/>
      <c r="CO36" s="1">
        <v>20</v>
      </c>
      <c r="CS36" s="286"/>
      <c r="CT36" s="288"/>
      <c r="CU36" s="331" t="str">
        <f t="shared" si="20"/>
        <v/>
      </c>
      <c r="CV36" s="1" t="str">
        <f t="shared" si="21"/>
        <v/>
      </c>
      <c r="CW36" s="1" t="str">
        <f t="shared" si="22"/>
        <v/>
      </c>
      <c r="CZ36" s="343" t="str">
        <f t="shared" si="23"/>
        <v/>
      </c>
    </row>
    <row r="37" spans="1:104" s="1" customFormat="1" ht="13.5" customHeight="1" x14ac:dyDescent="0.2">
      <c r="A37" s="61">
        <v>22</v>
      </c>
      <c r="B37" s="218"/>
      <c r="C37" s="218"/>
      <c r="D37" s="218"/>
      <c r="E37" s="218"/>
      <c r="F37" s="218"/>
      <c r="G37" s="218"/>
      <c r="H37" s="218"/>
      <c r="I37" s="218"/>
      <c r="J37" s="218"/>
      <c r="K37" s="218"/>
      <c r="L37" s="219"/>
      <c r="M37" s="218"/>
      <c r="N37" s="254"/>
      <c r="O37" s="255"/>
      <c r="P37" s="293" t="str">
        <f>IF(G37="R",IF(OR(AND(実績自動車一覧!H37=SUM(実績事業所!$B$2-1),3&lt;実績自動車一覧!I37),AND(実績自動車一覧!H37=実績事業所!$B$2,4&gt;実績自動車一覧!I37)),"新規",""),"")</f>
        <v/>
      </c>
      <c r="Q37" s="290"/>
      <c r="R37" s="259"/>
      <c r="S37" s="204"/>
      <c r="T37" s="84"/>
      <c r="U37" s="85"/>
      <c r="V37" s="86"/>
      <c r="W37" s="87"/>
      <c r="X37" s="87"/>
      <c r="Y37" s="106"/>
      <c r="Z37" s="16"/>
      <c r="AA37" s="15" t="str">
        <f t="shared" si="7"/>
        <v/>
      </c>
      <c r="AB37" s="15" t="str">
        <f t="shared" si="8"/>
        <v/>
      </c>
      <c r="AC37" s="14" t="str">
        <f t="shared" si="0"/>
        <v/>
      </c>
      <c r="AD37" s="6" t="e">
        <f t="shared" si="9"/>
        <v>#N/A</v>
      </c>
      <c r="AE37" s="6" t="e">
        <f t="shared" si="10"/>
        <v>#N/A</v>
      </c>
      <c r="AF37" s="6" t="e">
        <f t="shared" si="11"/>
        <v>#N/A</v>
      </c>
      <c r="AG37" s="6" t="str">
        <f t="shared" si="1"/>
        <v/>
      </c>
      <c r="AH37" s="6">
        <f t="shared" si="2"/>
        <v>1</v>
      </c>
      <c r="AI37" s="6" t="e">
        <f t="shared" si="12"/>
        <v>#N/A</v>
      </c>
      <c r="AJ37" s="6" t="e">
        <f t="shared" si="13"/>
        <v>#N/A</v>
      </c>
      <c r="AK37" s="6" t="e">
        <f t="shared" si="14"/>
        <v>#N/A</v>
      </c>
      <c r="AL37" s="6" t="e">
        <f t="shared" si="15"/>
        <v>#N/A</v>
      </c>
      <c r="AM37" s="7" t="str">
        <f t="shared" si="16"/>
        <v xml:space="preserve"> </v>
      </c>
      <c r="AN37" s="6" t="e">
        <f t="shared" si="17"/>
        <v>#N/A</v>
      </c>
      <c r="AO37" s="6"/>
      <c r="AP37" s="6"/>
      <c r="AQ37" s="6"/>
      <c r="AR37" s="6"/>
      <c r="AS37" s="6"/>
      <c r="AT37" s="6"/>
      <c r="AU37" s="6"/>
      <c r="AV37" s="6"/>
      <c r="AW37" s="6">
        <f t="shared" si="18"/>
        <v>0</v>
      </c>
      <c r="AX37" s="6" t="e">
        <f t="shared" si="19"/>
        <v>#N/A</v>
      </c>
      <c r="AY37" s="6" t="str">
        <f t="shared" si="3"/>
        <v/>
      </c>
      <c r="AZ37" s="6" t="str">
        <f t="shared" si="4"/>
        <v/>
      </c>
      <c r="BA37" s="6" t="str">
        <f t="shared" si="5"/>
        <v/>
      </c>
      <c r="BB37" s="6" t="str">
        <f t="shared" si="6"/>
        <v/>
      </c>
      <c r="BC37" s="40"/>
      <c r="BI37" t="s">
        <v>753</v>
      </c>
      <c r="BK37" s="9"/>
      <c r="BL37" s="9"/>
      <c r="BM37" s="9"/>
      <c r="BN37" s="11"/>
      <c r="CO37" s="1">
        <v>21</v>
      </c>
      <c r="CS37" s="286"/>
      <c r="CT37" s="288"/>
      <c r="CU37" s="331" t="str">
        <f t="shared" si="20"/>
        <v/>
      </c>
      <c r="CV37" s="1" t="str">
        <f t="shared" si="21"/>
        <v/>
      </c>
      <c r="CW37" s="1" t="str">
        <f t="shared" si="22"/>
        <v/>
      </c>
      <c r="CZ37" s="343" t="str">
        <f t="shared" si="23"/>
        <v/>
      </c>
    </row>
    <row r="38" spans="1:104" s="1" customFormat="1" ht="13.5" customHeight="1" x14ac:dyDescent="0.2">
      <c r="A38" s="61">
        <v>23</v>
      </c>
      <c r="B38" s="218"/>
      <c r="C38" s="218"/>
      <c r="D38" s="218"/>
      <c r="E38" s="218"/>
      <c r="F38" s="218"/>
      <c r="G38" s="218"/>
      <c r="H38" s="218"/>
      <c r="I38" s="218"/>
      <c r="J38" s="218"/>
      <c r="K38" s="218"/>
      <c r="L38" s="219"/>
      <c r="M38" s="218"/>
      <c r="N38" s="254"/>
      <c r="O38" s="255"/>
      <c r="P38" s="293" t="str">
        <f>IF(G38="R",IF(OR(AND(実績自動車一覧!H38=SUM(実績事業所!$B$2-1),3&lt;実績自動車一覧!I38),AND(実績自動車一覧!H38=実績事業所!$B$2,4&gt;実績自動車一覧!I38)),"新規",""),"")</f>
        <v/>
      </c>
      <c r="Q38" s="290"/>
      <c r="R38" s="259"/>
      <c r="S38" s="204"/>
      <c r="T38" s="84"/>
      <c r="U38" s="85"/>
      <c r="V38" s="86"/>
      <c r="W38" s="87"/>
      <c r="X38" s="87"/>
      <c r="Y38" s="106"/>
      <c r="Z38" s="16"/>
      <c r="AA38" s="15" t="str">
        <f t="shared" si="7"/>
        <v/>
      </c>
      <c r="AB38" s="15" t="str">
        <f t="shared" si="8"/>
        <v/>
      </c>
      <c r="AC38" s="14" t="str">
        <f t="shared" si="0"/>
        <v/>
      </c>
      <c r="AD38" s="6" t="e">
        <f t="shared" si="9"/>
        <v>#N/A</v>
      </c>
      <c r="AE38" s="6" t="e">
        <f t="shared" si="10"/>
        <v>#N/A</v>
      </c>
      <c r="AF38" s="6" t="e">
        <f t="shared" si="11"/>
        <v>#N/A</v>
      </c>
      <c r="AG38" s="6" t="str">
        <f t="shared" si="1"/>
        <v/>
      </c>
      <c r="AH38" s="6">
        <f t="shared" si="2"/>
        <v>1</v>
      </c>
      <c r="AI38" s="6" t="e">
        <f t="shared" si="12"/>
        <v>#N/A</v>
      </c>
      <c r="AJ38" s="6" t="e">
        <f t="shared" si="13"/>
        <v>#N/A</v>
      </c>
      <c r="AK38" s="6" t="e">
        <f t="shared" si="14"/>
        <v>#N/A</v>
      </c>
      <c r="AL38" s="6" t="e">
        <f t="shared" si="15"/>
        <v>#N/A</v>
      </c>
      <c r="AM38" s="7" t="str">
        <f t="shared" si="16"/>
        <v xml:space="preserve"> </v>
      </c>
      <c r="AN38" s="6" t="e">
        <f t="shared" si="17"/>
        <v>#N/A</v>
      </c>
      <c r="AO38" s="6"/>
      <c r="AP38" s="6"/>
      <c r="AQ38" s="6"/>
      <c r="AR38" s="6"/>
      <c r="AS38" s="6"/>
      <c r="AT38" s="6"/>
      <c r="AU38" s="6"/>
      <c r="AV38" s="6"/>
      <c r="AW38" s="6">
        <f t="shared" si="18"/>
        <v>0</v>
      </c>
      <c r="AX38" s="6" t="e">
        <f t="shared" si="19"/>
        <v>#N/A</v>
      </c>
      <c r="AY38" s="6" t="str">
        <f t="shared" si="3"/>
        <v/>
      </c>
      <c r="AZ38" s="6" t="str">
        <f t="shared" si="4"/>
        <v/>
      </c>
      <c r="BA38" s="6" t="str">
        <f t="shared" si="5"/>
        <v/>
      </c>
      <c r="BB38" s="6" t="str">
        <f t="shared" si="6"/>
        <v/>
      </c>
      <c r="BC38" s="40"/>
      <c r="BI38" t="s">
        <v>701</v>
      </c>
      <c r="BK38" s="9"/>
      <c r="BL38" s="9"/>
      <c r="BM38" s="9"/>
      <c r="BN38" s="12"/>
      <c r="CO38" s="1">
        <v>22</v>
      </c>
      <c r="CS38" s="286"/>
      <c r="CT38" s="288"/>
      <c r="CU38" s="331" t="str">
        <f t="shared" si="20"/>
        <v/>
      </c>
      <c r="CV38" s="1" t="str">
        <f t="shared" si="21"/>
        <v/>
      </c>
      <c r="CW38" s="1" t="str">
        <f t="shared" si="22"/>
        <v/>
      </c>
      <c r="CZ38" s="343" t="str">
        <f t="shared" si="23"/>
        <v/>
      </c>
    </row>
    <row r="39" spans="1:104" s="1" customFormat="1" ht="13.5" customHeight="1" x14ac:dyDescent="0.2">
      <c r="A39" s="61">
        <v>24</v>
      </c>
      <c r="B39" s="218"/>
      <c r="C39" s="218"/>
      <c r="D39" s="218"/>
      <c r="E39" s="218"/>
      <c r="F39" s="218"/>
      <c r="G39" s="218"/>
      <c r="H39" s="218"/>
      <c r="I39" s="218"/>
      <c r="J39" s="218"/>
      <c r="K39" s="218"/>
      <c r="L39" s="219"/>
      <c r="M39" s="218"/>
      <c r="N39" s="254"/>
      <c r="O39" s="255"/>
      <c r="P39" s="293" t="str">
        <f>IF(G39="R",IF(OR(AND(実績自動車一覧!H39=SUM(実績事業所!$B$2-1),3&lt;実績自動車一覧!I39),AND(実績自動車一覧!H39=実績事業所!$B$2,4&gt;実績自動車一覧!I39)),"新規",""),"")</f>
        <v/>
      </c>
      <c r="Q39" s="290"/>
      <c r="R39" s="259"/>
      <c r="S39" s="204"/>
      <c r="T39" s="84"/>
      <c r="U39" s="85"/>
      <c r="V39" s="86"/>
      <c r="W39" s="87"/>
      <c r="X39" s="87"/>
      <c r="Y39" s="106"/>
      <c r="Z39" s="16"/>
      <c r="AA39" s="15" t="str">
        <f t="shared" si="7"/>
        <v/>
      </c>
      <c r="AB39" s="15" t="str">
        <f t="shared" si="8"/>
        <v/>
      </c>
      <c r="AC39" s="14" t="str">
        <f t="shared" si="0"/>
        <v/>
      </c>
      <c r="AD39" s="6" t="e">
        <f t="shared" si="9"/>
        <v>#N/A</v>
      </c>
      <c r="AE39" s="6" t="e">
        <f t="shared" si="10"/>
        <v>#N/A</v>
      </c>
      <c r="AF39" s="6" t="e">
        <f t="shared" si="11"/>
        <v>#N/A</v>
      </c>
      <c r="AG39" s="6" t="str">
        <f t="shared" si="1"/>
        <v/>
      </c>
      <c r="AH39" s="6">
        <f t="shared" si="2"/>
        <v>1</v>
      </c>
      <c r="AI39" s="6" t="e">
        <f t="shared" si="12"/>
        <v>#N/A</v>
      </c>
      <c r="AJ39" s="6" t="e">
        <f t="shared" si="13"/>
        <v>#N/A</v>
      </c>
      <c r="AK39" s="6" t="e">
        <f t="shared" si="14"/>
        <v>#N/A</v>
      </c>
      <c r="AL39" s="6" t="e">
        <f t="shared" si="15"/>
        <v>#N/A</v>
      </c>
      <c r="AM39" s="7" t="str">
        <f t="shared" si="16"/>
        <v xml:space="preserve"> </v>
      </c>
      <c r="AN39" s="6" t="e">
        <f t="shared" si="17"/>
        <v>#N/A</v>
      </c>
      <c r="AO39" s="6"/>
      <c r="AP39" s="6"/>
      <c r="AQ39" s="6"/>
      <c r="AR39" s="6"/>
      <c r="AS39" s="6"/>
      <c r="AT39" s="6"/>
      <c r="AU39" s="6"/>
      <c r="AV39" s="6"/>
      <c r="AW39" s="6">
        <f t="shared" si="18"/>
        <v>0</v>
      </c>
      <c r="AX39" s="6" t="e">
        <f t="shared" si="19"/>
        <v>#N/A</v>
      </c>
      <c r="AY39" s="6" t="str">
        <f t="shared" si="3"/>
        <v/>
      </c>
      <c r="AZ39" s="6" t="str">
        <f t="shared" si="4"/>
        <v/>
      </c>
      <c r="BA39" s="6" t="str">
        <f t="shared" si="5"/>
        <v/>
      </c>
      <c r="BB39" s="6" t="str">
        <f t="shared" si="6"/>
        <v/>
      </c>
      <c r="BC39" s="40"/>
      <c r="BI39" t="s">
        <v>703</v>
      </c>
      <c r="BK39" s="9"/>
      <c r="BL39" s="9"/>
      <c r="BM39" s="9"/>
      <c r="BN39" s="12"/>
      <c r="CO39" s="1">
        <v>23</v>
      </c>
      <c r="CS39" s="286"/>
      <c r="CT39" s="288"/>
      <c r="CU39" s="331" t="str">
        <f t="shared" si="20"/>
        <v/>
      </c>
      <c r="CV39" s="1" t="str">
        <f t="shared" si="21"/>
        <v/>
      </c>
      <c r="CW39" s="1" t="str">
        <f t="shared" si="22"/>
        <v/>
      </c>
      <c r="CZ39" s="343" t="str">
        <f t="shared" si="23"/>
        <v/>
      </c>
    </row>
    <row r="40" spans="1:104" s="1" customFormat="1" ht="13.5" customHeight="1" x14ac:dyDescent="0.2">
      <c r="A40" s="61">
        <v>25</v>
      </c>
      <c r="B40" s="218"/>
      <c r="C40" s="218"/>
      <c r="D40" s="218"/>
      <c r="E40" s="218"/>
      <c r="F40" s="218"/>
      <c r="G40" s="218"/>
      <c r="H40" s="218"/>
      <c r="I40" s="218"/>
      <c r="J40" s="218"/>
      <c r="K40" s="218"/>
      <c r="L40" s="219"/>
      <c r="M40" s="218"/>
      <c r="N40" s="254"/>
      <c r="O40" s="255"/>
      <c r="P40" s="293" t="str">
        <f>IF(G40="R",IF(OR(AND(実績自動車一覧!H40=SUM(実績事業所!$B$2-1),3&lt;実績自動車一覧!I40),AND(実績自動車一覧!H40=実績事業所!$B$2,4&gt;実績自動車一覧!I40)),"新規",""),"")</f>
        <v/>
      </c>
      <c r="Q40" s="290"/>
      <c r="R40" s="259"/>
      <c r="S40" s="204"/>
      <c r="T40" s="84"/>
      <c r="U40" s="85"/>
      <c r="V40" s="86"/>
      <c r="W40" s="87"/>
      <c r="X40" s="87"/>
      <c r="Y40" s="106"/>
      <c r="Z40" s="16"/>
      <c r="AA40" s="15" t="str">
        <f t="shared" si="7"/>
        <v/>
      </c>
      <c r="AB40" s="15" t="str">
        <f t="shared" si="8"/>
        <v/>
      </c>
      <c r="AC40" s="14" t="str">
        <f t="shared" si="0"/>
        <v/>
      </c>
      <c r="AD40" s="6" t="e">
        <f t="shared" si="9"/>
        <v>#N/A</v>
      </c>
      <c r="AE40" s="6" t="e">
        <f t="shared" si="10"/>
        <v>#N/A</v>
      </c>
      <c r="AF40" s="6" t="e">
        <f t="shared" si="11"/>
        <v>#N/A</v>
      </c>
      <c r="AG40" s="6" t="str">
        <f t="shared" si="1"/>
        <v/>
      </c>
      <c r="AH40" s="6">
        <f t="shared" si="2"/>
        <v>1</v>
      </c>
      <c r="AI40" s="6" t="e">
        <f t="shared" si="12"/>
        <v>#N/A</v>
      </c>
      <c r="AJ40" s="6" t="e">
        <f t="shared" si="13"/>
        <v>#N/A</v>
      </c>
      <c r="AK40" s="6" t="e">
        <f t="shared" si="14"/>
        <v>#N/A</v>
      </c>
      <c r="AL40" s="6" t="e">
        <f t="shared" si="15"/>
        <v>#N/A</v>
      </c>
      <c r="AM40" s="7" t="str">
        <f t="shared" si="16"/>
        <v xml:space="preserve"> </v>
      </c>
      <c r="AN40" s="6" t="e">
        <f t="shared" si="17"/>
        <v>#N/A</v>
      </c>
      <c r="AO40" s="6"/>
      <c r="AP40" s="6"/>
      <c r="AQ40" s="6"/>
      <c r="AR40" s="6"/>
      <c r="AS40" s="6"/>
      <c r="AT40" s="6"/>
      <c r="AU40" s="6"/>
      <c r="AV40" s="6"/>
      <c r="AW40" s="6">
        <f t="shared" si="18"/>
        <v>0</v>
      </c>
      <c r="AX40" s="6" t="e">
        <f t="shared" si="19"/>
        <v>#N/A</v>
      </c>
      <c r="AY40" s="6" t="str">
        <f t="shared" si="3"/>
        <v/>
      </c>
      <c r="AZ40" s="6" t="str">
        <f t="shared" si="4"/>
        <v/>
      </c>
      <c r="BA40" s="6" t="str">
        <f t="shared" si="5"/>
        <v/>
      </c>
      <c r="BB40" s="6" t="str">
        <f t="shared" si="6"/>
        <v/>
      </c>
      <c r="BC40" s="40"/>
      <c r="BI40" t="s">
        <v>705</v>
      </c>
      <c r="BK40" s="9"/>
      <c r="BL40" s="9"/>
      <c r="BM40" s="9"/>
      <c r="BN40" s="12"/>
      <c r="CO40" s="1">
        <v>24</v>
      </c>
      <c r="CS40" s="286"/>
      <c r="CT40" s="288"/>
      <c r="CU40" s="331" t="str">
        <f t="shared" si="20"/>
        <v/>
      </c>
      <c r="CV40" s="1" t="str">
        <f t="shared" si="21"/>
        <v/>
      </c>
      <c r="CW40" s="1" t="str">
        <f t="shared" si="22"/>
        <v/>
      </c>
      <c r="CZ40" s="343" t="str">
        <f t="shared" si="23"/>
        <v/>
      </c>
    </row>
    <row r="41" spans="1:104" s="1" customFormat="1" ht="13.5" customHeight="1" x14ac:dyDescent="0.2">
      <c r="A41" s="61">
        <v>26</v>
      </c>
      <c r="B41" s="218"/>
      <c r="C41" s="218"/>
      <c r="D41" s="218"/>
      <c r="E41" s="218"/>
      <c r="F41" s="218"/>
      <c r="G41" s="218"/>
      <c r="H41" s="218"/>
      <c r="I41" s="218"/>
      <c r="J41" s="218"/>
      <c r="K41" s="218"/>
      <c r="L41" s="219"/>
      <c r="M41" s="218"/>
      <c r="N41" s="254"/>
      <c r="O41" s="255"/>
      <c r="P41" s="293" t="str">
        <f>IF(G41="R",IF(OR(AND(実績自動車一覧!H41=SUM(実績事業所!$B$2-1),3&lt;実績自動車一覧!I41),AND(実績自動車一覧!H41=実績事業所!$B$2,4&gt;実績自動車一覧!I41)),"新規",""),"")</f>
        <v/>
      </c>
      <c r="Q41" s="290"/>
      <c r="R41" s="259"/>
      <c r="S41" s="204"/>
      <c r="T41" s="84"/>
      <c r="U41" s="85"/>
      <c r="V41" s="86"/>
      <c r="W41" s="87"/>
      <c r="X41" s="87"/>
      <c r="Y41" s="106"/>
      <c r="Z41" s="16"/>
      <c r="AA41" s="15" t="str">
        <f t="shared" si="7"/>
        <v/>
      </c>
      <c r="AB41" s="15" t="str">
        <f t="shared" si="8"/>
        <v/>
      </c>
      <c r="AC41" s="14" t="str">
        <f t="shared" si="0"/>
        <v/>
      </c>
      <c r="AD41" s="6" t="e">
        <f t="shared" si="9"/>
        <v>#N/A</v>
      </c>
      <c r="AE41" s="6" t="e">
        <f t="shared" si="10"/>
        <v>#N/A</v>
      </c>
      <c r="AF41" s="6" t="e">
        <f t="shared" si="11"/>
        <v>#N/A</v>
      </c>
      <c r="AG41" s="6" t="str">
        <f t="shared" si="1"/>
        <v/>
      </c>
      <c r="AH41" s="6">
        <f t="shared" si="2"/>
        <v>1</v>
      </c>
      <c r="AI41" s="6" t="e">
        <f t="shared" si="12"/>
        <v>#N/A</v>
      </c>
      <c r="AJ41" s="6" t="e">
        <f t="shared" si="13"/>
        <v>#N/A</v>
      </c>
      <c r="AK41" s="6" t="e">
        <f t="shared" si="14"/>
        <v>#N/A</v>
      </c>
      <c r="AL41" s="6" t="e">
        <f t="shared" si="15"/>
        <v>#N/A</v>
      </c>
      <c r="AM41" s="7" t="str">
        <f t="shared" si="16"/>
        <v xml:space="preserve"> </v>
      </c>
      <c r="AN41" s="6" t="e">
        <f t="shared" si="17"/>
        <v>#N/A</v>
      </c>
      <c r="AO41" s="6"/>
      <c r="AP41" s="6"/>
      <c r="AQ41" s="6"/>
      <c r="AR41" s="6"/>
      <c r="AS41" s="6"/>
      <c r="AT41" s="6"/>
      <c r="AU41" s="6"/>
      <c r="AV41" s="6"/>
      <c r="AW41" s="6">
        <f t="shared" si="18"/>
        <v>0</v>
      </c>
      <c r="AX41" s="6" t="e">
        <f t="shared" si="19"/>
        <v>#N/A</v>
      </c>
      <c r="AY41" s="6" t="str">
        <f t="shared" si="3"/>
        <v/>
      </c>
      <c r="AZ41" s="6" t="str">
        <f t="shared" si="4"/>
        <v/>
      </c>
      <c r="BA41" s="6" t="str">
        <f t="shared" si="5"/>
        <v/>
      </c>
      <c r="BB41" s="6" t="str">
        <f t="shared" si="6"/>
        <v/>
      </c>
      <c r="BC41" s="40"/>
      <c r="BI41" t="s">
        <v>648</v>
      </c>
      <c r="BK41" s="9"/>
      <c r="BL41" s="9"/>
      <c r="BM41" s="9"/>
      <c r="BN41" s="12"/>
      <c r="CO41" s="1">
        <v>25</v>
      </c>
      <c r="CS41" s="286"/>
      <c r="CT41" s="288"/>
      <c r="CU41" s="331" t="str">
        <f t="shared" si="20"/>
        <v/>
      </c>
      <c r="CV41" s="1" t="str">
        <f t="shared" si="21"/>
        <v/>
      </c>
      <c r="CW41" s="1" t="str">
        <f t="shared" si="22"/>
        <v/>
      </c>
      <c r="CZ41" s="343" t="str">
        <f t="shared" si="23"/>
        <v/>
      </c>
    </row>
    <row r="42" spans="1:104" s="1" customFormat="1" ht="13.5" customHeight="1" x14ac:dyDescent="0.2">
      <c r="A42" s="61">
        <v>27</v>
      </c>
      <c r="B42" s="218"/>
      <c r="C42" s="218"/>
      <c r="D42" s="218"/>
      <c r="E42" s="218"/>
      <c r="F42" s="218"/>
      <c r="G42" s="218"/>
      <c r="H42" s="218"/>
      <c r="I42" s="218"/>
      <c r="J42" s="218"/>
      <c r="K42" s="218"/>
      <c r="L42" s="219"/>
      <c r="M42" s="218"/>
      <c r="N42" s="254"/>
      <c r="O42" s="255"/>
      <c r="P42" s="293" t="str">
        <f>IF(G42="R",IF(OR(AND(実績自動車一覧!H42=SUM(実績事業所!$B$2-1),3&lt;実績自動車一覧!I42),AND(実績自動車一覧!H42=実績事業所!$B$2,4&gt;実績自動車一覧!I42)),"新規",""),"")</f>
        <v/>
      </c>
      <c r="Q42" s="290"/>
      <c r="R42" s="259"/>
      <c r="S42" s="204"/>
      <c r="T42" s="84"/>
      <c r="U42" s="85"/>
      <c r="V42" s="86"/>
      <c r="W42" s="87"/>
      <c r="X42" s="87"/>
      <c r="Y42" s="106"/>
      <c r="Z42" s="16"/>
      <c r="AA42" s="15" t="str">
        <f t="shared" si="7"/>
        <v/>
      </c>
      <c r="AB42" s="15" t="str">
        <f t="shared" si="8"/>
        <v/>
      </c>
      <c r="AC42" s="14" t="str">
        <f t="shared" si="0"/>
        <v/>
      </c>
      <c r="AD42" s="6" t="e">
        <f t="shared" si="9"/>
        <v>#N/A</v>
      </c>
      <c r="AE42" s="6" t="e">
        <f t="shared" si="10"/>
        <v>#N/A</v>
      </c>
      <c r="AF42" s="6" t="e">
        <f t="shared" si="11"/>
        <v>#N/A</v>
      </c>
      <c r="AG42" s="6" t="str">
        <f t="shared" si="1"/>
        <v/>
      </c>
      <c r="AH42" s="6">
        <f t="shared" si="2"/>
        <v>1</v>
      </c>
      <c r="AI42" s="6" t="e">
        <f t="shared" si="12"/>
        <v>#N/A</v>
      </c>
      <c r="AJ42" s="6" t="e">
        <f t="shared" si="13"/>
        <v>#N/A</v>
      </c>
      <c r="AK42" s="6" t="e">
        <f t="shared" si="14"/>
        <v>#N/A</v>
      </c>
      <c r="AL42" s="6" t="e">
        <f t="shared" si="15"/>
        <v>#N/A</v>
      </c>
      <c r="AM42" s="7" t="str">
        <f t="shared" si="16"/>
        <v xml:space="preserve"> </v>
      </c>
      <c r="AN42" s="6" t="e">
        <f t="shared" si="17"/>
        <v>#N/A</v>
      </c>
      <c r="AO42" s="6"/>
      <c r="AP42" s="6"/>
      <c r="AQ42" s="6"/>
      <c r="AR42" s="6"/>
      <c r="AS42" s="6"/>
      <c r="AT42" s="6"/>
      <c r="AU42" s="6"/>
      <c r="AV42" s="6"/>
      <c r="AW42" s="6">
        <f t="shared" si="18"/>
        <v>0</v>
      </c>
      <c r="AX42" s="6" t="e">
        <f t="shared" si="19"/>
        <v>#N/A</v>
      </c>
      <c r="AY42" s="6" t="str">
        <f t="shared" si="3"/>
        <v/>
      </c>
      <c r="AZ42" s="6" t="str">
        <f t="shared" si="4"/>
        <v/>
      </c>
      <c r="BA42" s="6" t="str">
        <f t="shared" si="5"/>
        <v/>
      </c>
      <c r="BB42" s="6" t="str">
        <f t="shared" si="6"/>
        <v/>
      </c>
      <c r="BC42" s="40"/>
      <c r="BI42" t="s">
        <v>650</v>
      </c>
      <c r="BK42" s="9"/>
      <c r="BL42" s="9"/>
      <c r="BM42" s="9"/>
      <c r="BN42" s="12"/>
      <c r="CO42" s="1">
        <v>26</v>
      </c>
      <c r="CS42" s="286"/>
      <c r="CT42" s="288"/>
      <c r="CU42" s="331" t="str">
        <f t="shared" si="20"/>
        <v/>
      </c>
      <c r="CV42" s="1" t="str">
        <f t="shared" si="21"/>
        <v/>
      </c>
      <c r="CW42" s="1" t="str">
        <f t="shared" si="22"/>
        <v/>
      </c>
      <c r="CZ42" s="343" t="str">
        <f t="shared" si="23"/>
        <v/>
      </c>
    </row>
    <row r="43" spans="1:104" s="1" customFormat="1" ht="13.5" customHeight="1" x14ac:dyDescent="0.2">
      <c r="A43" s="61">
        <v>28</v>
      </c>
      <c r="B43" s="218"/>
      <c r="C43" s="218"/>
      <c r="D43" s="218"/>
      <c r="E43" s="218"/>
      <c r="F43" s="218"/>
      <c r="G43" s="218"/>
      <c r="H43" s="218"/>
      <c r="I43" s="218"/>
      <c r="J43" s="218"/>
      <c r="K43" s="218"/>
      <c r="L43" s="219"/>
      <c r="M43" s="218"/>
      <c r="N43" s="254"/>
      <c r="O43" s="255"/>
      <c r="P43" s="293" t="str">
        <f>IF(G43="R",IF(OR(AND(実績自動車一覧!H43=SUM(実績事業所!$B$2-1),3&lt;実績自動車一覧!I43),AND(実績自動車一覧!H43=実績事業所!$B$2,4&gt;実績自動車一覧!I43)),"新規",""),"")</f>
        <v/>
      </c>
      <c r="Q43" s="290"/>
      <c r="R43" s="259"/>
      <c r="S43" s="204"/>
      <c r="T43" s="84"/>
      <c r="U43" s="85"/>
      <c r="V43" s="86"/>
      <c r="W43" s="87"/>
      <c r="X43" s="87"/>
      <c r="Y43" s="106"/>
      <c r="Z43" s="16"/>
      <c r="AA43" s="15" t="str">
        <f t="shared" si="7"/>
        <v/>
      </c>
      <c r="AB43" s="15" t="str">
        <f t="shared" si="8"/>
        <v/>
      </c>
      <c r="AC43" s="14" t="str">
        <f t="shared" si="0"/>
        <v/>
      </c>
      <c r="AD43" s="6" t="e">
        <f t="shared" si="9"/>
        <v>#N/A</v>
      </c>
      <c r="AE43" s="6" t="e">
        <f t="shared" si="10"/>
        <v>#N/A</v>
      </c>
      <c r="AF43" s="6" t="e">
        <f t="shared" si="11"/>
        <v>#N/A</v>
      </c>
      <c r="AG43" s="6" t="str">
        <f t="shared" si="1"/>
        <v/>
      </c>
      <c r="AH43" s="6">
        <f t="shared" si="2"/>
        <v>1</v>
      </c>
      <c r="AI43" s="6" t="e">
        <f t="shared" si="12"/>
        <v>#N/A</v>
      </c>
      <c r="AJ43" s="6" t="e">
        <f t="shared" si="13"/>
        <v>#N/A</v>
      </c>
      <c r="AK43" s="6" t="e">
        <f t="shared" si="14"/>
        <v>#N/A</v>
      </c>
      <c r="AL43" s="6" t="e">
        <f t="shared" si="15"/>
        <v>#N/A</v>
      </c>
      <c r="AM43" s="7" t="str">
        <f t="shared" si="16"/>
        <v xml:space="preserve"> </v>
      </c>
      <c r="AN43" s="6" t="e">
        <f t="shared" si="17"/>
        <v>#N/A</v>
      </c>
      <c r="AO43" s="6"/>
      <c r="AP43" s="6"/>
      <c r="AQ43" s="6"/>
      <c r="AR43" s="6"/>
      <c r="AS43" s="6"/>
      <c r="AT43" s="6"/>
      <c r="AU43" s="6"/>
      <c r="AV43" s="6"/>
      <c r="AW43" s="6">
        <f t="shared" si="18"/>
        <v>0</v>
      </c>
      <c r="AX43" s="6" t="e">
        <f t="shared" si="19"/>
        <v>#N/A</v>
      </c>
      <c r="AY43" s="6" t="str">
        <f t="shared" si="3"/>
        <v/>
      </c>
      <c r="AZ43" s="6" t="str">
        <f t="shared" si="4"/>
        <v/>
      </c>
      <c r="BA43" s="6" t="str">
        <f t="shared" si="5"/>
        <v/>
      </c>
      <c r="BB43" s="6" t="str">
        <f t="shared" si="6"/>
        <v/>
      </c>
      <c r="BC43" s="40"/>
      <c r="BI43" t="s">
        <v>652</v>
      </c>
      <c r="BK43" s="9"/>
      <c r="BL43" s="9"/>
      <c r="BM43" s="9"/>
      <c r="BN43" s="12"/>
      <c r="CO43" s="1">
        <v>27</v>
      </c>
      <c r="CS43" s="286"/>
      <c r="CT43" s="288"/>
      <c r="CU43" s="331" t="str">
        <f t="shared" si="20"/>
        <v/>
      </c>
      <c r="CV43" s="1" t="str">
        <f t="shared" si="21"/>
        <v/>
      </c>
      <c r="CW43" s="1" t="str">
        <f t="shared" si="22"/>
        <v/>
      </c>
      <c r="CZ43" s="343" t="str">
        <f t="shared" si="23"/>
        <v/>
      </c>
    </row>
    <row r="44" spans="1:104" s="1" customFormat="1" ht="13.5" customHeight="1" x14ac:dyDescent="0.2">
      <c r="A44" s="61">
        <v>29</v>
      </c>
      <c r="B44" s="218"/>
      <c r="C44" s="218"/>
      <c r="D44" s="218"/>
      <c r="E44" s="218"/>
      <c r="F44" s="218"/>
      <c r="G44" s="218"/>
      <c r="H44" s="218"/>
      <c r="I44" s="218"/>
      <c r="J44" s="218"/>
      <c r="K44" s="218"/>
      <c r="L44" s="219"/>
      <c r="M44" s="218"/>
      <c r="N44" s="254"/>
      <c r="O44" s="255"/>
      <c r="P44" s="293" t="str">
        <f>IF(G44="R",IF(OR(AND(実績自動車一覧!H44=SUM(実績事業所!$B$2-1),3&lt;実績自動車一覧!I44),AND(実績自動車一覧!H44=実績事業所!$B$2,4&gt;実績自動車一覧!I44)),"新規",""),"")</f>
        <v/>
      </c>
      <c r="Q44" s="290"/>
      <c r="R44" s="259"/>
      <c r="S44" s="204"/>
      <c r="T44" s="84"/>
      <c r="U44" s="85"/>
      <c r="V44" s="86"/>
      <c r="W44" s="87"/>
      <c r="X44" s="87"/>
      <c r="Y44" s="106"/>
      <c r="Z44" s="16"/>
      <c r="AA44" s="15" t="str">
        <f t="shared" si="7"/>
        <v/>
      </c>
      <c r="AB44" s="15" t="str">
        <f t="shared" si="8"/>
        <v/>
      </c>
      <c r="AC44" s="14" t="str">
        <f t="shared" si="0"/>
        <v/>
      </c>
      <c r="AD44" s="6" t="e">
        <f t="shared" si="9"/>
        <v>#N/A</v>
      </c>
      <c r="AE44" s="6" t="e">
        <f t="shared" si="10"/>
        <v>#N/A</v>
      </c>
      <c r="AF44" s="6" t="e">
        <f t="shared" si="11"/>
        <v>#N/A</v>
      </c>
      <c r="AG44" s="6" t="str">
        <f t="shared" si="1"/>
        <v/>
      </c>
      <c r="AH44" s="6">
        <f t="shared" si="2"/>
        <v>1</v>
      </c>
      <c r="AI44" s="6" t="e">
        <f t="shared" si="12"/>
        <v>#N/A</v>
      </c>
      <c r="AJ44" s="6" t="e">
        <f t="shared" si="13"/>
        <v>#N/A</v>
      </c>
      <c r="AK44" s="6" t="e">
        <f t="shared" si="14"/>
        <v>#N/A</v>
      </c>
      <c r="AL44" s="6" t="e">
        <f t="shared" si="15"/>
        <v>#N/A</v>
      </c>
      <c r="AM44" s="7" t="str">
        <f t="shared" si="16"/>
        <v xml:space="preserve"> </v>
      </c>
      <c r="AN44" s="6" t="e">
        <f t="shared" si="17"/>
        <v>#N/A</v>
      </c>
      <c r="AO44" s="6"/>
      <c r="AP44" s="6"/>
      <c r="AQ44" s="6"/>
      <c r="AR44" s="6"/>
      <c r="AS44" s="6"/>
      <c r="AT44" s="6"/>
      <c r="AU44" s="6"/>
      <c r="AV44" s="6"/>
      <c r="AW44" s="6">
        <f t="shared" si="18"/>
        <v>0</v>
      </c>
      <c r="AX44" s="6" t="e">
        <f t="shared" si="19"/>
        <v>#N/A</v>
      </c>
      <c r="AY44" s="6" t="str">
        <f t="shared" si="3"/>
        <v/>
      </c>
      <c r="AZ44" s="6" t="str">
        <f t="shared" si="4"/>
        <v/>
      </c>
      <c r="BA44" s="6" t="str">
        <f t="shared" si="5"/>
        <v/>
      </c>
      <c r="BB44" s="6" t="str">
        <f t="shared" si="6"/>
        <v/>
      </c>
      <c r="BC44" s="40"/>
      <c r="BI44" t="s">
        <v>662</v>
      </c>
      <c r="BK44" s="9"/>
      <c r="BL44" s="9"/>
      <c r="BM44" s="9"/>
      <c r="BN44" s="12"/>
      <c r="CO44" s="1">
        <v>28</v>
      </c>
      <c r="CS44" s="286"/>
      <c r="CT44" s="288"/>
      <c r="CU44" s="331" t="str">
        <f t="shared" si="20"/>
        <v/>
      </c>
      <c r="CV44" s="1" t="str">
        <f t="shared" si="21"/>
        <v/>
      </c>
      <c r="CW44" s="1" t="str">
        <f t="shared" si="22"/>
        <v/>
      </c>
      <c r="CZ44" s="343" t="str">
        <f t="shared" si="23"/>
        <v/>
      </c>
    </row>
    <row r="45" spans="1:104" s="1" customFormat="1" ht="13.5" customHeight="1" x14ac:dyDescent="0.2">
      <c r="A45" s="61">
        <v>30</v>
      </c>
      <c r="B45" s="218"/>
      <c r="C45" s="218"/>
      <c r="D45" s="218"/>
      <c r="E45" s="218"/>
      <c r="F45" s="218"/>
      <c r="G45" s="218"/>
      <c r="H45" s="218"/>
      <c r="I45" s="218"/>
      <c r="J45" s="218"/>
      <c r="K45" s="218"/>
      <c r="L45" s="219"/>
      <c r="M45" s="218"/>
      <c r="N45" s="254"/>
      <c r="O45" s="255"/>
      <c r="P45" s="293" t="str">
        <f>IF(G45="R",IF(OR(AND(実績自動車一覧!H45=SUM(実績事業所!$B$2-1),3&lt;実績自動車一覧!I45),AND(実績自動車一覧!H45=実績事業所!$B$2,4&gt;実績自動車一覧!I45)),"新規",""),"")</f>
        <v/>
      </c>
      <c r="Q45" s="290"/>
      <c r="R45" s="259"/>
      <c r="S45" s="204"/>
      <c r="T45" s="84"/>
      <c r="U45" s="85"/>
      <c r="V45" s="86"/>
      <c r="W45" s="87"/>
      <c r="X45" s="87"/>
      <c r="Y45" s="106"/>
      <c r="Z45" s="16"/>
      <c r="AA45" s="15" t="str">
        <f t="shared" si="7"/>
        <v/>
      </c>
      <c r="AB45" s="15" t="str">
        <f t="shared" si="8"/>
        <v/>
      </c>
      <c r="AC45" s="14" t="str">
        <f t="shared" si="0"/>
        <v/>
      </c>
      <c r="AD45" s="6" t="e">
        <f t="shared" si="9"/>
        <v>#N/A</v>
      </c>
      <c r="AE45" s="6" t="e">
        <f t="shared" si="10"/>
        <v>#N/A</v>
      </c>
      <c r="AF45" s="6" t="e">
        <f t="shared" si="11"/>
        <v>#N/A</v>
      </c>
      <c r="AG45" s="6" t="str">
        <f t="shared" si="1"/>
        <v/>
      </c>
      <c r="AH45" s="6">
        <f t="shared" si="2"/>
        <v>1</v>
      </c>
      <c r="AI45" s="6" t="e">
        <f t="shared" si="12"/>
        <v>#N/A</v>
      </c>
      <c r="AJ45" s="6" t="e">
        <f t="shared" si="13"/>
        <v>#N/A</v>
      </c>
      <c r="AK45" s="6" t="e">
        <f t="shared" si="14"/>
        <v>#N/A</v>
      </c>
      <c r="AL45" s="6" t="e">
        <f t="shared" si="15"/>
        <v>#N/A</v>
      </c>
      <c r="AM45" s="7" t="str">
        <f t="shared" si="16"/>
        <v xml:space="preserve"> </v>
      </c>
      <c r="AN45" s="6" t="e">
        <f t="shared" si="17"/>
        <v>#N/A</v>
      </c>
      <c r="AO45" s="6"/>
      <c r="AP45" s="6"/>
      <c r="AQ45" s="6"/>
      <c r="AR45" s="6"/>
      <c r="AS45" s="6"/>
      <c r="AT45" s="6"/>
      <c r="AU45" s="6"/>
      <c r="AV45" s="6"/>
      <c r="AW45" s="6">
        <f t="shared" si="18"/>
        <v>0</v>
      </c>
      <c r="AX45" s="6" t="e">
        <f t="shared" si="19"/>
        <v>#N/A</v>
      </c>
      <c r="AY45" s="6" t="str">
        <f t="shared" si="3"/>
        <v/>
      </c>
      <c r="AZ45" s="6" t="str">
        <f t="shared" si="4"/>
        <v/>
      </c>
      <c r="BA45" s="6" t="str">
        <f t="shared" si="5"/>
        <v/>
      </c>
      <c r="BB45" s="6" t="str">
        <f t="shared" si="6"/>
        <v/>
      </c>
      <c r="BC45" s="40"/>
      <c r="BI45" t="s">
        <v>664</v>
      </c>
      <c r="BK45" s="9"/>
      <c r="BL45" s="9"/>
      <c r="BM45" s="9"/>
      <c r="BN45" s="9"/>
      <c r="BO45" s="9"/>
      <c r="BP45" s="9"/>
      <c r="CO45" s="1">
        <v>29</v>
      </c>
      <c r="CS45" s="286"/>
      <c r="CT45" s="288"/>
      <c r="CU45" s="331" t="str">
        <f t="shared" si="20"/>
        <v/>
      </c>
      <c r="CV45" s="1" t="str">
        <f t="shared" si="21"/>
        <v/>
      </c>
      <c r="CW45" s="1" t="str">
        <f t="shared" si="22"/>
        <v/>
      </c>
      <c r="CZ45" s="343" t="str">
        <f t="shared" si="23"/>
        <v/>
      </c>
    </row>
    <row r="46" spans="1:104" s="1" customFormat="1" ht="13.5" customHeight="1" x14ac:dyDescent="0.2">
      <c r="A46" s="61">
        <v>31</v>
      </c>
      <c r="B46" s="218"/>
      <c r="C46" s="218"/>
      <c r="D46" s="218"/>
      <c r="E46" s="218"/>
      <c r="F46" s="218"/>
      <c r="G46" s="218"/>
      <c r="H46" s="218"/>
      <c r="I46" s="218"/>
      <c r="J46" s="218"/>
      <c r="K46" s="218"/>
      <c r="L46" s="219"/>
      <c r="M46" s="218"/>
      <c r="N46" s="254"/>
      <c r="O46" s="255"/>
      <c r="P46" s="293" t="str">
        <f>IF(G46="R",IF(OR(AND(実績自動車一覧!H46=SUM(実績事業所!$B$2-1),3&lt;実績自動車一覧!I46),AND(実績自動車一覧!H46=実績事業所!$B$2,4&gt;実績自動車一覧!I46)),"新規",""),"")</f>
        <v/>
      </c>
      <c r="Q46" s="290"/>
      <c r="R46" s="259"/>
      <c r="S46" s="204"/>
      <c r="T46" s="84"/>
      <c r="U46" s="85"/>
      <c r="V46" s="86"/>
      <c r="W46" s="87"/>
      <c r="X46" s="87"/>
      <c r="Y46" s="106"/>
      <c r="Z46" s="16"/>
      <c r="AA46" s="15" t="str">
        <f t="shared" si="7"/>
        <v/>
      </c>
      <c r="AB46" s="15" t="str">
        <f t="shared" si="8"/>
        <v/>
      </c>
      <c r="AC46" s="14" t="str">
        <f t="shared" si="0"/>
        <v/>
      </c>
      <c r="AD46" s="6" t="e">
        <f t="shared" si="9"/>
        <v>#N/A</v>
      </c>
      <c r="AE46" s="6" t="e">
        <f t="shared" si="10"/>
        <v>#N/A</v>
      </c>
      <c r="AF46" s="6" t="e">
        <f t="shared" si="11"/>
        <v>#N/A</v>
      </c>
      <c r="AG46" s="6" t="str">
        <f t="shared" si="1"/>
        <v/>
      </c>
      <c r="AH46" s="6">
        <f t="shared" si="2"/>
        <v>1</v>
      </c>
      <c r="AI46" s="6" t="e">
        <f t="shared" si="12"/>
        <v>#N/A</v>
      </c>
      <c r="AJ46" s="6" t="e">
        <f t="shared" si="13"/>
        <v>#N/A</v>
      </c>
      <c r="AK46" s="6" t="e">
        <f t="shared" si="14"/>
        <v>#N/A</v>
      </c>
      <c r="AL46" s="6" t="e">
        <f t="shared" si="15"/>
        <v>#N/A</v>
      </c>
      <c r="AM46" s="7" t="str">
        <f t="shared" si="16"/>
        <v xml:space="preserve"> </v>
      </c>
      <c r="AN46" s="6" t="e">
        <f t="shared" si="17"/>
        <v>#N/A</v>
      </c>
      <c r="AO46" s="6"/>
      <c r="AP46" s="6"/>
      <c r="AQ46" s="6"/>
      <c r="AR46" s="6"/>
      <c r="AS46" s="6"/>
      <c r="AT46" s="6"/>
      <c r="AU46" s="6"/>
      <c r="AV46" s="6"/>
      <c r="AW46" s="6">
        <f t="shared" si="18"/>
        <v>0</v>
      </c>
      <c r="AX46" s="6" t="e">
        <f t="shared" si="19"/>
        <v>#N/A</v>
      </c>
      <c r="AY46" s="6" t="str">
        <f t="shared" si="3"/>
        <v/>
      </c>
      <c r="AZ46" s="6" t="str">
        <f t="shared" si="4"/>
        <v/>
      </c>
      <c r="BA46" s="6" t="str">
        <f t="shared" si="5"/>
        <v/>
      </c>
      <c r="BB46" s="6" t="str">
        <f t="shared" si="6"/>
        <v/>
      </c>
      <c r="BC46" s="40"/>
      <c r="BI46" t="s">
        <v>666</v>
      </c>
      <c r="BK46" s="9"/>
      <c r="BL46" s="9"/>
      <c r="BM46" s="9"/>
      <c r="BN46" s="9"/>
      <c r="BO46" s="9"/>
      <c r="BP46" s="9"/>
      <c r="CO46" s="1">
        <v>30</v>
      </c>
      <c r="CS46" s="286"/>
      <c r="CT46" s="288"/>
      <c r="CU46" s="331" t="str">
        <f t="shared" si="20"/>
        <v/>
      </c>
      <c r="CV46" s="1" t="str">
        <f t="shared" si="21"/>
        <v/>
      </c>
      <c r="CW46" s="1" t="str">
        <f t="shared" si="22"/>
        <v/>
      </c>
      <c r="CZ46" s="343" t="str">
        <f t="shared" si="23"/>
        <v/>
      </c>
    </row>
    <row r="47" spans="1:104" s="1" customFormat="1" ht="13.5" customHeight="1" x14ac:dyDescent="0.2">
      <c r="A47" s="61">
        <v>32</v>
      </c>
      <c r="B47" s="218"/>
      <c r="C47" s="218"/>
      <c r="D47" s="218"/>
      <c r="E47" s="218"/>
      <c r="F47" s="218"/>
      <c r="G47" s="218"/>
      <c r="H47" s="218"/>
      <c r="I47" s="218"/>
      <c r="J47" s="218"/>
      <c r="K47" s="218"/>
      <c r="L47" s="219"/>
      <c r="M47" s="218"/>
      <c r="N47" s="254"/>
      <c r="O47" s="255"/>
      <c r="P47" s="293" t="str">
        <f>IF(G47="R",IF(OR(AND(実績自動車一覧!H47=SUM(実績事業所!$B$2-1),3&lt;実績自動車一覧!I47),AND(実績自動車一覧!H47=実績事業所!$B$2,4&gt;実績自動車一覧!I47)),"新規",""),"")</f>
        <v/>
      </c>
      <c r="Q47" s="290"/>
      <c r="R47" s="259"/>
      <c r="S47" s="204"/>
      <c r="T47" s="84"/>
      <c r="U47" s="85"/>
      <c r="V47" s="86"/>
      <c r="W47" s="87"/>
      <c r="X47" s="87"/>
      <c r="Y47" s="106"/>
      <c r="Z47" s="16"/>
      <c r="AA47" s="15" t="str">
        <f t="shared" si="7"/>
        <v/>
      </c>
      <c r="AB47" s="15" t="str">
        <f t="shared" si="8"/>
        <v/>
      </c>
      <c r="AC47" s="14" t="str">
        <f t="shared" si="0"/>
        <v/>
      </c>
      <c r="AD47" s="6" t="e">
        <f t="shared" si="9"/>
        <v>#N/A</v>
      </c>
      <c r="AE47" s="6" t="e">
        <f t="shared" si="10"/>
        <v>#N/A</v>
      </c>
      <c r="AF47" s="6" t="e">
        <f t="shared" si="11"/>
        <v>#N/A</v>
      </c>
      <c r="AG47" s="6" t="str">
        <f t="shared" si="1"/>
        <v/>
      </c>
      <c r="AH47" s="6">
        <f t="shared" si="2"/>
        <v>1</v>
      </c>
      <c r="AI47" s="6" t="e">
        <f t="shared" si="12"/>
        <v>#N/A</v>
      </c>
      <c r="AJ47" s="6" t="e">
        <f t="shared" si="13"/>
        <v>#N/A</v>
      </c>
      <c r="AK47" s="6" t="e">
        <f t="shared" si="14"/>
        <v>#N/A</v>
      </c>
      <c r="AL47" s="6" t="e">
        <f t="shared" si="15"/>
        <v>#N/A</v>
      </c>
      <c r="AM47" s="7" t="str">
        <f t="shared" si="16"/>
        <v xml:space="preserve"> </v>
      </c>
      <c r="AN47" s="6" t="e">
        <f t="shared" si="17"/>
        <v>#N/A</v>
      </c>
      <c r="AO47" s="6"/>
      <c r="AP47" s="6"/>
      <c r="AQ47" s="6"/>
      <c r="AR47" s="6"/>
      <c r="AS47" s="6"/>
      <c r="AT47" s="6"/>
      <c r="AU47" s="6"/>
      <c r="AV47" s="6"/>
      <c r="AW47" s="6">
        <f t="shared" si="18"/>
        <v>0</v>
      </c>
      <c r="AX47" s="6" t="e">
        <f t="shared" si="19"/>
        <v>#N/A</v>
      </c>
      <c r="AY47" s="6" t="str">
        <f t="shared" si="3"/>
        <v/>
      </c>
      <c r="AZ47" s="6" t="str">
        <f t="shared" si="4"/>
        <v/>
      </c>
      <c r="BA47" s="6" t="str">
        <f t="shared" si="5"/>
        <v/>
      </c>
      <c r="BB47" s="6" t="str">
        <f t="shared" si="6"/>
        <v/>
      </c>
      <c r="BC47" s="40"/>
      <c r="BI47" t="s">
        <v>707</v>
      </c>
      <c r="BK47" s="9"/>
      <c r="BL47" s="9"/>
      <c r="BM47" s="9"/>
      <c r="BN47" s="9"/>
      <c r="BO47" s="9"/>
      <c r="BP47" s="9"/>
      <c r="CO47" s="1">
        <v>31</v>
      </c>
      <c r="CS47" s="286"/>
      <c r="CT47" s="288"/>
      <c r="CU47" s="331" t="str">
        <f t="shared" si="20"/>
        <v/>
      </c>
      <c r="CV47" s="1" t="str">
        <f t="shared" si="21"/>
        <v/>
      </c>
      <c r="CW47" s="1" t="str">
        <f t="shared" si="22"/>
        <v/>
      </c>
      <c r="CZ47" s="343" t="str">
        <f t="shared" si="23"/>
        <v/>
      </c>
    </row>
    <row r="48" spans="1:104" s="1" customFormat="1" ht="13.5" customHeight="1" x14ac:dyDescent="0.2">
      <c r="A48" s="61">
        <v>33</v>
      </c>
      <c r="B48" s="218"/>
      <c r="C48" s="218"/>
      <c r="D48" s="218"/>
      <c r="E48" s="218"/>
      <c r="F48" s="218"/>
      <c r="G48" s="218"/>
      <c r="H48" s="218"/>
      <c r="I48" s="218"/>
      <c r="J48" s="218"/>
      <c r="K48" s="218"/>
      <c r="L48" s="219"/>
      <c r="M48" s="218"/>
      <c r="N48" s="254"/>
      <c r="O48" s="255"/>
      <c r="P48" s="293" t="str">
        <f>IF(G48="R",IF(OR(AND(実績自動車一覧!H48=SUM(実績事業所!$B$2-1),3&lt;実績自動車一覧!I48),AND(実績自動車一覧!H48=実績事業所!$B$2,4&gt;実績自動車一覧!I48)),"新規",""),"")</f>
        <v/>
      </c>
      <c r="Q48" s="290"/>
      <c r="R48" s="259"/>
      <c r="S48" s="204"/>
      <c r="T48" s="84"/>
      <c r="U48" s="85"/>
      <c r="V48" s="86"/>
      <c r="W48" s="87"/>
      <c r="X48" s="87"/>
      <c r="Y48" s="106"/>
      <c r="Z48" s="16"/>
      <c r="AA48" s="15" t="str">
        <f t="shared" si="7"/>
        <v/>
      </c>
      <c r="AB48" s="15" t="str">
        <f t="shared" si="8"/>
        <v/>
      </c>
      <c r="AC48" s="14" t="str">
        <f t="shared" si="0"/>
        <v/>
      </c>
      <c r="AD48" s="6" t="e">
        <f t="shared" si="9"/>
        <v>#N/A</v>
      </c>
      <c r="AE48" s="6" t="e">
        <f t="shared" si="10"/>
        <v>#N/A</v>
      </c>
      <c r="AF48" s="6" t="e">
        <f t="shared" si="11"/>
        <v>#N/A</v>
      </c>
      <c r="AG48" s="6" t="str">
        <f t="shared" si="1"/>
        <v/>
      </c>
      <c r="AH48" s="6">
        <f t="shared" si="2"/>
        <v>1</v>
      </c>
      <c r="AI48" s="6" t="e">
        <f t="shared" si="12"/>
        <v>#N/A</v>
      </c>
      <c r="AJ48" s="6" t="e">
        <f t="shared" si="13"/>
        <v>#N/A</v>
      </c>
      <c r="AK48" s="6" t="e">
        <f t="shared" si="14"/>
        <v>#N/A</v>
      </c>
      <c r="AL48" s="6" t="e">
        <f t="shared" si="15"/>
        <v>#N/A</v>
      </c>
      <c r="AM48" s="7" t="str">
        <f t="shared" si="16"/>
        <v xml:space="preserve"> </v>
      </c>
      <c r="AN48" s="6" t="e">
        <f t="shared" si="17"/>
        <v>#N/A</v>
      </c>
      <c r="AO48" s="6"/>
      <c r="AP48" s="6"/>
      <c r="AQ48" s="6"/>
      <c r="AR48" s="6"/>
      <c r="AS48" s="6"/>
      <c r="AT48" s="6"/>
      <c r="AU48" s="6"/>
      <c r="AV48" s="6"/>
      <c r="AW48" s="6">
        <f t="shared" si="18"/>
        <v>0</v>
      </c>
      <c r="AX48" s="6" t="e">
        <f t="shared" si="19"/>
        <v>#N/A</v>
      </c>
      <c r="AY48" s="6" t="str">
        <f t="shared" si="3"/>
        <v/>
      </c>
      <c r="AZ48" s="6" t="str">
        <f t="shared" si="4"/>
        <v/>
      </c>
      <c r="BA48" s="6" t="str">
        <f t="shared" si="5"/>
        <v/>
      </c>
      <c r="BB48" s="6" t="str">
        <f t="shared" si="6"/>
        <v/>
      </c>
      <c r="BC48" s="40"/>
      <c r="BI48" t="s">
        <v>709</v>
      </c>
      <c r="BK48" s="9"/>
      <c r="BL48" s="9"/>
      <c r="BM48" s="9"/>
      <c r="BN48" s="9"/>
      <c r="BO48" s="9"/>
      <c r="BP48" s="9"/>
      <c r="CO48" s="1">
        <v>32</v>
      </c>
      <c r="CS48" s="286"/>
      <c r="CT48" s="288"/>
      <c r="CU48" s="331" t="str">
        <f t="shared" si="20"/>
        <v/>
      </c>
      <c r="CV48" s="1" t="str">
        <f t="shared" si="21"/>
        <v/>
      </c>
      <c r="CW48" s="1" t="str">
        <f t="shared" si="22"/>
        <v/>
      </c>
      <c r="CZ48" s="343" t="str">
        <f t="shared" si="23"/>
        <v/>
      </c>
    </row>
    <row r="49" spans="1:104" s="1" customFormat="1" ht="13.5" customHeight="1" x14ac:dyDescent="0.2">
      <c r="A49" s="61">
        <v>34</v>
      </c>
      <c r="B49" s="218"/>
      <c r="C49" s="218"/>
      <c r="D49" s="218"/>
      <c r="E49" s="218"/>
      <c r="F49" s="218"/>
      <c r="G49" s="218"/>
      <c r="H49" s="218"/>
      <c r="I49" s="218"/>
      <c r="J49" s="218"/>
      <c r="K49" s="218"/>
      <c r="L49" s="219"/>
      <c r="M49" s="218"/>
      <c r="N49" s="254"/>
      <c r="O49" s="255"/>
      <c r="P49" s="293" t="str">
        <f>IF(G49="R",IF(OR(AND(実績自動車一覧!H49=SUM(実績事業所!$B$2-1),3&lt;実績自動車一覧!I49),AND(実績自動車一覧!H49=実績事業所!$B$2,4&gt;実績自動車一覧!I49)),"新規",""),"")</f>
        <v/>
      </c>
      <c r="Q49" s="290"/>
      <c r="R49" s="259"/>
      <c r="S49" s="204"/>
      <c r="T49" s="84"/>
      <c r="U49" s="85"/>
      <c r="V49" s="86"/>
      <c r="W49" s="87"/>
      <c r="X49" s="87"/>
      <c r="Y49" s="106"/>
      <c r="Z49" s="16"/>
      <c r="AA49" s="15" t="str">
        <f t="shared" si="7"/>
        <v/>
      </c>
      <c r="AB49" s="15" t="str">
        <f t="shared" si="8"/>
        <v/>
      </c>
      <c r="AC49" s="14" t="str">
        <f t="shared" si="0"/>
        <v/>
      </c>
      <c r="AD49" s="6" t="e">
        <f t="shared" si="9"/>
        <v>#N/A</v>
      </c>
      <c r="AE49" s="6" t="e">
        <f t="shared" si="10"/>
        <v>#N/A</v>
      </c>
      <c r="AF49" s="6" t="e">
        <f t="shared" si="11"/>
        <v>#N/A</v>
      </c>
      <c r="AG49" s="6" t="str">
        <f t="shared" si="1"/>
        <v/>
      </c>
      <c r="AH49" s="6">
        <f t="shared" si="2"/>
        <v>1</v>
      </c>
      <c r="AI49" s="6" t="e">
        <f t="shared" si="12"/>
        <v>#N/A</v>
      </c>
      <c r="AJ49" s="6" t="e">
        <f t="shared" si="13"/>
        <v>#N/A</v>
      </c>
      <c r="AK49" s="6" t="e">
        <f t="shared" si="14"/>
        <v>#N/A</v>
      </c>
      <c r="AL49" s="6" t="e">
        <f t="shared" si="15"/>
        <v>#N/A</v>
      </c>
      <c r="AM49" s="7" t="str">
        <f t="shared" si="16"/>
        <v xml:space="preserve"> </v>
      </c>
      <c r="AN49" s="6" t="e">
        <f t="shared" si="17"/>
        <v>#N/A</v>
      </c>
      <c r="AO49" s="6"/>
      <c r="AP49" s="6"/>
      <c r="AQ49" s="6"/>
      <c r="AR49" s="6"/>
      <c r="AS49" s="6"/>
      <c r="AT49" s="6"/>
      <c r="AU49" s="6"/>
      <c r="AV49" s="6"/>
      <c r="AW49" s="6">
        <f t="shared" si="18"/>
        <v>0</v>
      </c>
      <c r="AX49" s="6" t="e">
        <f t="shared" si="19"/>
        <v>#N/A</v>
      </c>
      <c r="AY49" s="6" t="str">
        <f t="shared" si="3"/>
        <v/>
      </c>
      <c r="AZ49" s="6" t="str">
        <f t="shared" si="4"/>
        <v/>
      </c>
      <c r="BA49" s="6" t="str">
        <f t="shared" si="5"/>
        <v/>
      </c>
      <c r="BB49" s="6" t="str">
        <f t="shared" si="6"/>
        <v/>
      </c>
      <c r="BC49" s="40"/>
      <c r="BI49" t="s">
        <v>711</v>
      </c>
      <c r="CO49" s="1">
        <v>33</v>
      </c>
      <c r="CS49" s="286"/>
      <c r="CT49" s="288"/>
      <c r="CU49" s="331" t="str">
        <f t="shared" si="20"/>
        <v/>
      </c>
      <c r="CV49" s="1" t="str">
        <f t="shared" si="21"/>
        <v/>
      </c>
      <c r="CW49" s="1" t="str">
        <f t="shared" si="22"/>
        <v/>
      </c>
      <c r="CZ49" s="343" t="str">
        <f t="shared" si="23"/>
        <v/>
      </c>
    </row>
    <row r="50" spans="1:104" s="1" customFormat="1" ht="13.5" customHeight="1" x14ac:dyDescent="0.2">
      <c r="A50" s="61">
        <v>35</v>
      </c>
      <c r="B50" s="218"/>
      <c r="C50" s="218"/>
      <c r="D50" s="218"/>
      <c r="E50" s="218"/>
      <c r="F50" s="218"/>
      <c r="G50" s="218"/>
      <c r="H50" s="218"/>
      <c r="I50" s="218"/>
      <c r="J50" s="218"/>
      <c r="K50" s="218"/>
      <c r="L50" s="219"/>
      <c r="M50" s="218"/>
      <c r="N50" s="254"/>
      <c r="O50" s="255"/>
      <c r="P50" s="293" t="str">
        <f>IF(G50="R",IF(OR(AND(実績自動車一覧!H50=SUM(実績事業所!$B$2-1),3&lt;実績自動車一覧!I50),AND(実績自動車一覧!H50=実績事業所!$B$2,4&gt;実績自動車一覧!I50)),"新規",""),"")</f>
        <v/>
      </c>
      <c r="Q50" s="290"/>
      <c r="R50" s="259"/>
      <c r="S50" s="204"/>
      <c r="T50" s="84"/>
      <c r="U50" s="85"/>
      <c r="V50" s="86"/>
      <c r="W50" s="87"/>
      <c r="X50" s="87"/>
      <c r="Y50" s="106"/>
      <c r="Z50" s="16"/>
      <c r="AA50" s="15" t="str">
        <f t="shared" si="7"/>
        <v/>
      </c>
      <c r="AB50" s="15" t="str">
        <f t="shared" si="8"/>
        <v/>
      </c>
      <c r="AC50" s="14" t="str">
        <f t="shared" si="0"/>
        <v/>
      </c>
      <c r="AD50" s="6" t="e">
        <f t="shared" si="9"/>
        <v>#N/A</v>
      </c>
      <c r="AE50" s="6" t="e">
        <f t="shared" si="10"/>
        <v>#N/A</v>
      </c>
      <c r="AF50" s="6" t="e">
        <f t="shared" si="11"/>
        <v>#N/A</v>
      </c>
      <c r="AG50" s="6" t="str">
        <f t="shared" si="1"/>
        <v/>
      </c>
      <c r="AH50" s="6">
        <f t="shared" si="2"/>
        <v>1</v>
      </c>
      <c r="AI50" s="6" t="e">
        <f t="shared" si="12"/>
        <v>#N/A</v>
      </c>
      <c r="AJ50" s="6" t="e">
        <f t="shared" si="13"/>
        <v>#N/A</v>
      </c>
      <c r="AK50" s="6" t="e">
        <f t="shared" si="14"/>
        <v>#N/A</v>
      </c>
      <c r="AL50" s="6" t="e">
        <f t="shared" si="15"/>
        <v>#N/A</v>
      </c>
      <c r="AM50" s="7" t="str">
        <f t="shared" si="16"/>
        <v xml:space="preserve"> </v>
      </c>
      <c r="AN50" s="6" t="e">
        <f t="shared" si="17"/>
        <v>#N/A</v>
      </c>
      <c r="AO50" s="6"/>
      <c r="AP50" s="6"/>
      <c r="AQ50" s="6"/>
      <c r="AR50" s="6"/>
      <c r="AS50" s="6"/>
      <c r="AT50" s="6"/>
      <c r="AU50" s="6"/>
      <c r="AV50" s="6"/>
      <c r="AW50" s="6">
        <f t="shared" si="18"/>
        <v>0</v>
      </c>
      <c r="AX50" s="6" t="e">
        <f t="shared" si="19"/>
        <v>#N/A</v>
      </c>
      <c r="AY50" s="6" t="str">
        <f t="shared" si="3"/>
        <v/>
      </c>
      <c r="AZ50" s="6" t="str">
        <f t="shared" si="4"/>
        <v/>
      </c>
      <c r="BA50" s="6" t="str">
        <f t="shared" si="5"/>
        <v/>
      </c>
      <c r="BB50" s="6" t="str">
        <f t="shared" si="6"/>
        <v/>
      </c>
      <c r="BC50" s="40"/>
      <c r="BI50" t="s">
        <v>654</v>
      </c>
      <c r="CO50" s="1">
        <v>55</v>
      </c>
      <c r="CS50" s="286"/>
      <c r="CT50" s="288"/>
      <c r="CU50" s="331" t="str">
        <f t="shared" si="20"/>
        <v/>
      </c>
      <c r="CV50" s="1" t="str">
        <f t="shared" si="21"/>
        <v/>
      </c>
      <c r="CW50" s="1" t="str">
        <f t="shared" si="22"/>
        <v/>
      </c>
      <c r="CZ50" s="343" t="str">
        <f t="shared" si="23"/>
        <v/>
      </c>
    </row>
    <row r="51" spans="1:104" s="1" customFormat="1" ht="13.5" customHeight="1" x14ac:dyDescent="0.2">
      <c r="A51" s="61">
        <v>36</v>
      </c>
      <c r="B51" s="218"/>
      <c r="C51" s="218"/>
      <c r="D51" s="218"/>
      <c r="E51" s="218"/>
      <c r="F51" s="218"/>
      <c r="G51" s="218"/>
      <c r="H51" s="218"/>
      <c r="I51" s="218"/>
      <c r="J51" s="218"/>
      <c r="K51" s="218"/>
      <c r="L51" s="219"/>
      <c r="M51" s="218"/>
      <c r="N51" s="254"/>
      <c r="O51" s="255"/>
      <c r="P51" s="293" t="str">
        <f>IF(G51="R",IF(OR(AND(実績自動車一覧!H51=SUM(実績事業所!$B$2-1),3&lt;実績自動車一覧!I51),AND(実績自動車一覧!H51=実績事業所!$B$2,4&gt;実績自動車一覧!I51)),"新規",""),"")</f>
        <v/>
      </c>
      <c r="Q51" s="290"/>
      <c r="R51" s="259"/>
      <c r="S51" s="204"/>
      <c r="T51" s="84"/>
      <c r="U51" s="85"/>
      <c r="V51" s="86"/>
      <c r="W51" s="87"/>
      <c r="X51" s="87"/>
      <c r="Y51" s="106"/>
      <c r="Z51" s="16"/>
      <c r="AA51" s="15" t="str">
        <f t="shared" si="7"/>
        <v/>
      </c>
      <c r="AB51" s="15" t="str">
        <f t="shared" si="8"/>
        <v/>
      </c>
      <c r="AC51" s="14" t="str">
        <f t="shared" si="0"/>
        <v/>
      </c>
      <c r="AD51" s="6" t="e">
        <f t="shared" si="9"/>
        <v>#N/A</v>
      </c>
      <c r="AE51" s="6" t="e">
        <f t="shared" si="10"/>
        <v>#N/A</v>
      </c>
      <c r="AF51" s="6" t="e">
        <f t="shared" si="11"/>
        <v>#N/A</v>
      </c>
      <c r="AG51" s="6" t="str">
        <f t="shared" si="1"/>
        <v/>
      </c>
      <c r="AH51" s="6">
        <f t="shared" si="2"/>
        <v>1</v>
      </c>
      <c r="AI51" s="6" t="e">
        <f t="shared" si="12"/>
        <v>#N/A</v>
      </c>
      <c r="AJ51" s="6" t="e">
        <f t="shared" si="13"/>
        <v>#N/A</v>
      </c>
      <c r="AK51" s="6" t="e">
        <f t="shared" si="14"/>
        <v>#N/A</v>
      </c>
      <c r="AL51" s="6" t="e">
        <f t="shared" si="15"/>
        <v>#N/A</v>
      </c>
      <c r="AM51" s="7" t="str">
        <f t="shared" si="16"/>
        <v xml:space="preserve"> </v>
      </c>
      <c r="AN51" s="6" t="e">
        <f t="shared" si="17"/>
        <v>#N/A</v>
      </c>
      <c r="AO51" s="6"/>
      <c r="AP51" s="6"/>
      <c r="AQ51" s="6"/>
      <c r="AR51" s="6"/>
      <c r="AS51" s="6"/>
      <c r="AT51" s="6"/>
      <c r="AU51" s="6"/>
      <c r="AV51" s="6"/>
      <c r="AW51" s="6">
        <f t="shared" si="18"/>
        <v>0</v>
      </c>
      <c r="AX51" s="6" t="e">
        <f t="shared" si="19"/>
        <v>#N/A</v>
      </c>
      <c r="AY51" s="6" t="str">
        <f t="shared" si="3"/>
        <v/>
      </c>
      <c r="AZ51" s="6" t="str">
        <f t="shared" si="4"/>
        <v/>
      </c>
      <c r="BA51" s="6" t="str">
        <f t="shared" si="5"/>
        <v/>
      </c>
      <c r="BB51" s="6" t="str">
        <f t="shared" si="6"/>
        <v/>
      </c>
      <c r="BC51" s="40"/>
      <c r="BI51" t="s">
        <v>656</v>
      </c>
      <c r="CO51" s="1">
        <v>56</v>
      </c>
      <c r="CS51" s="286"/>
      <c r="CT51" s="288"/>
      <c r="CU51" s="331" t="str">
        <f t="shared" si="20"/>
        <v/>
      </c>
      <c r="CV51" s="1" t="str">
        <f t="shared" si="21"/>
        <v/>
      </c>
      <c r="CW51" s="1" t="str">
        <f t="shared" si="22"/>
        <v/>
      </c>
      <c r="CZ51" s="343" t="str">
        <f t="shared" si="23"/>
        <v/>
      </c>
    </row>
    <row r="52" spans="1:104" s="1" customFormat="1" ht="13.5" customHeight="1" x14ac:dyDescent="0.2">
      <c r="A52" s="61">
        <v>37</v>
      </c>
      <c r="B52" s="218"/>
      <c r="C52" s="218"/>
      <c r="D52" s="218"/>
      <c r="E52" s="218"/>
      <c r="F52" s="218"/>
      <c r="G52" s="218"/>
      <c r="H52" s="218"/>
      <c r="I52" s="218"/>
      <c r="J52" s="218"/>
      <c r="K52" s="218"/>
      <c r="L52" s="219"/>
      <c r="M52" s="218"/>
      <c r="N52" s="254"/>
      <c r="O52" s="255"/>
      <c r="P52" s="293" t="str">
        <f>IF(G52="R",IF(OR(AND(実績自動車一覧!H52=SUM(実績事業所!$B$2-1),3&lt;実績自動車一覧!I52),AND(実績自動車一覧!H52=実績事業所!$B$2,4&gt;実績自動車一覧!I52)),"新規",""),"")</f>
        <v/>
      </c>
      <c r="Q52" s="290"/>
      <c r="R52" s="259"/>
      <c r="S52" s="204"/>
      <c r="T52" s="84"/>
      <c r="U52" s="85"/>
      <c r="V52" s="86"/>
      <c r="W52" s="87"/>
      <c r="X52" s="87"/>
      <c r="Y52" s="106"/>
      <c r="Z52" s="16"/>
      <c r="AA52" s="15" t="str">
        <f t="shared" si="7"/>
        <v/>
      </c>
      <c r="AB52" s="15" t="str">
        <f t="shared" si="8"/>
        <v/>
      </c>
      <c r="AC52" s="14" t="str">
        <f t="shared" si="0"/>
        <v/>
      </c>
      <c r="AD52" s="6" t="e">
        <f t="shared" si="9"/>
        <v>#N/A</v>
      </c>
      <c r="AE52" s="6" t="e">
        <f t="shared" si="10"/>
        <v>#N/A</v>
      </c>
      <c r="AF52" s="6" t="e">
        <f t="shared" si="11"/>
        <v>#N/A</v>
      </c>
      <c r="AG52" s="6" t="str">
        <f t="shared" si="1"/>
        <v/>
      </c>
      <c r="AH52" s="6">
        <f t="shared" si="2"/>
        <v>1</v>
      </c>
      <c r="AI52" s="6" t="e">
        <f t="shared" si="12"/>
        <v>#N/A</v>
      </c>
      <c r="AJ52" s="6" t="e">
        <f t="shared" si="13"/>
        <v>#N/A</v>
      </c>
      <c r="AK52" s="6" t="e">
        <f t="shared" si="14"/>
        <v>#N/A</v>
      </c>
      <c r="AL52" s="6" t="e">
        <f t="shared" si="15"/>
        <v>#N/A</v>
      </c>
      <c r="AM52" s="7" t="str">
        <f t="shared" si="16"/>
        <v xml:space="preserve"> </v>
      </c>
      <c r="AN52" s="6" t="e">
        <f t="shared" si="17"/>
        <v>#N/A</v>
      </c>
      <c r="AO52" s="6"/>
      <c r="AP52" s="6"/>
      <c r="AQ52" s="6"/>
      <c r="AR52" s="6"/>
      <c r="AS52" s="6"/>
      <c r="AT52" s="6"/>
      <c r="AU52" s="6"/>
      <c r="AV52" s="6"/>
      <c r="AW52" s="6">
        <f t="shared" si="18"/>
        <v>0</v>
      </c>
      <c r="AX52" s="6" t="e">
        <f t="shared" si="19"/>
        <v>#N/A</v>
      </c>
      <c r="AY52" s="6" t="str">
        <f t="shared" si="3"/>
        <v/>
      </c>
      <c r="AZ52" s="6" t="str">
        <f t="shared" si="4"/>
        <v/>
      </c>
      <c r="BA52" s="6" t="str">
        <f t="shared" si="5"/>
        <v/>
      </c>
      <c r="BB52" s="6" t="str">
        <f t="shared" si="6"/>
        <v/>
      </c>
      <c r="BC52" s="40"/>
      <c r="BI52" t="s">
        <v>658</v>
      </c>
      <c r="CO52" s="1">
        <v>57</v>
      </c>
      <c r="CS52" s="286"/>
      <c r="CT52" s="288"/>
      <c r="CU52" s="331" t="str">
        <f t="shared" si="20"/>
        <v/>
      </c>
      <c r="CV52" s="1" t="str">
        <f t="shared" si="21"/>
        <v/>
      </c>
      <c r="CW52" s="1" t="str">
        <f t="shared" si="22"/>
        <v/>
      </c>
      <c r="CZ52" s="343" t="str">
        <f t="shared" si="23"/>
        <v/>
      </c>
    </row>
    <row r="53" spans="1:104" s="1" customFormat="1" ht="13.5" customHeight="1" x14ac:dyDescent="0.2">
      <c r="A53" s="61">
        <v>38</v>
      </c>
      <c r="B53" s="218"/>
      <c r="C53" s="218"/>
      <c r="D53" s="218"/>
      <c r="E53" s="218"/>
      <c r="F53" s="218"/>
      <c r="G53" s="218"/>
      <c r="H53" s="218"/>
      <c r="I53" s="218"/>
      <c r="J53" s="218"/>
      <c r="K53" s="218"/>
      <c r="L53" s="219"/>
      <c r="M53" s="218"/>
      <c r="N53" s="254"/>
      <c r="O53" s="255"/>
      <c r="P53" s="293" t="str">
        <f>IF(G53="R",IF(OR(AND(実績自動車一覧!H53=SUM(実績事業所!$B$2-1),3&lt;実績自動車一覧!I53),AND(実績自動車一覧!H53=実績事業所!$B$2,4&gt;実績自動車一覧!I53)),"新規",""),"")</f>
        <v/>
      </c>
      <c r="Q53" s="290"/>
      <c r="R53" s="259"/>
      <c r="S53" s="204"/>
      <c r="T53" s="84"/>
      <c r="U53" s="85"/>
      <c r="V53" s="86"/>
      <c r="W53" s="87"/>
      <c r="X53" s="87"/>
      <c r="Y53" s="106"/>
      <c r="Z53" s="16"/>
      <c r="AA53" s="15" t="str">
        <f t="shared" si="7"/>
        <v/>
      </c>
      <c r="AB53" s="15" t="str">
        <f t="shared" si="8"/>
        <v/>
      </c>
      <c r="AC53" s="14" t="str">
        <f t="shared" si="0"/>
        <v/>
      </c>
      <c r="AD53" s="6" t="e">
        <f t="shared" si="9"/>
        <v>#N/A</v>
      </c>
      <c r="AE53" s="6" t="e">
        <f t="shared" si="10"/>
        <v>#N/A</v>
      </c>
      <c r="AF53" s="6" t="e">
        <f t="shared" si="11"/>
        <v>#N/A</v>
      </c>
      <c r="AG53" s="6" t="str">
        <f t="shared" si="1"/>
        <v/>
      </c>
      <c r="AH53" s="6">
        <f t="shared" si="2"/>
        <v>1</v>
      </c>
      <c r="AI53" s="6" t="e">
        <f t="shared" si="12"/>
        <v>#N/A</v>
      </c>
      <c r="AJ53" s="6" t="e">
        <f t="shared" si="13"/>
        <v>#N/A</v>
      </c>
      <c r="AK53" s="6" t="e">
        <f t="shared" si="14"/>
        <v>#N/A</v>
      </c>
      <c r="AL53" s="6" t="e">
        <f t="shared" si="15"/>
        <v>#N/A</v>
      </c>
      <c r="AM53" s="7" t="str">
        <f t="shared" si="16"/>
        <v xml:space="preserve"> </v>
      </c>
      <c r="AN53" s="6" t="e">
        <f t="shared" si="17"/>
        <v>#N/A</v>
      </c>
      <c r="AO53" s="6"/>
      <c r="AP53" s="6"/>
      <c r="AQ53" s="6"/>
      <c r="AR53" s="6"/>
      <c r="AS53" s="6"/>
      <c r="AT53" s="6"/>
      <c r="AU53" s="6"/>
      <c r="AV53" s="6"/>
      <c r="AW53" s="6">
        <f t="shared" si="18"/>
        <v>0</v>
      </c>
      <c r="AX53" s="6" t="e">
        <f t="shared" si="19"/>
        <v>#N/A</v>
      </c>
      <c r="AY53" s="6" t="str">
        <f t="shared" si="3"/>
        <v/>
      </c>
      <c r="AZ53" s="6" t="str">
        <f t="shared" si="4"/>
        <v/>
      </c>
      <c r="BA53" s="6" t="str">
        <f t="shared" si="5"/>
        <v/>
      </c>
      <c r="BB53" s="6" t="str">
        <f t="shared" si="6"/>
        <v/>
      </c>
      <c r="BC53" s="40"/>
      <c r="BI53" t="s">
        <v>668</v>
      </c>
      <c r="CO53" s="1">
        <v>58</v>
      </c>
      <c r="CS53" s="286"/>
      <c r="CT53" s="288"/>
      <c r="CU53" s="331" t="str">
        <f t="shared" si="20"/>
        <v/>
      </c>
      <c r="CV53" s="1" t="str">
        <f t="shared" si="21"/>
        <v/>
      </c>
      <c r="CW53" s="1" t="str">
        <f t="shared" si="22"/>
        <v/>
      </c>
      <c r="CZ53" s="343" t="str">
        <f t="shared" si="23"/>
        <v/>
      </c>
    </row>
    <row r="54" spans="1:104" s="1" customFormat="1" ht="13.5" customHeight="1" x14ac:dyDescent="0.2">
      <c r="A54" s="61">
        <v>39</v>
      </c>
      <c r="B54" s="218"/>
      <c r="C54" s="218"/>
      <c r="D54" s="218"/>
      <c r="E54" s="218"/>
      <c r="F54" s="218"/>
      <c r="G54" s="218"/>
      <c r="H54" s="218"/>
      <c r="I54" s="218"/>
      <c r="J54" s="218"/>
      <c r="K54" s="218"/>
      <c r="L54" s="219"/>
      <c r="M54" s="218"/>
      <c r="N54" s="254"/>
      <c r="O54" s="255"/>
      <c r="P54" s="293" t="str">
        <f>IF(G54="R",IF(OR(AND(実績自動車一覧!H54=SUM(実績事業所!$B$2-1),3&lt;実績自動車一覧!I54),AND(実績自動車一覧!H54=実績事業所!$B$2,4&gt;実績自動車一覧!I54)),"新規",""),"")</f>
        <v/>
      </c>
      <c r="Q54" s="290"/>
      <c r="R54" s="259"/>
      <c r="S54" s="204"/>
      <c r="T54" s="84"/>
      <c r="U54" s="85"/>
      <c r="V54" s="86"/>
      <c r="W54" s="87"/>
      <c r="X54" s="87"/>
      <c r="Y54" s="106"/>
      <c r="Z54" s="16"/>
      <c r="AA54" s="15" t="str">
        <f t="shared" si="7"/>
        <v/>
      </c>
      <c r="AB54" s="15" t="str">
        <f t="shared" si="8"/>
        <v/>
      </c>
      <c r="AC54" s="14" t="str">
        <f t="shared" si="0"/>
        <v/>
      </c>
      <c r="AD54" s="6" t="e">
        <f t="shared" si="9"/>
        <v>#N/A</v>
      </c>
      <c r="AE54" s="6" t="e">
        <f t="shared" si="10"/>
        <v>#N/A</v>
      </c>
      <c r="AF54" s="6" t="e">
        <f t="shared" si="11"/>
        <v>#N/A</v>
      </c>
      <c r="AG54" s="6" t="str">
        <f t="shared" si="1"/>
        <v/>
      </c>
      <c r="AH54" s="6">
        <f t="shared" si="2"/>
        <v>1</v>
      </c>
      <c r="AI54" s="6" t="e">
        <f t="shared" si="12"/>
        <v>#N/A</v>
      </c>
      <c r="AJ54" s="6" t="e">
        <f t="shared" si="13"/>
        <v>#N/A</v>
      </c>
      <c r="AK54" s="6" t="e">
        <f t="shared" si="14"/>
        <v>#N/A</v>
      </c>
      <c r="AL54" s="6" t="e">
        <f t="shared" si="15"/>
        <v>#N/A</v>
      </c>
      <c r="AM54" s="7" t="str">
        <f t="shared" si="16"/>
        <v xml:space="preserve"> </v>
      </c>
      <c r="AN54" s="6" t="e">
        <f t="shared" si="17"/>
        <v>#N/A</v>
      </c>
      <c r="AO54" s="6"/>
      <c r="AP54" s="6"/>
      <c r="AQ54" s="6"/>
      <c r="AR54" s="6"/>
      <c r="AS54" s="6"/>
      <c r="AT54" s="6"/>
      <c r="AU54" s="6"/>
      <c r="AV54" s="6"/>
      <c r="AW54" s="6">
        <f t="shared" si="18"/>
        <v>0</v>
      </c>
      <c r="AX54" s="6" t="e">
        <f t="shared" si="19"/>
        <v>#N/A</v>
      </c>
      <c r="AY54" s="6" t="str">
        <f t="shared" si="3"/>
        <v/>
      </c>
      <c r="AZ54" s="6" t="str">
        <f t="shared" si="4"/>
        <v/>
      </c>
      <c r="BA54" s="6" t="str">
        <f t="shared" si="5"/>
        <v/>
      </c>
      <c r="BB54" s="6" t="str">
        <f t="shared" si="6"/>
        <v/>
      </c>
      <c r="BC54" s="40"/>
      <c r="BI54" t="s">
        <v>670</v>
      </c>
      <c r="CO54" s="1">
        <v>59</v>
      </c>
      <c r="CS54" s="286"/>
      <c r="CT54" s="288"/>
      <c r="CU54" s="331" t="str">
        <f t="shared" si="20"/>
        <v/>
      </c>
      <c r="CV54" s="1" t="str">
        <f t="shared" si="21"/>
        <v/>
      </c>
      <c r="CW54" s="1" t="str">
        <f t="shared" si="22"/>
        <v/>
      </c>
      <c r="CZ54" s="343" t="str">
        <f t="shared" si="23"/>
        <v/>
      </c>
    </row>
    <row r="55" spans="1:104" s="1" customFormat="1" ht="13.5" customHeight="1" x14ac:dyDescent="0.2">
      <c r="A55" s="61">
        <v>40</v>
      </c>
      <c r="B55" s="218"/>
      <c r="C55" s="218"/>
      <c r="D55" s="218"/>
      <c r="E55" s="218"/>
      <c r="F55" s="218"/>
      <c r="G55" s="218"/>
      <c r="H55" s="218"/>
      <c r="I55" s="218"/>
      <c r="J55" s="218"/>
      <c r="K55" s="218"/>
      <c r="L55" s="219"/>
      <c r="M55" s="218"/>
      <c r="N55" s="254"/>
      <c r="O55" s="255"/>
      <c r="P55" s="293" t="str">
        <f>IF(G55="R",IF(OR(AND(実績自動車一覧!H55=SUM(実績事業所!$B$2-1),3&lt;実績自動車一覧!I55),AND(実績自動車一覧!H55=実績事業所!$B$2,4&gt;実績自動車一覧!I55)),"新規",""),"")</f>
        <v/>
      </c>
      <c r="Q55" s="290"/>
      <c r="R55" s="259"/>
      <c r="S55" s="204"/>
      <c r="T55" s="84"/>
      <c r="U55" s="85"/>
      <c r="V55" s="86"/>
      <c r="W55" s="87"/>
      <c r="X55" s="87"/>
      <c r="Y55" s="106"/>
      <c r="Z55" s="16"/>
      <c r="AA55" s="15" t="str">
        <f t="shared" si="7"/>
        <v/>
      </c>
      <c r="AB55" s="15" t="str">
        <f t="shared" si="8"/>
        <v/>
      </c>
      <c r="AC55" s="14" t="str">
        <f t="shared" si="0"/>
        <v/>
      </c>
      <c r="AD55" s="6" t="e">
        <f t="shared" si="9"/>
        <v>#N/A</v>
      </c>
      <c r="AE55" s="6" t="e">
        <f t="shared" si="10"/>
        <v>#N/A</v>
      </c>
      <c r="AF55" s="6" t="e">
        <f t="shared" si="11"/>
        <v>#N/A</v>
      </c>
      <c r="AG55" s="6" t="str">
        <f t="shared" si="1"/>
        <v/>
      </c>
      <c r="AH55" s="6">
        <f t="shared" si="2"/>
        <v>1</v>
      </c>
      <c r="AI55" s="6" t="e">
        <f t="shared" si="12"/>
        <v>#N/A</v>
      </c>
      <c r="AJ55" s="6" t="e">
        <f t="shared" si="13"/>
        <v>#N/A</v>
      </c>
      <c r="AK55" s="6" t="e">
        <f t="shared" si="14"/>
        <v>#N/A</v>
      </c>
      <c r="AL55" s="6" t="e">
        <f t="shared" si="15"/>
        <v>#N/A</v>
      </c>
      <c r="AM55" s="7" t="str">
        <f t="shared" si="16"/>
        <v xml:space="preserve"> </v>
      </c>
      <c r="AN55" s="6" t="e">
        <f t="shared" si="17"/>
        <v>#N/A</v>
      </c>
      <c r="AO55" s="6"/>
      <c r="AP55" s="6"/>
      <c r="AQ55" s="6"/>
      <c r="AR55" s="6"/>
      <c r="AS55" s="6"/>
      <c r="AT55" s="6"/>
      <c r="AU55" s="6"/>
      <c r="AV55" s="6"/>
      <c r="AW55" s="6">
        <f t="shared" si="18"/>
        <v>0</v>
      </c>
      <c r="AX55" s="6" t="e">
        <f t="shared" si="19"/>
        <v>#N/A</v>
      </c>
      <c r="AY55" s="6" t="str">
        <f t="shared" si="3"/>
        <v/>
      </c>
      <c r="AZ55" s="6" t="str">
        <f t="shared" si="4"/>
        <v/>
      </c>
      <c r="BA55" s="6" t="str">
        <f t="shared" si="5"/>
        <v/>
      </c>
      <c r="BB55" s="6" t="str">
        <f t="shared" si="6"/>
        <v/>
      </c>
      <c r="BC55" s="40"/>
      <c r="BI55" t="s">
        <v>672</v>
      </c>
      <c r="CO55" s="1">
        <v>60</v>
      </c>
      <c r="CS55" s="286"/>
      <c r="CT55" s="288"/>
      <c r="CU55" s="331" t="str">
        <f t="shared" si="20"/>
        <v/>
      </c>
      <c r="CV55" s="1" t="str">
        <f t="shared" si="21"/>
        <v/>
      </c>
      <c r="CW55" s="1" t="str">
        <f t="shared" si="22"/>
        <v/>
      </c>
      <c r="CZ55" s="343" t="str">
        <f t="shared" si="23"/>
        <v/>
      </c>
    </row>
    <row r="56" spans="1:104" s="1" customFormat="1" ht="13.5" customHeight="1" x14ac:dyDescent="0.2">
      <c r="A56" s="61">
        <v>41</v>
      </c>
      <c r="B56" s="218"/>
      <c r="C56" s="218"/>
      <c r="D56" s="218"/>
      <c r="E56" s="218"/>
      <c r="F56" s="218"/>
      <c r="G56" s="218"/>
      <c r="H56" s="218"/>
      <c r="I56" s="218"/>
      <c r="J56" s="218"/>
      <c r="K56" s="218"/>
      <c r="L56" s="219"/>
      <c r="M56" s="218"/>
      <c r="N56" s="254"/>
      <c r="O56" s="255"/>
      <c r="P56" s="293" t="str">
        <f>IF(G56="R",IF(OR(AND(実績自動車一覧!H56=SUM(実績事業所!$B$2-1),3&lt;実績自動車一覧!I56),AND(実績自動車一覧!H56=実績事業所!$B$2,4&gt;実績自動車一覧!I56)),"新規",""),"")</f>
        <v/>
      </c>
      <c r="Q56" s="290"/>
      <c r="R56" s="259"/>
      <c r="S56" s="204"/>
      <c r="T56" s="84"/>
      <c r="U56" s="85"/>
      <c r="V56" s="86"/>
      <c r="W56" s="87"/>
      <c r="X56" s="87"/>
      <c r="Y56" s="106"/>
      <c r="Z56" s="16"/>
      <c r="AA56" s="15" t="str">
        <f t="shared" si="7"/>
        <v/>
      </c>
      <c r="AB56" s="15" t="str">
        <f t="shared" si="8"/>
        <v/>
      </c>
      <c r="AC56" s="14" t="str">
        <f t="shared" si="0"/>
        <v/>
      </c>
      <c r="AD56" s="6" t="e">
        <f t="shared" si="9"/>
        <v>#N/A</v>
      </c>
      <c r="AE56" s="6" t="e">
        <f t="shared" si="10"/>
        <v>#N/A</v>
      </c>
      <c r="AF56" s="6" t="e">
        <f t="shared" si="11"/>
        <v>#N/A</v>
      </c>
      <c r="AG56" s="6" t="str">
        <f t="shared" si="1"/>
        <v/>
      </c>
      <c r="AH56" s="6">
        <f t="shared" si="2"/>
        <v>1</v>
      </c>
      <c r="AI56" s="6" t="e">
        <f t="shared" si="12"/>
        <v>#N/A</v>
      </c>
      <c r="AJ56" s="6" t="e">
        <f t="shared" si="13"/>
        <v>#N/A</v>
      </c>
      <c r="AK56" s="6" t="e">
        <f t="shared" si="14"/>
        <v>#N/A</v>
      </c>
      <c r="AL56" s="6" t="e">
        <f t="shared" si="15"/>
        <v>#N/A</v>
      </c>
      <c r="AM56" s="7" t="str">
        <f t="shared" si="16"/>
        <v xml:space="preserve"> </v>
      </c>
      <c r="AN56" s="6" t="e">
        <f t="shared" si="17"/>
        <v>#N/A</v>
      </c>
      <c r="AO56" s="6"/>
      <c r="AP56" s="6"/>
      <c r="AQ56" s="6"/>
      <c r="AR56" s="6"/>
      <c r="AS56" s="6"/>
      <c r="AT56" s="6"/>
      <c r="AU56" s="6"/>
      <c r="AV56" s="6"/>
      <c r="AW56" s="6">
        <f t="shared" si="18"/>
        <v>0</v>
      </c>
      <c r="AX56" s="6" t="e">
        <f t="shared" si="19"/>
        <v>#N/A</v>
      </c>
      <c r="AY56" s="6" t="str">
        <f t="shared" si="3"/>
        <v/>
      </c>
      <c r="AZ56" s="6" t="str">
        <f t="shared" si="4"/>
        <v/>
      </c>
      <c r="BA56" s="6" t="str">
        <f t="shared" si="5"/>
        <v/>
      </c>
      <c r="BB56" s="6" t="str">
        <f t="shared" si="6"/>
        <v/>
      </c>
      <c r="BC56" s="40"/>
      <c r="BI56" t="s">
        <v>674</v>
      </c>
      <c r="CO56" s="1">
        <v>61</v>
      </c>
      <c r="CS56" s="286"/>
      <c r="CT56" s="288"/>
      <c r="CU56" s="331" t="str">
        <f t="shared" si="20"/>
        <v/>
      </c>
      <c r="CV56" s="1" t="str">
        <f t="shared" si="21"/>
        <v/>
      </c>
      <c r="CW56" s="1" t="str">
        <f t="shared" si="22"/>
        <v/>
      </c>
      <c r="CZ56" s="343" t="str">
        <f t="shared" si="23"/>
        <v/>
      </c>
    </row>
    <row r="57" spans="1:104" s="1" customFormat="1" ht="13.5" customHeight="1" x14ac:dyDescent="0.2">
      <c r="A57" s="61">
        <v>42</v>
      </c>
      <c r="B57" s="218"/>
      <c r="C57" s="218"/>
      <c r="D57" s="218"/>
      <c r="E57" s="218"/>
      <c r="F57" s="218"/>
      <c r="G57" s="218"/>
      <c r="H57" s="218"/>
      <c r="I57" s="218"/>
      <c r="J57" s="218"/>
      <c r="K57" s="218"/>
      <c r="L57" s="219"/>
      <c r="M57" s="218"/>
      <c r="N57" s="254"/>
      <c r="O57" s="255"/>
      <c r="P57" s="293" t="str">
        <f>IF(G57="R",IF(OR(AND(実績自動車一覧!H57=SUM(実績事業所!$B$2-1),3&lt;実績自動車一覧!I57),AND(実績自動車一覧!H57=実績事業所!$B$2,4&gt;実績自動車一覧!I57)),"新規",""),"")</f>
        <v/>
      </c>
      <c r="Q57" s="290"/>
      <c r="R57" s="259"/>
      <c r="S57" s="204"/>
      <c r="T57" s="84"/>
      <c r="U57" s="85"/>
      <c r="V57" s="86"/>
      <c r="W57" s="87"/>
      <c r="X57" s="87"/>
      <c r="Y57" s="106"/>
      <c r="Z57" s="16"/>
      <c r="AA57" s="15" t="str">
        <f t="shared" si="7"/>
        <v/>
      </c>
      <c r="AB57" s="15" t="str">
        <f t="shared" si="8"/>
        <v/>
      </c>
      <c r="AC57" s="14" t="str">
        <f t="shared" si="0"/>
        <v/>
      </c>
      <c r="AD57" s="6" t="e">
        <f t="shared" si="9"/>
        <v>#N/A</v>
      </c>
      <c r="AE57" s="6" t="e">
        <f t="shared" si="10"/>
        <v>#N/A</v>
      </c>
      <c r="AF57" s="6" t="e">
        <f t="shared" si="11"/>
        <v>#N/A</v>
      </c>
      <c r="AG57" s="6" t="str">
        <f t="shared" si="1"/>
        <v/>
      </c>
      <c r="AH57" s="6">
        <f t="shared" si="2"/>
        <v>1</v>
      </c>
      <c r="AI57" s="6" t="e">
        <f t="shared" si="12"/>
        <v>#N/A</v>
      </c>
      <c r="AJ57" s="6" t="e">
        <f t="shared" si="13"/>
        <v>#N/A</v>
      </c>
      <c r="AK57" s="6" t="e">
        <f t="shared" si="14"/>
        <v>#N/A</v>
      </c>
      <c r="AL57" s="6" t="e">
        <f t="shared" si="15"/>
        <v>#N/A</v>
      </c>
      <c r="AM57" s="7" t="str">
        <f t="shared" si="16"/>
        <v xml:space="preserve"> </v>
      </c>
      <c r="AN57" s="6" t="e">
        <f t="shared" si="17"/>
        <v>#N/A</v>
      </c>
      <c r="AO57" s="6"/>
      <c r="AP57" s="6"/>
      <c r="AQ57" s="6"/>
      <c r="AR57" s="6"/>
      <c r="AS57" s="6"/>
      <c r="AT57" s="6"/>
      <c r="AU57" s="6"/>
      <c r="AV57" s="6"/>
      <c r="AW57" s="6">
        <f t="shared" si="18"/>
        <v>0</v>
      </c>
      <c r="AX57" s="6" t="e">
        <f t="shared" si="19"/>
        <v>#N/A</v>
      </c>
      <c r="AY57" s="6" t="str">
        <f t="shared" si="3"/>
        <v/>
      </c>
      <c r="AZ57" s="6" t="str">
        <f t="shared" si="4"/>
        <v/>
      </c>
      <c r="BA57" s="6" t="str">
        <f t="shared" si="5"/>
        <v/>
      </c>
      <c r="BB57" s="6" t="str">
        <f t="shared" si="6"/>
        <v/>
      </c>
      <c r="BC57" s="40"/>
      <c r="BI57" t="s">
        <v>676</v>
      </c>
      <c r="CO57" s="1">
        <v>62</v>
      </c>
      <c r="CS57" s="286"/>
      <c r="CT57" s="288"/>
      <c r="CU57" s="331" t="str">
        <f t="shared" si="20"/>
        <v/>
      </c>
      <c r="CV57" s="1" t="str">
        <f t="shared" si="21"/>
        <v/>
      </c>
      <c r="CW57" s="1" t="str">
        <f t="shared" si="22"/>
        <v/>
      </c>
      <c r="CZ57" s="343" t="str">
        <f t="shared" si="23"/>
        <v/>
      </c>
    </row>
    <row r="58" spans="1:104" s="1" customFormat="1" ht="13.5" customHeight="1" x14ac:dyDescent="0.2">
      <c r="A58" s="61">
        <v>43</v>
      </c>
      <c r="B58" s="218"/>
      <c r="C58" s="218"/>
      <c r="D58" s="218"/>
      <c r="E58" s="218"/>
      <c r="F58" s="218"/>
      <c r="G58" s="218"/>
      <c r="H58" s="218"/>
      <c r="I58" s="218"/>
      <c r="J58" s="218"/>
      <c r="K58" s="218"/>
      <c r="L58" s="219"/>
      <c r="M58" s="218"/>
      <c r="N58" s="254"/>
      <c r="O58" s="255"/>
      <c r="P58" s="293" t="str">
        <f>IF(G58="R",IF(OR(AND(実績自動車一覧!H58=SUM(実績事業所!$B$2-1),3&lt;実績自動車一覧!I58),AND(実績自動車一覧!H58=実績事業所!$B$2,4&gt;実績自動車一覧!I58)),"新規",""),"")</f>
        <v/>
      </c>
      <c r="Q58" s="290"/>
      <c r="R58" s="259"/>
      <c r="S58" s="204"/>
      <c r="T58" s="84"/>
      <c r="U58" s="85"/>
      <c r="V58" s="86"/>
      <c r="W58" s="87"/>
      <c r="X58" s="87"/>
      <c r="Y58" s="106"/>
      <c r="Z58" s="16"/>
      <c r="AA58" s="15" t="str">
        <f t="shared" si="7"/>
        <v/>
      </c>
      <c r="AB58" s="15" t="str">
        <f t="shared" si="8"/>
        <v/>
      </c>
      <c r="AC58" s="14" t="str">
        <f t="shared" si="0"/>
        <v/>
      </c>
      <c r="AD58" s="6" t="e">
        <f t="shared" si="9"/>
        <v>#N/A</v>
      </c>
      <c r="AE58" s="6" t="e">
        <f t="shared" si="10"/>
        <v>#N/A</v>
      </c>
      <c r="AF58" s="6" t="e">
        <f t="shared" si="11"/>
        <v>#N/A</v>
      </c>
      <c r="AG58" s="6" t="str">
        <f t="shared" si="1"/>
        <v/>
      </c>
      <c r="AH58" s="6">
        <f t="shared" si="2"/>
        <v>1</v>
      </c>
      <c r="AI58" s="6" t="e">
        <f t="shared" si="12"/>
        <v>#N/A</v>
      </c>
      <c r="AJ58" s="6" t="e">
        <f t="shared" si="13"/>
        <v>#N/A</v>
      </c>
      <c r="AK58" s="6" t="e">
        <f t="shared" si="14"/>
        <v>#N/A</v>
      </c>
      <c r="AL58" s="6" t="e">
        <f t="shared" si="15"/>
        <v>#N/A</v>
      </c>
      <c r="AM58" s="7" t="str">
        <f t="shared" si="16"/>
        <v xml:space="preserve"> </v>
      </c>
      <c r="AN58" s="6" t="e">
        <f t="shared" si="17"/>
        <v>#N/A</v>
      </c>
      <c r="AO58" s="6"/>
      <c r="AP58" s="6"/>
      <c r="AQ58" s="6"/>
      <c r="AR58" s="6"/>
      <c r="AS58" s="6"/>
      <c r="AT58" s="6"/>
      <c r="AU58" s="6"/>
      <c r="AV58" s="6"/>
      <c r="AW58" s="6">
        <f t="shared" si="18"/>
        <v>0</v>
      </c>
      <c r="AX58" s="6" t="e">
        <f t="shared" si="19"/>
        <v>#N/A</v>
      </c>
      <c r="AY58" s="6" t="str">
        <f t="shared" si="3"/>
        <v/>
      </c>
      <c r="AZ58" s="6" t="str">
        <f t="shared" si="4"/>
        <v/>
      </c>
      <c r="BA58" s="6" t="str">
        <f t="shared" si="5"/>
        <v/>
      </c>
      <c r="BB58" s="6" t="str">
        <f t="shared" si="6"/>
        <v/>
      </c>
      <c r="BC58" s="40"/>
      <c r="BI58" t="s">
        <v>678</v>
      </c>
      <c r="CO58" s="1">
        <v>63</v>
      </c>
      <c r="CS58" s="286"/>
      <c r="CT58" s="288"/>
      <c r="CU58" s="331" t="str">
        <f t="shared" si="20"/>
        <v/>
      </c>
      <c r="CV58" s="1" t="str">
        <f t="shared" si="21"/>
        <v/>
      </c>
      <c r="CW58" s="1" t="str">
        <f t="shared" si="22"/>
        <v/>
      </c>
      <c r="CZ58" s="343" t="str">
        <f t="shared" si="23"/>
        <v/>
      </c>
    </row>
    <row r="59" spans="1:104" s="1" customFormat="1" ht="13.5" customHeight="1" x14ac:dyDescent="0.2">
      <c r="A59" s="61">
        <v>44</v>
      </c>
      <c r="B59" s="218"/>
      <c r="C59" s="218"/>
      <c r="D59" s="218"/>
      <c r="E59" s="218"/>
      <c r="F59" s="218"/>
      <c r="G59" s="218"/>
      <c r="H59" s="218"/>
      <c r="I59" s="218"/>
      <c r="J59" s="218"/>
      <c r="K59" s="218"/>
      <c r="L59" s="219"/>
      <c r="M59" s="218"/>
      <c r="N59" s="254"/>
      <c r="O59" s="255"/>
      <c r="P59" s="293" t="str">
        <f>IF(G59="R",IF(OR(AND(実績自動車一覧!H59=SUM(実績事業所!$B$2-1),3&lt;実績自動車一覧!I59),AND(実績自動車一覧!H59=実績事業所!$B$2,4&gt;実績自動車一覧!I59)),"新規",""),"")</f>
        <v/>
      </c>
      <c r="Q59" s="290"/>
      <c r="R59" s="259"/>
      <c r="S59" s="204"/>
      <c r="T59" s="84"/>
      <c r="U59" s="85"/>
      <c r="V59" s="86"/>
      <c r="W59" s="87"/>
      <c r="X59" s="87"/>
      <c r="Y59" s="106"/>
      <c r="Z59" s="16"/>
      <c r="AA59" s="15" t="str">
        <f t="shared" si="7"/>
        <v/>
      </c>
      <c r="AB59" s="15" t="str">
        <f t="shared" si="8"/>
        <v/>
      </c>
      <c r="AC59" s="14" t="str">
        <f t="shared" si="0"/>
        <v/>
      </c>
      <c r="AD59" s="6" t="e">
        <f t="shared" si="9"/>
        <v>#N/A</v>
      </c>
      <c r="AE59" s="6" t="e">
        <f t="shared" si="10"/>
        <v>#N/A</v>
      </c>
      <c r="AF59" s="6" t="e">
        <f t="shared" si="11"/>
        <v>#N/A</v>
      </c>
      <c r="AG59" s="6" t="str">
        <f t="shared" si="1"/>
        <v/>
      </c>
      <c r="AH59" s="6">
        <f t="shared" si="2"/>
        <v>1</v>
      </c>
      <c r="AI59" s="6" t="e">
        <f t="shared" si="12"/>
        <v>#N/A</v>
      </c>
      <c r="AJ59" s="6" t="e">
        <f t="shared" si="13"/>
        <v>#N/A</v>
      </c>
      <c r="AK59" s="6" t="e">
        <f t="shared" si="14"/>
        <v>#N/A</v>
      </c>
      <c r="AL59" s="6" t="e">
        <f t="shared" si="15"/>
        <v>#N/A</v>
      </c>
      <c r="AM59" s="7" t="str">
        <f t="shared" si="16"/>
        <v xml:space="preserve"> </v>
      </c>
      <c r="AN59" s="6" t="e">
        <f t="shared" si="17"/>
        <v>#N/A</v>
      </c>
      <c r="AO59" s="6"/>
      <c r="AP59" s="6"/>
      <c r="AQ59" s="6"/>
      <c r="AR59" s="6"/>
      <c r="AS59" s="6"/>
      <c r="AT59" s="6"/>
      <c r="AU59" s="6"/>
      <c r="AV59" s="6"/>
      <c r="AW59" s="6">
        <f t="shared" si="18"/>
        <v>0</v>
      </c>
      <c r="AX59" s="6" t="e">
        <f t="shared" si="19"/>
        <v>#N/A</v>
      </c>
      <c r="AY59" s="6" t="str">
        <f t="shared" si="3"/>
        <v/>
      </c>
      <c r="AZ59" s="6" t="str">
        <f t="shared" si="4"/>
        <v/>
      </c>
      <c r="BA59" s="6" t="str">
        <f t="shared" si="5"/>
        <v/>
      </c>
      <c r="BB59" s="6" t="str">
        <f t="shared" si="6"/>
        <v/>
      </c>
      <c r="BC59" s="40"/>
      <c r="BI59" t="s">
        <v>486</v>
      </c>
      <c r="CS59" s="286"/>
      <c r="CT59" s="288"/>
      <c r="CU59" s="331" t="str">
        <f t="shared" si="20"/>
        <v/>
      </c>
      <c r="CV59" s="1" t="str">
        <f t="shared" si="21"/>
        <v/>
      </c>
      <c r="CW59" s="1" t="str">
        <f t="shared" si="22"/>
        <v/>
      </c>
      <c r="CZ59" s="343" t="str">
        <f t="shared" si="23"/>
        <v/>
      </c>
    </row>
    <row r="60" spans="1:104" s="1" customFormat="1" ht="13.5" customHeight="1" x14ac:dyDescent="0.2">
      <c r="A60" s="61">
        <v>45</v>
      </c>
      <c r="B60" s="218"/>
      <c r="C60" s="218"/>
      <c r="D60" s="218"/>
      <c r="E60" s="218"/>
      <c r="F60" s="218"/>
      <c r="G60" s="218"/>
      <c r="H60" s="218"/>
      <c r="I60" s="218"/>
      <c r="J60" s="218"/>
      <c r="K60" s="218"/>
      <c r="L60" s="219"/>
      <c r="M60" s="218"/>
      <c r="N60" s="254"/>
      <c r="O60" s="255"/>
      <c r="P60" s="293" t="str">
        <f>IF(G60="R",IF(OR(AND(実績自動車一覧!H60=SUM(実績事業所!$B$2-1),3&lt;実績自動車一覧!I60),AND(実績自動車一覧!H60=実績事業所!$B$2,4&gt;実績自動車一覧!I60)),"新規",""),"")</f>
        <v/>
      </c>
      <c r="Q60" s="290"/>
      <c r="R60" s="259"/>
      <c r="S60" s="204"/>
      <c r="T60" s="84"/>
      <c r="U60" s="85"/>
      <c r="V60" s="86"/>
      <c r="W60" s="87"/>
      <c r="X60" s="87"/>
      <c r="Y60" s="106"/>
      <c r="Z60" s="16"/>
      <c r="AA60" s="15" t="str">
        <f t="shared" si="7"/>
        <v/>
      </c>
      <c r="AB60" s="15" t="str">
        <f t="shared" si="8"/>
        <v/>
      </c>
      <c r="AC60" s="14" t="str">
        <f t="shared" si="0"/>
        <v/>
      </c>
      <c r="AD60" s="6" t="e">
        <f t="shared" si="9"/>
        <v>#N/A</v>
      </c>
      <c r="AE60" s="6" t="e">
        <f t="shared" si="10"/>
        <v>#N/A</v>
      </c>
      <c r="AF60" s="6" t="e">
        <f t="shared" si="11"/>
        <v>#N/A</v>
      </c>
      <c r="AG60" s="6" t="str">
        <f t="shared" si="1"/>
        <v/>
      </c>
      <c r="AH60" s="6">
        <f t="shared" si="2"/>
        <v>1</v>
      </c>
      <c r="AI60" s="6" t="e">
        <f t="shared" si="12"/>
        <v>#N/A</v>
      </c>
      <c r="AJ60" s="6" t="e">
        <f t="shared" si="13"/>
        <v>#N/A</v>
      </c>
      <c r="AK60" s="6" t="e">
        <f t="shared" si="14"/>
        <v>#N/A</v>
      </c>
      <c r="AL60" s="6" t="e">
        <f t="shared" si="15"/>
        <v>#N/A</v>
      </c>
      <c r="AM60" s="7" t="str">
        <f t="shared" si="16"/>
        <v xml:space="preserve"> </v>
      </c>
      <c r="AN60" s="6" t="e">
        <f t="shared" si="17"/>
        <v>#N/A</v>
      </c>
      <c r="AO60" s="6"/>
      <c r="AP60" s="6"/>
      <c r="AQ60" s="6"/>
      <c r="AR60" s="6"/>
      <c r="AS60" s="6"/>
      <c r="AT60" s="6"/>
      <c r="AU60" s="6"/>
      <c r="AV60" s="6"/>
      <c r="AW60" s="6">
        <f t="shared" si="18"/>
        <v>0</v>
      </c>
      <c r="AX60" s="6" t="e">
        <f t="shared" si="19"/>
        <v>#N/A</v>
      </c>
      <c r="AY60" s="6" t="str">
        <f t="shared" si="3"/>
        <v/>
      </c>
      <c r="AZ60" s="6" t="str">
        <f t="shared" si="4"/>
        <v/>
      </c>
      <c r="BA60" s="6" t="str">
        <f t="shared" si="5"/>
        <v/>
      </c>
      <c r="BB60" s="6" t="str">
        <f t="shared" si="6"/>
        <v/>
      </c>
      <c r="BC60" s="40"/>
      <c r="BI60" t="s">
        <v>487</v>
      </c>
      <c r="CS60" s="286"/>
      <c r="CT60" s="288"/>
      <c r="CU60" s="331" t="str">
        <f t="shared" si="20"/>
        <v/>
      </c>
      <c r="CV60" s="1" t="str">
        <f t="shared" si="21"/>
        <v/>
      </c>
      <c r="CW60" s="1" t="str">
        <f t="shared" si="22"/>
        <v/>
      </c>
      <c r="CZ60" s="343" t="str">
        <f t="shared" si="23"/>
        <v/>
      </c>
    </row>
    <row r="61" spans="1:104" s="1" customFormat="1" ht="13.5" customHeight="1" x14ac:dyDescent="0.2">
      <c r="A61" s="61">
        <v>46</v>
      </c>
      <c r="B61" s="218"/>
      <c r="C61" s="218"/>
      <c r="D61" s="218"/>
      <c r="E61" s="218"/>
      <c r="F61" s="218"/>
      <c r="G61" s="218"/>
      <c r="H61" s="218"/>
      <c r="I61" s="218"/>
      <c r="J61" s="218"/>
      <c r="K61" s="218"/>
      <c r="L61" s="219"/>
      <c r="M61" s="218"/>
      <c r="N61" s="254"/>
      <c r="O61" s="255"/>
      <c r="P61" s="293" t="str">
        <f>IF(G61="R",IF(OR(AND(実績自動車一覧!H61=SUM(実績事業所!$B$2-1),3&lt;実績自動車一覧!I61),AND(実績自動車一覧!H61=実績事業所!$B$2,4&gt;実績自動車一覧!I61)),"新規",""),"")</f>
        <v/>
      </c>
      <c r="Q61" s="290"/>
      <c r="R61" s="259"/>
      <c r="S61" s="204"/>
      <c r="T61" s="84"/>
      <c r="U61" s="85"/>
      <c r="V61" s="86"/>
      <c r="W61" s="87"/>
      <c r="X61" s="87"/>
      <c r="Y61" s="106"/>
      <c r="Z61" s="16"/>
      <c r="AA61" s="15" t="str">
        <f t="shared" si="7"/>
        <v/>
      </c>
      <c r="AB61" s="15" t="str">
        <f t="shared" si="8"/>
        <v/>
      </c>
      <c r="AC61" s="14" t="str">
        <f t="shared" si="0"/>
        <v/>
      </c>
      <c r="AD61" s="6" t="e">
        <f t="shared" si="9"/>
        <v>#N/A</v>
      </c>
      <c r="AE61" s="6" t="e">
        <f t="shared" si="10"/>
        <v>#N/A</v>
      </c>
      <c r="AF61" s="6" t="e">
        <f t="shared" si="11"/>
        <v>#N/A</v>
      </c>
      <c r="AG61" s="6" t="str">
        <f t="shared" si="1"/>
        <v/>
      </c>
      <c r="AH61" s="6">
        <f t="shared" si="2"/>
        <v>1</v>
      </c>
      <c r="AI61" s="6" t="e">
        <f t="shared" si="12"/>
        <v>#N/A</v>
      </c>
      <c r="AJ61" s="6" t="e">
        <f t="shared" si="13"/>
        <v>#N/A</v>
      </c>
      <c r="AK61" s="6" t="e">
        <f t="shared" si="14"/>
        <v>#N/A</v>
      </c>
      <c r="AL61" s="6" t="e">
        <f t="shared" si="15"/>
        <v>#N/A</v>
      </c>
      <c r="AM61" s="7" t="str">
        <f t="shared" si="16"/>
        <v xml:space="preserve"> </v>
      </c>
      <c r="AN61" s="6" t="e">
        <f t="shared" si="17"/>
        <v>#N/A</v>
      </c>
      <c r="AO61" s="6"/>
      <c r="AP61" s="6"/>
      <c r="AQ61" s="6"/>
      <c r="AR61" s="6"/>
      <c r="AS61" s="6"/>
      <c r="AT61" s="6"/>
      <c r="AU61" s="6"/>
      <c r="AV61" s="6"/>
      <c r="AW61" s="6">
        <f t="shared" si="18"/>
        <v>0</v>
      </c>
      <c r="AX61" s="6" t="e">
        <f t="shared" si="19"/>
        <v>#N/A</v>
      </c>
      <c r="AY61" s="6" t="str">
        <f t="shared" si="3"/>
        <v/>
      </c>
      <c r="AZ61" s="6" t="str">
        <f t="shared" si="4"/>
        <v/>
      </c>
      <c r="BA61" s="6" t="str">
        <f t="shared" si="5"/>
        <v/>
      </c>
      <c r="BB61" s="6" t="str">
        <f t="shared" si="6"/>
        <v/>
      </c>
      <c r="BC61" s="40"/>
      <c r="BI61" t="s">
        <v>488</v>
      </c>
      <c r="CS61" s="286"/>
      <c r="CT61" s="288"/>
      <c r="CU61" s="331" t="str">
        <f t="shared" si="20"/>
        <v/>
      </c>
      <c r="CV61" s="1" t="str">
        <f t="shared" si="21"/>
        <v/>
      </c>
      <c r="CW61" s="1" t="str">
        <f t="shared" si="22"/>
        <v/>
      </c>
      <c r="CZ61" s="343" t="str">
        <f t="shared" si="23"/>
        <v/>
      </c>
    </row>
    <row r="62" spans="1:104" s="1" customFormat="1" ht="13.5" customHeight="1" x14ac:dyDescent="0.2">
      <c r="A62" s="61">
        <v>47</v>
      </c>
      <c r="B62" s="218"/>
      <c r="C62" s="218"/>
      <c r="D62" s="218"/>
      <c r="E62" s="218"/>
      <c r="F62" s="218"/>
      <c r="G62" s="218"/>
      <c r="H62" s="218"/>
      <c r="I62" s="218"/>
      <c r="J62" s="218"/>
      <c r="K62" s="218"/>
      <c r="L62" s="219"/>
      <c r="M62" s="218"/>
      <c r="N62" s="254"/>
      <c r="O62" s="255"/>
      <c r="P62" s="293" t="str">
        <f>IF(G62="R",IF(OR(AND(実績自動車一覧!H62=SUM(実績事業所!$B$2-1),3&lt;実績自動車一覧!I62),AND(実績自動車一覧!H62=実績事業所!$B$2,4&gt;実績自動車一覧!I62)),"新規",""),"")</f>
        <v/>
      </c>
      <c r="Q62" s="290"/>
      <c r="R62" s="259"/>
      <c r="S62" s="204"/>
      <c r="T62" s="84"/>
      <c r="U62" s="85"/>
      <c r="V62" s="86"/>
      <c r="W62" s="87"/>
      <c r="X62" s="87"/>
      <c r="Y62" s="106"/>
      <c r="Z62" s="16"/>
      <c r="AA62" s="15" t="str">
        <f t="shared" si="7"/>
        <v/>
      </c>
      <c r="AB62" s="15" t="str">
        <f t="shared" si="8"/>
        <v/>
      </c>
      <c r="AC62" s="14" t="str">
        <f t="shared" si="0"/>
        <v/>
      </c>
      <c r="AD62" s="6" t="e">
        <f t="shared" si="9"/>
        <v>#N/A</v>
      </c>
      <c r="AE62" s="6" t="e">
        <f t="shared" si="10"/>
        <v>#N/A</v>
      </c>
      <c r="AF62" s="6" t="e">
        <f t="shared" si="11"/>
        <v>#N/A</v>
      </c>
      <c r="AG62" s="6" t="str">
        <f t="shared" si="1"/>
        <v/>
      </c>
      <c r="AH62" s="6">
        <f t="shared" si="2"/>
        <v>1</v>
      </c>
      <c r="AI62" s="6" t="e">
        <f t="shared" si="12"/>
        <v>#N/A</v>
      </c>
      <c r="AJ62" s="6" t="e">
        <f t="shared" si="13"/>
        <v>#N/A</v>
      </c>
      <c r="AK62" s="6" t="e">
        <f t="shared" si="14"/>
        <v>#N/A</v>
      </c>
      <c r="AL62" s="6" t="e">
        <f t="shared" si="15"/>
        <v>#N/A</v>
      </c>
      <c r="AM62" s="7" t="str">
        <f t="shared" si="16"/>
        <v xml:space="preserve"> </v>
      </c>
      <c r="AN62" s="6" t="e">
        <f t="shared" si="17"/>
        <v>#N/A</v>
      </c>
      <c r="AO62" s="6"/>
      <c r="AP62" s="6"/>
      <c r="AQ62" s="6"/>
      <c r="AR62" s="6"/>
      <c r="AS62" s="6"/>
      <c r="AT62" s="6"/>
      <c r="AU62" s="6"/>
      <c r="AV62" s="6"/>
      <c r="AW62" s="6">
        <f t="shared" si="18"/>
        <v>0</v>
      </c>
      <c r="AX62" s="6" t="e">
        <f t="shared" si="19"/>
        <v>#N/A</v>
      </c>
      <c r="AY62" s="6" t="str">
        <f t="shared" si="3"/>
        <v/>
      </c>
      <c r="AZ62" s="6" t="str">
        <f t="shared" si="4"/>
        <v/>
      </c>
      <c r="BA62" s="6" t="str">
        <f t="shared" si="5"/>
        <v/>
      </c>
      <c r="BB62" s="6" t="str">
        <f t="shared" si="6"/>
        <v/>
      </c>
      <c r="BC62" s="40"/>
      <c r="BI62" t="s">
        <v>489</v>
      </c>
      <c r="CS62" s="286"/>
      <c r="CT62" s="288"/>
      <c r="CU62" s="331" t="str">
        <f t="shared" si="20"/>
        <v/>
      </c>
      <c r="CV62" s="1" t="str">
        <f t="shared" si="21"/>
        <v/>
      </c>
      <c r="CW62" s="1" t="str">
        <f t="shared" si="22"/>
        <v/>
      </c>
      <c r="CZ62" s="343" t="str">
        <f t="shared" si="23"/>
        <v/>
      </c>
    </row>
    <row r="63" spans="1:104" s="1" customFormat="1" ht="13.5" customHeight="1" x14ac:dyDescent="0.2">
      <c r="A63" s="61">
        <v>48</v>
      </c>
      <c r="B63" s="218"/>
      <c r="C63" s="218"/>
      <c r="D63" s="218"/>
      <c r="E63" s="218"/>
      <c r="F63" s="218"/>
      <c r="G63" s="218"/>
      <c r="H63" s="218"/>
      <c r="I63" s="218"/>
      <c r="J63" s="218"/>
      <c r="K63" s="218"/>
      <c r="L63" s="219"/>
      <c r="M63" s="218"/>
      <c r="N63" s="254"/>
      <c r="O63" s="255"/>
      <c r="P63" s="293" t="str">
        <f>IF(G63="R",IF(OR(AND(実績自動車一覧!H63=SUM(実績事業所!$B$2-1),3&lt;実績自動車一覧!I63),AND(実績自動車一覧!H63=実績事業所!$B$2,4&gt;実績自動車一覧!I63)),"新規",""),"")</f>
        <v/>
      </c>
      <c r="Q63" s="290"/>
      <c r="R63" s="259"/>
      <c r="S63" s="204"/>
      <c r="T63" s="84"/>
      <c r="U63" s="85"/>
      <c r="V63" s="86"/>
      <c r="W63" s="87"/>
      <c r="X63" s="87"/>
      <c r="Y63" s="106"/>
      <c r="Z63" s="16"/>
      <c r="AA63" s="15" t="str">
        <f t="shared" si="7"/>
        <v/>
      </c>
      <c r="AB63" s="15" t="str">
        <f t="shared" si="8"/>
        <v/>
      </c>
      <c r="AC63" s="14" t="str">
        <f t="shared" si="0"/>
        <v/>
      </c>
      <c r="AD63" s="6" t="e">
        <f t="shared" si="9"/>
        <v>#N/A</v>
      </c>
      <c r="AE63" s="6" t="e">
        <f t="shared" si="10"/>
        <v>#N/A</v>
      </c>
      <c r="AF63" s="6" t="e">
        <f t="shared" si="11"/>
        <v>#N/A</v>
      </c>
      <c r="AG63" s="6" t="str">
        <f t="shared" si="1"/>
        <v/>
      </c>
      <c r="AH63" s="6">
        <f t="shared" si="2"/>
        <v>1</v>
      </c>
      <c r="AI63" s="6" t="e">
        <f t="shared" si="12"/>
        <v>#N/A</v>
      </c>
      <c r="AJ63" s="6" t="e">
        <f t="shared" si="13"/>
        <v>#N/A</v>
      </c>
      <c r="AK63" s="6" t="e">
        <f t="shared" si="14"/>
        <v>#N/A</v>
      </c>
      <c r="AL63" s="6" t="e">
        <f t="shared" si="15"/>
        <v>#N/A</v>
      </c>
      <c r="AM63" s="7" t="str">
        <f t="shared" si="16"/>
        <v xml:space="preserve"> </v>
      </c>
      <c r="AN63" s="6" t="e">
        <f t="shared" si="17"/>
        <v>#N/A</v>
      </c>
      <c r="AO63" s="6"/>
      <c r="AP63" s="6"/>
      <c r="AQ63" s="6"/>
      <c r="AR63" s="6"/>
      <c r="AS63" s="6"/>
      <c r="AT63" s="6"/>
      <c r="AU63" s="6"/>
      <c r="AV63" s="6"/>
      <c r="AW63" s="6">
        <f t="shared" si="18"/>
        <v>0</v>
      </c>
      <c r="AX63" s="6" t="e">
        <f t="shared" si="19"/>
        <v>#N/A</v>
      </c>
      <c r="AY63" s="6" t="str">
        <f t="shared" si="3"/>
        <v/>
      </c>
      <c r="AZ63" s="6" t="str">
        <f t="shared" si="4"/>
        <v/>
      </c>
      <c r="BA63" s="6" t="str">
        <f t="shared" si="5"/>
        <v/>
      </c>
      <c r="BB63" s="6" t="str">
        <f t="shared" si="6"/>
        <v/>
      </c>
      <c r="BC63" s="40"/>
      <c r="BI63" t="s">
        <v>774</v>
      </c>
      <c r="CS63" s="286"/>
      <c r="CT63" s="288"/>
      <c r="CU63" s="331" t="str">
        <f t="shared" si="20"/>
        <v/>
      </c>
      <c r="CV63" s="1" t="str">
        <f t="shared" si="21"/>
        <v/>
      </c>
      <c r="CW63" s="1" t="str">
        <f t="shared" si="22"/>
        <v/>
      </c>
      <c r="CZ63" s="343" t="str">
        <f t="shared" si="23"/>
        <v/>
      </c>
    </row>
    <row r="64" spans="1:104" s="1" customFormat="1" ht="13.5" customHeight="1" x14ac:dyDescent="0.2">
      <c r="A64" s="61">
        <v>49</v>
      </c>
      <c r="B64" s="218"/>
      <c r="C64" s="218"/>
      <c r="D64" s="218"/>
      <c r="E64" s="218"/>
      <c r="F64" s="218"/>
      <c r="G64" s="218"/>
      <c r="H64" s="218"/>
      <c r="I64" s="218"/>
      <c r="J64" s="218"/>
      <c r="K64" s="218"/>
      <c r="L64" s="219"/>
      <c r="M64" s="218"/>
      <c r="N64" s="254"/>
      <c r="O64" s="255"/>
      <c r="P64" s="293" t="str">
        <f>IF(G64="R",IF(OR(AND(実績自動車一覧!H64=SUM(実績事業所!$B$2-1),3&lt;実績自動車一覧!I64),AND(実績自動車一覧!H64=実績事業所!$B$2,4&gt;実績自動車一覧!I64)),"新規",""),"")</f>
        <v/>
      </c>
      <c r="Q64" s="290"/>
      <c r="R64" s="259"/>
      <c r="S64" s="204"/>
      <c r="T64" s="84"/>
      <c r="U64" s="85"/>
      <c r="V64" s="86"/>
      <c r="W64" s="87"/>
      <c r="X64" s="87"/>
      <c r="Y64" s="106"/>
      <c r="Z64" s="16"/>
      <c r="AA64" s="15" t="str">
        <f t="shared" si="7"/>
        <v/>
      </c>
      <c r="AB64" s="15" t="str">
        <f t="shared" si="8"/>
        <v/>
      </c>
      <c r="AC64" s="14" t="str">
        <f t="shared" si="0"/>
        <v/>
      </c>
      <c r="AD64" s="6" t="e">
        <f t="shared" si="9"/>
        <v>#N/A</v>
      </c>
      <c r="AE64" s="6" t="e">
        <f t="shared" si="10"/>
        <v>#N/A</v>
      </c>
      <c r="AF64" s="6" t="e">
        <f t="shared" si="11"/>
        <v>#N/A</v>
      </c>
      <c r="AG64" s="6" t="str">
        <f t="shared" si="1"/>
        <v/>
      </c>
      <c r="AH64" s="6">
        <f t="shared" si="2"/>
        <v>1</v>
      </c>
      <c r="AI64" s="6" t="e">
        <f t="shared" si="12"/>
        <v>#N/A</v>
      </c>
      <c r="AJ64" s="6" t="e">
        <f t="shared" si="13"/>
        <v>#N/A</v>
      </c>
      <c r="AK64" s="6" t="e">
        <f t="shared" si="14"/>
        <v>#N/A</v>
      </c>
      <c r="AL64" s="6" t="e">
        <f t="shared" si="15"/>
        <v>#N/A</v>
      </c>
      <c r="AM64" s="7" t="str">
        <f t="shared" si="16"/>
        <v xml:space="preserve"> </v>
      </c>
      <c r="AN64" s="6" t="e">
        <f t="shared" si="17"/>
        <v>#N/A</v>
      </c>
      <c r="AO64" s="6"/>
      <c r="AP64" s="6"/>
      <c r="AQ64" s="6"/>
      <c r="AR64" s="6"/>
      <c r="AS64" s="6"/>
      <c r="AT64" s="6"/>
      <c r="AU64" s="6"/>
      <c r="AV64" s="6"/>
      <c r="AW64" s="6">
        <f t="shared" si="18"/>
        <v>0</v>
      </c>
      <c r="AX64" s="6" t="e">
        <f t="shared" si="19"/>
        <v>#N/A</v>
      </c>
      <c r="AY64" s="6" t="str">
        <f t="shared" si="3"/>
        <v/>
      </c>
      <c r="AZ64" s="6" t="str">
        <f t="shared" si="4"/>
        <v/>
      </c>
      <c r="BA64" s="6" t="str">
        <f t="shared" si="5"/>
        <v/>
      </c>
      <c r="BB64" s="6" t="str">
        <f t="shared" si="6"/>
        <v/>
      </c>
      <c r="BC64" s="40"/>
      <c r="BI64" t="s">
        <v>775</v>
      </c>
      <c r="CS64" s="286"/>
      <c r="CT64" s="288"/>
      <c r="CU64" s="331" t="str">
        <f t="shared" si="20"/>
        <v/>
      </c>
      <c r="CV64" s="1" t="str">
        <f t="shared" si="21"/>
        <v/>
      </c>
      <c r="CW64" s="1" t="str">
        <f t="shared" si="22"/>
        <v/>
      </c>
      <c r="CZ64" s="343" t="str">
        <f t="shared" si="23"/>
        <v/>
      </c>
    </row>
    <row r="65" spans="1:104" s="1" customFormat="1" ht="13.5" customHeight="1" x14ac:dyDescent="0.2">
      <c r="A65" s="61">
        <v>50</v>
      </c>
      <c r="B65" s="218"/>
      <c r="C65" s="218"/>
      <c r="D65" s="218"/>
      <c r="E65" s="218"/>
      <c r="F65" s="218"/>
      <c r="G65" s="218"/>
      <c r="H65" s="218"/>
      <c r="I65" s="218"/>
      <c r="J65" s="218"/>
      <c r="K65" s="218"/>
      <c r="L65" s="219"/>
      <c r="M65" s="218"/>
      <c r="N65" s="254"/>
      <c r="O65" s="255"/>
      <c r="P65" s="293" t="str">
        <f>IF(G65="R",IF(OR(AND(実績自動車一覧!H65=SUM(実績事業所!$B$2-1),3&lt;実績自動車一覧!I65),AND(実績自動車一覧!H65=実績事業所!$B$2,4&gt;実績自動車一覧!I65)),"新規",""),"")</f>
        <v/>
      </c>
      <c r="Q65" s="290"/>
      <c r="R65" s="259"/>
      <c r="S65" s="204"/>
      <c r="T65" s="84"/>
      <c r="U65" s="85"/>
      <c r="V65" s="86"/>
      <c r="W65" s="87"/>
      <c r="X65" s="87"/>
      <c r="Y65" s="106"/>
      <c r="Z65" s="16"/>
      <c r="AA65" s="15" t="str">
        <f t="shared" si="7"/>
        <v/>
      </c>
      <c r="AB65" s="15" t="str">
        <f t="shared" si="8"/>
        <v/>
      </c>
      <c r="AC65" s="14" t="str">
        <f t="shared" si="0"/>
        <v/>
      </c>
      <c r="AD65" s="6" t="e">
        <f t="shared" si="9"/>
        <v>#N/A</v>
      </c>
      <c r="AE65" s="6" t="e">
        <f t="shared" si="10"/>
        <v>#N/A</v>
      </c>
      <c r="AF65" s="6" t="e">
        <f t="shared" si="11"/>
        <v>#N/A</v>
      </c>
      <c r="AG65" s="6" t="str">
        <f t="shared" si="1"/>
        <v/>
      </c>
      <c r="AH65" s="6">
        <f t="shared" si="2"/>
        <v>1</v>
      </c>
      <c r="AI65" s="6" t="e">
        <f t="shared" si="12"/>
        <v>#N/A</v>
      </c>
      <c r="AJ65" s="6" t="e">
        <f t="shared" si="13"/>
        <v>#N/A</v>
      </c>
      <c r="AK65" s="6" t="e">
        <f t="shared" si="14"/>
        <v>#N/A</v>
      </c>
      <c r="AL65" s="6" t="e">
        <f t="shared" si="15"/>
        <v>#N/A</v>
      </c>
      <c r="AM65" s="7" t="str">
        <f t="shared" si="16"/>
        <v xml:space="preserve"> </v>
      </c>
      <c r="AN65" s="6" t="e">
        <f t="shared" si="17"/>
        <v>#N/A</v>
      </c>
      <c r="AO65" s="6"/>
      <c r="AP65" s="6"/>
      <c r="AQ65" s="6"/>
      <c r="AR65" s="6"/>
      <c r="AS65" s="6"/>
      <c r="AT65" s="6"/>
      <c r="AU65" s="6"/>
      <c r="AV65" s="6"/>
      <c r="AW65" s="6">
        <f t="shared" si="18"/>
        <v>0</v>
      </c>
      <c r="AX65" s="6" t="e">
        <f t="shared" si="19"/>
        <v>#N/A</v>
      </c>
      <c r="AY65" s="6" t="str">
        <f t="shared" si="3"/>
        <v/>
      </c>
      <c r="AZ65" s="6" t="str">
        <f t="shared" si="4"/>
        <v/>
      </c>
      <c r="BA65" s="6" t="str">
        <f t="shared" si="5"/>
        <v/>
      </c>
      <c r="BB65" s="6" t="str">
        <f t="shared" si="6"/>
        <v/>
      </c>
      <c r="BC65" s="40"/>
      <c r="BI65" t="s">
        <v>776</v>
      </c>
      <c r="CS65" s="286"/>
      <c r="CT65" s="288"/>
      <c r="CU65" s="331" t="str">
        <f t="shared" si="20"/>
        <v/>
      </c>
      <c r="CV65" s="1" t="str">
        <f t="shared" si="21"/>
        <v/>
      </c>
      <c r="CW65" s="1" t="str">
        <f t="shared" si="22"/>
        <v/>
      </c>
      <c r="CZ65" s="343" t="str">
        <f t="shared" si="23"/>
        <v/>
      </c>
    </row>
    <row r="66" spans="1:104" s="1" customFormat="1" ht="13.5" customHeight="1" x14ac:dyDescent="0.2">
      <c r="A66" s="61">
        <v>51</v>
      </c>
      <c r="B66" s="218"/>
      <c r="C66" s="218"/>
      <c r="D66" s="218"/>
      <c r="E66" s="218"/>
      <c r="F66" s="218"/>
      <c r="G66" s="218"/>
      <c r="H66" s="218"/>
      <c r="I66" s="218"/>
      <c r="J66" s="218"/>
      <c r="K66" s="218"/>
      <c r="L66" s="219"/>
      <c r="M66" s="218"/>
      <c r="N66" s="254"/>
      <c r="O66" s="255"/>
      <c r="P66" s="293" t="str">
        <f>IF(G66="R",IF(OR(AND(実績自動車一覧!H66=SUM(実績事業所!$B$2-1),3&lt;実績自動車一覧!I66),AND(実績自動車一覧!H66=実績事業所!$B$2,4&gt;実績自動車一覧!I66)),"新規",""),"")</f>
        <v/>
      </c>
      <c r="Q66" s="290"/>
      <c r="R66" s="259"/>
      <c r="S66" s="204"/>
      <c r="T66" s="84"/>
      <c r="U66" s="85"/>
      <c r="V66" s="86"/>
      <c r="W66" s="87"/>
      <c r="X66" s="87"/>
      <c r="Y66" s="106"/>
      <c r="Z66" s="16"/>
      <c r="AA66" s="15" t="str">
        <f t="shared" si="7"/>
        <v/>
      </c>
      <c r="AB66" s="15" t="str">
        <f t="shared" si="8"/>
        <v/>
      </c>
      <c r="AC66" s="14" t="str">
        <f t="shared" si="0"/>
        <v/>
      </c>
      <c r="AD66" s="6" t="e">
        <f t="shared" si="9"/>
        <v>#N/A</v>
      </c>
      <c r="AE66" s="6" t="e">
        <f t="shared" si="10"/>
        <v>#N/A</v>
      </c>
      <c r="AF66" s="6" t="e">
        <f t="shared" si="11"/>
        <v>#N/A</v>
      </c>
      <c r="AG66" s="6" t="str">
        <f t="shared" si="1"/>
        <v/>
      </c>
      <c r="AH66" s="6">
        <f t="shared" si="2"/>
        <v>1</v>
      </c>
      <c r="AI66" s="6" t="e">
        <f t="shared" si="12"/>
        <v>#N/A</v>
      </c>
      <c r="AJ66" s="6" t="e">
        <f t="shared" si="13"/>
        <v>#N/A</v>
      </c>
      <c r="AK66" s="6" t="e">
        <f t="shared" si="14"/>
        <v>#N/A</v>
      </c>
      <c r="AL66" s="6" t="e">
        <f t="shared" si="15"/>
        <v>#N/A</v>
      </c>
      <c r="AM66" s="7" t="str">
        <f t="shared" si="16"/>
        <v xml:space="preserve"> </v>
      </c>
      <c r="AN66" s="6" t="e">
        <f t="shared" si="17"/>
        <v>#N/A</v>
      </c>
      <c r="AO66" s="6"/>
      <c r="AP66" s="6"/>
      <c r="AQ66" s="6"/>
      <c r="AR66" s="6"/>
      <c r="AS66" s="6"/>
      <c r="AT66" s="6"/>
      <c r="AU66" s="6"/>
      <c r="AV66" s="6"/>
      <c r="AW66" s="6">
        <f t="shared" si="18"/>
        <v>0</v>
      </c>
      <c r="AX66" s="6" t="e">
        <f t="shared" si="19"/>
        <v>#N/A</v>
      </c>
      <c r="AY66" s="6" t="str">
        <f t="shared" si="3"/>
        <v/>
      </c>
      <c r="AZ66" s="6" t="str">
        <f t="shared" si="4"/>
        <v/>
      </c>
      <c r="BA66" s="6" t="str">
        <f t="shared" si="5"/>
        <v/>
      </c>
      <c r="BB66" s="6" t="str">
        <f t="shared" si="6"/>
        <v/>
      </c>
      <c r="BC66" s="40"/>
      <c r="BI66" t="s">
        <v>777</v>
      </c>
      <c r="CS66" s="286"/>
      <c r="CT66" s="288"/>
      <c r="CU66" s="331" t="str">
        <f t="shared" si="20"/>
        <v/>
      </c>
      <c r="CV66" s="1" t="str">
        <f t="shared" si="21"/>
        <v/>
      </c>
      <c r="CW66" s="1" t="str">
        <f t="shared" si="22"/>
        <v/>
      </c>
      <c r="CZ66" s="343" t="str">
        <f t="shared" si="23"/>
        <v/>
      </c>
    </row>
    <row r="67" spans="1:104" s="1" customFormat="1" ht="13.5" customHeight="1" x14ac:dyDescent="0.2">
      <c r="A67" s="61">
        <v>52</v>
      </c>
      <c r="B67" s="218"/>
      <c r="C67" s="218"/>
      <c r="D67" s="218"/>
      <c r="E67" s="218"/>
      <c r="F67" s="218"/>
      <c r="G67" s="218"/>
      <c r="H67" s="218"/>
      <c r="I67" s="218"/>
      <c r="J67" s="218"/>
      <c r="K67" s="218"/>
      <c r="L67" s="219"/>
      <c r="M67" s="218"/>
      <c r="N67" s="254"/>
      <c r="O67" s="255"/>
      <c r="P67" s="293" t="str">
        <f>IF(G67="R",IF(OR(AND(実績自動車一覧!H67=SUM(実績事業所!$B$2-1),3&lt;実績自動車一覧!I67),AND(実績自動車一覧!H67=実績事業所!$B$2,4&gt;実績自動車一覧!I67)),"新規",""),"")</f>
        <v/>
      </c>
      <c r="Q67" s="290"/>
      <c r="R67" s="259"/>
      <c r="S67" s="204"/>
      <c r="T67" s="84"/>
      <c r="U67" s="85"/>
      <c r="V67" s="86"/>
      <c r="W67" s="87"/>
      <c r="X67" s="87"/>
      <c r="Y67" s="106"/>
      <c r="Z67" s="16"/>
      <c r="AA67" s="15" t="str">
        <f t="shared" si="7"/>
        <v/>
      </c>
      <c r="AB67" s="15" t="str">
        <f t="shared" si="8"/>
        <v/>
      </c>
      <c r="AC67" s="14" t="str">
        <f t="shared" si="0"/>
        <v/>
      </c>
      <c r="AD67" s="6" t="e">
        <f t="shared" si="9"/>
        <v>#N/A</v>
      </c>
      <c r="AE67" s="6" t="e">
        <f t="shared" si="10"/>
        <v>#N/A</v>
      </c>
      <c r="AF67" s="6" t="e">
        <f t="shared" si="11"/>
        <v>#N/A</v>
      </c>
      <c r="AG67" s="6" t="str">
        <f t="shared" si="1"/>
        <v/>
      </c>
      <c r="AH67" s="6">
        <f t="shared" si="2"/>
        <v>1</v>
      </c>
      <c r="AI67" s="6" t="e">
        <f t="shared" si="12"/>
        <v>#N/A</v>
      </c>
      <c r="AJ67" s="6" t="e">
        <f t="shared" si="13"/>
        <v>#N/A</v>
      </c>
      <c r="AK67" s="6" t="e">
        <f t="shared" si="14"/>
        <v>#N/A</v>
      </c>
      <c r="AL67" s="6" t="e">
        <f t="shared" si="15"/>
        <v>#N/A</v>
      </c>
      <c r="AM67" s="7" t="str">
        <f t="shared" si="16"/>
        <v xml:space="preserve"> </v>
      </c>
      <c r="AN67" s="6" t="e">
        <f t="shared" si="17"/>
        <v>#N/A</v>
      </c>
      <c r="AO67" s="6"/>
      <c r="AP67" s="6"/>
      <c r="AQ67" s="6"/>
      <c r="AR67" s="6"/>
      <c r="AS67" s="6"/>
      <c r="AT67" s="6"/>
      <c r="AU67" s="6"/>
      <c r="AV67" s="6"/>
      <c r="AW67" s="6">
        <f t="shared" si="18"/>
        <v>0</v>
      </c>
      <c r="AX67" s="6" t="e">
        <f t="shared" si="19"/>
        <v>#N/A</v>
      </c>
      <c r="AY67" s="6" t="str">
        <f t="shared" si="3"/>
        <v/>
      </c>
      <c r="AZ67" s="6" t="str">
        <f t="shared" si="4"/>
        <v/>
      </c>
      <c r="BA67" s="6" t="str">
        <f t="shared" si="5"/>
        <v/>
      </c>
      <c r="BB67" s="6" t="str">
        <f t="shared" si="6"/>
        <v/>
      </c>
      <c r="BC67" s="40"/>
      <c r="BI67" t="s">
        <v>778</v>
      </c>
      <c r="CS67" s="286"/>
      <c r="CT67" s="288"/>
      <c r="CU67" s="331" t="str">
        <f t="shared" si="20"/>
        <v/>
      </c>
      <c r="CV67" s="1" t="str">
        <f t="shared" si="21"/>
        <v/>
      </c>
      <c r="CW67" s="1" t="str">
        <f t="shared" si="22"/>
        <v/>
      </c>
      <c r="CZ67" s="343" t="str">
        <f t="shared" si="23"/>
        <v/>
      </c>
    </row>
    <row r="68" spans="1:104" s="1" customFormat="1" ht="13.5" customHeight="1" x14ac:dyDescent="0.2">
      <c r="A68" s="61">
        <v>53</v>
      </c>
      <c r="B68" s="218"/>
      <c r="C68" s="218"/>
      <c r="D68" s="218"/>
      <c r="E68" s="218"/>
      <c r="F68" s="218"/>
      <c r="G68" s="218"/>
      <c r="H68" s="218"/>
      <c r="I68" s="218"/>
      <c r="J68" s="218"/>
      <c r="K68" s="218"/>
      <c r="L68" s="219"/>
      <c r="M68" s="218"/>
      <c r="N68" s="254"/>
      <c r="O68" s="255"/>
      <c r="P68" s="293" t="str">
        <f>IF(G68="R",IF(OR(AND(実績自動車一覧!H68=SUM(実績事業所!$B$2-1),3&lt;実績自動車一覧!I68),AND(実績自動車一覧!H68=実績事業所!$B$2,4&gt;実績自動車一覧!I68)),"新規",""),"")</f>
        <v/>
      </c>
      <c r="Q68" s="290"/>
      <c r="R68" s="259"/>
      <c r="S68" s="204"/>
      <c r="T68" s="84"/>
      <c r="U68" s="85"/>
      <c r="V68" s="86"/>
      <c r="W68" s="87"/>
      <c r="X68" s="87"/>
      <c r="Y68" s="106"/>
      <c r="Z68" s="16"/>
      <c r="AA68" s="15" t="str">
        <f t="shared" si="7"/>
        <v/>
      </c>
      <c r="AB68" s="15" t="str">
        <f t="shared" si="8"/>
        <v/>
      </c>
      <c r="AC68" s="14" t="str">
        <f t="shared" si="0"/>
        <v/>
      </c>
      <c r="AD68" s="6" t="e">
        <f t="shared" si="9"/>
        <v>#N/A</v>
      </c>
      <c r="AE68" s="6" t="e">
        <f t="shared" si="10"/>
        <v>#N/A</v>
      </c>
      <c r="AF68" s="6" t="e">
        <f t="shared" si="11"/>
        <v>#N/A</v>
      </c>
      <c r="AG68" s="6" t="str">
        <f t="shared" si="1"/>
        <v/>
      </c>
      <c r="AH68" s="6">
        <f t="shared" si="2"/>
        <v>1</v>
      </c>
      <c r="AI68" s="6" t="e">
        <f t="shared" si="12"/>
        <v>#N/A</v>
      </c>
      <c r="AJ68" s="6" t="e">
        <f t="shared" si="13"/>
        <v>#N/A</v>
      </c>
      <c r="AK68" s="6" t="e">
        <f t="shared" si="14"/>
        <v>#N/A</v>
      </c>
      <c r="AL68" s="6" t="e">
        <f t="shared" si="15"/>
        <v>#N/A</v>
      </c>
      <c r="AM68" s="7" t="str">
        <f t="shared" si="16"/>
        <v xml:space="preserve"> </v>
      </c>
      <c r="AN68" s="6" t="e">
        <f t="shared" si="17"/>
        <v>#N/A</v>
      </c>
      <c r="AO68" s="6"/>
      <c r="AP68" s="6"/>
      <c r="AQ68" s="6"/>
      <c r="AR68" s="6"/>
      <c r="AS68" s="6"/>
      <c r="AT68" s="6"/>
      <c r="AU68" s="6"/>
      <c r="AV68" s="6"/>
      <c r="AW68" s="6">
        <f t="shared" si="18"/>
        <v>0</v>
      </c>
      <c r="AX68" s="6" t="e">
        <f t="shared" si="19"/>
        <v>#N/A</v>
      </c>
      <c r="AY68" s="6" t="str">
        <f t="shared" si="3"/>
        <v/>
      </c>
      <c r="AZ68" s="6" t="str">
        <f t="shared" si="4"/>
        <v/>
      </c>
      <c r="BA68" s="6" t="str">
        <f t="shared" si="5"/>
        <v/>
      </c>
      <c r="BB68" s="6" t="str">
        <f t="shared" si="6"/>
        <v/>
      </c>
      <c r="BC68" s="40"/>
      <c r="BI68" t="s">
        <v>779</v>
      </c>
      <c r="CS68" s="286"/>
      <c r="CT68" s="288"/>
      <c r="CU68" s="331" t="str">
        <f t="shared" si="20"/>
        <v/>
      </c>
      <c r="CV68" s="1" t="str">
        <f t="shared" si="21"/>
        <v/>
      </c>
      <c r="CW68" s="1" t="str">
        <f t="shared" si="22"/>
        <v/>
      </c>
      <c r="CZ68" s="343" t="str">
        <f t="shared" si="23"/>
        <v/>
      </c>
    </row>
    <row r="69" spans="1:104" s="1" customFormat="1" ht="13.5" customHeight="1" x14ac:dyDescent="0.2">
      <c r="A69" s="61">
        <v>54</v>
      </c>
      <c r="B69" s="218"/>
      <c r="C69" s="218"/>
      <c r="D69" s="218"/>
      <c r="E69" s="218"/>
      <c r="F69" s="218"/>
      <c r="G69" s="218"/>
      <c r="H69" s="218"/>
      <c r="I69" s="218"/>
      <c r="J69" s="218"/>
      <c r="K69" s="218"/>
      <c r="L69" s="219"/>
      <c r="M69" s="218"/>
      <c r="N69" s="257"/>
      <c r="O69" s="255"/>
      <c r="P69" s="293" t="str">
        <f>IF(G69="R",IF(OR(AND(実績自動車一覧!H69=SUM(実績事業所!$B$2-1),3&lt;実績自動車一覧!I69),AND(実績自動車一覧!H69=実績事業所!$B$2,4&gt;実績自動車一覧!I69)),"新規",""),"")</f>
        <v/>
      </c>
      <c r="Q69" s="290"/>
      <c r="R69" s="259"/>
      <c r="S69" s="204"/>
      <c r="T69" s="84"/>
      <c r="U69" s="85"/>
      <c r="V69" s="86"/>
      <c r="W69" s="87"/>
      <c r="X69" s="87"/>
      <c r="Y69" s="106"/>
      <c r="Z69" s="16"/>
      <c r="AA69" s="15" t="str">
        <f t="shared" si="7"/>
        <v/>
      </c>
      <c r="AB69" s="15" t="str">
        <f t="shared" si="8"/>
        <v/>
      </c>
      <c r="AC69" s="14" t="str">
        <f t="shared" si="0"/>
        <v/>
      </c>
      <c r="AD69" s="6" t="e">
        <f t="shared" si="9"/>
        <v>#N/A</v>
      </c>
      <c r="AE69" s="6" t="e">
        <f t="shared" si="10"/>
        <v>#N/A</v>
      </c>
      <c r="AF69" s="6" t="e">
        <f t="shared" si="11"/>
        <v>#N/A</v>
      </c>
      <c r="AG69" s="6" t="str">
        <f t="shared" si="1"/>
        <v/>
      </c>
      <c r="AH69" s="6">
        <f t="shared" si="2"/>
        <v>1</v>
      </c>
      <c r="AI69" s="6" t="e">
        <f t="shared" si="12"/>
        <v>#N/A</v>
      </c>
      <c r="AJ69" s="6" t="e">
        <f t="shared" si="13"/>
        <v>#N/A</v>
      </c>
      <c r="AK69" s="6" t="e">
        <f t="shared" si="14"/>
        <v>#N/A</v>
      </c>
      <c r="AL69" s="6" t="e">
        <f t="shared" si="15"/>
        <v>#N/A</v>
      </c>
      <c r="AM69" s="7" t="str">
        <f t="shared" si="16"/>
        <v xml:space="preserve"> </v>
      </c>
      <c r="AN69" s="6" t="e">
        <f t="shared" ref="AN69" si="24">CONCATENATE(AD69,AJ69,AK69,AG69)</f>
        <v>#N/A</v>
      </c>
      <c r="AO69" s="6"/>
      <c r="AP69" s="6"/>
      <c r="AQ69" s="6"/>
      <c r="AR69" s="6"/>
      <c r="AS69" s="6"/>
      <c r="AT69" s="6"/>
      <c r="AU69" s="6"/>
      <c r="AV69" s="6"/>
      <c r="AW69" s="6">
        <f t="shared" si="18"/>
        <v>0</v>
      </c>
      <c r="AX69" s="6" t="e">
        <f t="shared" ref="AX69" si="25">VLOOKUP(AN69,排出係数表,8,FALSE)</f>
        <v>#N/A</v>
      </c>
      <c r="AY69" s="6" t="str">
        <f t="shared" si="3"/>
        <v/>
      </c>
      <c r="AZ69" s="6" t="str">
        <f t="shared" si="4"/>
        <v/>
      </c>
      <c r="BA69" s="6" t="str">
        <f t="shared" si="5"/>
        <v/>
      </c>
      <c r="BB69" s="6" t="str">
        <f t="shared" si="6"/>
        <v/>
      </c>
      <c r="BC69" s="40"/>
      <c r="BI69" t="s">
        <v>780</v>
      </c>
      <c r="CS69" s="286"/>
      <c r="CT69" s="288"/>
      <c r="CU69" s="331" t="str">
        <f t="shared" si="20"/>
        <v/>
      </c>
      <c r="CV69" s="1" t="str">
        <f t="shared" si="21"/>
        <v/>
      </c>
      <c r="CW69" s="1" t="str">
        <f t="shared" si="22"/>
        <v/>
      </c>
      <c r="CZ69" s="343" t="str">
        <f t="shared" si="23"/>
        <v/>
      </c>
    </row>
    <row r="70" spans="1:104" s="1" customFormat="1" ht="13.5" customHeight="1" x14ac:dyDescent="0.2">
      <c r="A70" s="61">
        <v>55</v>
      </c>
      <c r="B70" s="218"/>
      <c r="C70" s="218"/>
      <c r="D70" s="218"/>
      <c r="E70" s="218"/>
      <c r="F70" s="218"/>
      <c r="G70" s="218"/>
      <c r="H70" s="218"/>
      <c r="I70" s="218"/>
      <c r="J70" s="218"/>
      <c r="K70" s="218"/>
      <c r="L70" s="219"/>
      <c r="M70" s="218"/>
      <c r="N70" s="254"/>
      <c r="O70" s="255"/>
      <c r="P70" s="293" t="str">
        <f>IF(G70="R",IF(OR(AND(実績自動車一覧!H70=SUM(実績事業所!$B$2-1),3&lt;実績自動車一覧!I70),AND(実績自動車一覧!H70=実績事業所!$B$2,4&gt;実績自動車一覧!I70)),"新規",""),"")</f>
        <v/>
      </c>
      <c r="Q70" s="290"/>
      <c r="R70" s="259"/>
      <c r="S70" s="204"/>
      <c r="T70" s="84"/>
      <c r="U70" s="85"/>
      <c r="V70" s="86"/>
      <c r="W70" s="87"/>
      <c r="X70" s="87"/>
      <c r="Y70" s="106"/>
      <c r="Z70" s="16"/>
      <c r="AA70" s="15" t="str">
        <f t="shared" si="7"/>
        <v/>
      </c>
      <c r="AB70" s="15" t="str">
        <f t="shared" si="8"/>
        <v/>
      </c>
      <c r="AC70" s="14" t="str">
        <f t="shared" si="0"/>
        <v/>
      </c>
      <c r="AD70" s="6" t="e">
        <f t="shared" si="9"/>
        <v>#N/A</v>
      </c>
      <c r="AE70" s="6" t="e">
        <f t="shared" si="10"/>
        <v>#N/A</v>
      </c>
      <c r="AF70" s="6" t="e">
        <f t="shared" si="11"/>
        <v>#N/A</v>
      </c>
      <c r="AG70" s="6" t="str">
        <f t="shared" si="1"/>
        <v/>
      </c>
      <c r="AH70" s="6">
        <f t="shared" si="2"/>
        <v>1</v>
      </c>
      <c r="AI70" s="6" t="e">
        <f t="shared" si="12"/>
        <v>#N/A</v>
      </c>
      <c r="AJ70" s="6" t="e">
        <f t="shared" si="13"/>
        <v>#N/A</v>
      </c>
      <c r="AK70" s="6" t="e">
        <f t="shared" si="14"/>
        <v>#N/A</v>
      </c>
      <c r="AL70" s="6" t="e">
        <f t="shared" si="15"/>
        <v>#N/A</v>
      </c>
      <c r="AM70" s="7" t="str">
        <f t="shared" si="16"/>
        <v xml:space="preserve"> </v>
      </c>
      <c r="AN70" s="6" t="e">
        <f t="shared" si="17"/>
        <v>#N/A</v>
      </c>
      <c r="AO70" s="6"/>
      <c r="AP70" s="6"/>
      <c r="AQ70" s="6"/>
      <c r="AR70" s="6"/>
      <c r="AS70" s="6"/>
      <c r="AT70" s="6"/>
      <c r="AU70" s="6"/>
      <c r="AV70" s="6"/>
      <c r="AW70" s="6">
        <f t="shared" si="18"/>
        <v>0</v>
      </c>
      <c r="AX70" s="6" t="e">
        <f t="shared" si="19"/>
        <v>#N/A</v>
      </c>
      <c r="AY70" s="6" t="str">
        <f t="shared" si="3"/>
        <v/>
      </c>
      <c r="AZ70" s="6" t="str">
        <f t="shared" si="4"/>
        <v/>
      </c>
      <c r="BA70" s="6" t="str">
        <f t="shared" si="5"/>
        <v/>
      </c>
      <c r="BB70" s="6" t="str">
        <f t="shared" si="6"/>
        <v/>
      </c>
      <c r="BC70" s="40"/>
      <c r="BI70" t="s">
        <v>781</v>
      </c>
      <c r="CS70" s="286"/>
      <c r="CT70" s="288"/>
      <c r="CU70" s="331" t="str">
        <f t="shared" si="20"/>
        <v/>
      </c>
      <c r="CV70" s="1" t="str">
        <f t="shared" si="21"/>
        <v/>
      </c>
      <c r="CW70" s="1" t="str">
        <f t="shared" si="22"/>
        <v/>
      </c>
      <c r="CZ70" s="343" t="str">
        <f t="shared" si="23"/>
        <v/>
      </c>
    </row>
    <row r="71" spans="1:104" s="1" customFormat="1" ht="13.5" customHeight="1" x14ac:dyDescent="0.2">
      <c r="A71" s="61">
        <v>56</v>
      </c>
      <c r="B71" s="218"/>
      <c r="C71" s="218"/>
      <c r="D71" s="218"/>
      <c r="E71" s="218"/>
      <c r="F71" s="218"/>
      <c r="G71" s="218"/>
      <c r="H71" s="218"/>
      <c r="I71" s="218"/>
      <c r="J71" s="218"/>
      <c r="K71" s="218"/>
      <c r="L71" s="219"/>
      <c r="M71" s="218"/>
      <c r="N71" s="254"/>
      <c r="O71" s="255"/>
      <c r="P71" s="293" t="str">
        <f>IF(G71="R",IF(OR(AND(実績自動車一覧!H71=SUM(実績事業所!$B$2-1),3&lt;実績自動車一覧!I71),AND(実績自動車一覧!H71=実績事業所!$B$2,4&gt;実績自動車一覧!I71)),"新規",""),"")</f>
        <v/>
      </c>
      <c r="Q71" s="290"/>
      <c r="R71" s="259"/>
      <c r="S71" s="204"/>
      <c r="T71" s="84"/>
      <c r="U71" s="85"/>
      <c r="V71" s="86"/>
      <c r="W71" s="87"/>
      <c r="X71" s="87"/>
      <c r="Y71" s="106"/>
      <c r="Z71" s="16"/>
      <c r="AA71" s="15" t="str">
        <f t="shared" si="7"/>
        <v/>
      </c>
      <c r="AB71" s="15" t="str">
        <f t="shared" si="8"/>
        <v/>
      </c>
      <c r="AC71" s="14" t="str">
        <f t="shared" si="0"/>
        <v/>
      </c>
      <c r="AD71" s="6" t="e">
        <f t="shared" si="9"/>
        <v>#N/A</v>
      </c>
      <c r="AE71" s="6" t="e">
        <f t="shared" si="10"/>
        <v>#N/A</v>
      </c>
      <c r="AF71" s="6" t="e">
        <f t="shared" si="11"/>
        <v>#N/A</v>
      </c>
      <c r="AG71" s="6" t="str">
        <f t="shared" si="1"/>
        <v/>
      </c>
      <c r="AH71" s="6">
        <f t="shared" si="2"/>
        <v>1</v>
      </c>
      <c r="AI71" s="6" t="e">
        <f t="shared" si="12"/>
        <v>#N/A</v>
      </c>
      <c r="AJ71" s="6" t="e">
        <f t="shared" si="13"/>
        <v>#N/A</v>
      </c>
      <c r="AK71" s="6" t="e">
        <f t="shared" si="14"/>
        <v>#N/A</v>
      </c>
      <c r="AL71" s="6" t="e">
        <f t="shared" si="15"/>
        <v>#N/A</v>
      </c>
      <c r="AM71" s="7" t="str">
        <f t="shared" si="16"/>
        <v xml:space="preserve"> </v>
      </c>
      <c r="AN71" s="6" t="e">
        <f t="shared" si="17"/>
        <v>#N/A</v>
      </c>
      <c r="AO71" s="6"/>
      <c r="AP71" s="6"/>
      <c r="AQ71" s="6"/>
      <c r="AR71" s="6"/>
      <c r="AS71" s="6"/>
      <c r="AT71" s="6"/>
      <c r="AU71" s="6"/>
      <c r="AV71" s="6"/>
      <c r="AW71" s="6">
        <f t="shared" si="18"/>
        <v>0</v>
      </c>
      <c r="AX71" s="6" t="e">
        <f t="shared" si="19"/>
        <v>#N/A</v>
      </c>
      <c r="AY71" s="6" t="str">
        <f t="shared" si="3"/>
        <v/>
      </c>
      <c r="AZ71" s="6" t="str">
        <f t="shared" si="4"/>
        <v/>
      </c>
      <c r="BA71" s="6" t="str">
        <f t="shared" si="5"/>
        <v/>
      </c>
      <c r="BB71" s="6" t="str">
        <f t="shared" si="6"/>
        <v/>
      </c>
      <c r="BC71" s="40"/>
      <c r="BI71" t="s">
        <v>782</v>
      </c>
      <c r="CS71" s="286"/>
      <c r="CT71" s="288"/>
      <c r="CU71" s="331" t="str">
        <f t="shared" si="20"/>
        <v/>
      </c>
      <c r="CV71" s="1" t="str">
        <f t="shared" si="21"/>
        <v/>
      </c>
      <c r="CW71" s="1" t="str">
        <f t="shared" si="22"/>
        <v/>
      </c>
      <c r="CZ71" s="343" t="str">
        <f t="shared" si="23"/>
        <v/>
      </c>
    </row>
    <row r="72" spans="1:104" s="1" customFormat="1" ht="13.5" customHeight="1" x14ac:dyDescent="0.2">
      <c r="A72" s="61">
        <v>57</v>
      </c>
      <c r="B72" s="218"/>
      <c r="C72" s="218"/>
      <c r="D72" s="218"/>
      <c r="E72" s="218"/>
      <c r="F72" s="218"/>
      <c r="G72" s="218"/>
      <c r="H72" s="218"/>
      <c r="I72" s="218"/>
      <c r="J72" s="218"/>
      <c r="K72" s="218"/>
      <c r="L72" s="219"/>
      <c r="M72" s="218"/>
      <c r="N72" s="254"/>
      <c r="O72" s="255"/>
      <c r="P72" s="293" t="str">
        <f>IF(G72="R",IF(OR(AND(実績自動車一覧!H72=SUM(実績事業所!$B$2-1),3&lt;実績自動車一覧!I72),AND(実績自動車一覧!H72=実績事業所!$B$2,4&gt;実績自動車一覧!I72)),"新規",""),"")</f>
        <v/>
      </c>
      <c r="Q72" s="290"/>
      <c r="R72" s="259"/>
      <c r="S72" s="204"/>
      <c r="T72" s="84"/>
      <c r="U72" s="85"/>
      <c r="V72" s="86"/>
      <c r="W72" s="87"/>
      <c r="X72" s="87"/>
      <c r="Y72" s="106"/>
      <c r="Z72" s="16"/>
      <c r="AA72" s="15" t="str">
        <f t="shared" si="7"/>
        <v/>
      </c>
      <c r="AB72" s="15" t="str">
        <f t="shared" si="8"/>
        <v/>
      </c>
      <c r="AC72" s="14" t="str">
        <f t="shared" si="0"/>
        <v/>
      </c>
      <c r="AD72" s="6" t="e">
        <f t="shared" si="9"/>
        <v>#N/A</v>
      </c>
      <c r="AE72" s="6" t="e">
        <f t="shared" si="10"/>
        <v>#N/A</v>
      </c>
      <c r="AF72" s="6" t="e">
        <f t="shared" si="11"/>
        <v>#N/A</v>
      </c>
      <c r="AG72" s="6" t="str">
        <f t="shared" si="1"/>
        <v/>
      </c>
      <c r="AH72" s="6">
        <f t="shared" si="2"/>
        <v>1</v>
      </c>
      <c r="AI72" s="6" t="e">
        <f t="shared" si="12"/>
        <v>#N/A</v>
      </c>
      <c r="AJ72" s="6" t="e">
        <f t="shared" si="13"/>
        <v>#N/A</v>
      </c>
      <c r="AK72" s="6" t="e">
        <f t="shared" si="14"/>
        <v>#N/A</v>
      </c>
      <c r="AL72" s="6" t="e">
        <f t="shared" si="15"/>
        <v>#N/A</v>
      </c>
      <c r="AM72" s="7" t="str">
        <f t="shared" si="16"/>
        <v xml:space="preserve"> </v>
      </c>
      <c r="AN72" s="6" t="e">
        <f t="shared" si="17"/>
        <v>#N/A</v>
      </c>
      <c r="AO72" s="6"/>
      <c r="AP72" s="6"/>
      <c r="AQ72" s="6"/>
      <c r="AR72" s="6"/>
      <c r="AS72" s="6"/>
      <c r="AT72" s="6"/>
      <c r="AU72" s="6"/>
      <c r="AV72" s="6"/>
      <c r="AW72" s="6">
        <f t="shared" si="18"/>
        <v>0</v>
      </c>
      <c r="AX72" s="6" t="e">
        <f t="shared" si="19"/>
        <v>#N/A</v>
      </c>
      <c r="AY72" s="6" t="str">
        <f t="shared" si="3"/>
        <v/>
      </c>
      <c r="AZ72" s="6" t="str">
        <f t="shared" si="4"/>
        <v/>
      </c>
      <c r="BA72" s="6" t="str">
        <f t="shared" si="5"/>
        <v/>
      </c>
      <c r="BB72" s="6" t="str">
        <f t="shared" si="6"/>
        <v/>
      </c>
      <c r="BC72" s="40"/>
      <c r="BI72" t="s">
        <v>783</v>
      </c>
      <c r="CS72" s="286"/>
      <c r="CT72" s="288"/>
      <c r="CU72" s="331" t="str">
        <f t="shared" si="20"/>
        <v/>
      </c>
      <c r="CV72" s="1" t="str">
        <f t="shared" si="21"/>
        <v/>
      </c>
      <c r="CW72" s="1" t="str">
        <f t="shared" si="22"/>
        <v/>
      </c>
      <c r="CZ72" s="343" t="str">
        <f t="shared" si="23"/>
        <v/>
      </c>
    </row>
    <row r="73" spans="1:104" s="1" customFormat="1" ht="13.5" customHeight="1" x14ac:dyDescent="0.2">
      <c r="A73" s="61">
        <v>58</v>
      </c>
      <c r="B73" s="218"/>
      <c r="C73" s="218"/>
      <c r="D73" s="218"/>
      <c r="E73" s="218"/>
      <c r="F73" s="218"/>
      <c r="G73" s="218"/>
      <c r="H73" s="218"/>
      <c r="I73" s="218"/>
      <c r="J73" s="218"/>
      <c r="K73" s="218"/>
      <c r="L73" s="219"/>
      <c r="M73" s="218"/>
      <c r="N73" s="254"/>
      <c r="O73" s="255"/>
      <c r="P73" s="293" t="str">
        <f>IF(G73="R",IF(OR(AND(実績自動車一覧!H73=SUM(実績事業所!$B$2-1),3&lt;実績自動車一覧!I73),AND(実績自動車一覧!H73=実績事業所!$B$2,4&gt;実績自動車一覧!I73)),"新規",""),"")</f>
        <v/>
      </c>
      <c r="Q73" s="290"/>
      <c r="R73" s="259"/>
      <c r="S73" s="204"/>
      <c r="T73" s="84"/>
      <c r="U73" s="85"/>
      <c r="V73" s="86"/>
      <c r="W73" s="87"/>
      <c r="X73" s="87"/>
      <c r="Y73" s="106"/>
      <c r="Z73" s="16"/>
      <c r="AA73" s="15" t="str">
        <f t="shared" si="7"/>
        <v/>
      </c>
      <c r="AB73" s="15" t="str">
        <f t="shared" si="8"/>
        <v/>
      </c>
      <c r="AC73" s="14" t="str">
        <f t="shared" si="0"/>
        <v/>
      </c>
      <c r="AD73" s="6" t="e">
        <f t="shared" si="9"/>
        <v>#N/A</v>
      </c>
      <c r="AE73" s="6" t="e">
        <f t="shared" si="10"/>
        <v>#N/A</v>
      </c>
      <c r="AF73" s="6" t="e">
        <f t="shared" si="11"/>
        <v>#N/A</v>
      </c>
      <c r="AG73" s="6" t="str">
        <f t="shared" si="1"/>
        <v/>
      </c>
      <c r="AH73" s="6">
        <f t="shared" si="2"/>
        <v>1</v>
      </c>
      <c r="AI73" s="6" t="e">
        <f t="shared" si="12"/>
        <v>#N/A</v>
      </c>
      <c r="AJ73" s="6" t="e">
        <f t="shared" si="13"/>
        <v>#N/A</v>
      </c>
      <c r="AK73" s="6" t="e">
        <f t="shared" si="14"/>
        <v>#N/A</v>
      </c>
      <c r="AL73" s="6" t="e">
        <f t="shared" si="15"/>
        <v>#N/A</v>
      </c>
      <c r="AM73" s="7" t="str">
        <f t="shared" si="16"/>
        <v xml:space="preserve"> </v>
      </c>
      <c r="AN73" s="6" t="e">
        <f t="shared" si="17"/>
        <v>#N/A</v>
      </c>
      <c r="AO73" s="6"/>
      <c r="AP73" s="6"/>
      <c r="AQ73" s="6"/>
      <c r="AR73" s="6"/>
      <c r="AS73" s="6"/>
      <c r="AT73" s="6"/>
      <c r="AU73" s="6"/>
      <c r="AV73" s="6"/>
      <c r="AW73" s="6">
        <f t="shared" si="18"/>
        <v>0</v>
      </c>
      <c r="AX73" s="6" t="e">
        <f t="shared" si="19"/>
        <v>#N/A</v>
      </c>
      <c r="AY73" s="6" t="str">
        <f t="shared" si="3"/>
        <v/>
      </c>
      <c r="AZ73" s="6" t="str">
        <f t="shared" si="4"/>
        <v/>
      </c>
      <c r="BA73" s="6" t="str">
        <f t="shared" si="5"/>
        <v/>
      </c>
      <c r="BB73" s="6" t="str">
        <f t="shared" si="6"/>
        <v/>
      </c>
      <c r="BC73" s="40"/>
      <c r="BI73" t="s">
        <v>828</v>
      </c>
      <c r="CS73" s="286"/>
      <c r="CT73" s="288"/>
      <c r="CU73" s="331" t="str">
        <f t="shared" si="20"/>
        <v/>
      </c>
      <c r="CV73" s="1" t="str">
        <f t="shared" si="21"/>
        <v/>
      </c>
      <c r="CW73" s="1" t="str">
        <f t="shared" si="22"/>
        <v/>
      </c>
      <c r="CZ73" s="343" t="str">
        <f t="shared" si="23"/>
        <v/>
      </c>
    </row>
    <row r="74" spans="1:104" s="1" customFormat="1" ht="13.5" customHeight="1" x14ac:dyDescent="0.2">
      <c r="A74" s="61">
        <v>59</v>
      </c>
      <c r="B74" s="218"/>
      <c r="C74" s="218"/>
      <c r="D74" s="218"/>
      <c r="E74" s="218"/>
      <c r="F74" s="218"/>
      <c r="G74" s="218"/>
      <c r="H74" s="218"/>
      <c r="I74" s="218"/>
      <c r="J74" s="218"/>
      <c r="K74" s="218"/>
      <c r="L74" s="219"/>
      <c r="M74" s="218"/>
      <c r="N74" s="254"/>
      <c r="O74" s="255"/>
      <c r="P74" s="293" t="str">
        <f>IF(G74="R",IF(OR(AND(実績自動車一覧!H74=SUM(実績事業所!$B$2-1),3&lt;実績自動車一覧!I74),AND(実績自動車一覧!H74=実績事業所!$B$2,4&gt;実績自動車一覧!I74)),"新規",""),"")</f>
        <v/>
      </c>
      <c r="Q74" s="290"/>
      <c r="R74" s="259"/>
      <c r="S74" s="204"/>
      <c r="T74" s="84"/>
      <c r="U74" s="85"/>
      <c r="V74" s="86"/>
      <c r="W74" s="87"/>
      <c r="X74" s="87"/>
      <c r="Y74" s="106"/>
      <c r="Z74" s="16"/>
      <c r="AA74" s="15" t="str">
        <f t="shared" si="7"/>
        <v/>
      </c>
      <c r="AB74" s="15" t="str">
        <f t="shared" si="8"/>
        <v/>
      </c>
      <c r="AC74" s="14" t="str">
        <f t="shared" si="0"/>
        <v/>
      </c>
      <c r="AD74" s="6" t="e">
        <f t="shared" si="9"/>
        <v>#N/A</v>
      </c>
      <c r="AE74" s="6" t="e">
        <f t="shared" si="10"/>
        <v>#N/A</v>
      </c>
      <c r="AF74" s="6" t="e">
        <f t="shared" si="11"/>
        <v>#N/A</v>
      </c>
      <c r="AG74" s="6" t="str">
        <f t="shared" si="1"/>
        <v/>
      </c>
      <c r="AH74" s="6">
        <f t="shared" si="2"/>
        <v>1</v>
      </c>
      <c r="AI74" s="6" t="e">
        <f t="shared" si="12"/>
        <v>#N/A</v>
      </c>
      <c r="AJ74" s="6" t="e">
        <f t="shared" si="13"/>
        <v>#N/A</v>
      </c>
      <c r="AK74" s="6" t="e">
        <f t="shared" si="14"/>
        <v>#N/A</v>
      </c>
      <c r="AL74" s="6" t="e">
        <f t="shared" si="15"/>
        <v>#N/A</v>
      </c>
      <c r="AM74" s="7" t="str">
        <f t="shared" si="16"/>
        <v xml:space="preserve"> </v>
      </c>
      <c r="AN74" s="6" t="e">
        <f t="shared" si="17"/>
        <v>#N/A</v>
      </c>
      <c r="AO74" s="6"/>
      <c r="AP74" s="6"/>
      <c r="AQ74" s="6"/>
      <c r="AR74" s="6"/>
      <c r="AS74" s="6"/>
      <c r="AT74" s="6"/>
      <c r="AU74" s="6"/>
      <c r="AV74" s="6"/>
      <c r="AW74" s="6">
        <f t="shared" si="18"/>
        <v>0</v>
      </c>
      <c r="AX74" s="6" t="e">
        <f t="shared" si="19"/>
        <v>#N/A</v>
      </c>
      <c r="AY74" s="6" t="str">
        <f t="shared" si="3"/>
        <v/>
      </c>
      <c r="AZ74" s="6" t="str">
        <f t="shared" si="4"/>
        <v/>
      </c>
      <c r="BA74" s="6" t="str">
        <f t="shared" si="5"/>
        <v/>
      </c>
      <c r="BB74" s="6" t="str">
        <f t="shared" si="6"/>
        <v/>
      </c>
      <c r="BC74" s="40"/>
      <c r="BI74" t="s">
        <v>829</v>
      </c>
      <c r="CS74" s="286"/>
      <c r="CT74" s="288"/>
      <c r="CU74" s="331" t="str">
        <f t="shared" si="20"/>
        <v/>
      </c>
      <c r="CV74" s="1" t="str">
        <f t="shared" si="21"/>
        <v/>
      </c>
      <c r="CW74" s="1" t="str">
        <f t="shared" si="22"/>
        <v/>
      </c>
      <c r="CZ74" s="343" t="str">
        <f t="shared" si="23"/>
        <v/>
      </c>
    </row>
    <row r="75" spans="1:104" s="1" customFormat="1" ht="13.5" customHeight="1" x14ac:dyDescent="0.2">
      <c r="A75" s="61">
        <v>60</v>
      </c>
      <c r="B75" s="218"/>
      <c r="C75" s="218"/>
      <c r="D75" s="218"/>
      <c r="E75" s="218"/>
      <c r="F75" s="218"/>
      <c r="G75" s="218"/>
      <c r="H75" s="218"/>
      <c r="I75" s="218"/>
      <c r="J75" s="218"/>
      <c r="K75" s="218"/>
      <c r="L75" s="219"/>
      <c r="M75" s="218"/>
      <c r="N75" s="254"/>
      <c r="O75" s="255"/>
      <c r="P75" s="293" t="str">
        <f>IF(G75="R",IF(OR(AND(実績自動車一覧!H75=SUM(実績事業所!$B$2-1),3&lt;実績自動車一覧!I75),AND(実績自動車一覧!H75=実績事業所!$B$2,4&gt;実績自動車一覧!I75)),"新規",""),"")</f>
        <v/>
      </c>
      <c r="Q75" s="290"/>
      <c r="R75" s="259"/>
      <c r="S75" s="204"/>
      <c r="T75" s="84"/>
      <c r="U75" s="85"/>
      <c r="V75" s="86"/>
      <c r="W75" s="87"/>
      <c r="X75" s="87"/>
      <c r="Y75" s="106"/>
      <c r="Z75" s="16"/>
      <c r="AA75" s="15" t="str">
        <f t="shared" si="7"/>
        <v/>
      </c>
      <c r="AB75" s="15" t="str">
        <f t="shared" si="8"/>
        <v/>
      </c>
      <c r="AC75" s="14" t="str">
        <f t="shared" si="0"/>
        <v/>
      </c>
      <c r="AD75" s="6" t="e">
        <f t="shared" si="9"/>
        <v>#N/A</v>
      </c>
      <c r="AE75" s="6" t="e">
        <f t="shared" si="10"/>
        <v>#N/A</v>
      </c>
      <c r="AF75" s="6" t="e">
        <f t="shared" si="11"/>
        <v>#N/A</v>
      </c>
      <c r="AG75" s="6" t="str">
        <f t="shared" si="1"/>
        <v/>
      </c>
      <c r="AH75" s="6">
        <f t="shared" si="2"/>
        <v>1</v>
      </c>
      <c r="AI75" s="6" t="e">
        <f t="shared" si="12"/>
        <v>#N/A</v>
      </c>
      <c r="AJ75" s="6" t="e">
        <f t="shared" si="13"/>
        <v>#N/A</v>
      </c>
      <c r="AK75" s="6" t="e">
        <f t="shared" si="14"/>
        <v>#N/A</v>
      </c>
      <c r="AL75" s="6" t="e">
        <f t="shared" si="15"/>
        <v>#N/A</v>
      </c>
      <c r="AM75" s="7" t="str">
        <f t="shared" si="16"/>
        <v xml:space="preserve"> </v>
      </c>
      <c r="AN75" s="6" t="e">
        <f t="shared" si="17"/>
        <v>#N/A</v>
      </c>
      <c r="AO75" s="6"/>
      <c r="AP75" s="6"/>
      <c r="AQ75" s="6"/>
      <c r="AR75" s="6"/>
      <c r="AS75" s="6"/>
      <c r="AT75" s="6"/>
      <c r="AU75" s="6"/>
      <c r="AV75" s="6"/>
      <c r="AW75" s="6">
        <f t="shared" si="18"/>
        <v>0</v>
      </c>
      <c r="AX75" s="6" t="e">
        <f t="shared" si="19"/>
        <v>#N/A</v>
      </c>
      <c r="AY75" s="6" t="str">
        <f t="shared" si="3"/>
        <v/>
      </c>
      <c r="AZ75" s="6" t="str">
        <f t="shared" si="4"/>
        <v/>
      </c>
      <c r="BA75" s="6" t="str">
        <f t="shared" si="5"/>
        <v/>
      </c>
      <c r="BB75" s="6" t="str">
        <f t="shared" si="6"/>
        <v/>
      </c>
      <c r="BC75" s="40"/>
      <c r="BI75" t="s">
        <v>830</v>
      </c>
      <c r="CS75" s="286"/>
      <c r="CT75" s="288"/>
      <c r="CU75" s="331" t="str">
        <f t="shared" si="20"/>
        <v/>
      </c>
      <c r="CV75" s="1" t="str">
        <f t="shared" si="21"/>
        <v/>
      </c>
      <c r="CW75" s="1" t="str">
        <f t="shared" si="22"/>
        <v/>
      </c>
      <c r="CZ75" s="343" t="str">
        <f t="shared" si="23"/>
        <v/>
      </c>
    </row>
    <row r="76" spans="1:104" s="1" customFormat="1" ht="13.5" customHeight="1" x14ac:dyDescent="0.2">
      <c r="A76" s="61">
        <v>61</v>
      </c>
      <c r="B76" s="218"/>
      <c r="C76" s="218"/>
      <c r="D76" s="218"/>
      <c r="E76" s="218"/>
      <c r="F76" s="218"/>
      <c r="G76" s="218"/>
      <c r="H76" s="218"/>
      <c r="I76" s="218"/>
      <c r="J76" s="218"/>
      <c r="K76" s="218"/>
      <c r="L76" s="219"/>
      <c r="M76" s="218"/>
      <c r="N76" s="254"/>
      <c r="O76" s="255"/>
      <c r="P76" s="293" t="str">
        <f>IF(G76="R",IF(OR(AND(実績自動車一覧!H76=SUM(実績事業所!$B$2-1),3&lt;実績自動車一覧!I76),AND(実績自動車一覧!H76=実績事業所!$B$2,4&gt;実績自動車一覧!I76)),"新規",""),"")</f>
        <v/>
      </c>
      <c r="Q76" s="290"/>
      <c r="R76" s="259"/>
      <c r="S76" s="204"/>
      <c r="T76" s="84"/>
      <c r="U76" s="85"/>
      <c r="V76" s="86"/>
      <c r="W76" s="87"/>
      <c r="X76" s="87"/>
      <c r="Y76" s="106"/>
      <c r="Z76" s="16"/>
      <c r="AA76" s="15" t="str">
        <f t="shared" si="7"/>
        <v/>
      </c>
      <c r="AB76" s="15" t="str">
        <f t="shared" si="8"/>
        <v/>
      </c>
      <c r="AC76" s="14" t="str">
        <f t="shared" si="0"/>
        <v/>
      </c>
      <c r="AD76" s="6" t="e">
        <f t="shared" si="9"/>
        <v>#N/A</v>
      </c>
      <c r="AE76" s="6" t="e">
        <f t="shared" si="10"/>
        <v>#N/A</v>
      </c>
      <c r="AF76" s="6" t="e">
        <f t="shared" si="11"/>
        <v>#N/A</v>
      </c>
      <c r="AG76" s="6" t="str">
        <f t="shared" si="1"/>
        <v/>
      </c>
      <c r="AH76" s="6">
        <f t="shared" si="2"/>
        <v>1</v>
      </c>
      <c r="AI76" s="6" t="e">
        <f t="shared" si="12"/>
        <v>#N/A</v>
      </c>
      <c r="AJ76" s="6" t="e">
        <f t="shared" si="13"/>
        <v>#N/A</v>
      </c>
      <c r="AK76" s="6" t="e">
        <f t="shared" si="14"/>
        <v>#N/A</v>
      </c>
      <c r="AL76" s="6" t="e">
        <f t="shared" si="15"/>
        <v>#N/A</v>
      </c>
      <c r="AM76" s="7" t="str">
        <f t="shared" si="16"/>
        <v xml:space="preserve"> </v>
      </c>
      <c r="AN76" s="6" t="e">
        <f t="shared" si="17"/>
        <v>#N/A</v>
      </c>
      <c r="AO76" s="6"/>
      <c r="AP76" s="6"/>
      <c r="AQ76" s="6"/>
      <c r="AR76" s="6"/>
      <c r="AS76" s="6"/>
      <c r="AT76" s="6"/>
      <c r="AU76" s="6"/>
      <c r="AV76" s="6"/>
      <c r="AW76" s="6">
        <f t="shared" si="18"/>
        <v>0</v>
      </c>
      <c r="AX76" s="6" t="e">
        <f t="shared" si="19"/>
        <v>#N/A</v>
      </c>
      <c r="AY76" s="6" t="str">
        <f t="shared" si="3"/>
        <v/>
      </c>
      <c r="AZ76" s="6" t="str">
        <f t="shared" si="4"/>
        <v/>
      </c>
      <c r="BA76" s="6" t="str">
        <f t="shared" si="5"/>
        <v/>
      </c>
      <c r="BB76" s="6" t="str">
        <f t="shared" si="6"/>
        <v/>
      </c>
      <c r="BC76" s="40"/>
      <c r="BI76" t="s">
        <v>831</v>
      </c>
      <c r="CS76" s="286"/>
      <c r="CT76" s="288"/>
      <c r="CU76" s="331" t="str">
        <f t="shared" si="20"/>
        <v/>
      </c>
      <c r="CV76" s="1" t="str">
        <f t="shared" si="21"/>
        <v/>
      </c>
      <c r="CW76" s="1" t="str">
        <f t="shared" si="22"/>
        <v/>
      </c>
      <c r="CZ76" s="343" t="str">
        <f t="shared" si="23"/>
        <v/>
      </c>
    </row>
    <row r="77" spans="1:104" s="1" customFormat="1" ht="13.5" customHeight="1" x14ac:dyDescent="0.2">
      <c r="A77" s="61">
        <v>62</v>
      </c>
      <c r="B77" s="218"/>
      <c r="C77" s="218"/>
      <c r="D77" s="218"/>
      <c r="E77" s="218"/>
      <c r="F77" s="218"/>
      <c r="G77" s="218"/>
      <c r="H77" s="218"/>
      <c r="I77" s="218"/>
      <c r="J77" s="218"/>
      <c r="K77" s="218"/>
      <c r="L77" s="219"/>
      <c r="M77" s="218"/>
      <c r="N77" s="254"/>
      <c r="O77" s="255"/>
      <c r="P77" s="293" t="str">
        <f>IF(G77="R",IF(OR(AND(実績自動車一覧!H77=SUM(実績事業所!$B$2-1),3&lt;実績自動車一覧!I77),AND(実績自動車一覧!H77=実績事業所!$B$2,4&gt;実績自動車一覧!I77)),"新規",""),"")</f>
        <v/>
      </c>
      <c r="Q77" s="290"/>
      <c r="R77" s="259"/>
      <c r="S77" s="204"/>
      <c r="T77" s="84"/>
      <c r="U77" s="85"/>
      <c r="V77" s="86"/>
      <c r="W77" s="87"/>
      <c r="X77" s="87"/>
      <c r="Y77" s="106"/>
      <c r="Z77" s="16"/>
      <c r="AA77" s="15" t="str">
        <f t="shared" si="7"/>
        <v/>
      </c>
      <c r="AB77" s="15" t="str">
        <f t="shared" si="8"/>
        <v/>
      </c>
      <c r="AC77" s="14" t="str">
        <f t="shared" si="0"/>
        <v/>
      </c>
      <c r="AD77" s="6" t="e">
        <f t="shared" si="9"/>
        <v>#N/A</v>
      </c>
      <c r="AE77" s="6" t="e">
        <f t="shared" si="10"/>
        <v>#N/A</v>
      </c>
      <c r="AF77" s="6" t="e">
        <f t="shared" si="11"/>
        <v>#N/A</v>
      </c>
      <c r="AG77" s="6" t="str">
        <f t="shared" si="1"/>
        <v/>
      </c>
      <c r="AH77" s="6">
        <f t="shared" si="2"/>
        <v>1</v>
      </c>
      <c r="AI77" s="6" t="e">
        <f t="shared" si="12"/>
        <v>#N/A</v>
      </c>
      <c r="AJ77" s="6" t="e">
        <f t="shared" si="13"/>
        <v>#N/A</v>
      </c>
      <c r="AK77" s="6" t="e">
        <f t="shared" si="14"/>
        <v>#N/A</v>
      </c>
      <c r="AL77" s="6" t="e">
        <f t="shared" si="15"/>
        <v>#N/A</v>
      </c>
      <c r="AM77" s="7" t="str">
        <f t="shared" si="16"/>
        <v xml:space="preserve"> </v>
      </c>
      <c r="AN77" s="6" t="e">
        <f t="shared" si="17"/>
        <v>#N/A</v>
      </c>
      <c r="AO77" s="6"/>
      <c r="AP77" s="6"/>
      <c r="AQ77" s="6"/>
      <c r="AR77" s="6"/>
      <c r="AS77" s="6"/>
      <c r="AT77" s="6"/>
      <c r="AU77" s="6"/>
      <c r="AV77" s="6"/>
      <c r="AW77" s="6">
        <f t="shared" si="18"/>
        <v>0</v>
      </c>
      <c r="AX77" s="6" t="e">
        <f t="shared" si="19"/>
        <v>#N/A</v>
      </c>
      <c r="AY77" s="6" t="str">
        <f t="shared" si="3"/>
        <v/>
      </c>
      <c r="AZ77" s="6" t="str">
        <f t="shared" si="4"/>
        <v/>
      </c>
      <c r="BA77" s="6" t="str">
        <f t="shared" si="5"/>
        <v/>
      </c>
      <c r="BB77" s="6" t="str">
        <f t="shared" si="6"/>
        <v/>
      </c>
      <c r="BC77" s="40"/>
      <c r="BI77" t="s">
        <v>832</v>
      </c>
      <c r="CS77" s="286"/>
      <c r="CT77" s="288"/>
      <c r="CU77" s="331" t="str">
        <f t="shared" si="20"/>
        <v/>
      </c>
      <c r="CV77" s="1" t="str">
        <f t="shared" si="21"/>
        <v/>
      </c>
      <c r="CW77" s="1" t="str">
        <f t="shared" si="22"/>
        <v/>
      </c>
      <c r="CZ77" s="343" t="str">
        <f t="shared" si="23"/>
        <v/>
      </c>
    </row>
    <row r="78" spans="1:104" s="1" customFormat="1" ht="13.5" customHeight="1" x14ac:dyDescent="0.2">
      <c r="A78" s="61">
        <v>63</v>
      </c>
      <c r="B78" s="218"/>
      <c r="C78" s="218"/>
      <c r="D78" s="218"/>
      <c r="E78" s="218"/>
      <c r="F78" s="218"/>
      <c r="G78" s="218"/>
      <c r="H78" s="218"/>
      <c r="I78" s="218"/>
      <c r="J78" s="218"/>
      <c r="K78" s="218"/>
      <c r="L78" s="219"/>
      <c r="M78" s="218"/>
      <c r="N78" s="254"/>
      <c r="O78" s="255"/>
      <c r="P78" s="293" t="str">
        <f>IF(G78="R",IF(OR(AND(実績自動車一覧!H78=SUM(実績事業所!$B$2-1),3&lt;実績自動車一覧!I78),AND(実績自動車一覧!H78=実績事業所!$B$2,4&gt;実績自動車一覧!I78)),"新規",""),"")</f>
        <v/>
      </c>
      <c r="Q78" s="290"/>
      <c r="R78" s="259"/>
      <c r="S78" s="204"/>
      <c r="T78" s="84"/>
      <c r="U78" s="85"/>
      <c r="V78" s="86"/>
      <c r="W78" s="87"/>
      <c r="X78" s="87"/>
      <c r="Y78" s="106"/>
      <c r="Z78" s="16"/>
      <c r="AA78" s="15" t="str">
        <f t="shared" si="7"/>
        <v/>
      </c>
      <c r="AB78" s="15" t="str">
        <f t="shared" si="8"/>
        <v/>
      </c>
      <c r="AC78" s="14" t="str">
        <f t="shared" si="0"/>
        <v/>
      </c>
      <c r="AD78" s="6" t="e">
        <f t="shared" si="9"/>
        <v>#N/A</v>
      </c>
      <c r="AE78" s="6" t="e">
        <f t="shared" si="10"/>
        <v>#N/A</v>
      </c>
      <c r="AF78" s="6" t="e">
        <f t="shared" si="11"/>
        <v>#N/A</v>
      </c>
      <c r="AG78" s="6" t="str">
        <f t="shared" si="1"/>
        <v/>
      </c>
      <c r="AH78" s="6">
        <f t="shared" si="2"/>
        <v>1</v>
      </c>
      <c r="AI78" s="6" t="e">
        <f t="shared" si="12"/>
        <v>#N/A</v>
      </c>
      <c r="AJ78" s="6" t="e">
        <f t="shared" si="13"/>
        <v>#N/A</v>
      </c>
      <c r="AK78" s="6" t="e">
        <f t="shared" si="14"/>
        <v>#N/A</v>
      </c>
      <c r="AL78" s="6" t="e">
        <f t="shared" si="15"/>
        <v>#N/A</v>
      </c>
      <c r="AM78" s="7" t="str">
        <f t="shared" si="16"/>
        <v xml:space="preserve"> </v>
      </c>
      <c r="AN78" s="6" t="e">
        <f t="shared" si="17"/>
        <v>#N/A</v>
      </c>
      <c r="AO78" s="6"/>
      <c r="AP78" s="6"/>
      <c r="AQ78" s="6"/>
      <c r="AR78" s="6"/>
      <c r="AS78" s="6"/>
      <c r="AT78" s="6"/>
      <c r="AU78" s="6"/>
      <c r="AV78" s="6"/>
      <c r="AW78" s="6">
        <f t="shared" si="18"/>
        <v>0</v>
      </c>
      <c r="AX78" s="6" t="e">
        <f t="shared" si="19"/>
        <v>#N/A</v>
      </c>
      <c r="AY78" s="6" t="str">
        <f t="shared" si="3"/>
        <v/>
      </c>
      <c r="AZ78" s="6" t="str">
        <f t="shared" si="4"/>
        <v/>
      </c>
      <c r="BA78" s="6" t="str">
        <f t="shared" si="5"/>
        <v/>
      </c>
      <c r="BB78" s="6" t="str">
        <f t="shared" si="6"/>
        <v/>
      </c>
      <c r="BC78" s="40"/>
      <c r="BI78" t="s">
        <v>833</v>
      </c>
      <c r="CS78" s="286"/>
      <c r="CT78" s="288"/>
      <c r="CU78" s="331" t="str">
        <f t="shared" si="20"/>
        <v/>
      </c>
      <c r="CV78" s="1" t="str">
        <f t="shared" si="21"/>
        <v/>
      </c>
      <c r="CW78" s="1" t="str">
        <f t="shared" si="22"/>
        <v/>
      </c>
      <c r="CZ78" s="343" t="str">
        <f t="shared" si="23"/>
        <v/>
      </c>
    </row>
    <row r="79" spans="1:104" s="1" customFormat="1" ht="13.5" customHeight="1" x14ac:dyDescent="0.2">
      <c r="A79" s="61">
        <v>64</v>
      </c>
      <c r="B79" s="218"/>
      <c r="C79" s="218"/>
      <c r="D79" s="218"/>
      <c r="E79" s="218"/>
      <c r="F79" s="218"/>
      <c r="G79" s="218"/>
      <c r="H79" s="218"/>
      <c r="I79" s="218"/>
      <c r="J79" s="218"/>
      <c r="K79" s="218"/>
      <c r="L79" s="219"/>
      <c r="M79" s="218"/>
      <c r="N79" s="254"/>
      <c r="O79" s="255"/>
      <c r="P79" s="293" t="str">
        <f>IF(G79="R",IF(OR(AND(実績自動車一覧!H79=SUM(実績事業所!$B$2-1),3&lt;実績自動車一覧!I79),AND(実績自動車一覧!H79=実績事業所!$B$2,4&gt;実績自動車一覧!I79)),"新規",""),"")</f>
        <v/>
      </c>
      <c r="Q79" s="290"/>
      <c r="R79" s="259"/>
      <c r="S79" s="204"/>
      <c r="T79" s="84"/>
      <c r="U79" s="85"/>
      <c r="V79" s="86"/>
      <c r="W79" s="87"/>
      <c r="X79" s="87"/>
      <c r="Y79" s="106"/>
      <c r="Z79" s="16"/>
      <c r="AA79" s="15" t="str">
        <f t="shared" si="7"/>
        <v/>
      </c>
      <c r="AB79" s="15" t="str">
        <f t="shared" si="8"/>
        <v/>
      </c>
      <c r="AC79" s="14" t="str">
        <f t="shared" si="0"/>
        <v/>
      </c>
      <c r="AD79" s="6" t="e">
        <f t="shared" si="9"/>
        <v>#N/A</v>
      </c>
      <c r="AE79" s="6" t="e">
        <f t="shared" si="10"/>
        <v>#N/A</v>
      </c>
      <c r="AF79" s="6" t="e">
        <f t="shared" si="11"/>
        <v>#N/A</v>
      </c>
      <c r="AG79" s="6" t="str">
        <f t="shared" si="1"/>
        <v/>
      </c>
      <c r="AH79" s="6">
        <f t="shared" si="2"/>
        <v>1</v>
      </c>
      <c r="AI79" s="6" t="e">
        <f t="shared" si="12"/>
        <v>#N/A</v>
      </c>
      <c r="AJ79" s="6" t="e">
        <f t="shared" si="13"/>
        <v>#N/A</v>
      </c>
      <c r="AK79" s="6" t="e">
        <f t="shared" si="14"/>
        <v>#N/A</v>
      </c>
      <c r="AL79" s="6" t="e">
        <f t="shared" si="15"/>
        <v>#N/A</v>
      </c>
      <c r="AM79" s="7" t="str">
        <f t="shared" si="16"/>
        <v xml:space="preserve"> </v>
      </c>
      <c r="AN79" s="6" t="e">
        <f t="shared" si="17"/>
        <v>#N/A</v>
      </c>
      <c r="AO79" s="6"/>
      <c r="AP79" s="6"/>
      <c r="AQ79" s="6"/>
      <c r="AR79" s="6"/>
      <c r="AS79" s="6"/>
      <c r="AT79" s="6"/>
      <c r="AU79" s="6"/>
      <c r="AV79" s="6"/>
      <c r="AW79" s="6">
        <f t="shared" si="18"/>
        <v>0</v>
      </c>
      <c r="AX79" s="6" t="e">
        <f t="shared" si="19"/>
        <v>#N/A</v>
      </c>
      <c r="AY79" s="6" t="str">
        <f t="shared" si="3"/>
        <v/>
      </c>
      <c r="AZ79" s="6" t="str">
        <f t="shared" si="4"/>
        <v/>
      </c>
      <c r="BA79" s="6" t="str">
        <f t="shared" si="5"/>
        <v/>
      </c>
      <c r="BB79" s="6" t="str">
        <f t="shared" si="6"/>
        <v/>
      </c>
      <c r="BC79" s="40"/>
      <c r="BI79" t="s">
        <v>784</v>
      </c>
      <c r="CS79" s="286"/>
      <c r="CT79" s="288"/>
      <c r="CU79" s="331" t="str">
        <f t="shared" si="20"/>
        <v/>
      </c>
      <c r="CV79" s="1" t="str">
        <f t="shared" si="21"/>
        <v/>
      </c>
      <c r="CW79" s="1" t="str">
        <f t="shared" si="22"/>
        <v/>
      </c>
      <c r="CZ79" s="343" t="str">
        <f t="shared" si="23"/>
        <v/>
      </c>
    </row>
    <row r="80" spans="1:104" s="1" customFormat="1" ht="13.5" customHeight="1" x14ac:dyDescent="0.2">
      <c r="A80" s="61">
        <v>65</v>
      </c>
      <c r="B80" s="218"/>
      <c r="C80" s="218"/>
      <c r="D80" s="218"/>
      <c r="E80" s="218"/>
      <c r="F80" s="218"/>
      <c r="G80" s="218"/>
      <c r="H80" s="218"/>
      <c r="I80" s="218"/>
      <c r="J80" s="218"/>
      <c r="K80" s="218"/>
      <c r="L80" s="219"/>
      <c r="M80" s="218"/>
      <c r="N80" s="254"/>
      <c r="O80" s="255"/>
      <c r="P80" s="293" t="str">
        <f>IF(G80="R",IF(OR(AND(実績自動車一覧!H80=SUM(実績事業所!$B$2-1),3&lt;実績自動車一覧!I80),AND(実績自動車一覧!H80=実績事業所!$B$2,4&gt;実績自動車一覧!I80)),"新規",""),"")</f>
        <v/>
      </c>
      <c r="Q80" s="290"/>
      <c r="R80" s="259"/>
      <c r="S80" s="204"/>
      <c r="T80" s="84"/>
      <c r="U80" s="85"/>
      <c r="V80" s="86"/>
      <c r="W80" s="87"/>
      <c r="X80" s="87"/>
      <c r="Y80" s="106"/>
      <c r="Z80" s="16"/>
      <c r="AA80" s="15" t="str">
        <f t="shared" si="7"/>
        <v/>
      </c>
      <c r="AB80" s="15" t="str">
        <f t="shared" si="8"/>
        <v/>
      </c>
      <c r="AC80" s="14" t="str">
        <f t="shared" ref="AC80:AC143" si="26">IF(ISBLANK(J80)=TRUE,"",IF(OR(ISBLANK(B80)=TRUE),1,""))</f>
        <v/>
      </c>
      <c r="AD80" s="6" t="e">
        <f t="shared" si="9"/>
        <v>#N/A</v>
      </c>
      <c r="AE80" s="6" t="e">
        <f t="shared" si="10"/>
        <v>#N/A</v>
      </c>
      <c r="AF80" s="6" t="e">
        <f t="shared" si="11"/>
        <v>#N/A</v>
      </c>
      <c r="AG80" s="6" t="str">
        <f t="shared" ref="AG80:AG143" si="27">IF(ISERROR(SEARCH("-",K80,1))=TRUE,ASC(UPPER(K80)),ASC(UPPER(LEFT(K80,SEARCH("-",K80,1)-1))))</f>
        <v/>
      </c>
      <c r="AH80" s="6">
        <f t="shared" ref="AH80:AH143" si="28">IF(L80&gt;3500,L80/1000,1)</f>
        <v>1</v>
      </c>
      <c r="AI80" s="6" t="e">
        <f t="shared" si="12"/>
        <v>#N/A</v>
      </c>
      <c r="AJ80" s="6" t="e">
        <f t="shared" si="13"/>
        <v>#N/A</v>
      </c>
      <c r="AK80" s="6" t="e">
        <f t="shared" si="14"/>
        <v>#N/A</v>
      </c>
      <c r="AL80" s="6" t="e">
        <f t="shared" si="15"/>
        <v>#N/A</v>
      </c>
      <c r="AM80" s="7" t="str">
        <f t="shared" si="16"/>
        <v xml:space="preserve"> </v>
      </c>
      <c r="AN80" s="6" t="e">
        <f t="shared" si="17"/>
        <v>#N/A</v>
      </c>
      <c r="AO80" s="6"/>
      <c r="AP80" s="6"/>
      <c r="AQ80" s="6"/>
      <c r="AR80" s="6"/>
      <c r="AS80" s="6"/>
      <c r="AT80" s="6"/>
      <c r="AU80" s="6"/>
      <c r="AV80" s="6"/>
      <c r="AW80" s="6">
        <f t="shared" si="18"/>
        <v>0</v>
      </c>
      <c r="AX80" s="6" t="e">
        <f t="shared" si="19"/>
        <v>#N/A</v>
      </c>
      <c r="AY80" s="6" t="str">
        <f t="shared" ref="AY80:AY143" si="29">IF(J80="","",VLOOKUP(J80,$BD$17:$BH$25,5,FALSE))</f>
        <v/>
      </c>
      <c r="AZ80" s="6" t="str">
        <f t="shared" ref="AZ80:AZ143" si="30">IF(D80="","",VLOOKUP(CONCATENATE("A",LEFT(D80)),$BW$17:$BX$26,2,FALSE))</f>
        <v/>
      </c>
      <c r="BA80" s="6" t="str">
        <f t="shared" ref="BA80:BA143" si="31">IF(AY80=AZ80,"",1)</f>
        <v/>
      </c>
      <c r="BB80" s="6" t="str">
        <f t="shared" ref="BB80:BB143" si="32">CONCATENATE(C80,D80,E80,F80)</f>
        <v/>
      </c>
      <c r="BC80" s="40"/>
      <c r="BI80" t="s">
        <v>785</v>
      </c>
      <c r="CS80" s="286"/>
      <c r="CT80" s="288"/>
      <c r="CU80" s="331" t="str">
        <f t="shared" si="20"/>
        <v/>
      </c>
      <c r="CV80" s="1" t="str">
        <f t="shared" si="21"/>
        <v/>
      </c>
      <c r="CW80" s="1" t="str">
        <f t="shared" si="22"/>
        <v/>
      </c>
      <c r="CZ80" s="343" t="str">
        <f t="shared" si="23"/>
        <v/>
      </c>
    </row>
    <row r="81" spans="1:104" s="1" customFormat="1" ht="13.5" customHeight="1" x14ac:dyDescent="0.2">
      <c r="A81" s="61">
        <v>66</v>
      </c>
      <c r="B81" s="218"/>
      <c r="C81" s="218"/>
      <c r="D81" s="218"/>
      <c r="E81" s="218"/>
      <c r="F81" s="218"/>
      <c r="G81" s="218"/>
      <c r="H81" s="218"/>
      <c r="I81" s="218"/>
      <c r="J81" s="218"/>
      <c r="K81" s="218"/>
      <c r="L81" s="219"/>
      <c r="M81" s="218"/>
      <c r="N81" s="254"/>
      <c r="O81" s="255"/>
      <c r="P81" s="293" t="str">
        <f>IF(G81="R",IF(OR(AND(実績自動車一覧!H81=SUM(実績事業所!$B$2-1),3&lt;実績自動車一覧!I81),AND(実績自動車一覧!H81=実績事業所!$B$2,4&gt;実績自動車一覧!I81)),"新規",""),"")</f>
        <v/>
      </c>
      <c r="Q81" s="290"/>
      <c r="R81" s="259"/>
      <c r="S81" s="204"/>
      <c r="T81" s="84"/>
      <c r="U81" s="85"/>
      <c r="V81" s="86"/>
      <c r="W81" s="87"/>
      <c r="X81" s="87"/>
      <c r="Y81" s="106"/>
      <c r="Z81" s="16"/>
      <c r="AA81" s="15" t="str">
        <f t="shared" ref="AA81:AA144" si="33">IF(Q81="","",Q81)</f>
        <v/>
      </c>
      <c r="AB81" s="15" t="str">
        <f t="shared" ref="AB81:AB144" si="34">IF(R81="","",R81)</f>
        <v/>
      </c>
      <c r="AC81" s="14" t="str">
        <f t="shared" si="26"/>
        <v/>
      </c>
      <c r="AD81" s="6" t="e">
        <f t="shared" ref="AD81:AD144" si="35">VLOOKUP(J81,$BD$17:$BG$23,2,FALSE)</f>
        <v>#N/A</v>
      </c>
      <c r="AE81" s="6" t="e">
        <f t="shared" ref="AE81:AE144" si="36">VLOOKUP(J81,$BD$17:$BG$23,3,FALSE)</f>
        <v>#N/A</v>
      </c>
      <c r="AF81" s="6" t="e">
        <f t="shared" ref="AF81:AF144" si="37">VLOOKUP(J81,$BD$17:$BG$23,4,FALSE)</f>
        <v>#N/A</v>
      </c>
      <c r="AG81" s="6" t="str">
        <f t="shared" si="27"/>
        <v/>
      </c>
      <c r="AH81" s="6">
        <f t="shared" si="28"/>
        <v>1</v>
      </c>
      <c r="AI81" s="6" t="e">
        <f t="shared" ref="AI81:AI144" si="38">IF(AF81=9,0,IF(L81&lt;=1700,1,IF(L81&lt;=2500,2,IF(L81&lt;=3500,3,4))))</f>
        <v>#N/A</v>
      </c>
      <c r="AJ81" s="6" t="e">
        <f t="shared" ref="AJ81:AJ144" si="39">IF(AF81=5,0,IF(AF81=9,0,IF(L81&lt;=1700,1,IF(L81&lt;=2500,2,IF(L81&lt;=3500,3,4)))))</f>
        <v>#N/A</v>
      </c>
      <c r="AK81" s="6" t="e">
        <f t="shared" ref="AK81:AK144" si="40">VLOOKUP(M81,$BL$17:$BM$27,2,FALSE)</f>
        <v>#N/A</v>
      </c>
      <c r="AL81" s="6" t="e">
        <f t="shared" ref="AL81:AL144" si="41">VLOOKUP(AN81,排出係数表,9,FALSE)</f>
        <v>#N/A</v>
      </c>
      <c r="AM81" s="7" t="str">
        <f t="shared" ref="AM81:AM144" si="42">IF(OR(ISBLANK(M81)=TRUE,ISBLANK(B81)=TRUE)," ",P81&amp;CONCATENATE(B81,AF81,AI81))</f>
        <v xml:space="preserve"> </v>
      </c>
      <c r="AN81" s="6" t="e">
        <f t="shared" ref="AN81:AN144" si="43">CONCATENATE(AD81,AJ81,AK81,AG81)</f>
        <v>#N/A</v>
      </c>
      <c r="AO81" s="6"/>
      <c r="AP81" s="6"/>
      <c r="AQ81" s="6"/>
      <c r="AR81" s="6"/>
      <c r="AS81" s="6"/>
      <c r="AT81" s="6"/>
      <c r="AU81" s="6"/>
      <c r="AV81" s="6"/>
      <c r="AW81" s="6">
        <f t="shared" ref="AW81:AW144" si="44">IF(AND(N81="なし",O81="なし"),0,IF(AND(N81="",O81=""),0,IF(AND(N81="",O81="なし"),0,IF(AND(N81="なし",O81=""),0,1))))</f>
        <v>0</v>
      </c>
      <c r="AX81" s="6" t="e">
        <f t="shared" ref="AX81:AX144" si="45">VLOOKUP(AN81,排出係数表,8,FALSE)</f>
        <v>#N/A</v>
      </c>
      <c r="AY81" s="6" t="str">
        <f t="shared" si="29"/>
        <v/>
      </c>
      <c r="AZ81" s="6" t="str">
        <f t="shared" si="30"/>
        <v/>
      </c>
      <c r="BA81" s="6" t="str">
        <f t="shared" si="31"/>
        <v/>
      </c>
      <c r="BB81" s="6" t="str">
        <f t="shared" si="32"/>
        <v/>
      </c>
      <c r="BC81" s="40"/>
      <c r="BI81" t="s">
        <v>786</v>
      </c>
      <c r="CS81" s="286"/>
      <c r="CT81" s="288"/>
      <c r="CU81" s="331" t="str">
        <f t="shared" ref="CU81:CU144" si="46">IFERROR(VLOOKUP(AL81,$CQ$17:$CR$33,2,0),"")</f>
        <v/>
      </c>
      <c r="CV81" s="1" t="str">
        <f t="shared" ref="CV81:CV144" si="47">IF(P81="","",IF(P81="新規",P81&amp;CU81,IF(P81="減車",P81&amp;CU81,"")))</f>
        <v/>
      </c>
      <c r="CW81" s="1" t="str">
        <f t="shared" ref="CW81:CW144" si="48">IF("新規"=P81,IF(OR(N81="あり",O81="あり(H17あり)",O81="あり(H17なし)"),"新規後付",""),IF("減車"=P81,IF(OR(N81="あり",O81="あり(H17あり)",O81="あり(H17なし)"),"減車後付",""),""))</f>
        <v/>
      </c>
      <c r="CZ81" s="343" t="str">
        <f t="shared" ref="CZ81:CZ144" si="49">IF(
  OR(
    AND(D81&gt;=480, D81&lt;=498),
    AND(D81&gt;=580, D81&lt;=598),
    AND(D81&gt;=680, D81&lt;=698),
    AND(D81&gt;=780, D81&lt;=798)
  ),
  "※軽自動車は報告の対象外です。",
  ""
)</f>
        <v/>
      </c>
    </row>
    <row r="82" spans="1:104" s="1" customFormat="1" ht="13.5" customHeight="1" x14ac:dyDescent="0.2">
      <c r="A82" s="61">
        <v>67</v>
      </c>
      <c r="B82" s="218"/>
      <c r="C82" s="218"/>
      <c r="D82" s="218"/>
      <c r="E82" s="218"/>
      <c r="F82" s="218"/>
      <c r="G82" s="218"/>
      <c r="H82" s="218"/>
      <c r="I82" s="218"/>
      <c r="J82" s="218"/>
      <c r="K82" s="218"/>
      <c r="L82" s="219"/>
      <c r="M82" s="218"/>
      <c r="N82" s="254"/>
      <c r="O82" s="255"/>
      <c r="P82" s="293" t="str">
        <f>IF(G82="R",IF(OR(AND(実績自動車一覧!H82=SUM(実績事業所!$B$2-1),3&lt;実績自動車一覧!I82),AND(実績自動車一覧!H82=実績事業所!$B$2,4&gt;実績自動車一覧!I82)),"新規",""),"")</f>
        <v/>
      </c>
      <c r="Q82" s="290"/>
      <c r="R82" s="259"/>
      <c r="S82" s="204"/>
      <c r="T82" s="84"/>
      <c r="U82" s="85"/>
      <c r="V82" s="86"/>
      <c r="W82" s="87"/>
      <c r="X82" s="87"/>
      <c r="Y82" s="106"/>
      <c r="Z82" s="16"/>
      <c r="AA82" s="15" t="str">
        <f t="shared" si="33"/>
        <v/>
      </c>
      <c r="AB82" s="15" t="str">
        <f t="shared" si="34"/>
        <v/>
      </c>
      <c r="AC82" s="14" t="str">
        <f t="shared" si="26"/>
        <v/>
      </c>
      <c r="AD82" s="6" t="e">
        <f t="shared" si="35"/>
        <v>#N/A</v>
      </c>
      <c r="AE82" s="6" t="e">
        <f t="shared" si="36"/>
        <v>#N/A</v>
      </c>
      <c r="AF82" s="6" t="e">
        <f t="shared" si="37"/>
        <v>#N/A</v>
      </c>
      <c r="AG82" s="6" t="str">
        <f t="shared" si="27"/>
        <v/>
      </c>
      <c r="AH82" s="6">
        <f t="shared" si="28"/>
        <v>1</v>
      </c>
      <c r="AI82" s="6" t="e">
        <f t="shared" si="38"/>
        <v>#N/A</v>
      </c>
      <c r="AJ82" s="6" t="e">
        <f t="shared" si="39"/>
        <v>#N/A</v>
      </c>
      <c r="AK82" s="6" t="e">
        <f t="shared" si="40"/>
        <v>#N/A</v>
      </c>
      <c r="AL82" s="6" t="e">
        <f t="shared" si="41"/>
        <v>#N/A</v>
      </c>
      <c r="AM82" s="7" t="str">
        <f t="shared" si="42"/>
        <v xml:space="preserve"> </v>
      </c>
      <c r="AN82" s="6" t="e">
        <f t="shared" si="43"/>
        <v>#N/A</v>
      </c>
      <c r="AO82" s="6"/>
      <c r="AP82" s="6"/>
      <c r="AQ82" s="6"/>
      <c r="AR82" s="6"/>
      <c r="AS82" s="6"/>
      <c r="AT82" s="6"/>
      <c r="AU82" s="6"/>
      <c r="AV82" s="6"/>
      <c r="AW82" s="6">
        <f t="shared" si="44"/>
        <v>0</v>
      </c>
      <c r="AX82" s="6" t="e">
        <f t="shared" si="45"/>
        <v>#N/A</v>
      </c>
      <c r="AY82" s="6" t="str">
        <f t="shared" si="29"/>
        <v/>
      </c>
      <c r="AZ82" s="6" t="str">
        <f t="shared" si="30"/>
        <v/>
      </c>
      <c r="BA82" s="6" t="str">
        <f t="shared" si="31"/>
        <v/>
      </c>
      <c r="BB82" s="6" t="str">
        <f t="shared" si="32"/>
        <v/>
      </c>
      <c r="BC82" s="40"/>
      <c r="BI82" t="s">
        <v>787</v>
      </c>
      <c r="CS82" s="286"/>
      <c r="CT82" s="288"/>
      <c r="CU82" s="331" t="str">
        <f t="shared" si="46"/>
        <v/>
      </c>
      <c r="CV82" s="1" t="str">
        <f t="shared" si="47"/>
        <v/>
      </c>
      <c r="CW82" s="1" t="str">
        <f t="shared" si="48"/>
        <v/>
      </c>
      <c r="CZ82" s="343" t="str">
        <f t="shared" si="49"/>
        <v/>
      </c>
    </row>
    <row r="83" spans="1:104" s="1" customFormat="1" ht="13.5" customHeight="1" x14ac:dyDescent="0.2">
      <c r="A83" s="61">
        <v>68</v>
      </c>
      <c r="B83" s="218"/>
      <c r="C83" s="218"/>
      <c r="D83" s="218"/>
      <c r="E83" s="218"/>
      <c r="F83" s="218"/>
      <c r="G83" s="218"/>
      <c r="H83" s="218"/>
      <c r="I83" s="218"/>
      <c r="J83" s="218"/>
      <c r="K83" s="218"/>
      <c r="L83" s="219"/>
      <c r="M83" s="218"/>
      <c r="N83" s="254"/>
      <c r="O83" s="255"/>
      <c r="P83" s="293" t="str">
        <f>IF(G83="R",IF(OR(AND(実績自動車一覧!H83=SUM(実績事業所!$B$2-1),3&lt;実績自動車一覧!I83),AND(実績自動車一覧!H83=実績事業所!$B$2,4&gt;実績自動車一覧!I83)),"新規",""),"")</f>
        <v/>
      </c>
      <c r="Q83" s="290"/>
      <c r="R83" s="259"/>
      <c r="S83" s="204"/>
      <c r="T83" s="84"/>
      <c r="U83" s="85"/>
      <c r="V83" s="86"/>
      <c r="W83" s="87"/>
      <c r="X83" s="87"/>
      <c r="Y83" s="106"/>
      <c r="Z83" s="16"/>
      <c r="AA83" s="15" t="str">
        <f t="shared" si="33"/>
        <v/>
      </c>
      <c r="AB83" s="15" t="str">
        <f t="shared" si="34"/>
        <v/>
      </c>
      <c r="AC83" s="14" t="str">
        <f t="shared" si="26"/>
        <v/>
      </c>
      <c r="AD83" s="6" t="e">
        <f t="shared" si="35"/>
        <v>#N/A</v>
      </c>
      <c r="AE83" s="6" t="e">
        <f t="shared" si="36"/>
        <v>#N/A</v>
      </c>
      <c r="AF83" s="6" t="e">
        <f t="shared" si="37"/>
        <v>#N/A</v>
      </c>
      <c r="AG83" s="6" t="str">
        <f t="shared" si="27"/>
        <v/>
      </c>
      <c r="AH83" s="6">
        <f t="shared" si="28"/>
        <v>1</v>
      </c>
      <c r="AI83" s="6" t="e">
        <f t="shared" si="38"/>
        <v>#N/A</v>
      </c>
      <c r="AJ83" s="6" t="e">
        <f t="shared" si="39"/>
        <v>#N/A</v>
      </c>
      <c r="AK83" s="6" t="e">
        <f t="shared" si="40"/>
        <v>#N/A</v>
      </c>
      <c r="AL83" s="6" t="e">
        <f t="shared" si="41"/>
        <v>#N/A</v>
      </c>
      <c r="AM83" s="7" t="str">
        <f t="shared" si="42"/>
        <v xml:space="preserve"> </v>
      </c>
      <c r="AN83" s="6" t="e">
        <f t="shared" si="43"/>
        <v>#N/A</v>
      </c>
      <c r="AO83" s="6"/>
      <c r="AP83" s="6"/>
      <c r="AQ83" s="6"/>
      <c r="AR83" s="6"/>
      <c r="AS83" s="6"/>
      <c r="AT83" s="6"/>
      <c r="AU83" s="6"/>
      <c r="AV83" s="6"/>
      <c r="AW83" s="6">
        <f t="shared" si="44"/>
        <v>0</v>
      </c>
      <c r="AX83" s="6" t="e">
        <f t="shared" si="45"/>
        <v>#N/A</v>
      </c>
      <c r="AY83" s="6" t="str">
        <f t="shared" si="29"/>
        <v/>
      </c>
      <c r="AZ83" s="6" t="str">
        <f t="shared" si="30"/>
        <v/>
      </c>
      <c r="BA83" s="6" t="str">
        <f t="shared" si="31"/>
        <v/>
      </c>
      <c r="BB83" s="6" t="str">
        <f t="shared" si="32"/>
        <v/>
      </c>
      <c r="BC83" s="40"/>
      <c r="BI83" t="s">
        <v>834</v>
      </c>
      <c r="CS83" s="286"/>
      <c r="CT83" s="288"/>
      <c r="CU83" s="331" t="str">
        <f t="shared" si="46"/>
        <v/>
      </c>
      <c r="CV83" s="1" t="str">
        <f t="shared" si="47"/>
        <v/>
      </c>
      <c r="CW83" s="1" t="str">
        <f t="shared" si="48"/>
        <v/>
      </c>
      <c r="CZ83" s="343" t="str">
        <f t="shared" si="49"/>
        <v/>
      </c>
    </row>
    <row r="84" spans="1:104" s="1" customFormat="1" ht="13.5" customHeight="1" x14ac:dyDescent="0.2">
      <c r="A84" s="61">
        <v>69</v>
      </c>
      <c r="B84" s="218"/>
      <c r="C84" s="218"/>
      <c r="D84" s="218"/>
      <c r="E84" s="218"/>
      <c r="F84" s="218"/>
      <c r="G84" s="218"/>
      <c r="H84" s="218"/>
      <c r="I84" s="218"/>
      <c r="J84" s="218"/>
      <c r="K84" s="218"/>
      <c r="L84" s="219"/>
      <c r="M84" s="218"/>
      <c r="N84" s="254"/>
      <c r="O84" s="255"/>
      <c r="P84" s="293" t="str">
        <f>IF(G84="R",IF(OR(AND(実績自動車一覧!H84=SUM(実績事業所!$B$2-1),3&lt;実績自動車一覧!I84),AND(実績自動車一覧!H84=実績事業所!$B$2,4&gt;実績自動車一覧!I84)),"新規",""),"")</f>
        <v/>
      </c>
      <c r="Q84" s="290"/>
      <c r="R84" s="259"/>
      <c r="S84" s="204"/>
      <c r="T84" s="84"/>
      <c r="U84" s="85"/>
      <c r="V84" s="86"/>
      <c r="W84" s="87"/>
      <c r="X84" s="87"/>
      <c r="Y84" s="106"/>
      <c r="Z84" s="16"/>
      <c r="AA84" s="15" t="str">
        <f t="shared" si="33"/>
        <v/>
      </c>
      <c r="AB84" s="15" t="str">
        <f t="shared" si="34"/>
        <v/>
      </c>
      <c r="AC84" s="14" t="str">
        <f t="shared" si="26"/>
        <v/>
      </c>
      <c r="AD84" s="6" t="e">
        <f t="shared" si="35"/>
        <v>#N/A</v>
      </c>
      <c r="AE84" s="6" t="e">
        <f t="shared" si="36"/>
        <v>#N/A</v>
      </c>
      <c r="AF84" s="6" t="e">
        <f t="shared" si="37"/>
        <v>#N/A</v>
      </c>
      <c r="AG84" s="6" t="str">
        <f t="shared" si="27"/>
        <v/>
      </c>
      <c r="AH84" s="6">
        <f t="shared" si="28"/>
        <v>1</v>
      </c>
      <c r="AI84" s="6" t="e">
        <f t="shared" si="38"/>
        <v>#N/A</v>
      </c>
      <c r="AJ84" s="6" t="e">
        <f t="shared" si="39"/>
        <v>#N/A</v>
      </c>
      <c r="AK84" s="6" t="e">
        <f t="shared" si="40"/>
        <v>#N/A</v>
      </c>
      <c r="AL84" s="6" t="e">
        <f t="shared" si="41"/>
        <v>#N/A</v>
      </c>
      <c r="AM84" s="7" t="str">
        <f t="shared" si="42"/>
        <v xml:space="preserve"> </v>
      </c>
      <c r="AN84" s="6" t="e">
        <f t="shared" si="43"/>
        <v>#N/A</v>
      </c>
      <c r="AO84" s="6"/>
      <c r="AP84" s="6"/>
      <c r="AQ84" s="6"/>
      <c r="AR84" s="6"/>
      <c r="AS84" s="6"/>
      <c r="AT84" s="6"/>
      <c r="AU84" s="6"/>
      <c r="AV84" s="6"/>
      <c r="AW84" s="6">
        <f t="shared" si="44"/>
        <v>0</v>
      </c>
      <c r="AX84" s="6" t="e">
        <f t="shared" si="45"/>
        <v>#N/A</v>
      </c>
      <c r="AY84" s="6" t="str">
        <f t="shared" si="29"/>
        <v/>
      </c>
      <c r="AZ84" s="6" t="str">
        <f t="shared" si="30"/>
        <v/>
      </c>
      <c r="BA84" s="6" t="str">
        <f t="shared" si="31"/>
        <v/>
      </c>
      <c r="BB84" s="6" t="str">
        <f t="shared" si="32"/>
        <v/>
      </c>
      <c r="BC84" s="40"/>
      <c r="BI84" t="s">
        <v>788</v>
      </c>
      <c r="CS84" s="286"/>
      <c r="CT84" s="288"/>
      <c r="CU84" s="331" t="str">
        <f t="shared" si="46"/>
        <v/>
      </c>
      <c r="CV84" s="1" t="str">
        <f t="shared" si="47"/>
        <v/>
      </c>
      <c r="CW84" s="1" t="str">
        <f t="shared" si="48"/>
        <v/>
      </c>
      <c r="CZ84" s="343" t="str">
        <f t="shared" si="49"/>
        <v/>
      </c>
    </row>
    <row r="85" spans="1:104" s="1" customFormat="1" ht="13.5" customHeight="1" x14ac:dyDescent="0.2">
      <c r="A85" s="61">
        <v>70</v>
      </c>
      <c r="B85" s="218"/>
      <c r="C85" s="218"/>
      <c r="D85" s="218"/>
      <c r="E85" s="218"/>
      <c r="F85" s="218"/>
      <c r="G85" s="218"/>
      <c r="H85" s="218"/>
      <c r="I85" s="218"/>
      <c r="J85" s="218"/>
      <c r="K85" s="218"/>
      <c r="L85" s="219"/>
      <c r="M85" s="218"/>
      <c r="N85" s="254"/>
      <c r="O85" s="255"/>
      <c r="P85" s="293" t="str">
        <f>IF(G85="R",IF(OR(AND(実績自動車一覧!H85=SUM(実績事業所!$B$2-1),3&lt;実績自動車一覧!I85),AND(実績自動車一覧!H85=実績事業所!$B$2,4&gt;実績自動車一覧!I85)),"新規",""),"")</f>
        <v/>
      </c>
      <c r="Q85" s="290"/>
      <c r="R85" s="259"/>
      <c r="S85" s="204"/>
      <c r="T85" s="84"/>
      <c r="U85" s="85"/>
      <c r="V85" s="86"/>
      <c r="W85" s="87"/>
      <c r="X85" s="87"/>
      <c r="Y85" s="106"/>
      <c r="Z85" s="16"/>
      <c r="AA85" s="15" t="str">
        <f t="shared" si="33"/>
        <v/>
      </c>
      <c r="AB85" s="15" t="str">
        <f t="shared" si="34"/>
        <v/>
      </c>
      <c r="AC85" s="14" t="str">
        <f t="shared" si="26"/>
        <v/>
      </c>
      <c r="AD85" s="6" t="e">
        <f t="shared" si="35"/>
        <v>#N/A</v>
      </c>
      <c r="AE85" s="6" t="e">
        <f t="shared" si="36"/>
        <v>#N/A</v>
      </c>
      <c r="AF85" s="6" t="e">
        <f t="shared" si="37"/>
        <v>#N/A</v>
      </c>
      <c r="AG85" s="6" t="str">
        <f t="shared" si="27"/>
        <v/>
      </c>
      <c r="AH85" s="6">
        <f t="shared" si="28"/>
        <v>1</v>
      </c>
      <c r="AI85" s="6" t="e">
        <f t="shared" si="38"/>
        <v>#N/A</v>
      </c>
      <c r="AJ85" s="6" t="e">
        <f t="shared" si="39"/>
        <v>#N/A</v>
      </c>
      <c r="AK85" s="6" t="e">
        <f t="shared" si="40"/>
        <v>#N/A</v>
      </c>
      <c r="AL85" s="6" t="e">
        <f t="shared" si="41"/>
        <v>#N/A</v>
      </c>
      <c r="AM85" s="7" t="str">
        <f t="shared" si="42"/>
        <v xml:space="preserve"> </v>
      </c>
      <c r="AN85" s="6" t="e">
        <f t="shared" si="43"/>
        <v>#N/A</v>
      </c>
      <c r="AO85" s="6"/>
      <c r="AP85" s="6"/>
      <c r="AQ85" s="6"/>
      <c r="AR85" s="6"/>
      <c r="AS85" s="6"/>
      <c r="AT85" s="6"/>
      <c r="AU85" s="6"/>
      <c r="AV85" s="6"/>
      <c r="AW85" s="6">
        <f t="shared" si="44"/>
        <v>0</v>
      </c>
      <c r="AX85" s="6" t="e">
        <f t="shared" si="45"/>
        <v>#N/A</v>
      </c>
      <c r="AY85" s="6" t="str">
        <f t="shared" si="29"/>
        <v/>
      </c>
      <c r="AZ85" s="6" t="str">
        <f t="shared" si="30"/>
        <v/>
      </c>
      <c r="BA85" s="6" t="str">
        <f t="shared" si="31"/>
        <v/>
      </c>
      <c r="BB85" s="6" t="str">
        <f t="shared" si="32"/>
        <v/>
      </c>
      <c r="BC85" s="40"/>
      <c r="BI85" t="s">
        <v>789</v>
      </c>
      <c r="CS85" s="286"/>
      <c r="CT85" s="288"/>
      <c r="CU85" s="331" t="str">
        <f t="shared" si="46"/>
        <v/>
      </c>
      <c r="CV85" s="1" t="str">
        <f t="shared" si="47"/>
        <v/>
      </c>
      <c r="CW85" s="1" t="str">
        <f t="shared" si="48"/>
        <v/>
      </c>
      <c r="CZ85" s="343" t="str">
        <f t="shared" si="49"/>
        <v/>
      </c>
    </row>
    <row r="86" spans="1:104" s="1" customFormat="1" ht="13.5" customHeight="1" x14ac:dyDescent="0.2">
      <c r="A86" s="61">
        <v>71</v>
      </c>
      <c r="B86" s="218"/>
      <c r="C86" s="218"/>
      <c r="D86" s="218"/>
      <c r="E86" s="218"/>
      <c r="F86" s="218"/>
      <c r="G86" s="218"/>
      <c r="H86" s="218"/>
      <c r="I86" s="218"/>
      <c r="J86" s="218"/>
      <c r="K86" s="218"/>
      <c r="L86" s="219"/>
      <c r="M86" s="218"/>
      <c r="N86" s="254"/>
      <c r="O86" s="255"/>
      <c r="P86" s="293" t="str">
        <f>IF(G86="R",IF(OR(AND(実績自動車一覧!H86=SUM(実績事業所!$B$2-1),3&lt;実績自動車一覧!I86),AND(実績自動車一覧!H86=実績事業所!$B$2,4&gt;実績自動車一覧!I86)),"新規",""),"")</f>
        <v/>
      </c>
      <c r="Q86" s="290"/>
      <c r="R86" s="259"/>
      <c r="S86" s="204"/>
      <c r="T86" s="84"/>
      <c r="U86" s="85"/>
      <c r="V86" s="86"/>
      <c r="W86" s="87"/>
      <c r="X86" s="87"/>
      <c r="Y86" s="106"/>
      <c r="Z86" s="16"/>
      <c r="AA86" s="15" t="str">
        <f t="shared" si="33"/>
        <v/>
      </c>
      <c r="AB86" s="15" t="str">
        <f t="shared" si="34"/>
        <v/>
      </c>
      <c r="AC86" s="14" t="str">
        <f t="shared" si="26"/>
        <v/>
      </c>
      <c r="AD86" s="6" t="e">
        <f t="shared" si="35"/>
        <v>#N/A</v>
      </c>
      <c r="AE86" s="6" t="e">
        <f t="shared" si="36"/>
        <v>#N/A</v>
      </c>
      <c r="AF86" s="6" t="e">
        <f t="shared" si="37"/>
        <v>#N/A</v>
      </c>
      <c r="AG86" s="6" t="str">
        <f t="shared" si="27"/>
        <v/>
      </c>
      <c r="AH86" s="6">
        <f t="shared" si="28"/>
        <v>1</v>
      </c>
      <c r="AI86" s="6" t="e">
        <f t="shared" si="38"/>
        <v>#N/A</v>
      </c>
      <c r="AJ86" s="6" t="e">
        <f t="shared" si="39"/>
        <v>#N/A</v>
      </c>
      <c r="AK86" s="6" t="e">
        <f t="shared" si="40"/>
        <v>#N/A</v>
      </c>
      <c r="AL86" s="6" t="e">
        <f t="shared" si="41"/>
        <v>#N/A</v>
      </c>
      <c r="AM86" s="7" t="str">
        <f t="shared" si="42"/>
        <v xml:space="preserve"> </v>
      </c>
      <c r="AN86" s="6" t="e">
        <f t="shared" si="43"/>
        <v>#N/A</v>
      </c>
      <c r="AO86" s="6"/>
      <c r="AP86" s="6"/>
      <c r="AQ86" s="6"/>
      <c r="AR86" s="6"/>
      <c r="AS86" s="6"/>
      <c r="AT86" s="6"/>
      <c r="AU86" s="6"/>
      <c r="AV86" s="6"/>
      <c r="AW86" s="6">
        <f t="shared" si="44"/>
        <v>0</v>
      </c>
      <c r="AX86" s="6" t="e">
        <f t="shared" si="45"/>
        <v>#N/A</v>
      </c>
      <c r="AY86" s="6" t="str">
        <f t="shared" si="29"/>
        <v/>
      </c>
      <c r="AZ86" s="6" t="str">
        <f t="shared" si="30"/>
        <v/>
      </c>
      <c r="BA86" s="6" t="str">
        <f t="shared" si="31"/>
        <v/>
      </c>
      <c r="BB86" s="6" t="str">
        <f t="shared" si="32"/>
        <v/>
      </c>
      <c r="BC86" s="40"/>
      <c r="BI86" t="s">
        <v>791</v>
      </c>
      <c r="CS86" s="286"/>
      <c r="CT86" s="288"/>
      <c r="CU86" s="331" t="str">
        <f t="shared" si="46"/>
        <v/>
      </c>
      <c r="CV86" s="1" t="str">
        <f t="shared" si="47"/>
        <v/>
      </c>
      <c r="CW86" s="1" t="str">
        <f t="shared" si="48"/>
        <v/>
      </c>
      <c r="CZ86" s="343" t="str">
        <f t="shared" si="49"/>
        <v/>
      </c>
    </row>
    <row r="87" spans="1:104" s="1" customFormat="1" ht="13.5" customHeight="1" x14ac:dyDescent="0.2">
      <c r="A87" s="61">
        <v>72</v>
      </c>
      <c r="B87" s="218"/>
      <c r="C87" s="218"/>
      <c r="D87" s="218"/>
      <c r="E87" s="218"/>
      <c r="F87" s="218"/>
      <c r="G87" s="218"/>
      <c r="H87" s="218"/>
      <c r="I87" s="218"/>
      <c r="J87" s="218"/>
      <c r="K87" s="218"/>
      <c r="L87" s="219"/>
      <c r="M87" s="218"/>
      <c r="N87" s="254"/>
      <c r="O87" s="255"/>
      <c r="P87" s="293" t="str">
        <f>IF(G87="R",IF(OR(AND(実績自動車一覧!H87=SUM(実績事業所!$B$2-1),3&lt;実績自動車一覧!I87),AND(実績自動車一覧!H87=実績事業所!$B$2,4&gt;実績自動車一覧!I87)),"新規",""),"")</f>
        <v/>
      </c>
      <c r="Q87" s="290"/>
      <c r="R87" s="259"/>
      <c r="S87" s="204"/>
      <c r="T87" s="84"/>
      <c r="U87" s="85"/>
      <c r="V87" s="86"/>
      <c r="W87" s="87"/>
      <c r="X87" s="87"/>
      <c r="Y87" s="106"/>
      <c r="Z87" s="16"/>
      <c r="AA87" s="15" t="str">
        <f t="shared" si="33"/>
        <v/>
      </c>
      <c r="AB87" s="15" t="str">
        <f t="shared" si="34"/>
        <v/>
      </c>
      <c r="AC87" s="14" t="str">
        <f t="shared" si="26"/>
        <v/>
      </c>
      <c r="AD87" s="6" t="e">
        <f t="shared" si="35"/>
        <v>#N/A</v>
      </c>
      <c r="AE87" s="6" t="e">
        <f t="shared" si="36"/>
        <v>#N/A</v>
      </c>
      <c r="AF87" s="6" t="e">
        <f t="shared" si="37"/>
        <v>#N/A</v>
      </c>
      <c r="AG87" s="6" t="str">
        <f t="shared" si="27"/>
        <v/>
      </c>
      <c r="AH87" s="6">
        <f t="shared" si="28"/>
        <v>1</v>
      </c>
      <c r="AI87" s="6" t="e">
        <f t="shared" si="38"/>
        <v>#N/A</v>
      </c>
      <c r="AJ87" s="6" t="e">
        <f t="shared" si="39"/>
        <v>#N/A</v>
      </c>
      <c r="AK87" s="6" t="e">
        <f t="shared" si="40"/>
        <v>#N/A</v>
      </c>
      <c r="AL87" s="6" t="e">
        <f t="shared" si="41"/>
        <v>#N/A</v>
      </c>
      <c r="AM87" s="7" t="str">
        <f t="shared" si="42"/>
        <v xml:space="preserve"> </v>
      </c>
      <c r="AN87" s="6" t="e">
        <f t="shared" si="43"/>
        <v>#N/A</v>
      </c>
      <c r="AO87" s="6"/>
      <c r="AP87" s="6"/>
      <c r="AQ87" s="6"/>
      <c r="AR87" s="6"/>
      <c r="AS87" s="6"/>
      <c r="AT87" s="6"/>
      <c r="AU87" s="6"/>
      <c r="AV87" s="6"/>
      <c r="AW87" s="6">
        <f t="shared" si="44"/>
        <v>0</v>
      </c>
      <c r="AX87" s="6" t="e">
        <f t="shared" si="45"/>
        <v>#N/A</v>
      </c>
      <c r="AY87" s="6" t="str">
        <f t="shared" si="29"/>
        <v/>
      </c>
      <c r="AZ87" s="6" t="str">
        <f t="shared" si="30"/>
        <v/>
      </c>
      <c r="BA87" s="6" t="str">
        <f t="shared" si="31"/>
        <v/>
      </c>
      <c r="BB87" s="6" t="str">
        <f t="shared" si="32"/>
        <v/>
      </c>
      <c r="BC87" s="40"/>
      <c r="BI87" t="s">
        <v>792</v>
      </c>
      <c r="CS87" s="286"/>
      <c r="CT87" s="288"/>
      <c r="CU87" s="331" t="str">
        <f t="shared" si="46"/>
        <v/>
      </c>
      <c r="CV87" s="1" t="str">
        <f t="shared" si="47"/>
        <v/>
      </c>
      <c r="CW87" s="1" t="str">
        <f t="shared" si="48"/>
        <v/>
      </c>
      <c r="CZ87" s="343" t="str">
        <f t="shared" si="49"/>
        <v/>
      </c>
    </row>
    <row r="88" spans="1:104" s="1" customFormat="1" ht="13.5" customHeight="1" x14ac:dyDescent="0.2">
      <c r="A88" s="61">
        <v>73</v>
      </c>
      <c r="B88" s="218"/>
      <c r="C88" s="218"/>
      <c r="D88" s="218"/>
      <c r="E88" s="218"/>
      <c r="F88" s="218"/>
      <c r="G88" s="218"/>
      <c r="H88" s="218"/>
      <c r="I88" s="218"/>
      <c r="J88" s="218"/>
      <c r="K88" s="218"/>
      <c r="L88" s="219"/>
      <c r="M88" s="218"/>
      <c r="N88" s="254"/>
      <c r="O88" s="255"/>
      <c r="P88" s="293" t="str">
        <f>IF(G88="R",IF(OR(AND(実績自動車一覧!H88=SUM(実績事業所!$B$2-1),3&lt;実績自動車一覧!I88),AND(実績自動車一覧!H88=実績事業所!$B$2,4&gt;実績自動車一覧!I88)),"新規",""),"")</f>
        <v/>
      </c>
      <c r="Q88" s="290"/>
      <c r="R88" s="259"/>
      <c r="S88" s="204"/>
      <c r="T88" s="84"/>
      <c r="U88" s="85"/>
      <c r="V88" s="86"/>
      <c r="W88" s="87"/>
      <c r="X88" s="87"/>
      <c r="Y88" s="106"/>
      <c r="Z88" s="16"/>
      <c r="AA88" s="15" t="str">
        <f t="shared" si="33"/>
        <v/>
      </c>
      <c r="AB88" s="15" t="str">
        <f t="shared" si="34"/>
        <v/>
      </c>
      <c r="AC88" s="14" t="str">
        <f t="shared" si="26"/>
        <v/>
      </c>
      <c r="AD88" s="6" t="e">
        <f t="shared" si="35"/>
        <v>#N/A</v>
      </c>
      <c r="AE88" s="6" t="e">
        <f t="shared" si="36"/>
        <v>#N/A</v>
      </c>
      <c r="AF88" s="6" t="e">
        <f t="shared" si="37"/>
        <v>#N/A</v>
      </c>
      <c r="AG88" s="6" t="str">
        <f t="shared" si="27"/>
        <v/>
      </c>
      <c r="AH88" s="6">
        <f t="shared" si="28"/>
        <v>1</v>
      </c>
      <c r="AI88" s="6" t="e">
        <f t="shared" si="38"/>
        <v>#N/A</v>
      </c>
      <c r="AJ88" s="6" t="e">
        <f t="shared" si="39"/>
        <v>#N/A</v>
      </c>
      <c r="AK88" s="6" t="e">
        <f t="shared" si="40"/>
        <v>#N/A</v>
      </c>
      <c r="AL88" s="6" t="e">
        <f t="shared" si="41"/>
        <v>#N/A</v>
      </c>
      <c r="AM88" s="7" t="str">
        <f t="shared" si="42"/>
        <v xml:space="preserve"> </v>
      </c>
      <c r="AN88" s="6" t="e">
        <f t="shared" si="43"/>
        <v>#N/A</v>
      </c>
      <c r="AO88" s="6"/>
      <c r="AP88" s="6"/>
      <c r="AQ88" s="6"/>
      <c r="AR88" s="6"/>
      <c r="AS88" s="6"/>
      <c r="AT88" s="6"/>
      <c r="AU88" s="6"/>
      <c r="AV88" s="6"/>
      <c r="AW88" s="6">
        <f t="shared" si="44"/>
        <v>0</v>
      </c>
      <c r="AX88" s="6" t="e">
        <f t="shared" si="45"/>
        <v>#N/A</v>
      </c>
      <c r="AY88" s="6" t="str">
        <f t="shared" si="29"/>
        <v/>
      </c>
      <c r="AZ88" s="6" t="str">
        <f t="shared" si="30"/>
        <v/>
      </c>
      <c r="BA88" s="6" t="str">
        <f t="shared" si="31"/>
        <v/>
      </c>
      <c r="BB88" s="6" t="str">
        <f t="shared" si="32"/>
        <v/>
      </c>
      <c r="BC88" s="40"/>
      <c r="BI88" t="s">
        <v>835</v>
      </c>
      <c r="CS88" s="286"/>
      <c r="CT88" s="288"/>
      <c r="CU88" s="331" t="str">
        <f t="shared" si="46"/>
        <v/>
      </c>
      <c r="CV88" s="1" t="str">
        <f t="shared" si="47"/>
        <v/>
      </c>
      <c r="CW88" s="1" t="str">
        <f t="shared" si="48"/>
        <v/>
      </c>
      <c r="CZ88" s="343" t="str">
        <f t="shared" si="49"/>
        <v/>
      </c>
    </row>
    <row r="89" spans="1:104" s="1" customFormat="1" ht="13.5" customHeight="1" x14ac:dyDescent="0.2">
      <c r="A89" s="61">
        <v>74</v>
      </c>
      <c r="B89" s="218"/>
      <c r="C89" s="218"/>
      <c r="D89" s="218"/>
      <c r="E89" s="218"/>
      <c r="F89" s="218"/>
      <c r="G89" s="218"/>
      <c r="H89" s="218"/>
      <c r="I89" s="218"/>
      <c r="J89" s="218"/>
      <c r="K89" s="218"/>
      <c r="L89" s="219"/>
      <c r="M89" s="218"/>
      <c r="N89" s="254"/>
      <c r="O89" s="255"/>
      <c r="P89" s="293" t="str">
        <f>IF(G89="R",IF(OR(AND(実績自動車一覧!H89=SUM(実績事業所!$B$2-1),3&lt;実績自動車一覧!I89),AND(実績自動車一覧!H89=実績事業所!$B$2,4&gt;実績自動車一覧!I89)),"新規",""),"")</f>
        <v/>
      </c>
      <c r="Q89" s="290"/>
      <c r="R89" s="259"/>
      <c r="S89" s="204"/>
      <c r="T89" s="84"/>
      <c r="U89" s="85"/>
      <c r="V89" s="86"/>
      <c r="W89" s="87"/>
      <c r="X89" s="87"/>
      <c r="Y89" s="106"/>
      <c r="Z89" s="16"/>
      <c r="AA89" s="15" t="str">
        <f t="shared" si="33"/>
        <v/>
      </c>
      <c r="AB89" s="15" t="str">
        <f t="shared" si="34"/>
        <v/>
      </c>
      <c r="AC89" s="14" t="str">
        <f t="shared" si="26"/>
        <v/>
      </c>
      <c r="AD89" s="6" t="e">
        <f t="shared" si="35"/>
        <v>#N/A</v>
      </c>
      <c r="AE89" s="6" t="e">
        <f t="shared" si="36"/>
        <v>#N/A</v>
      </c>
      <c r="AF89" s="6" t="e">
        <f t="shared" si="37"/>
        <v>#N/A</v>
      </c>
      <c r="AG89" s="6" t="str">
        <f t="shared" si="27"/>
        <v/>
      </c>
      <c r="AH89" s="6">
        <f t="shared" si="28"/>
        <v>1</v>
      </c>
      <c r="AI89" s="6" t="e">
        <f t="shared" si="38"/>
        <v>#N/A</v>
      </c>
      <c r="AJ89" s="6" t="e">
        <f t="shared" si="39"/>
        <v>#N/A</v>
      </c>
      <c r="AK89" s="6" t="e">
        <f t="shared" si="40"/>
        <v>#N/A</v>
      </c>
      <c r="AL89" s="6" t="e">
        <f t="shared" si="41"/>
        <v>#N/A</v>
      </c>
      <c r="AM89" s="7" t="str">
        <f t="shared" si="42"/>
        <v xml:space="preserve"> </v>
      </c>
      <c r="AN89" s="6" t="e">
        <f t="shared" si="43"/>
        <v>#N/A</v>
      </c>
      <c r="AO89" s="6"/>
      <c r="AP89" s="6"/>
      <c r="AQ89" s="6"/>
      <c r="AR89" s="6"/>
      <c r="AS89" s="6"/>
      <c r="AT89" s="6"/>
      <c r="AU89" s="6"/>
      <c r="AV89" s="6"/>
      <c r="AW89" s="6">
        <f t="shared" si="44"/>
        <v>0</v>
      </c>
      <c r="AX89" s="6" t="e">
        <f t="shared" si="45"/>
        <v>#N/A</v>
      </c>
      <c r="AY89" s="6" t="str">
        <f t="shared" si="29"/>
        <v/>
      </c>
      <c r="AZ89" s="6" t="str">
        <f t="shared" si="30"/>
        <v/>
      </c>
      <c r="BA89" s="6" t="str">
        <f t="shared" si="31"/>
        <v/>
      </c>
      <c r="BB89" s="6" t="str">
        <f t="shared" si="32"/>
        <v/>
      </c>
      <c r="BC89" s="40"/>
      <c r="BI89" t="s">
        <v>836</v>
      </c>
      <c r="CS89" s="286"/>
      <c r="CT89" s="288"/>
      <c r="CU89" s="331" t="str">
        <f t="shared" si="46"/>
        <v/>
      </c>
      <c r="CV89" s="1" t="str">
        <f t="shared" si="47"/>
        <v/>
      </c>
      <c r="CW89" s="1" t="str">
        <f t="shared" si="48"/>
        <v/>
      </c>
      <c r="CZ89" s="343" t="str">
        <f t="shared" si="49"/>
        <v/>
      </c>
    </row>
    <row r="90" spans="1:104" s="1" customFormat="1" ht="13.5" customHeight="1" x14ac:dyDescent="0.2">
      <c r="A90" s="61">
        <v>75</v>
      </c>
      <c r="B90" s="218"/>
      <c r="C90" s="218"/>
      <c r="D90" s="218"/>
      <c r="E90" s="218"/>
      <c r="F90" s="218"/>
      <c r="G90" s="218"/>
      <c r="H90" s="218"/>
      <c r="I90" s="218"/>
      <c r="J90" s="218"/>
      <c r="K90" s="218"/>
      <c r="L90" s="219"/>
      <c r="M90" s="218"/>
      <c r="N90" s="254"/>
      <c r="O90" s="255"/>
      <c r="P90" s="293" t="str">
        <f>IF(G90="R",IF(OR(AND(実績自動車一覧!H90=SUM(実績事業所!$B$2-1),3&lt;実績自動車一覧!I90),AND(実績自動車一覧!H90=実績事業所!$B$2,4&gt;実績自動車一覧!I90)),"新規",""),"")</f>
        <v/>
      </c>
      <c r="Q90" s="290"/>
      <c r="R90" s="259"/>
      <c r="S90" s="204"/>
      <c r="T90" s="84"/>
      <c r="U90" s="85"/>
      <c r="V90" s="86"/>
      <c r="W90" s="87"/>
      <c r="X90" s="87"/>
      <c r="Y90" s="106"/>
      <c r="Z90" s="16"/>
      <c r="AA90" s="15" t="str">
        <f t="shared" si="33"/>
        <v/>
      </c>
      <c r="AB90" s="15" t="str">
        <f t="shared" si="34"/>
        <v/>
      </c>
      <c r="AC90" s="14" t="str">
        <f t="shared" si="26"/>
        <v/>
      </c>
      <c r="AD90" s="6" t="e">
        <f t="shared" si="35"/>
        <v>#N/A</v>
      </c>
      <c r="AE90" s="6" t="e">
        <f t="shared" si="36"/>
        <v>#N/A</v>
      </c>
      <c r="AF90" s="6" t="e">
        <f t="shared" si="37"/>
        <v>#N/A</v>
      </c>
      <c r="AG90" s="6" t="str">
        <f t="shared" si="27"/>
        <v/>
      </c>
      <c r="AH90" s="6">
        <f t="shared" si="28"/>
        <v>1</v>
      </c>
      <c r="AI90" s="6" t="e">
        <f t="shared" si="38"/>
        <v>#N/A</v>
      </c>
      <c r="AJ90" s="6" t="e">
        <f t="shared" si="39"/>
        <v>#N/A</v>
      </c>
      <c r="AK90" s="6" t="e">
        <f t="shared" si="40"/>
        <v>#N/A</v>
      </c>
      <c r="AL90" s="6" t="e">
        <f t="shared" si="41"/>
        <v>#N/A</v>
      </c>
      <c r="AM90" s="7" t="str">
        <f t="shared" si="42"/>
        <v xml:space="preserve"> </v>
      </c>
      <c r="AN90" s="6" t="e">
        <f t="shared" si="43"/>
        <v>#N/A</v>
      </c>
      <c r="AO90" s="6"/>
      <c r="AP90" s="6"/>
      <c r="AQ90" s="6"/>
      <c r="AR90" s="6"/>
      <c r="AS90" s="6"/>
      <c r="AT90" s="6"/>
      <c r="AU90" s="6"/>
      <c r="AV90" s="6"/>
      <c r="AW90" s="6">
        <f t="shared" si="44"/>
        <v>0</v>
      </c>
      <c r="AX90" s="6" t="e">
        <f t="shared" si="45"/>
        <v>#N/A</v>
      </c>
      <c r="AY90" s="6" t="str">
        <f t="shared" si="29"/>
        <v/>
      </c>
      <c r="AZ90" s="6" t="str">
        <f t="shared" si="30"/>
        <v/>
      </c>
      <c r="BA90" s="6" t="str">
        <f t="shared" si="31"/>
        <v/>
      </c>
      <c r="BB90" s="6" t="str">
        <f t="shared" si="32"/>
        <v/>
      </c>
      <c r="BC90" s="40"/>
      <c r="BI90" t="s">
        <v>837</v>
      </c>
      <c r="CS90" s="286"/>
      <c r="CT90" s="288"/>
      <c r="CU90" s="331" t="str">
        <f t="shared" si="46"/>
        <v/>
      </c>
      <c r="CV90" s="1" t="str">
        <f t="shared" si="47"/>
        <v/>
      </c>
      <c r="CW90" s="1" t="str">
        <f t="shared" si="48"/>
        <v/>
      </c>
      <c r="CZ90" s="343" t="str">
        <f t="shared" si="49"/>
        <v/>
      </c>
    </row>
    <row r="91" spans="1:104" s="1" customFormat="1" ht="13.5" customHeight="1" x14ac:dyDescent="0.2">
      <c r="A91" s="61">
        <v>76</v>
      </c>
      <c r="B91" s="218"/>
      <c r="C91" s="218"/>
      <c r="D91" s="218"/>
      <c r="E91" s="218"/>
      <c r="F91" s="218"/>
      <c r="G91" s="218"/>
      <c r="H91" s="218"/>
      <c r="I91" s="218"/>
      <c r="J91" s="218"/>
      <c r="K91" s="218"/>
      <c r="L91" s="219"/>
      <c r="M91" s="218"/>
      <c r="N91" s="254"/>
      <c r="O91" s="255"/>
      <c r="P91" s="293" t="str">
        <f>IF(G91="R",IF(OR(AND(実績自動車一覧!H91=SUM(実績事業所!$B$2-1),3&lt;実績自動車一覧!I91),AND(実績自動車一覧!H91=実績事業所!$B$2,4&gt;実績自動車一覧!I91)),"新規",""),"")</f>
        <v/>
      </c>
      <c r="Q91" s="290"/>
      <c r="R91" s="259"/>
      <c r="S91" s="204"/>
      <c r="T91" s="84"/>
      <c r="U91" s="85"/>
      <c r="V91" s="86"/>
      <c r="W91" s="87"/>
      <c r="X91" s="87"/>
      <c r="Y91" s="106"/>
      <c r="Z91" s="16"/>
      <c r="AA91" s="15" t="str">
        <f t="shared" si="33"/>
        <v/>
      </c>
      <c r="AB91" s="15" t="str">
        <f t="shared" si="34"/>
        <v/>
      </c>
      <c r="AC91" s="14" t="str">
        <f t="shared" si="26"/>
        <v/>
      </c>
      <c r="AD91" s="6" t="e">
        <f t="shared" si="35"/>
        <v>#N/A</v>
      </c>
      <c r="AE91" s="6" t="e">
        <f t="shared" si="36"/>
        <v>#N/A</v>
      </c>
      <c r="AF91" s="6" t="e">
        <f t="shared" si="37"/>
        <v>#N/A</v>
      </c>
      <c r="AG91" s="6" t="str">
        <f t="shared" si="27"/>
        <v/>
      </c>
      <c r="AH91" s="6">
        <f t="shared" si="28"/>
        <v>1</v>
      </c>
      <c r="AI91" s="6" t="e">
        <f t="shared" si="38"/>
        <v>#N/A</v>
      </c>
      <c r="AJ91" s="6" t="e">
        <f t="shared" si="39"/>
        <v>#N/A</v>
      </c>
      <c r="AK91" s="6" t="e">
        <f t="shared" si="40"/>
        <v>#N/A</v>
      </c>
      <c r="AL91" s="6" t="e">
        <f t="shared" si="41"/>
        <v>#N/A</v>
      </c>
      <c r="AM91" s="7" t="str">
        <f t="shared" si="42"/>
        <v xml:space="preserve"> </v>
      </c>
      <c r="AN91" s="6" t="e">
        <f t="shared" si="43"/>
        <v>#N/A</v>
      </c>
      <c r="AO91" s="6"/>
      <c r="AP91" s="6"/>
      <c r="AQ91" s="6"/>
      <c r="AR91" s="6"/>
      <c r="AS91" s="6"/>
      <c r="AT91" s="6"/>
      <c r="AU91" s="6"/>
      <c r="AV91" s="6"/>
      <c r="AW91" s="6">
        <f t="shared" si="44"/>
        <v>0</v>
      </c>
      <c r="AX91" s="6" t="e">
        <f t="shared" si="45"/>
        <v>#N/A</v>
      </c>
      <c r="AY91" s="6" t="str">
        <f t="shared" si="29"/>
        <v/>
      </c>
      <c r="AZ91" s="6" t="str">
        <f t="shared" si="30"/>
        <v/>
      </c>
      <c r="BA91" s="6" t="str">
        <f t="shared" si="31"/>
        <v/>
      </c>
      <c r="BB91" s="6" t="str">
        <f t="shared" si="32"/>
        <v/>
      </c>
      <c r="BC91" s="40"/>
      <c r="BI91" t="s">
        <v>838</v>
      </c>
      <c r="CS91" s="286"/>
      <c r="CT91" s="288"/>
      <c r="CU91" s="331" t="str">
        <f t="shared" si="46"/>
        <v/>
      </c>
      <c r="CV91" s="1" t="str">
        <f t="shared" si="47"/>
        <v/>
      </c>
      <c r="CW91" s="1" t="str">
        <f t="shared" si="48"/>
        <v/>
      </c>
      <c r="CZ91" s="343" t="str">
        <f t="shared" si="49"/>
        <v/>
      </c>
    </row>
    <row r="92" spans="1:104" s="1" customFormat="1" ht="13.5" customHeight="1" x14ac:dyDescent="0.2">
      <c r="A92" s="61">
        <v>77</v>
      </c>
      <c r="B92" s="218"/>
      <c r="C92" s="218"/>
      <c r="D92" s="218"/>
      <c r="E92" s="218"/>
      <c r="F92" s="218"/>
      <c r="G92" s="218"/>
      <c r="H92" s="218"/>
      <c r="I92" s="218"/>
      <c r="J92" s="218"/>
      <c r="K92" s="218"/>
      <c r="L92" s="219"/>
      <c r="M92" s="218"/>
      <c r="N92" s="254"/>
      <c r="O92" s="255"/>
      <c r="P92" s="293" t="str">
        <f>IF(G92="R",IF(OR(AND(実績自動車一覧!H92=SUM(実績事業所!$B$2-1),3&lt;実績自動車一覧!I92),AND(実績自動車一覧!H92=実績事業所!$B$2,4&gt;実績自動車一覧!I92)),"新規",""),"")</f>
        <v/>
      </c>
      <c r="Q92" s="290"/>
      <c r="R92" s="259"/>
      <c r="S92" s="204"/>
      <c r="T92" s="84"/>
      <c r="U92" s="85"/>
      <c r="V92" s="86"/>
      <c r="W92" s="87"/>
      <c r="X92" s="87"/>
      <c r="Y92" s="106"/>
      <c r="Z92" s="16"/>
      <c r="AA92" s="15" t="str">
        <f t="shared" si="33"/>
        <v/>
      </c>
      <c r="AB92" s="15" t="str">
        <f t="shared" si="34"/>
        <v/>
      </c>
      <c r="AC92" s="14" t="str">
        <f t="shared" si="26"/>
        <v/>
      </c>
      <c r="AD92" s="6" t="e">
        <f t="shared" si="35"/>
        <v>#N/A</v>
      </c>
      <c r="AE92" s="6" t="e">
        <f t="shared" si="36"/>
        <v>#N/A</v>
      </c>
      <c r="AF92" s="6" t="e">
        <f t="shared" si="37"/>
        <v>#N/A</v>
      </c>
      <c r="AG92" s="6" t="str">
        <f t="shared" si="27"/>
        <v/>
      </c>
      <c r="AH92" s="6">
        <f t="shared" si="28"/>
        <v>1</v>
      </c>
      <c r="AI92" s="6" t="e">
        <f t="shared" si="38"/>
        <v>#N/A</v>
      </c>
      <c r="AJ92" s="6" t="e">
        <f t="shared" si="39"/>
        <v>#N/A</v>
      </c>
      <c r="AK92" s="6" t="e">
        <f t="shared" si="40"/>
        <v>#N/A</v>
      </c>
      <c r="AL92" s="6" t="e">
        <f t="shared" si="41"/>
        <v>#N/A</v>
      </c>
      <c r="AM92" s="7" t="str">
        <f t="shared" si="42"/>
        <v xml:space="preserve"> </v>
      </c>
      <c r="AN92" s="6" t="e">
        <f t="shared" si="43"/>
        <v>#N/A</v>
      </c>
      <c r="AO92" s="6"/>
      <c r="AP92" s="6"/>
      <c r="AQ92" s="6"/>
      <c r="AR92" s="6"/>
      <c r="AS92" s="6"/>
      <c r="AT92" s="6"/>
      <c r="AU92" s="6"/>
      <c r="AV92" s="6"/>
      <c r="AW92" s="6">
        <f t="shared" si="44"/>
        <v>0</v>
      </c>
      <c r="AX92" s="6" t="e">
        <f t="shared" si="45"/>
        <v>#N/A</v>
      </c>
      <c r="AY92" s="6" t="str">
        <f t="shared" si="29"/>
        <v/>
      </c>
      <c r="AZ92" s="6" t="str">
        <f t="shared" si="30"/>
        <v/>
      </c>
      <c r="BA92" s="6" t="str">
        <f t="shared" si="31"/>
        <v/>
      </c>
      <c r="BB92" s="6" t="str">
        <f t="shared" si="32"/>
        <v/>
      </c>
      <c r="BC92" s="40"/>
      <c r="BI92" t="s">
        <v>839</v>
      </c>
      <c r="CS92" s="286"/>
      <c r="CT92" s="288"/>
      <c r="CU92" s="331" t="str">
        <f t="shared" si="46"/>
        <v/>
      </c>
      <c r="CV92" s="1" t="str">
        <f t="shared" si="47"/>
        <v/>
      </c>
      <c r="CW92" s="1" t="str">
        <f t="shared" si="48"/>
        <v/>
      </c>
      <c r="CZ92" s="343" t="str">
        <f t="shared" si="49"/>
        <v/>
      </c>
    </row>
    <row r="93" spans="1:104" s="1" customFormat="1" ht="13.5" customHeight="1" x14ac:dyDescent="0.2">
      <c r="A93" s="61">
        <v>78</v>
      </c>
      <c r="B93" s="218"/>
      <c r="C93" s="218"/>
      <c r="D93" s="218"/>
      <c r="E93" s="218"/>
      <c r="F93" s="218"/>
      <c r="G93" s="218"/>
      <c r="H93" s="218"/>
      <c r="I93" s="218"/>
      <c r="J93" s="218"/>
      <c r="K93" s="218"/>
      <c r="L93" s="219"/>
      <c r="M93" s="218"/>
      <c r="N93" s="254"/>
      <c r="O93" s="255"/>
      <c r="P93" s="293" t="str">
        <f>IF(G93="R",IF(OR(AND(実績自動車一覧!H93=SUM(実績事業所!$B$2-1),3&lt;実績自動車一覧!I93),AND(実績自動車一覧!H93=実績事業所!$B$2,4&gt;実績自動車一覧!I93)),"新規",""),"")</f>
        <v/>
      </c>
      <c r="Q93" s="290"/>
      <c r="R93" s="259"/>
      <c r="S93" s="204"/>
      <c r="T93" s="84"/>
      <c r="U93" s="85"/>
      <c r="V93" s="86"/>
      <c r="W93" s="87"/>
      <c r="X93" s="87"/>
      <c r="Y93" s="106"/>
      <c r="Z93" s="16"/>
      <c r="AA93" s="15" t="str">
        <f t="shared" si="33"/>
        <v/>
      </c>
      <c r="AB93" s="15" t="str">
        <f t="shared" si="34"/>
        <v/>
      </c>
      <c r="AC93" s="14" t="str">
        <f t="shared" si="26"/>
        <v/>
      </c>
      <c r="AD93" s="6" t="e">
        <f t="shared" si="35"/>
        <v>#N/A</v>
      </c>
      <c r="AE93" s="6" t="e">
        <f t="shared" si="36"/>
        <v>#N/A</v>
      </c>
      <c r="AF93" s="6" t="e">
        <f t="shared" si="37"/>
        <v>#N/A</v>
      </c>
      <c r="AG93" s="6" t="str">
        <f t="shared" si="27"/>
        <v/>
      </c>
      <c r="AH93" s="6">
        <f t="shared" si="28"/>
        <v>1</v>
      </c>
      <c r="AI93" s="6" t="e">
        <f t="shared" si="38"/>
        <v>#N/A</v>
      </c>
      <c r="AJ93" s="6" t="e">
        <f t="shared" si="39"/>
        <v>#N/A</v>
      </c>
      <c r="AK93" s="6" t="e">
        <f t="shared" si="40"/>
        <v>#N/A</v>
      </c>
      <c r="AL93" s="6" t="e">
        <f t="shared" si="41"/>
        <v>#N/A</v>
      </c>
      <c r="AM93" s="7" t="str">
        <f t="shared" si="42"/>
        <v xml:space="preserve"> </v>
      </c>
      <c r="AN93" s="6" t="e">
        <f t="shared" si="43"/>
        <v>#N/A</v>
      </c>
      <c r="AO93" s="6"/>
      <c r="AP93" s="6"/>
      <c r="AQ93" s="6"/>
      <c r="AR93" s="6"/>
      <c r="AS93" s="6"/>
      <c r="AT93" s="6"/>
      <c r="AU93" s="6"/>
      <c r="AV93" s="6"/>
      <c r="AW93" s="6">
        <f t="shared" si="44"/>
        <v>0</v>
      </c>
      <c r="AX93" s="6" t="e">
        <f t="shared" si="45"/>
        <v>#N/A</v>
      </c>
      <c r="AY93" s="6" t="str">
        <f t="shared" si="29"/>
        <v/>
      </c>
      <c r="AZ93" s="6" t="str">
        <f t="shared" si="30"/>
        <v/>
      </c>
      <c r="BA93" s="6" t="str">
        <f t="shared" si="31"/>
        <v/>
      </c>
      <c r="BB93" s="6" t="str">
        <f t="shared" si="32"/>
        <v/>
      </c>
      <c r="BC93" s="40"/>
      <c r="BI93" t="s">
        <v>840</v>
      </c>
      <c r="CS93" s="286"/>
      <c r="CT93" s="288"/>
      <c r="CU93" s="331" t="str">
        <f t="shared" si="46"/>
        <v/>
      </c>
      <c r="CV93" s="1" t="str">
        <f t="shared" si="47"/>
        <v/>
      </c>
      <c r="CW93" s="1" t="str">
        <f t="shared" si="48"/>
        <v/>
      </c>
      <c r="CZ93" s="343" t="str">
        <f t="shared" si="49"/>
        <v/>
      </c>
    </row>
    <row r="94" spans="1:104" s="1" customFormat="1" ht="13.5" customHeight="1" x14ac:dyDescent="0.2">
      <c r="A94" s="61">
        <v>79</v>
      </c>
      <c r="B94" s="218"/>
      <c r="C94" s="218"/>
      <c r="D94" s="218"/>
      <c r="E94" s="218"/>
      <c r="F94" s="218"/>
      <c r="G94" s="218"/>
      <c r="H94" s="218"/>
      <c r="I94" s="218"/>
      <c r="J94" s="218"/>
      <c r="K94" s="218"/>
      <c r="L94" s="219"/>
      <c r="M94" s="218"/>
      <c r="N94" s="254"/>
      <c r="O94" s="255"/>
      <c r="P94" s="293" t="str">
        <f>IF(G94="R",IF(OR(AND(実績自動車一覧!H94=SUM(実績事業所!$B$2-1),3&lt;実績自動車一覧!I94),AND(実績自動車一覧!H94=実績事業所!$B$2,4&gt;実績自動車一覧!I94)),"新規",""),"")</f>
        <v/>
      </c>
      <c r="Q94" s="290"/>
      <c r="R94" s="259"/>
      <c r="S94" s="204"/>
      <c r="T94" s="84"/>
      <c r="U94" s="85"/>
      <c r="V94" s="86"/>
      <c r="W94" s="87"/>
      <c r="X94" s="87"/>
      <c r="Y94" s="106"/>
      <c r="Z94" s="16"/>
      <c r="AA94" s="15" t="str">
        <f t="shared" si="33"/>
        <v/>
      </c>
      <c r="AB94" s="15" t="str">
        <f t="shared" si="34"/>
        <v/>
      </c>
      <c r="AC94" s="14" t="str">
        <f t="shared" si="26"/>
        <v/>
      </c>
      <c r="AD94" s="6" t="e">
        <f t="shared" si="35"/>
        <v>#N/A</v>
      </c>
      <c r="AE94" s="6" t="e">
        <f t="shared" si="36"/>
        <v>#N/A</v>
      </c>
      <c r="AF94" s="6" t="e">
        <f t="shared" si="37"/>
        <v>#N/A</v>
      </c>
      <c r="AG94" s="6" t="str">
        <f t="shared" si="27"/>
        <v/>
      </c>
      <c r="AH94" s="6">
        <f t="shared" si="28"/>
        <v>1</v>
      </c>
      <c r="AI94" s="6" t="e">
        <f t="shared" si="38"/>
        <v>#N/A</v>
      </c>
      <c r="AJ94" s="6" t="e">
        <f t="shared" si="39"/>
        <v>#N/A</v>
      </c>
      <c r="AK94" s="6" t="e">
        <f t="shared" si="40"/>
        <v>#N/A</v>
      </c>
      <c r="AL94" s="6" t="e">
        <f t="shared" si="41"/>
        <v>#N/A</v>
      </c>
      <c r="AM94" s="7" t="str">
        <f t="shared" si="42"/>
        <v xml:space="preserve"> </v>
      </c>
      <c r="AN94" s="6" t="e">
        <f t="shared" si="43"/>
        <v>#N/A</v>
      </c>
      <c r="AO94" s="6"/>
      <c r="AP94" s="6"/>
      <c r="AQ94" s="6"/>
      <c r="AR94" s="6"/>
      <c r="AS94" s="6"/>
      <c r="AT94" s="6"/>
      <c r="AU94" s="6"/>
      <c r="AV94" s="6"/>
      <c r="AW94" s="6">
        <f t="shared" si="44"/>
        <v>0</v>
      </c>
      <c r="AX94" s="6" t="e">
        <f t="shared" si="45"/>
        <v>#N/A</v>
      </c>
      <c r="AY94" s="6" t="str">
        <f t="shared" si="29"/>
        <v/>
      </c>
      <c r="AZ94" s="6" t="str">
        <f t="shared" si="30"/>
        <v/>
      </c>
      <c r="BA94" s="6" t="str">
        <f t="shared" si="31"/>
        <v/>
      </c>
      <c r="BB94" s="6" t="str">
        <f t="shared" si="32"/>
        <v/>
      </c>
      <c r="BC94" s="40"/>
      <c r="BI94" t="s">
        <v>741</v>
      </c>
      <c r="CS94" s="286"/>
      <c r="CT94" s="288"/>
      <c r="CU94" s="331" t="str">
        <f t="shared" si="46"/>
        <v/>
      </c>
      <c r="CV94" s="1" t="str">
        <f t="shared" si="47"/>
        <v/>
      </c>
      <c r="CW94" s="1" t="str">
        <f t="shared" si="48"/>
        <v/>
      </c>
      <c r="CZ94" s="343" t="str">
        <f t="shared" si="49"/>
        <v/>
      </c>
    </row>
    <row r="95" spans="1:104" s="1" customFormat="1" ht="13.5" customHeight="1" x14ac:dyDescent="0.2">
      <c r="A95" s="61">
        <v>80</v>
      </c>
      <c r="B95" s="218"/>
      <c r="C95" s="218"/>
      <c r="D95" s="218"/>
      <c r="E95" s="218"/>
      <c r="F95" s="218"/>
      <c r="G95" s="218"/>
      <c r="H95" s="218"/>
      <c r="I95" s="218"/>
      <c r="J95" s="218"/>
      <c r="K95" s="218"/>
      <c r="L95" s="219"/>
      <c r="M95" s="218"/>
      <c r="N95" s="254"/>
      <c r="O95" s="255"/>
      <c r="P95" s="293" t="str">
        <f>IF(G95="R",IF(OR(AND(実績自動車一覧!H95=SUM(実績事業所!$B$2-1),3&lt;実績自動車一覧!I95),AND(実績自動車一覧!H95=実績事業所!$B$2,4&gt;実績自動車一覧!I95)),"新規",""),"")</f>
        <v/>
      </c>
      <c r="Q95" s="290"/>
      <c r="R95" s="259"/>
      <c r="S95" s="204"/>
      <c r="T95" s="84"/>
      <c r="U95" s="85"/>
      <c r="V95" s="86"/>
      <c r="W95" s="87"/>
      <c r="X95" s="87"/>
      <c r="Y95" s="106"/>
      <c r="Z95" s="16"/>
      <c r="AA95" s="15" t="str">
        <f t="shared" si="33"/>
        <v/>
      </c>
      <c r="AB95" s="15" t="str">
        <f t="shared" si="34"/>
        <v/>
      </c>
      <c r="AC95" s="14" t="str">
        <f t="shared" si="26"/>
        <v/>
      </c>
      <c r="AD95" s="6" t="e">
        <f t="shared" si="35"/>
        <v>#N/A</v>
      </c>
      <c r="AE95" s="6" t="e">
        <f t="shared" si="36"/>
        <v>#N/A</v>
      </c>
      <c r="AF95" s="6" t="e">
        <f t="shared" si="37"/>
        <v>#N/A</v>
      </c>
      <c r="AG95" s="6" t="str">
        <f t="shared" si="27"/>
        <v/>
      </c>
      <c r="AH95" s="6">
        <f t="shared" si="28"/>
        <v>1</v>
      </c>
      <c r="AI95" s="6" t="e">
        <f t="shared" si="38"/>
        <v>#N/A</v>
      </c>
      <c r="AJ95" s="6" t="e">
        <f t="shared" si="39"/>
        <v>#N/A</v>
      </c>
      <c r="AK95" s="6" t="e">
        <f t="shared" si="40"/>
        <v>#N/A</v>
      </c>
      <c r="AL95" s="6" t="e">
        <f t="shared" si="41"/>
        <v>#N/A</v>
      </c>
      <c r="AM95" s="7" t="str">
        <f t="shared" si="42"/>
        <v xml:space="preserve"> </v>
      </c>
      <c r="AN95" s="6" t="e">
        <f t="shared" si="43"/>
        <v>#N/A</v>
      </c>
      <c r="AO95" s="6"/>
      <c r="AP95" s="6"/>
      <c r="AQ95" s="6"/>
      <c r="AR95" s="6"/>
      <c r="AS95" s="6"/>
      <c r="AT95" s="6"/>
      <c r="AU95" s="6"/>
      <c r="AV95" s="6"/>
      <c r="AW95" s="6">
        <f t="shared" si="44"/>
        <v>0</v>
      </c>
      <c r="AX95" s="6" t="e">
        <f t="shared" si="45"/>
        <v>#N/A</v>
      </c>
      <c r="AY95" s="6" t="str">
        <f t="shared" si="29"/>
        <v/>
      </c>
      <c r="AZ95" s="6" t="str">
        <f t="shared" si="30"/>
        <v/>
      </c>
      <c r="BA95" s="6" t="str">
        <f t="shared" si="31"/>
        <v/>
      </c>
      <c r="BB95" s="6" t="str">
        <f t="shared" si="32"/>
        <v/>
      </c>
      <c r="BC95" s="40"/>
      <c r="BI95" t="s">
        <v>744</v>
      </c>
      <c r="CS95" s="286"/>
      <c r="CT95" s="288"/>
      <c r="CU95" s="331" t="str">
        <f t="shared" si="46"/>
        <v/>
      </c>
      <c r="CV95" s="1" t="str">
        <f t="shared" si="47"/>
        <v/>
      </c>
      <c r="CW95" s="1" t="str">
        <f t="shared" si="48"/>
        <v/>
      </c>
      <c r="CZ95" s="343" t="str">
        <f t="shared" si="49"/>
        <v/>
      </c>
    </row>
    <row r="96" spans="1:104" s="1" customFormat="1" ht="13.5" customHeight="1" x14ac:dyDescent="0.2">
      <c r="A96" s="61">
        <v>81</v>
      </c>
      <c r="B96" s="218"/>
      <c r="C96" s="218"/>
      <c r="D96" s="218"/>
      <c r="E96" s="218"/>
      <c r="F96" s="218"/>
      <c r="G96" s="218"/>
      <c r="H96" s="218"/>
      <c r="I96" s="218"/>
      <c r="J96" s="218"/>
      <c r="K96" s="218"/>
      <c r="L96" s="219"/>
      <c r="M96" s="218"/>
      <c r="N96" s="254"/>
      <c r="O96" s="255"/>
      <c r="P96" s="293" t="str">
        <f>IF(G96="R",IF(OR(AND(実績自動車一覧!H96=SUM(実績事業所!$B$2-1),3&lt;実績自動車一覧!I96),AND(実績自動車一覧!H96=実績事業所!$B$2,4&gt;実績自動車一覧!I96)),"新規",""),"")</f>
        <v/>
      </c>
      <c r="Q96" s="290"/>
      <c r="R96" s="259"/>
      <c r="S96" s="204"/>
      <c r="T96" s="84"/>
      <c r="U96" s="85"/>
      <c r="V96" s="86"/>
      <c r="W96" s="87"/>
      <c r="X96" s="87"/>
      <c r="Y96" s="106"/>
      <c r="Z96" s="16"/>
      <c r="AA96" s="15" t="str">
        <f t="shared" si="33"/>
        <v/>
      </c>
      <c r="AB96" s="15" t="str">
        <f t="shared" si="34"/>
        <v/>
      </c>
      <c r="AC96" s="14" t="str">
        <f t="shared" si="26"/>
        <v/>
      </c>
      <c r="AD96" s="6" t="e">
        <f t="shared" si="35"/>
        <v>#N/A</v>
      </c>
      <c r="AE96" s="6" t="e">
        <f t="shared" si="36"/>
        <v>#N/A</v>
      </c>
      <c r="AF96" s="6" t="e">
        <f t="shared" si="37"/>
        <v>#N/A</v>
      </c>
      <c r="AG96" s="6" t="str">
        <f t="shared" si="27"/>
        <v/>
      </c>
      <c r="AH96" s="6">
        <f t="shared" si="28"/>
        <v>1</v>
      </c>
      <c r="AI96" s="6" t="e">
        <f t="shared" si="38"/>
        <v>#N/A</v>
      </c>
      <c r="AJ96" s="6" t="e">
        <f t="shared" si="39"/>
        <v>#N/A</v>
      </c>
      <c r="AK96" s="6" t="e">
        <f t="shared" si="40"/>
        <v>#N/A</v>
      </c>
      <c r="AL96" s="6" t="e">
        <f t="shared" si="41"/>
        <v>#N/A</v>
      </c>
      <c r="AM96" s="7" t="str">
        <f t="shared" si="42"/>
        <v xml:space="preserve"> </v>
      </c>
      <c r="AN96" s="6" t="e">
        <f t="shared" si="43"/>
        <v>#N/A</v>
      </c>
      <c r="AO96" s="6"/>
      <c r="AP96" s="6"/>
      <c r="AQ96" s="6"/>
      <c r="AR96" s="6"/>
      <c r="AS96" s="6"/>
      <c r="AT96" s="6"/>
      <c r="AU96" s="6"/>
      <c r="AV96" s="6"/>
      <c r="AW96" s="6">
        <f t="shared" si="44"/>
        <v>0</v>
      </c>
      <c r="AX96" s="6" t="e">
        <f t="shared" si="45"/>
        <v>#N/A</v>
      </c>
      <c r="AY96" s="6" t="str">
        <f t="shared" si="29"/>
        <v/>
      </c>
      <c r="AZ96" s="6" t="str">
        <f t="shared" si="30"/>
        <v/>
      </c>
      <c r="BA96" s="6" t="str">
        <f t="shared" si="31"/>
        <v/>
      </c>
      <c r="BB96" s="6" t="str">
        <f t="shared" si="32"/>
        <v/>
      </c>
      <c r="BC96" s="40"/>
      <c r="BI96" t="s">
        <v>750</v>
      </c>
      <c r="CS96" s="286"/>
      <c r="CT96" s="288"/>
      <c r="CU96" s="331" t="str">
        <f t="shared" si="46"/>
        <v/>
      </c>
      <c r="CV96" s="1" t="str">
        <f t="shared" si="47"/>
        <v/>
      </c>
      <c r="CW96" s="1" t="str">
        <f t="shared" si="48"/>
        <v/>
      </c>
      <c r="CZ96" s="343" t="str">
        <f t="shared" si="49"/>
        <v/>
      </c>
    </row>
    <row r="97" spans="1:104" s="1" customFormat="1" ht="13.5" customHeight="1" x14ac:dyDescent="0.2">
      <c r="A97" s="61">
        <v>82</v>
      </c>
      <c r="B97" s="218"/>
      <c r="C97" s="218"/>
      <c r="D97" s="218"/>
      <c r="E97" s="218"/>
      <c r="F97" s="218"/>
      <c r="G97" s="218"/>
      <c r="H97" s="218"/>
      <c r="I97" s="218"/>
      <c r="J97" s="218"/>
      <c r="K97" s="218"/>
      <c r="L97" s="219"/>
      <c r="M97" s="218"/>
      <c r="N97" s="254"/>
      <c r="O97" s="255"/>
      <c r="P97" s="293" t="str">
        <f>IF(G97="R",IF(OR(AND(実績自動車一覧!H97=SUM(実績事業所!$B$2-1),3&lt;実績自動車一覧!I97),AND(実績自動車一覧!H97=実績事業所!$B$2,4&gt;実績自動車一覧!I97)),"新規",""),"")</f>
        <v/>
      </c>
      <c r="Q97" s="290"/>
      <c r="R97" s="259"/>
      <c r="S97" s="204"/>
      <c r="T97" s="84"/>
      <c r="U97" s="85"/>
      <c r="V97" s="86"/>
      <c r="W97" s="87"/>
      <c r="X97" s="87"/>
      <c r="Y97" s="106"/>
      <c r="Z97" s="16"/>
      <c r="AA97" s="15" t="str">
        <f t="shared" si="33"/>
        <v/>
      </c>
      <c r="AB97" s="15" t="str">
        <f t="shared" si="34"/>
        <v/>
      </c>
      <c r="AC97" s="14" t="str">
        <f t="shared" si="26"/>
        <v/>
      </c>
      <c r="AD97" s="6" t="e">
        <f t="shared" si="35"/>
        <v>#N/A</v>
      </c>
      <c r="AE97" s="6" t="e">
        <f t="shared" si="36"/>
        <v>#N/A</v>
      </c>
      <c r="AF97" s="6" t="e">
        <f t="shared" si="37"/>
        <v>#N/A</v>
      </c>
      <c r="AG97" s="6" t="str">
        <f t="shared" si="27"/>
        <v/>
      </c>
      <c r="AH97" s="6">
        <f t="shared" si="28"/>
        <v>1</v>
      </c>
      <c r="AI97" s="6" t="e">
        <f t="shared" si="38"/>
        <v>#N/A</v>
      </c>
      <c r="AJ97" s="6" t="e">
        <f t="shared" si="39"/>
        <v>#N/A</v>
      </c>
      <c r="AK97" s="6" t="e">
        <f t="shared" si="40"/>
        <v>#N/A</v>
      </c>
      <c r="AL97" s="6" t="e">
        <f t="shared" si="41"/>
        <v>#N/A</v>
      </c>
      <c r="AM97" s="7" t="str">
        <f t="shared" si="42"/>
        <v xml:space="preserve"> </v>
      </c>
      <c r="AN97" s="6" t="e">
        <f t="shared" si="43"/>
        <v>#N/A</v>
      </c>
      <c r="AO97" s="6"/>
      <c r="AP97" s="6"/>
      <c r="AQ97" s="6"/>
      <c r="AR97" s="6"/>
      <c r="AS97" s="6"/>
      <c r="AT97" s="6"/>
      <c r="AU97" s="6"/>
      <c r="AV97" s="6"/>
      <c r="AW97" s="6">
        <f t="shared" si="44"/>
        <v>0</v>
      </c>
      <c r="AX97" s="6" t="e">
        <f t="shared" si="45"/>
        <v>#N/A</v>
      </c>
      <c r="AY97" s="6" t="str">
        <f t="shared" si="29"/>
        <v/>
      </c>
      <c r="AZ97" s="6" t="str">
        <f t="shared" si="30"/>
        <v/>
      </c>
      <c r="BA97" s="6" t="str">
        <f t="shared" si="31"/>
        <v/>
      </c>
      <c r="BB97" s="6" t="str">
        <f t="shared" si="32"/>
        <v/>
      </c>
      <c r="BC97" s="40"/>
      <c r="BI97" t="s">
        <v>761</v>
      </c>
      <c r="CS97" s="286"/>
      <c r="CT97" s="288"/>
      <c r="CU97" s="331" t="str">
        <f t="shared" si="46"/>
        <v/>
      </c>
      <c r="CV97" s="1" t="str">
        <f t="shared" si="47"/>
        <v/>
      </c>
      <c r="CW97" s="1" t="str">
        <f t="shared" si="48"/>
        <v/>
      </c>
      <c r="CZ97" s="343" t="str">
        <f t="shared" si="49"/>
        <v/>
      </c>
    </row>
    <row r="98" spans="1:104" s="1" customFormat="1" ht="13.5" customHeight="1" x14ac:dyDescent="0.2">
      <c r="A98" s="61">
        <v>83</v>
      </c>
      <c r="B98" s="218"/>
      <c r="C98" s="218"/>
      <c r="D98" s="218"/>
      <c r="E98" s="218"/>
      <c r="F98" s="218"/>
      <c r="G98" s="218"/>
      <c r="H98" s="218"/>
      <c r="I98" s="218"/>
      <c r="J98" s="218"/>
      <c r="K98" s="218"/>
      <c r="L98" s="219"/>
      <c r="M98" s="218"/>
      <c r="N98" s="254"/>
      <c r="O98" s="255"/>
      <c r="P98" s="293" t="str">
        <f>IF(G98="R",IF(OR(AND(実績自動車一覧!H98=SUM(実績事業所!$B$2-1),3&lt;実績自動車一覧!I98),AND(実績自動車一覧!H98=実績事業所!$B$2,4&gt;実績自動車一覧!I98)),"新規",""),"")</f>
        <v/>
      </c>
      <c r="Q98" s="290"/>
      <c r="R98" s="259"/>
      <c r="S98" s="204"/>
      <c r="T98" s="84"/>
      <c r="U98" s="85"/>
      <c r="V98" s="86"/>
      <c r="W98" s="87"/>
      <c r="X98" s="87"/>
      <c r="Y98" s="106"/>
      <c r="Z98" s="16"/>
      <c r="AA98" s="15" t="str">
        <f t="shared" si="33"/>
        <v/>
      </c>
      <c r="AB98" s="15" t="str">
        <f t="shared" si="34"/>
        <v/>
      </c>
      <c r="AC98" s="14" t="str">
        <f t="shared" si="26"/>
        <v/>
      </c>
      <c r="AD98" s="6" t="e">
        <f t="shared" si="35"/>
        <v>#N/A</v>
      </c>
      <c r="AE98" s="6" t="e">
        <f t="shared" si="36"/>
        <v>#N/A</v>
      </c>
      <c r="AF98" s="6" t="e">
        <f t="shared" si="37"/>
        <v>#N/A</v>
      </c>
      <c r="AG98" s="6" t="str">
        <f t="shared" si="27"/>
        <v/>
      </c>
      <c r="AH98" s="6">
        <f t="shared" si="28"/>
        <v>1</v>
      </c>
      <c r="AI98" s="6" t="e">
        <f t="shared" si="38"/>
        <v>#N/A</v>
      </c>
      <c r="AJ98" s="6" t="e">
        <f t="shared" si="39"/>
        <v>#N/A</v>
      </c>
      <c r="AK98" s="6" t="e">
        <f t="shared" si="40"/>
        <v>#N/A</v>
      </c>
      <c r="AL98" s="6" t="e">
        <f t="shared" si="41"/>
        <v>#N/A</v>
      </c>
      <c r="AM98" s="7" t="str">
        <f t="shared" si="42"/>
        <v xml:space="preserve"> </v>
      </c>
      <c r="AN98" s="6" t="e">
        <f t="shared" si="43"/>
        <v>#N/A</v>
      </c>
      <c r="AO98" s="6"/>
      <c r="AP98" s="6"/>
      <c r="AQ98" s="6"/>
      <c r="AR98" s="6"/>
      <c r="AS98" s="6"/>
      <c r="AT98" s="6"/>
      <c r="AU98" s="6"/>
      <c r="AV98" s="6"/>
      <c r="AW98" s="6">
        <f t="shared" si="44"/>
        <v>0</v>
      </c>
      <c r="AX98" s="6" t="e">
        <f t="shared" si="45"/>
        <v>#N/A</v>
      </c>
      <c r="AY98" s="6" t="str">
        <f t="shared" si="29"/>
        <v/>
      </c>
      <c r="AZ98" s="6" t="str">
        <f t="shared" si="30"/>
        <v/>
      </c>
      <c r="BA98" s="6" t="str">
        <f t="shared" si="31"/>
        <v/>
      </c>
      <c r="BB98" s="6" t="str">
        <f t="shared" si="32"/>
        <v/>
      </c>
      <c r="BC98" s="40"/>
      <c r="BI98" t="s">
        <v>841</v>
      </c>
      <c r="CS98" s="286"/>
      <c r="CT98" s="288"/>
      <c r="CU98" s="331" t="str">
        <f t="shared" si="46"/>
        <v/>
      </c>
      <c r="CV98" s="1" t="str">
        <f t="shared" si="47"/>
        <v/>
      </c>
      <c r="CW98" s="1" t="str">
        <f t="shared" si="48"/>
        <v/>
      </c>
      <c r="CZ98" s="343" t="str">
        <f t="shared" si="49"/>
        <v/>
      </c>
    </row>
    <row r="99" spans="1:104" s="1" customFormat="1" ht="13.5" customHeight="1" x14ac:dyDescent="0.2">
      <c r="A99" s="61">
        <v>84</v>
      </c>
      <c r="B99" s="218"/>
      <c r="C99" s="218"/>
      <c r="D99" s="218"/>
      <c r="E99" s="218"/>
      <c r="F99" s="218"/>
      <c r="G99" s="218"/>
      <c r="H99" s="218"/>
      <c r="I99" s="218"/>
      <c r="J99" s="218"/>
      <c r="K99" s="218"/>
      <c r="L99" s="219"/>
      <c r="M99" s="218"/>
      <c r="N99" s="254"/>
      <c r="O99" s="255"/>
      <c r="P99" s="293" t="str">
        <f>IF(G99="R",IF(OR(AND(実績自動車一覧!H99=SUM(実績事業所!$B$2-1),3&lt;実績自動車一覧!I99),AND(実績自動車一覧!H99=実績事業所!$B$2,4&gt;実績自動車一覧!I99)),"新規",""),"")</f>
        <v/>
      </c>
      <c r="Q99" s="290"/>
      <c r="R99" s="259"/>
      <c r="S99" s="204"/>
      <c r="T99" s="84"/>
      <c r="U99" s="85"/>
      <c r="V99" s="86"/>
      <c r="W99" s="87"/>
      <c r="X99" s="87"/>
      <c r="Y99" s="106"/>
      <c r="Z99" s="16"/>
      <c r="AA99" s="15" t="str">
        <f t="shared" si="33"/>
        <v/>
      </c>
      <c r="AB99" s="15" t="str">
        <f t="shared" si="34"/>
        <v/>
      </c>
      <c r="AC99" s="14" t="str">
        <f t="shared" si="26"/>
        <v/>
      </c>
      <c r="AD99" s="6" t="e">
        <f t="shared" si="35"/>
        <v>#N/A</v>
      </c>
      <c r="AE99" s="6" t="e">
        <f t="shared" si="36"/>
        <v>#N/A</v>
      </c>
      <c r="AF99" s="6" t="e">
        <f t="shared" si="37"/>
        <v>#N/A</v>
      </c>
      <c r="AG99" s="6" t="str">
        <f t="shared" si="27"/>
        <v/>
      </c>
      <c r="AH99" s="6">
        <f t="shared" si="28"/>
        <v>1</v>
      </c>
      <c r="AI99" s="6" t="e">
        <f t="shared" si="38"/>
        <v>#N/A</v>
      </c>
      <c r="AJ99" s="6" t="e">
        <f t="shared" si="39"/>
        <v>#N/A</v>
      </c>
      <c r="AK99" s="6" t="e">
        <f t="shared" si="40"/>
        <v>#N/A</v>
      </c>
      <c r="AL99" s="6" t="e">
        <f t="shared" si="41"/>
        <v>#N/A</v>
      </c>
      <c r="AM99" s="7" t="str">
        <f t="shared" si="42"/>
        <v xml:space="preserve"> </v>
      </c>
      <c r="AN99" s="6" t="e">
        <f t="shared" si="43"/>
        <v>#N/A</v>
      </c>
      <c r="AO99" s="6"/>
      <c r="AP99" s="6"/>
      <c r="AQ99" s="6"/>
      <c r="AR99" s="6"/>
      <c r="AS99" s="6"/>
      <c r="AT99" s="6"/>
      <c r="AU99" s="6"/>
      <c r="AV99" s="6"/>
      <c r="AW99" s="6">
        <f t="shared" si="44"/>
        <v>0</v>
      </c>
      <c r="AX99" s="6" t="e">
        <f t="shared" si="45"/>
        <v>#N/A</v>
      </c>
      <c r="AY99" s="6" t="str">
        <f t="shared" si="29"/>
        <v/>
      </c>
      <c r="AZ99" s="6" t="str">
        <f t="shared" si="30"/>
        <v/>
      </c>
      <c r="BA99" s="6" t="str">
        <f t="shared" si="31"/>
        <v/>
      </c>
      <c r="BB99" s="6" t="str">
        <f t="shared" si="32"/>
        <v/>
      </c>
      <c r="BC99" s="40"/>
      <c r="BI99" t="s">
        <v>842</v>
      </c>
      <c r="CS99" s="286"/>
      <c r="CT99" s="288"/>
      <c r="CU99" s="331" t="str">
        <f t="shared" si="46"/>
        <v/>
      </c>
      <c r="CV99" s="1" t="str">
        <f t="shared" si="47"/>
        <v/>
      </c>
      <c r="CW99" s="1" t="str">
        <f t="shared" si="48"/>
        <v/>
      </c>
      <c r="CZ99" s="343" t="str">
        <f t="shared" si="49"/>
        <v/>
      </c>
    </row>
    <row r="100" spans="1:104" s="1" customFormat="1" ht="13.5" customHeight="1" x14ac:dyDescent="0.2">
      <c r="A100" s="61">
        <v>85</v>
      </c>
      <c r="B100" s="218"/>
      <c r="C100" s="218"/>
      <c r="D100" s="218"/>
      <c r="E100" s="218"/>
      <c r="F100" s="218"/>
      <c r="G100" s="218"/>
      <c r="H100" s="218"/>
      <c r="I100" s="218"/>
      <c r="J100" s="218"/>
      <c r="K100" s="218"/>
      <c r="L100" s="219"/>
      <c r="M100" s="218"/>
      <c r="N100" s="254"/>
      <c r="O100" s="255"/>
      <c r="P100" s="293" t="str">
        <f>IF(G100="R",IF(OR(AND(実績自動車一覧!H100=SUM(実績事業所!$B$2-1),3&lt;実績自動車一覧!I100),AND(実績自動車一覧!H100=実績事業所!$B$2,4&gt;実績自動車一覧!I100)),"新規",""),"")</f>
        <v/>
      </c>
      <c r="Q100" s="290"/>
      <c r="R100" s="259"/>
      <c r="S100" s="204"/>
      <c r="T100" s="84"/>
      <c r="U100" s="85"/>
      <c r="V100" s="86"/>
      <c r="W100" s="87"/>
      <c r="X100" s="87"/>
      <c r="Y100" s="106"/>
      <c r="Z100" s="16"/>
      <c r="AA100" s="15" t="str">
        <f t="shared" si="33"/>
        <v/>
      </c>
      <c r="AB100" s="15" t="str">
        <f t="shared" si="34"/>
        <v/>
      </c>
      <c r="AC100" s="14" t="str">
        <f t="shared" si="26"/>
        <v/>
      </c>
      <c r="AD100" s="6" t="e">
        <f t="shared" si="35"/>
        <v>#N/A</v>
      </c>
      <c r="AE100" s="6" t="e">
        <f t="shared" si="36"/>
        <v>#N/A</v>
      </c>
      <c r="AF100" s="6" t="e">
        <f t="shared" si="37"/>
        <v>#N/A</v>
      </c>
      <c r="AG100" s="6" t="str">
        <f t="shared" si="27"/>
        <v/>
      </c>
      <c r="AH100" s="6">
        <f t="shared" si="28"/>
        <v>1</v>
      </c>
      <c r="AI100" s="6" t="e">
        <f t="shared" si="38"/>
        <v>#N/A</v>
      </c>
      <c r="AJ100" s="6" t="e">
        <f t="shared" si="39"/>
        <v>#N/A</v>
      </c>
      <c r="AK100" s="6" t="e">
        <f t="shared" si="40"/>
        <v>#N/A</v>
      </c>
      <c r="AL100" s="6" t="e">
        <f t="shared" si="41"/>
        <v>#N/A</v>
      </c>
      <c r="AM100" s="7" t="str">
        <f t="shared" si="42"/>
        <v xml:space="preserve"> </v>
      </c>
      <c r="AN100" s="6" t="e">
        <f t="shared" si="43"/>
        <v>#N/A</v>
      </c>
      <c r="AO100" s="6"/>
      <c r="AP100" s="6"/>
      <c r="AQ100" s="6"/>
      <c r="AR100" s="6"/>
      <c r="AS100" s="6"/>
      <c r="AT100" s="6"/>
      <c r="AU100" s="6"/>
      <c r="AV100" s="6"/>
      <c r="AW100" s="6">
        <f t="shared" si="44"/>
        <v>0</v>
      </c>
      <c r="AX100" s="6" t="e">
        <f t="shared" si="45"/>
        <v>#N/A</v>
      </c>
      <c r="AY100" s="6" t="str">
        <f t="shared" si="29"/>
        <v/>
      </c>
      <c r="AZ100" s="6" t="str">
        <f t="shared" si="30"/>
        <v/>
      </c>
      <c r="BA100" s="6" t="str">
        <f t="shared" si="31"/>
        <v/>
      </c>
      <c r="BB100" s="6" t="str">
        <f t="shared" si="32"/>
        <v/>
      </c>
      <c r="BC100" s="40"/>
      <c r="BI100" t="s">
        <v>843</v>
      </c>
      <c r="CS100" s="286"/>
      <c r="CT100" s="288"/>
      <c r="CU100" s="331" t="str">
        <f t="shared" si="46"/>
        <v/>
      </c>
      <c r="CV100" s="1" t="str">
        <f t="shared" si="47"/>
        <v/>
      </c>
      <c r="CW100" s="1" t="str">
        <f t="shared" si="48"/>
        <v/>
      </c>
      <c r="CZ100" s="343" t="str">
        <f t="shared" si="49"/>
        <v/>
      </c>
    </row>
    <row r="101" spans="1:104" s="1" customFormat="1" ht="13.5" customHeight="1" x14ac:dyDescent="0.2">
      <c r="A101" s="61">
        <v>86</v>
      </c>
      <c r="B101" s="218"/>
      <c r="C101" s="218"/>
      <c r="D101" s="218"/>
      <c r="E101" s="218"/>
      <c r="F101" s="218"/>
      <c r="G101" s="218"/>
      <c r="H101" s="218"/>
      <c r="I101" s="218"/>
      <c r="J101" s="218"/>
      <c r="K101" s="218"/>
      <c r="L101" s="219"/>
      <c r="M101" s="218"/>
      <c r="N101" s="254"/>
      <c r="O101" s="255"/>
      <c r="P101" s="293" t="str">
        <f>IF(G101="R",IF(OR(AND(実績自動車一覧!H101=SUM(実績事業所!$B$2-1),3&lt;実績自動車一覧!I101),AND(実績自動車一覧!H101=実績事業所!$B$2,4&gt;実績自動車一覧!I101)),"新規",""),"")</f>
        <v/>
      </c>
      <c r="Q101" s="290"/>
      <c r="R101" s="259"/>
      <c r="S101" s="204"/>
      <c r="T101" s="84"/>
      <c r="U101" s="85"/>
      <c r="V101" s="86"/>
      <c r="W101" s="87"/>
      <c r="X101" s="87"/>
      <c r="Y101" s="106"/>
      <c r="Z101" s="16"/>
      <c r="AA101" s="15" t="str">
        <f t="shared" si="33"/>
        <v/>
      </c>
      <c r="AB101" s="15" t="str">
        <f t="shared" si="34"/>
        <v/>
      </c>
      <c r="AC101" s="14" t="str">
        <f t="shared" si="26"/>
        <v/>
      </c>
      <c r="AD101" s="6" t="e">
        <f t="shared" si="35"/>
        <v>#N/A</v>
      </c>
      <c r="AE101" s="6" t="e">
        <f t="shared" si="36"/>
        <v>#N/A</v>
      </c>
      <c r="AF101" s="6" t="e">
        <f t="shared" si="37"/>
        <v>#N/A</v>
      </c>
      <c r="AG101" s="6" t="str">
        <f t="shared" si="27"/>
        <v/>
      </c>
      <c r="AH101" s="6">
        <f t="shared" si="28"/>
        <v>1</v>
      </c>
      <c r="AI101" s="6" t="e">
        <f t="shared" si="38"/>
        <v>#N/A</v>
      </c>
      <c r="AJ101" s="6" t="e">
        <f t="shared" si="39"/>
        <v>#N/A</v>
      </c>
      <c r="AK101" s="6" t="e">
        <f t="shared" si="40"/>
        <v>#N/A</v>
      </c>
      <c r="AL101" s="6" t="e">
        <f t="shared" si="41"/>
        <v>#N/A</v>
      </c>
      <c r="AM101" s="7" t="str">
        <f t="shared" si="42"/>
        <v xml:space="preserve"> </v>
      </c>
      <c r="AN101" s="6" t="e">
        <f t="shared" si="43"/>
        <v>#N/A</v>
      </c>
      <c r="AO101" s="6"/>
      <c r="AP101" s="6"/>
      <c r="AQ101" s="6"/>
      <c r="AR101" s="6"/>
      <c r="AS101" s="6"/>
      <c r="AT101" s="6"/>
      <c r="AU101" s="6"/>
      <c r="AV101" s="6"/>
      <c r="AW101" s="6">
        <f t="shared" si="44"/>
        <v>0</v>
      </c>
      <c r="AX101" s="6" t="e">
        <f t="shared" si="45"/>
        <v>#N/A</v>
      </c>
      <c r="AY101" s="6" t="str">
        <f t="shared" si="29"/>
        <v/>
      </c>
      <c r="AZ101" s="6" t="str">
        <f t="shared" si="30"/>
        <v/>
      </c>
      <c r="BA101" s="6" t="str">
        <f t="shared" si="31"/>
        <v/>
      </c>
      <c r="BB101" s="6" t="str">
        <f t="shared" si="32"/>
        <v/>
      </c>
      <c r="BC101" s="40"/>
      <c r="BI101" t="s">
        <v>844</v>
      </c>
      <c r="CS101" s="286"/>
      <c r="CT101" s="288"/>
      <c r="CU101" s="331" t="str">
        <f t="shared" si="46"/>
        <v/>
      </c>
      <c r="CV101" s="1" t="str">
        <f t="shared" si="47"/>
        <v/>
      </c>
      <c r="CW101" s="1" t="str">
        <f t="shared" si="48"/>
        <v/>
      </c>
      <c r="CZ101" s="343" t="str">
        <f t="shared" si="49"/>
        <v/>
      </c>
    </row>
    <row r="102" spans="1:104" s="1" customFormat="1" ht="13.5" customHeight="1" x14ac:dyDescent="0.2">
      <c r="A102" s="61">
        <v>87</v>
      </c>
      <c r="B102" s="218"/>
      <c r="C102" s="218"/>
      <c r="D102" s="218"/>
      <c r="E102" s="218"/>
      <c r="F102" s="218"/>
      <c r="G102" s="218"/>
      <c r="H102" s="218"/>
      <c r="I102" s="218"/>
      <c r="J102" s="218"/>
      <c r="K102" s="218"/>
      <c r="L102" s="219"/>
      <c r="M102" s="218"/>
      <c r="N102" s="254"/>
      <c r="O102" s="255"/>
      <c r="P102" s="293" t="str">
        <f>IF(G102="R",IF(OR(AND(実績自動車一覧!H102=SUM(実績事業所!$B$2-1),3&lt;実績自動車一覧!I102),AND(実績自動車一覧!H102=実績事業所!$B$2,4&gt;実績自動車一覧!I102)),"新規",""),"")</f>
        <v/>
      </c>
      <c r="Q102" s="290"/>
      <c r="R102" s="259"/>
      <c r="S102" s="204"/>
      <c r="T102" s="84"/>
      <c r="U102" s="85"/>
      <c r="V102" s="86"/>
      <c r="W102" s="87"/>
      <c r="X102" s="87"/>
      <c r="Y102" s="106"/>
      <c r="Z102" s="16"/>
      <c r="AA102" s="15" t="str">
        <f t="shared" si="33"/>
        <v/>
      </c>
      <c r="AB102" s="15" t="str">
        <f t="shared" si="34"/>
        <v/>
      </c>
      <c r="AC102" s="14" t="str">
        <f t="shared" si="26"/>
        <v/>
      </c>
      <c r="AD102" s="6" t="e">
        <f t="shared" si="35"/>
        <v>#N/A</v>
      </c>
      <c r="AE102" s="6" t="e">
        <f t="shared" si="36"/>
        <v>#N/A</v>
      </c>
      <c r="AF102" s="6" t="e">
        <f t="shared" si="37"/>
        <v>#N/A</v>
      </c>
      <c r="AG102" s="6" t="str">
        <f t="shared" si="27"/>
        <v/>
      </c>
      <c r="AH102" s="6">
        <f t="shared" si="28"/>
        <v>1</v>
      </c>
      <c r="AI102" s="6" t="e">
        <f t="shared" si="38"/>
        <v>#N/A</v>
      </c>
      <c r="AJ102" s="6" t="e">
        <f t="shared" si="39"/>
        <v>#N/A</v>
      </c>
      <c r="AK102" s="6" t="e">
        <f t="shared" si="40"/>
        <v>#N/A</v>
      </c>
      <c r="AL102" s="6" t="e">
        <f t="shared" si="41"/>
        <v>#N/A</v>
      </c>
      <c r="AM102" s="7" t="str">
        <f t="shared" si="42"/>
        <v xml:space="preserve"> </v>
      </c>
      <c r="AN102" s="6" t="e">
        <f t="shared" si="43"/>
        <v>#N/A</v>
      </c>
      <c r="AO102" s="6"/>
      <c r="AP102" s="6"/>
      <c r="AQ102" s="6"/>
      <c r="AR102" s="6"/>
      <c r="AS102" s="6"/>
      <c r="AT102" s="6"/>
      <c r="AU102" s="6"/>
      <c r="AV102" s="6"/>
      <c r="AW102" s="6">
        <f t="shared" si="44"/>
        <v>0</v>
      </c>
      <c r="AX102" s="6" t="e">
        <f t="shared" si="45"/>
        <v>#N/A</v>
      </c>
      <c r="AY102" s="6" t="str">
        <f t="shared" si="29"/>
        <v/>
      </c>
      <c r="AZ102" s="6" t="str">
        <f t="shared" si="30"/>
        <v/>
      </c>
      <c r="BA102" s="6" t="str">
        <f t="shared" si="31"/>
        <v/>
      </c>
      <c r="BB102" s="6" t="str">
        <f t="shared" si="32"/>
        <v/>
      </c>
      <c r="BC102" s="40"/>
      <c r="BI102" t="s">
        <v>845</v>
      </c>
      <c r="CS102" s="286"/>
      <c r="CT102" s="288"/>
      <c r="CU102" s="331" t="str">
        <f t="shared" si="46"/>
        <v/>
      </c>
      <c r="CV102" s="1" t="str">
        <f t="shared" si="47"/>
        <v/>
      </c>
      <c r="CW102" s="1" t="str">
        <f t="shared" si="48"/>
        <v/>
      </c>
      <c r="CZ102" s="343" t="str">
        <f t="shared" si="49"/>
        <v/>
      </c>
    </row>
    <row r="103" spans="1:104" s="1" customFormat="1" ht="13.5" customHeight="1" x14ac:dyDescent="0.2">
      <c r="A103" s="61">
        <v>88</v>
      </c>
      <c r="B103" s="218"/>
      <c r="C103" s="218"/>
      <c r="D103" s="218"/>
      <c r="E103" s="218"/>
      <c r="F103" s="218"/>
      <c r="G103" s="218"/>
      <c r="H103" s="218"/>
      <c r="I103" s="218"/>
      <c r="J103" s="218"/>
      <c r="K103" s="218"/>
      <c r="L103" s="219"/>
      <c r="M103" s="218"/>
      <c r="N103" s="254"/>
      <c r="O103" s="255"/>
      <c r="P103" s="293" t="str">
        <f>IF(G103="R",IF(OR(AND(実績自動車一覧!H103=SUM(実績事業所!$B$2-1),3&lt;実績自動車一覧!I103),AND(実績自動車一覧!H103=実績事業所!$B$2,4&gt;実績自動車一覧!I103)),"新規",""),"")</f>
        <v/>
      </c>
      <c r="Q103" s="290"/>
      <c r="R103" s="259"/>
      <c r="S103" s="204"/>
      <c r="T103" s="84"/>
      <c r="U103" s="85"/>
      <c r="V103" s="86"/>
      <c r="W103" s="87"/>
      <c r="X103" s="87"/>
      <c r="Y103" s="106"/>
      <c r="Z103" s="16"/>
      <c r="AA103" s="15" t="str">
        <f t="shared" si="33"/>
        <v/>
      </c>
      <c r="AB103" s="15" t="str">
        <f t="shared" si="34"/>
        <v/>
      </c>
      <c r="AC103" s="14" t="str">
        <f t="shared" si="26"/>
        <v/>
      </c>
      <c r="AD103" s="6" t="e">
        <f t="shared" si="35"/>
        <v>#N/A</v>
      </c>
      <c r="AE103" s="6" t="e">
        <f t="shared" si="36"/>
        <v>#N/A</v>
      </c>
      <c r="AF103" s="6" t="e">
        <f t="shared" si="37"/>
        <v>#N/A</v>
      </c>
      <c r="AG103" s="6" t="str">
        <f t="shared" si="27"/>
        <v/>
      </c>
      <c r="AH103" s="6">
        <f t="shared" si="28"/>
        <v>1</v>
      </c>
      <c r="AI103" s="6" t="e">
        <f t="shared" si="38"/>
        <v>#N/A</v>
      </c>
      <c r="AJ103" s="6" t="e">
        <f t="shared" si="39"/>
        <v>#N/A</v>
      </c>
      <c r="AK103" s="6" t="e">
        <f t="shared" si="40"/>
        <v>#N/A</v>
      </c>
      <c r="AL103" s="6" t="e">
        <f t="shared" si="41"/>
        <v>#N/A</v>
      </c>
      <c r="AM103" s="7" t="str">
        <f t="shared" si="42"/>
        <v xml:space="preserve"> </v>
      </c>
      <c r="AN103" s="6" t="e">
        <f t="shared" si="43"/>
        <v>#N/A</v>
      </c>
      <c r="AO103" s="6"/>
      <c r="AP103" s="6"/>
      <c r="AQ103" s="6"/>
      <c r="AR103" s="6"/>
      <c r="AS103" s="6"/>
      <c r="AT103" s="6"/>
      <c r="AU103" s="6"/>
      <c r="AV103" s="6"/>
      <c r="AW103" s="6">
        <f t="shared" si="44"/>
        <v>0</v>
      </c>
      <c r="AX103" s="6" t="e">
        <f t="shared" si="45"/>
        <v>#N/A</v>
      </c>
      <c r="AY103" s="6" t="str">
        <f t="shared" si="29"/>
        <v/>
      </c>
      <c r="AZ103" s="6" t="str">
        <f t="shared" si="30"/>
        <v/>
      </c>
      <c r="BA103" s="6" t="str">
        <f t="shared" si="31"/>
        <v/>
      </c>
      <c r="BB103" s="6" t="str">
        <f t="shared" si="32"/>
        <v/>
      </c>
      <c r="BC103" s="40"/>
      <c r="BI103" t="s">
        <v>846</v>
      </c>
      <c r="CS103" s="286"/>
      <c r="CT103" s="288"/>
      <c r="CU103" s="331" t="str">
        <f t="shared" si="46"/>
        <v/>
      </c>
      <c r="CV103" s="1" t="str">
        <f t="shared" si="47"/>
        <v/>
      </c>
      <c r="CW103" s="1" t="str">
        <f t="shared" si="48"/>
        <v/>
      </c>
      <c r="CZ103" s="343" t="str">
        <f t="shared" si="49"/>
        <v/>
      </c>
    </row>
    <row r="104" spans="1:104" s="1" customFormat="1" ht="13.5" customHeight="1" x14ac:dyDescent="0.2">
      <c r="A104" s="61">
        <v>89</v>
      </c>
      <c r="B104" s="218"/>
      <c r="C104" s="218"/>
      <c r="D104" s="218"/>
      <c r="E104" s="218"/>
      <c r="F104" s="218"/>
      <c r="G104" s="218"/>
      <c r="H104" s="218"/>
      <c r="I104" s="218"/>
      <c r="J104" s="218"/>
      <c r="K104" s="218"/>
      <c r="L104" s="219"/>
      <c r="M104" s="218"/>
      <c r="N104" s="254"/>
      <c r="O104" s="255"/>
      <c r="P104" s="293" t="str">
        <f>IF(G104="R",IF(OR(AND(実績自動車一覧!H104=SUM(実績事業所!$B$2-1),3&lt;実績自動車一覧!I104),AND(実績自動車一覧!H104=実績事業所!$B$2,4&gt;実績自動車一覧!I104)),"新規",""),"")</f>
        <v/>
      </c>
      <c r="Q104" s="290"/>
      <c r="R104" s="259"/>
      <c r="S104" s="204"/>
      <c r="T104" s="84"/>
      <c r="U104" s="85"/>
      <c r="V104" s="86"/>
      <c r="W104" s="87"/>
      <c r="X104" s="87"/>
      <c r="Y104" s="106"/>
      <c r="Z104" s="16"/>
      <c r="AA104" s="15" t="str">
        <f t="shared" si="33"/>
        <v/>
      </c>
      <c r="AB104" s="15" t="str">
        <f t="shared" si="34"/>
        <v/>
      </c>
      <c r="AC104" s="14" t="str">
        <f t="shared" si="26"/>
        <v/>
      </c>
      <c r="AD104" s="6" t="e">
        <f t="shared" si="35"/>
        <v>#N/A</v>
      </c>
      <c r="AE104" s="6" t="e">
        <f t="shared" si="36"/>
        <v>#N/A</v>
      </c>
      <c r="AF104" s="6" t="e">
        <f t="shared" si="37"/>
        <v>#N/A</v>
      </c>
      <c r="AG104" s="6" t="str">
        <f t="shared" si="27"/>
        <v/>
      </c>
      <c r="AH104" s="6">
        <f t="shared" si="28"/>
        <v>1</v>
      </c>
      <c r="AI104" s="6" t="e">
        <f t="shared" si="38"/>
        <v>#N/A</v>
      </c>
      <c r="AJ104" s="6" t="e">
        <f t="shared" si="39"/>
        <v>#N/A</v>
      </c>
      <c r="AK104" s="6" t="e">
        <f t="shared" si="40"/>
        <v>#N/A</v>
      </c>
      <c r="AL104" s="6" t="e">
        <f t="shared" si="41"/>
        <v>#N/A</v>
      </c>
      <c r="AM104" s="7" t="str">
        <f t="shared" si="42"/>
        <v xml:space="preserve"> </v>
      </c>
      <c r="AN104" s="6" t="e">
        <f t="shared" si="43"/>
        <v>#N/A</v>
      </c>
      <c r="AO104" s="6"/>
      <c r="AP104" s="6"/>
      <c r="AQ104" s="6"/>
      <c r="AR104" s="6"/>
      <c r="AS104" s="6"/>
      <c r="AT104" s="6"/>
      <c r="AU104" s="6"/>
      <c r="AV104" s="6"/>
      <c r="AW104" s="6">
        <f t="shared" si="44"/>
        <v>0</v>
      </c>
      <c r="AX104" s="6" t="e">
        <f t="shared" si="45"/>
        <v>#N/A</v>
      </c>
      <c r="AY104" s="6" t="str">
        <f t="shared" si="29"/>
        <v/>
      </c>
      <c r="AZ104" s="6" t="str">
        <f t="shared" si="30"/>
        <v/>
      </c>
      <c r="BA104" s="6" t="str">
        <f t="shared" si="31"/>
        <v/>
      </c>
      <c r="BB104" s="6" t="str">
        <f t="shared" si="32"/>
        <v/>
      </c>
      <c r="BC104" s="40"/>
      <c r="BI104" t="s">
        <v>847</v>
      </c>
      <c r="CS104" s="286"/>
      <c r="CT104" s="288"/>
      <c r="CU104" s="331" t="str">
        <f t="shared" si="46"/>
        <v/>
      </c>
      <c r="CV104" s="1" t="str">
        <f t="shared" si="47"/>
        <v/>
      </c>
      <c r="CW104" s="1" t="str">
        <f t="shared" si="48"/>
        <v/>
      </c>
      <c r="CZ104" s="343" t="str">
        <f t="shared" si="49"/>
        <v/>
      </c>
    </row>
    <row r="105" spans="1:104" s="1" customFormat="1" ht="13.5" customHeight="1" x14ac:dyDescent="0.2">
      <c r="A105" s="61">
        <v>90</v>
      </c>
      <c r="B105" s="218"/>
      <c r="C105" s="218"/>
      <c r="D105" s="218"/>
      <c r="E105" s="218"/>
      <c r="F105" s="218"/>
      <c r="G105" s="218"/>
      <c r="H105" s="218"/>
      <c r="I105" s="218"/>
      <c r="J105" s="218"/>
      <c r="K105" s="218"/>
      <c r="L105" s="219"/>
      <c r="M105" s="218"/>
      <c r="N105" s="254"/>
      <c r="O105" s="255"/>
      <c r="P105" s="293" t="str">
        <f>IF(G105="R",IF(OR(AND(実績自動車一覧!H105=SUM(実績事業所!$B$2-1),3&lt;実績自動車一覧!I105),AND(実績自動車一覧!H105=実績事業所!$B$2,4&gt;実績自動車一覧!I105)),"新規",""),"")</f>
        <v/>
      </c>
      <c r="Q105" s="290"/>
      <c r="R105" s="259"/>
      <c r="S105" s="204"/>
      <c r="T105" s="84"/>
      <c r="U105" s="85"/>
      <c r="V105" s="86"/>
      <c r="W105" s="87"/>
      <c r="X105" s="87"/>
      <c r="Y105" s="106"/>
      <c r="Z105" s="16"/>
      <c r="AA105" s="15" t="str">
        <f t="shared" si="33"/>
        <v/>
      </c>
      <c r="AB105" s="15" t="str">
        <f t="shared" si="34"/>
        <v/>
      </c>
      <c r="AC105" s="14" t="str">
        <f t="shared" si="26"/>
        <v/>
      </c>
      <c r="AD105" s="6" t="e">
        <f t="shared" si="35"/>
        <v>#N/A</v>
      </c>
      <c r="AE105" s="6" t="e">
        <f t="shared" si="36"/>
        <v>#N/A</v>
      </c>
      <c r="AF105" s="6" t="e">
        <f t="shared" si="37"/>
        <v>#N/A</v>
      </c>
      <c r="AG105" s="6" t="str">
        <f t="shared" si="27"/>
        <v/>
      </c>
      <c r="AH105" s="6">
        <f t="shared" si="28"/>
        <v>1</v>
      </c>
      <c r="AI105" s="6" t="e">
        <f t="shared" si="38"/>
        <v>#N/A</v>
      </c>
      <c r="AJ105" s="6" t="e">
        <f t="shared" si="39"/>
        <v>#N/A</v>
      </c>
      <c r="AK105" s="6" t="e">
        <f t="shared" si="40"/>
        <v>#N/A</v>
      </c>
      <c r="AL105" s="6" t="e">
        <f t="shared" si="41"/>
        <v>#N/A</v>
      </c>
      <c r="AM105" s="7" t="str">
        <f t="shared" si="42"/>
        <v xml:space="preserve"> </v>
      </c>
      <c r="AN105" s="6" t="e">
        <f t="shared" si="43"/>
        <v>#N/A</v>
      </c>
      <c r="AO105" s="6"/>
      <c r="AP105" s="6"/>
      <c r="AQ105" s="6"/>
      <c r="AR105" s="6"/>
      <c r="AS105" s="6"/>
      <c r="AT105" s="6"/>
      <c r="AU105" s="6"/>
      <c r="AV105" s="6"/>
      <c r="AW105" s="6">
        <f t="shared" si="44"/>
        <v>0</v>
      </c>
      <c r="AX105" s="6" t="e">
        <f t="shared" si="45"/>
        <v>#N/A</v>
      </c>
      <c r="AY105" s="6" t="str">
        <f t="shared" si="29"/>
        <v/>
      </c>
      <c r="AZ105" s="6" t="str">
        <f t="shared" si="30"/>
        <v/>
      </c>
      <c r="BA105" s="6" t="str">
        <f t="shared" si="31"/>
        <v/>
      </c>
      <c r="BB105" s="6" t="str">
        <f t="shared" si="32"/>
        <v/>
      </c>
      <c r="BC105" s="40"/>
      <c r="BI105" t="s">
        <v>848</v>
      </c>
      <c r="CS105" s="286"/>
      <c r="CT105" s="288"/>
      <c r="CU105" s="331" t="str">
        <f t="shared" si="46"/>
        <v/>
      </c>
      <c r="CV105" s="1" t="str">
        <f t="shared" si="47"/>
        <v/>
      </c>
      <c r="CW105" s="1" t="str">
        <f t="shared" si="48"/>
        <v/>
      </c>
      <c r="CZ105" s="343" t="str">
        <f t="shared" si="49"/>
        <v/>
      </c>
    </row>
    <row r="106" spans="1:104" s="1" customFormat="1" ht="13.5" customHeight="1" x14ac:dyDescent="0.2">
      <c r="A106" s="61">
        <v>91</v>
      </c>
      <c r="B106" s="218"/>
      <c r="C106" s="218"/>
      <c r="D106" s="218"/>
      <c r="E106" s="218"/>
      <c r="F106" s="218"/>
      <c r="G106" s="218"/>
      <c r="H106" s="218"/>
      <c r="I106" s="218"/>
      <c r="J106" s="218"/>
      <c r="K106" s="218"/>
      <c r="L106" s="219"/>
      <c r="M106" s="218"/>
      <c r="N106" s="254"/>
      <c r="O106" s="255"/>
      <c r="P106" s="293" t="str">
        <f>IF(G106="R",IF(OR(AND(実績自動車一覧!H106=SUM(実績事業所!$B$2-1),3&lt;実績自動車一覧!I106),AND(実績自動車一覧!H106=実績事業所!$B$2,4&gt;実績自動車一覧!I106)),"新規",""),"")</f>
        <v/>
      </c>
      <c r="Q106" s="290"/>
      <c r="R106" s="259"/>
      <c r="S106" s="204"/>
      <c r="T106" s="84"/>
      <c r="U106" s="85"/>
      <c r="V106" s="86"/>
      <c r="W106" s="87"/>
      <c r="X106" s="87"/>
      <c r="Y106" s="106"/>
      <c r="Z106" s="16"/>
      <c r="AA106" s="15" t="str">
        <f t="shared" si="33"/>
        <v/>
      </c>
      <c r="AB106" s="15" t="str">
        <f t="shared" si="34"/>
        <v/>
      </c>
      <c r="AC106" s="14" t="str">
        <f t="shared" si="26"/>
        <v/>
      </c>
      <c r="AD106" s="6" t="e">
        <f t="shared" si="35"/>
        <v>#N/A</v>
      </c>
      <c r="AE106" s="6" t="e">
        <f t="shared" si="36"/>
        <v>#N/A</v>
      </c>
      <c r="AF106" s="6" t="e">
        <f t="shared" si="37"/>
        <v>#N/A</v>
      </c>
      <c r="AG106" s="6" t="str">
        <f t="shared" si="27"/>
        <v/>
      </c>
      <c r="AH106" s="6">
        <f t="shared" si="28"/>
        <v>1</v>
      </c>
      <c r="AI106" s="6" t="e">
        <f t="shared" si="38"/>
        <v>#N/A</v>
      </c>
      <c r="AJ106" s="6" t="e">
        <f t="shared" si="39"/>
        <v>#N/A</v>
      </c>
      <c r="AK106" s="6" t="e">
        <f t="shared" si="40"/>
        <v>#N/A</v>
      </c>
      <c r="AL106" s="6" t="e">
        <f t="shared" si="41"/>
        <v>#N/A</v>
      </c>
      <c r="AM106" s="7" t="str">
        <f t="shared" si="42"/>
        <v xml:space="preserve"> </v>
      </c>
      <c r="AN106" s="6" t="e">
        <f t="shared" si="43"/>
        <v>#N/A</v>
      </c>
      <c r="AO106" s="6"/>
      <c r="AP106" s="6"/>
      <c r="AQ106" s="6"/>
      <c r="AR106" s="6"/>
      <c r="AS106" s="6"/>
      <c r="AT106" s="6"/>
      <c r="AU106" s="6"/>
      <c r="AV106" s="6"/>
      <c r="AW106" s="6">
        <f t="shared" si="44"/>
        <v>0</v>
      </c>
      <c r="AX106" s="6" t="e">
        <f t="shared" si="45"/>
        <v>#N/A</v>
      </c>
      <c r="AY106" s="6" t="str">
        <f t="shared" si="29"/>
        <v/>
      </c>
      <c r="AZ106" s="6" t="str">
        <f t="shared" si="30"/>
        <v/>
      </c>
      <c r="BA106" s="6" t="str">
        <f t="shared" si="31"/>
        <v/>
      </c>
      <c r="BB106" s="6" t="str">
        <f t="shared" si="32"/>
        <v/>
      </c>
      <c r="BC106" s="40"/>
      <c r="BI106" t="s">
        <v>849</v>
      </c>
      <c r="CS106" s="286"/>
      <c r="CT106" s="288"/>
      <c r="CU106" s="331" t="str">
        <f t="shared" si="46"/>
        <v/>
      </c>
      <c r="CV106" s="1" t="str">
        <f t="shared" si="47"/>
        <v/>
      </c>
      <c r="CW106" s="1" t="str">
        <f t="shared" si="48"/>
        <v/>
      </c>
      <c r="CZ106" s="343" t="str">
        <f t="shared" si="49"/>
        <v/>
      </c>
    </row>
    <row r="107" spans="1:104" s="1" customFormat="1" ht="13.5" customHeight="1" x14ac:dyDescent="0.2">
      <c r="A107" s="61">
        <v>92</v>
      </c>
      <c r="B107" s="218"/>
      <c r="C107" s="218"/>
      <c r="D107" s="218"/>
      <c r="E107" s="218"/>
      <c r="F107" s="218"/>
      <c r="G107" s="218"/>
      <c r="H107" s="218"/>
      <c r="I107" s="218"/>
      <c r="J107" s="218"/>
      <c r="K107" s="218"/>
      <c r="L107" s="219"/>
      <c r="M107" s="218"/>
      <c r="N107" s="254"/>
      <c r="O107" s="255"/>
      <c r="P107" s="293" t="str">
        <f>IF(G107="R",IF(OR(AND(実績自動車一覧!H107=SUM(実績事業所!$B$2-1),3&lt;実績自動車一覧!I107),AND(実績自動車一覧!H107=実績事業所!$B$2,4&gt;実績自動車一覧!I107)),"新規",""),"")</f>
        <v/>
      </c>
      <c r="Q107" s="290"/>
      <c r="R107" s="259"/>
      <c r="S107" s="204"/>
      <c r="T107" s="84"/>
      <c r="U107" s="85"/>
      <c r="V107" s="86"/>
      <c r="W107" s="87"/>
      <c r="X107" s="87"/>
      <c r="Y107" s="106"/>
      <c r="Z107" s="16"/>
      <c r="AA107" s="15" t="str">
        <f t="shared" si="33"/>
        <v/>
      </c>
      <c r="AB107" s="15" t="str">
        <f t="shared" si="34"/>
        <v/>
      </c>
      <c r="AC107" s="14" t="str">
        <f t="shared" si="26"/>
        <v/>
      </c>
      <c r="AD107" s="6" t="e">
        <f t="shared" si="35"/>
        <v>#N/A</v>
      </c>
      <c r="AE107" s="6" t="e">
        <f t="shared" si="36"/>
        <v>#N/A</v>
      </c>
      <c r="AF107" s="6" t="e">
        <f t="shared" si="37"/>
        <v>#N/A</v>
      </c>
      <c r="AG107" s="6" t="str">
        <f t="shared" si="27"/>
        <v/>
      </c>
      <c r="AH107" s="6">
        <f t="shared" si="28"/>
        <v>1</v>
      </c>
      <c r="AI107" s="6" t="e">
        <f t="shared" si="38"/>
        <v>#N/A</v>
      </c>
      <c r="AJ107" s="6" t="e">
        <f t="shared" si="39"/>
        <v>#N/A</v>
      </c>
      <c r="AK107" s="6" t="e">
        <f t="shared" si="40"/>
        <v>#N/A</v>
      </c>
      <c r="AL107" s="6" t="e">
        <f t="shared" si="41"/>
        <v>#N/A</v>
      </c>
      <c r="AM107" s="7" t="str">
        <f t="shared" si="42"/>
        <v xml:space="preserve"> </v>
      </c>
      <c r="AN107" s="6" t="e">
        <f t="shared" si="43"/>
        <v>#N/A</v>
      </c>
      <c r="AO107" s="6"/>
      <c r="AP107" s="6"/>
      <c r="AQ107" s="6"/>
      <c r="AR107" s="6"/>
      <c r="AS107" s="6"/>
      <c r="AT107" s="6"/>
      <c r="AU107" s="6"/>
      <c r="AV107" s="6"/>
      <c r="AW107" s="6">
        <f t="shared" si="44"/>
        <v>0</v>
      </c>
      <c r="AX107" s="6" t="e">
        <f t="shared" si="45"/>
        <v>#N/A</v>
      </c>
      <c r="AY107" s="6" t="str">
        <f t="shared" si="29"/>
        <v/>
      </c>
      <c r="AZ107" s="6" t="str">
        <f t="shared" si="30"/>
        <v/>
      </c>
      <c r="BA107" s="6" t="str">
        <f t="shared" si="31"/>
        <v/>
      </c>
      <c r="BB107" s="6" t="str">
        <f t="shared" si="32"/>
        <v/>
      </c>
      <c r="BC107" s="40"/>
      <c r="BI107" t="s">
        <v>850</v>
      </c>
      <c r="CS107" s="286"/>
      <c r="CT107" s="288"/>
      <c r="CU107" s="331" t="str">
        <f t="shared" si="46"/>
        <v/>
      </c>
      <c r="CV107" s="1" t="str">
        <f t="shared" si="47"/>
        <v/>
      </c>
      <c r="CW107" s="1" t="str">
        <f t="shared" si="48"/>
        <v/>
      </c>
      <c r="CZ107" s="343" t="str">
        <f t="shared" si="49"/>
        <v/>
      </c>
    </row>
    <row r="108" spans="1:104" s="1" customFormat="1" ht="13.5" customHeight="1" x14ac:dyDescent="0.2">
      <c r="A108" s="61">
        <v>93</v>
      </c>
      <c r="B108" s="218"/>
      <c r="C108" s="218"/>
      <c r="D108" s="218"/>
      <c r="E108" s="218"/>
      <c r="F108" s="218"/>
      <c r="G108" s="218"/>
      <c r="H108" s="218"/>
      <c r="I108" s="218"/>
      <c r="J108" s="218"/>
      <c r="K108" s="218"/>
      <c r="L108" s="219"/>
      <c r="M108" s="218"/>
      <c r="N108" s="254"/>
      <c r="O108" s="255"/>
      <c r="P108" s="293" t="str">
        <f>IF(G108="R",IF(OR(AND(実績自動車一覧!H108=SUM(実績事業所!$B$2-1),3&lt;実績自動車一覧!I108),AND(実績自動車一覧!H108=実績事業所!$B$2,4&gt;実績自動車一覧!I108)),"新規",""),"")</f>
        <v/>
      </c>
      <c r="Q108" s="290"/>
      <c r="R108" s="259"/>
      <c r="S108" s="204"/>
      <c r="T108" s="84"/>
      <c r="U108" s="85"/>
      <c r="V108" s="86"/>
      <c r="W108" s="87"/>
      <c r="X108" s="87"/>
      <c r="Y108" s="106"/>
      <c r="Z108" s="16"/>
      <c r="AA108" s="15" t="str">
        <f t="shared" si="33"/>
        <v/>
      </c>
      <c r="AB108" s="15" t="str">
        <f t="shared" si="34"/>
        <v/>
      </c>
      <c r="AC108" s="14" t="str">
        <f t="shared" si="26"/>
        <v/>
      </c>
      <c r="AD108" s="6" t="e">
        <f t="shared" si="35"/>
        <v>#N/A</v>
      </c>
      <c r="AE108" s="6" t="e">
        <f t="shared" si="36"/>
        <v>#N/A</v>
      </c>
      <c r="AF108" s="6" t="e">
        <f t="shared" si="37"/>
        <v>#N/A</v>
      </c>
      <c r="AG108" s="6" t="str">
        <f t="shared" si="27"/>
        <v/>
      </c>
      <c r="AH108" s="6">
        <f t="shared" si="28"/>
        <v>1</v>
      </c>
      <c r="AI108" s="6" t="e">
        <f t="shared" si="38"/>
        <v>#N/A</v>
      </c>
      <c r="AJ108" s="6" t="e">
        <f t="shared" si="39"/>
        <v>#N/A</v>
      </c>
      <c r="AK108" s="6" t="e">
        <f t="shared" si="40"/>
        <v>#N/A</v>
      </c>
      <c r="AL108" s="6" t="e">
        <f t="shared" si="41"/>
        <v>#N/A</v>
      </c>
      <c r="AM108" s="7" t="str">
        <f t="shared" si="42"/>
        <v xml:space="preserve"> </v>
      </c>
      <c r="AN108" s="6" t="e">
        <f t="shared" si="43"/>
        <v>#N/A</v>
      </c>
      <c r="AO108" s="6"/>
      <c r="AP108" s="6"/>
      <c r="AQ108" s="6"/>
      <c r="AR108" s="6"/>
      <c r="AS108" s="6"/>
      <c r="AT108" s="6"/>
      <c r="AU108" s="6"/>
      <c r="AV108" s="6"/>
      <c r="AW108" s="6">
        <f t="shared" si="44"/>
        <v>0</v>
      </c>
      <c r="AX108" s="6" t="e">
        <f t="shared" si="45"/>
        <v>#N/A</v>
      </c>
      <c r="AY108" s="6" t="str">
        <f t="shared" si="29"/>
        <v/>
      </c>
      <c r="AZ108" s="6" t="str">
        <f t="shared" si="30"/>
        <v/>
      </c>
      <c r="BA108" s="6" t="str">
        <f t="shared" si="31"/>
        <v/>
      </c>
      <c r="BB108" s="6" t="str">
        <f t="shared" si="32"/>
        <v/>
      </c>
      <c r="BC108" s="40"/>
      <c r="BI108" t="s">
        <v>851</v>
      </c>
      <c r="CS108" s="286"/>
      <c r="CT108" s="288"/>
      <c r="CU108" s="331" t="str">
        <f t="shared" si="46"/>
        <v/>
      </c>
      <c r="CV108" s="1" t="str">
        <f t="shared" si="47"/>
        <v/>
      </c>
      <c r="CW108" s="1" t="str">
        <f t="shared" si="48"/>
        <v/>
      </c>
      <c r="CZ108" s="343" t="str">
        <f t="shared" si="49"/>
        <v/>
      </c>
    </row>
    <row r="109" spans="1:104" s="1" customFormat="1" ht="13.5" customHeight="1" x14ac:dyDescent="0.2">
      <c r="A109" s="61">
        <v>94</v>
      </c>
      <c r="B109" s="218"/>
      <c r="C109" s="218"/>
      <c r="D109" s="218"/>
      <c r="E109" s="218"/>
      <c r="F109" s="218"/>
      <c r="G109" s="218"/>
      <c r="H109" s="218"/>
      <c r="I109" s="218"/>
      <c r="J109" s="218"/>
      <c r="K109" s="218"/>
      <c r="L109" s="219"/>
      <c r="M109" s="218"/>
      <c r="N109" s="254"/>
      <c r="O109" s="255"/>
      <c r="P109" s="293" t="str">
        <f>IF(G109="R",IF(OR(AND(実績自動車一覧!H109=SUM(実績事業所!$B$2-1),3&lt;実績自動車一覧!I109),AND(実績自動車一覧!H109=実績事業所!$B$2,4&gt;実績自動車一覧!I109)),"新規",""),"")</f>
        <v/>
      </c>
      <c r="Q109" s="290"/>
      <c r="R109" s="259"/>
      <c r="S109" s="204"/>
      <c r="T109" s="84"/>
      <c r="U109" s="85"/>
      <c r="V109" s="86"/>
      <c r="W109" s="87"/>
      <c r="X109" s="87"/>
      <c r="Y109" s="106"/>
      <c r="Z109" s="16"/>
      <c r="AA109" s="15" t="str">
        <f t="shared" si="33"/>
        <v/>
      </c>
      <c r="AB109" s="15" t="str">
        <f t="shared" si="34"/>
        <v/>
      </c>
      <c r="AC109" s="14" t="str">
        <f t="shared" si="26"/>
        <v/>
      </c>
      <c r="AD109" s="6" t="e">
        <f t="shared" si="35"/>
        <v>#N/A</v>
      </c>
      <c r="AE109" s="6" t="e">
        <f t="shared" si="36"/>
        <v>#N/A</v>
      </c>
      <c r="AF109" s="6" t="e">
        <f t="shared" si="37"/>
        <v>#N/A</v>
      </c>
      <c r="AG109" s="6" t="str">
        <f t="shared" si="27"/>
        <v/>
      </c>
      <c r="AH109" s="6">
        <f t="shared" si="28"/>
        <v>1</v>
      </c>
      <c r="AI109" s="6" t="e">
        <f t="shared" si="38"/>
        <v>#N/A</v>
      </c>
      <c r="AJ109" s="6" t="e">
        <f t="shared" si="39"/>
        <v>#N/A</v>
      </c>
      <c r="AK109" s="6" t="e">
        <f t="shared" si="40"/>
        <v>#N/A</v>
      </c>
      <c r="AL109" s="6" t="e">
        <f t="shared" si="41"/>
        <v>#N/A</v>
      </c>
      <c r="AM109" s="7" t="str">
        <f t="shared" si="42"/>
        <v xml:space="preserve"> </v>
      </c>
      <c r="AN109" s="6" t="e">
        <f t="shared" si="43"/>
        <v>#N/A</v>
      </c>
      <c r="AO109" s="6"/>
      <c r="AP109" s="6"/>
      <c r="AQ109" s="6"/>
      <c r="AR109" s="6"/>
      <c r="AS109" s="6"/>
      <c r="AT109" s="6"/>
      <c r="AU109" s="6"/>
      <c r="AV109" s="6"/>
      <c r="AW109" s="6">
        <f t="shared" si="44"/>
        <v>0</v>
      </c>
      <c r="AX109" s="6" t="e">
        <f t="shared" si="45"/>
        <v>#N/A</v>
      </c>
      <c r="AY109" s="6" t="str">
        <f t="shared" si="29"/>
        <v/>
      </c>
      <c r="AZ109" s="6" t="str">
        <f t="shared" si="30"/>
        <v/>
      </c>
      <c r="BA109" s="6" t="str">
        <f t="shared" si="31"/>
        <v/>
      </c>
      <c r="BB109" s="6" t="str">
        <f t="shared" si="32"/>
        <v/>
      </c>
      <c r="BC109" s="40"/>
      <c r="BI109" t="s">
        <v>852</v>
      </c>
      <c r="CS109" s="286"/>
      <c r="CT109" s="288"/>
      <c r="CU109" s="331" t="str">
        <f t="shared" si="46"/>
        <v/>
      </c>
      <c r="CV109" s="1" t="str">
        <f t="shared" si="47"/>
        <v/>
      </c>
      <c r="CW109" s="1" t="str">
        <f t="shared" si="48"/>
        <v/>
      </c>
      <c r="CZ109" s="343" t="str">
        <f t="shared" si="49"/>
        <v/>
      </c>
    </row>
    <row r="110" spans="1:104" s="1" customFormat="1" ht="13.5" customHeight="1" x14ac:dyDescent="0.2">
      <c r="A110" s="61">
        <v>95</v>
      </c>
      <c r="B110" s="218"/>
      <c r="C110" s="218"/>
      <c r="D110" s="218"/>
      <c r="E110" s="218"/>
      <c r="F110" s="218"/>
      <c r="G110" s="218"/>
      <c r="H110" s="218"/>
      <c r="I110" s="218"/>
      <c r="J110" s="218"/>
      <c r="K110" s="218"/>
      <c r="L110" s="219"/>
      <c r="M110" s="218"/>
      <c r="N110" s="254"/>
      <c r="O110" s="255"/>
      <c r="P110" s="293" t="str">
        <f>IF(G110="R",IF(OR(AND(実績自動車一覧!H110=SUM(実績事業所!$B$2-1),3&lt;実績自動車一覧!I110),AND(実績自動車一覧!H110=実績事業所!$B$2,4&gt;実績自動車一覧!I110)),"新規",""),"")</f>
        <v/>
      </c>
      <c r="Q110" s="290"/>
      <c r="R110" s="259"/>
      <c r="S110" s="204"/>
      <c r="T110" s="84"/>
      <c r="U110" s="85"/>
      <c r="V110" s="86"/>
      <c r="W110" s="87"/>
      <c r="X110" s="87"/>
      <c r="Y110" s="106"/>
      <c r="Z110" s="16"/>
      <c r="AA110" s="15" t="str">
        <f t="shared" si="33"/>
        <v/>
      </c>
      <c r="AB110" s="15" t="str">
        <f t="shared" si="34"/>
        <v/>
      </c>
      <c r="AC110" s="14" t="str">
        <f t="shared" si="26"/>
        <v/>
      </c>
      <c r="AD110" s="6" t="e">
        <f t="shared" si="35"/>
        <v>#N/A</v>
      </c>
      <c r="AE110" s="6" t="e">
        <f t="shared" si="36"/>
        <v>#N/A</v>
      </c>
      <c r="AF110" s="6" t="e">
        <f t="shared" si="37"/>
        <v>#N/A</v>
      </c>
      <c r="AG110" s="6" t="str">
        <f t="shared" si="27"/>
        <v/>
      </c>
      <c r="AH110" s="6">
        <f t="shared" si="28"/>
        <v>1</v>
      </c>
      <c r="AI110" s="6" t="e">
        <f t="shared" si="38"/>
        <v>#N/A</v>
      </c>
      <c r="AJ110" s="6" t="e">
        <f t="shared" si="39"/>
        <v>#N/A</v>
      </c>
      <c r="AK110" s="6" t="e">
        <f t="shared" si="40"/>
        <v>#N/A</v>
      </c>
      <c r="AL110" s="6" t="e">
        <f t="shared" si="41"/>
        <v>#N/A</v>
      </c>
      <c r="AM110" s="7" t="str">
        <f t="shared" si="42"/>
        <v xml:space="preserve"> </v>
      </c>
      <c r="AN110" s="6" t="e">
        <f t="shared" si="43"/>
        <v>#N/A</v>
      </c>
      <c r="AO110" s="6"/>
      <c r="AP110" s="6"/>
      <c r="AQ110" s="6"/>
      <c r="AR110" s="6"/>
      <c r="AS110" s="6"/>
      <c r="AT110" s="6"/>
      <c r="AU110" s="6"/>
      <c r="AV110" s="6"/>
      <c r="AW110" s="6">
        <f t="shared" si="44"/>
        <v>0</v>
      </c>
      <c r="AX110" s="6" t="e">
        <f t="shared" si="45"/>
        <v>#N/A</v>
      </c>
      <c r="AY110" s="6" t="str">
        <f t="shared" si="29"/>
        <v/>
      </c>
      <c r="AZ110" s="6" t="str">
        <f t="shared" si="30"/>
        <v/>
      </c>
      <c r="BA110" s="6" t="str">
        <f t="shared" si="31"/>
        <v/>
      </c>
      <c r="BB110" s="6" t="str">
        <f t="shared" si="32"/>
        <v/>
      </c>
      <c r="BC110" s="40"/>
      <c r="BI110" t="s">
        <v>853</v>
      </c>
      <c r="CS110" s="286"/>
      <c r="CT110" s="288"/>
      <c r="CU110" s="331" t="str">
        <f t="shared" si="46"/>
        <v/>
      </c>
      <c r="CV110" s="1" t="str">
        <f t="shared" si="47"/>
        <v/>
      </c>
      <c r="CW110" s="1" t="str">
        <f t="shared" si="48"/>
        <v/>
      </c>
      <c r="CZ110" s="343" t="str">
        <f t="shared" si="49"/>
        <v/>
      </c>
    </row>
    <row r="111" spans="1:104" s="1" customFormat="1" ht="13.5" customHeight="1" x14ac:dyDescent="0.2">
      <c r="A111" s="61">
        <v>96</v>
      </c>
      <c r="B111" s="218"/>
      <c r="C111" s="218"/>
      <c r="D111" s="218"/>
      <c r="E111" s="218"/>
      <c r="F111" s="218"/>
      <c r="G111" s="218"/>
      <c r="H111" s="218"/>
      <c r="I111" s="218"/>
      <c r="J111" s="218"/>
      <c r="K111" s="218"/>
      <c r="L111" s="219"/>
      <c r="M111" s="218"/>
      <c r="N111" s="254"/>
      <c r="O111" s="255"/>
      <c r="P111" s="293" t="str">
        <f>IF(G111="R",IF(OR(AND(実績自動車一覧!H111=SUM(実績事業所!$B$2-1),3&lt;実績自動車一覧!I111),AND(実績自動車一覧!H111=実績事業所!$B$2,4&gt;実績自動車一覧!I111)),"新規",""),"")</f>
        <v/>
      </c>
      <c r="Q111" s="290"/>
      <c r="R111" s="259"/>
      <c r="S111" s="204"/>
      <c r="T111" s="84"/>
      <c r="U111" s="85"/>
      <c r="V111" s="86"/>
      <c r="W111" s="87"/>
      <c r="X111" s="87"/>
      <c r="Y111" s="106"/>
      <c r="Z111" s="16"/>
      <c r="AA111" s="15" t="str">
        <f t="shared" si="33"/>
        <v/>
      </c>
      <c r="AB111" s="15" t="str">
        <f t="shared" si="34"/>
        <v/>
      </c>
      <c r="AC111" s="14" t="str">
        <f t="shared" si="26"/>
        <v/>
      </c>
      <c r="AD111" s="6" t="e">
        <f t="shared" si="35"/>
        <v>#N/A</v>
      </c>
      <c r="AE111" s="6" t="e">
        <f t="shared" si="36"/>
        <v>#N/A</v>
      </c>
      <c r="AF111" s="6" t="e">
        <f t="shared" si="37"/>
        <v>#N/A</v>
      </c>
      <c r="AG111" s="6" t="str">
        <f t="shared" si="27"/>
        <v/>
      </c>
      <c r="AH111" s="6">
        <f t="shared" si="28"/>
        <v>1</v>
      </c>
      <c r="AI111" s="6" t="e">
        <f t="shared" si="38"/>
        <v>#N/A</v>
      </c>
      <c r="AJ111" s="6" t="e">
        <f t="shared" si="39"/>
        <v>#N/A</v>
      </c>
      <c r="AK111" s="6" t="e">
        <f t="shared" si="40"/>
        <v>#N/A</v>
      </c>
      <c r="AL111" s="6" t="e">
        <f t="shared" si="41"/>
        <v>#N/A</v>
      </c>
      <c r="AM111" s="7" t="str">
        <f t="shared" si="42"/>
        <v xml:space="preserve"> </v>
      </c>
      <c r="AN111" s="6" t="e">
        <f t="shared" si="43"/>
        <v>#N/A</v>
      </c>
      <c r="AO111" s="6"/>
      <c r="AP111" s="6"/>
      <c r="AQ111" s="6"/>
      <c r="AR111" s="6"/>
      <c r="AS111" s="6"/>
      <c r="AT111" s="6"/>
      <c r="AU111" s="6"/>
      <c r="AV111" s="6"/>
      <c r="AW111" s="6">
        <f t="shared" si="44"/>
        <v>0</v>
      </c>
      <c r="AX111" s="6" t="e">
        <f t="shared" si="45"/>
        <v>#N/A</v>
      </c>
      <c r="AY111" s="6" t="str">
        <f t="shared" si="29"/>
        <v/>
      </c>
      <c r="AZ111" s="6" t="str">
        <f t="shared" si="30"/>
        <v/>
      </c>
      <c r="BA111" s="6" t="str">
        <f t="shared" si="31"/>
        <v/>
      </c>
      <c r="BB111" s="6" t="str">
        <f t="shared" si="32"/>
        <v/>
      </c>
      <c r="BC111" s="40"/>
      <c r="BI111" t="s">
        <v>793</v>
      </c>
      <c r="CS111" s="286"/>
      <c r="CT111" s="288"/>
      <c r="CU111" s="331" t="str">
        <f t="shared" si="46"/>
        <v/>
      </c>
      <c r="CV111" s="1" t="str">
        <f t="shared" si="47"/>
        <v/>
      </c>
      <c r="CW111" s="1" t="str">
        <f t="shared" si="48"/>
        <v/>
      </c>
      <c r="CZ111" s="343" t="str">
        <f t="shared" si="49"/>
        <v/>
      </c>
    </row>
    <row r="112" spans="1:104" s="1" customFormat="1" ht="13.5" customHeight="1" x14ac:dyDescent="0.2">
      <c r="A112" s="61">
        <v>97</v>
      </c>
      <c r="B112" s="218"/>
      <c r="C112" s="218"/>
      <c r="D112" s="218"/>
      <c r="E112" s="218"/>
      <c r="F112" s="218"/>
      <c r="G112" s="218"/>
      <c r="H112" s="218"/>
      <c r="I112" s="218"/>
      <c r="J112" s="218"/>
      <c r="K112" s="218"/>
      <c r="L112" s="219"/>
      <c r="M112" s="218"/>
      <c r="N112" s="254"/>
      <c r="O112" s="255"/>
      <c r="P112" s="293" t="str">
        <f>IF(G112="R",IF(OR(AND(実績自動車一覧!H112=SUM(実績事業所!$B$2-1),3&lt;実績自動車一覧!I112),AND(実績自動車一覧!H112=実績事業所!$B$2,4&gt;実績自動車一覧!I112)),"新規",""),"")</f>
        <v/>
      </c>
      <c r="Q112" s="290"/>
      <c r="R112" s="259"/>
      <c r="S112" s="204"/>
      <c r="T112" s="84"/>
      <c r="U112" s="85"/>
      <c r="V112" s="86"/>
      <c r="W112" s="87"/>
      <c r="X112" s="87"/>
      <c r="Y112" s="106"/>
      <c r="Z112" s="16"/>
      <c r="AA112" s="15" t="str">
        <f t="shared" si="33"/>
        <v/>
      </c>
      <c r="AB112" s="15" t="str">
        <f t="shared" si="34"/>
        <v/>
      </c>
      <c r="AC112" s="14" t="str">
        <f t="shared" si="26"/>
        <v/>
      </c>
      <c r="AD112" s="6" t="e">
        <f t="shared" si="35"/>
        <v>#N/A</v>
      </c>
      <c r="AE112" s="6" t="e">
        <f t="shared" si="36"/>
        <v>#N/A</v>
      </c>
      <c r="AF112" s="6" t="e">
        <f t="shared" si="37"/>
        <v>#N/A</v>
      </c>
      <c r="AG112" s="6" t="str">
        <f t="shared" si="27"/>
        <v/>
      </c>
      <c r="AH112" s="6">
        <f t="shared" si="28"/>
        <v>1</v>
      </c>
      <c r="AI112" s="6" t="e">
        <f t="shared" si="38"/>
        <v>#N/A</v>
      </c>
      <c r="AJ112" s="6" t="e">
        <f t="shared" si="39"/>
        <v>#N/A</v>
      </c>
      <c r="AK112" s="6" t="e">
        <f t="shared" si="40"/>
        <v>#N/A</v>
      </c>
      <c r="AL112" s="6" t="e">
        <f t="shared" si="41"/>
        <v>#N/A</v>
      </c>
      <c r="AM112" s="7" t="str">
        <f t="shared" si="42"/>
        <v xml:space="preserve"> </v>
      </c>
      <c r="AN112" s="6" t="e">
        <f t="shared" si="43"/>
        <v>#N/A</v>
      </c>
      <c r="AO112" s="6"/>
      <c r="AP112" s="6"/>
      <c r="AQ112" s="6"/>
      <c r="AR112" s="6"/>
      <c r="AS112" s="6"/>
      <c r="AT112" s="6"/>
      <c r="AU112" s="6"/>
      <c r="AV112" s="6"/>
      <c r="AW112" s="6">
        <f t="shared" si="44"/>
        <v>0</v>
      </c>
      <c r="AX112" s="6" t="e">
        <f t="shared" si="45"/>
        <v>#N/A</v>
      </c>
      <c r="AY112" s="6" t="str">
        <f t="shared" si="29"/>
        <v/>
      </c>
      <c r="AZ112" s="6" t="str">
        <f t="shared" si="30"/>
        <v/>
      </c>
      <c r="BA112" s="6" t="str">
        <f t="shared" si="31"/>
        <v/>
      </c>
      <c r="BB112" s="6" t="str">
        <f t="shared" si="32"/>
        <v/>
      </c>
      <c r="BC112" s="40"/>
      <c r="BI112" t="s">
        <v>794</v>
      </c>
      <c r="CS112" s="286"/>
      <c r="CT112" s="288"/>
      <c r="CU112" s="331" t="str">
        <f t="shared" si="46"/>
        <v/>
      </c>
      <c r="CV112" s="1" t="str">
        <f t="shared" si="47"/>
        <v/>
      </c>
      <c r="CW112" s="1" t="str">
        <f t="shared" si="48"/>
        <v/>
      </c>
      <c r="CZ112" s="343" t="str">
        <f t="shared" si="49"/>
        <v/>
      </c>
    </row>
    <row r="113" spans="1:104" s="1" customFormat="1" ht="13.5" customHeight="1" x14ac:dyDescent="0.2">
      <c r="A113" s="61">
        <v>98</v>
      </c>
      <c r="B113" s="218"/>
      <c r="C113" s="218"/>
      <c r="D113" s="218"/>
      <c r="E113" s="218"/>
      <c r="F113" s="218"/>
      <c r="G113" s="218"/>
      <c r="H113" s="218"/>
      <c r="I113" s="218"/>
      <c r="J113" s="218"/>
      <c r="K113" s="218"/>
      <c r="L113" s="219"/>
      <c r="M113" s="218"/>
      <c r="N113" s="254"/>
      <c r="O113" s="255"/>
      <c r="P113" s="293" t="str">
        <f>IF(G113="R",IF(OR(AND(実績自動車一覧!H113=SUM(実績事業所!$B$2-1),3&lt;実績自動車一覧!I113),AND(実績自動車一覧!H113=実績事業所!$B$2,4&gt;実績自動車一覧!I113)),"新規",""),"")</f>
        <v/>
      </c>
      <c r="Q113" s="290"/>
      <c r="R113" s="259"/>
      <c r="S113" s="204"/>
      <c r="T113" s="84"/>
      <c r="U113" s="85"/>
      <c r="V113" s="86"/>
      <c r="W113" s="87"/>
      <c r="X113" s="87"/>
      <c r="Y113" s="106"/>
      <c r="Z113" s="16"/>
      <c r="AA113" s="15" t="str">
        <f t="shared" si="33"/>
        <v/>
      </c>
      <c r="AB113" s="15" t="str">
        <f t="shared" si="34"/>
        <v/>
      </c>
      <c r="AC113" s="14" t="str">
        <f t="shared" si="26"/>
        <v/>
      </c>
      <c r="AD113" s="6" t="e">
        <f t="shared" si="35"/>
        <v>#N/A</v>
      </c>
      <c r="AE113" s="6" t="e">
        <f t="shared" si="36"/>
        <v>#N/A</v>
      </c>
      <c r="AF113" s="6" t="e">
        <f t="shared" si="37"/>
        <v>#N/A</v>
      </c>
      <c r="AG113" s="6" t="str">
        <f t="shared" si="27"/>
        <v/>
      </c>
      <c r="AH113" s="6">
        <f t="shared" si="28"/>
        <v>1</v>
      </c>
      <c r="AI113" s="6" t="e">
        <f t="shared" si="38"/>
        <v>#N/A</v>
      </c>
      <c r="AJ113" s="6" t="e">
        <f t="shared" si="39"/>
        <v>#N/A</v>
      </c>
      <c r="AK113" s="6" t="e">
        <f t="shared" si="40"/>
        <v>#N/A</v>
      </c>
      <c r="AL113" s="6" t="e">
        <f t="shared" si="41"/>
        <v>#N/A</v>
      </c>
      <c r="AM113" s="7" t="str">
        <f t="shared" si="42"/>
        <v xml:space="preserve"> </v>
      </c>
      <c r="AN113" s="6" t="e">
        <f t="shared" si="43"/>
        <v>#N/A</v>
      </c>
      <c r="AO113" s="6"/>
      <c r="AP113" s="6"/>
      <c r="AQ113" s="6"/>
      <c r="AR113" s="6"/>
      <c r="AS113" s="6"/>
      <c r="AT113" s="6"/>
      <c r="AU113" s="6"/>
      <c r="AV113" s="6"/>
      <c r="AW113" s="6">
        <f t="shared" si="44"/>
        <v>0</v>
      </c>
      <c r="AX113" s="6" t="e">
        <f t="shared" si="45"/>
        <v>#N/A</v>
      </c>
      <c r="AY113" s="6" t="str">
        <f t="shared" si="29"/>
        <v/>
      </c>
      <c r="AZ113" s="6" t="str">
        <f t="shared" si="30"/>
        <v/>
      </c>
      <c r="BA113" s="6" t="str">
        <f t="shared" si="31"/>
        <v/>
      </c>
      <c r="BB113" s="6" t="str">
        <f t="shared" si="32"/>
        <v/>
      </c>
      <c r="BC113" s="40"/>
      <c r="BI113" t="s">
        <v>795</v>
      </c>
      <c r="CS113" s="286"/>
      <c r="CT113" s="288"/>
      <c r="CU113" s="331" t="str">
        <f t="shared" si="46"/>
        <v/>
      </c>
      <c r="CV113" s="1" t="str">
        <f t="shared" si="47"/>
        <v/>
      </c>
      <c r="CW113" s="1" t="str">
        <f t="shared" si="48"/>
        <v/>
      </c>
      <c r="CZ113" s="343" t="str">
        <f t="shared" si="49"/>
        <v/>
      </c>
    </row>
    <row r="114" spans="1:104" s="1" customFormat="1" ht="13.5" customHeight="1" x14ac:dyDescent="0.2">
      <c r="A114" s="61">
        <v>99</v>
      </c>
      <c r="B114" s="218"/>
      <c r="C114" s="218"/>
      <c r="D114" s="218"/>
      <c r="E114" s="218"/>
      <c r="F114" s="218"/>
      <c r="G114" s="218"/>
      <c r="H114" s="218"/>
      <c r="I114" s="218"/>
      <c r="J114" s="218"/>
      <c r="K114" s="218"/>
      <c r="L114" s="219"/>
      <c r="M114" s="218"/>
      <c r="N114" s="254"/>
      <c r="O114" s="255"/>
      <c r="P114" s="293" t="str">
        <f>IF(G114="R",IF(OR(AND(実績自動車一覧!H114=SUM(実績事業所!$B$2-1),3&lt;実績自動車一覧!I114),AND(実績自動車一覧!H114=実績事業所!$B$2,4&gt;実績自動車一覧!I114)),"新規",""),"")</f>
        <v/>
      </c>
      <c r="Q114" s="290"/>
      <c r="R114" s="259"/>
      <c r="S114" s="204"/>
      <c r="T114" s="84"/>
      <c r="U114" s="85"/>
      <c r="V114" s="86"/>
      <c r="W114" s="87"/>
      <c r="X114" s="87"/>
      <c r="Y114" s="106"/>
      <c r="Z114" s="16"/>
      <c r="AA114" s="15" t="str">
        <f t="shared" si="33"/>
        <v/>
      </c>
      <c r="AB114" s="15" t="str">
        <f t="shared" si="34"/>
        <v/>
      </c>
      <c r="AC114" s="14" t="str">
        <f t="shared" si="26"/>
        <v/>
      </c>
      <c r="AD114" s="6" t="e">
        <f t="shared" si="35"/>
        <v>#N/A</v>
      </c>
      <c r="AE114" s="6" t="e">
        <f t="shared" si="36"/>
        <v>#N/A</v>
      </c>
      <c r="AF114" s="6" t="e">
        <f t="shared" si="37"/>
        <v>#N/A</v>
      </c>
      <c r="AG114" s="6" t="str">
        <f t="shared" si="27"/>
        <v/>
      </c>
      <c r="AH114" s="6">
        <f t="shared" si="28"/>
        <v>1</v>
      </c>
      <c r="AI114" s="6" t="e">
        <f t="shared" si="38"/>
        <v>#N/A</v>
      </c>
      <c r="AJ114" s="6" t="e">
        <f t="shared" si="39"/>
        <v>#N/A</v>
      </c>
      <c r="AK114" s="6" t="e">
        <f t="shared" si="40"/>
        <v>#N/A</v>
      </c>
      <c r="AL114" s="6" t="e">
        <f t="shared" si="41"/>
        <v>#N/A</v>
      </c>
      <c r="AM114" s="7" t="str">
        <f t="shared" si="42"/>
        <v xml:space="preserve"> </v>
      </c>
      <c r="AN114" s="6" t="e">
        <f t="shared" si="43"/>
        <v>#N/A</v>
      </c>
      <c r="AO114" s="6"/>
      <c r="AP114" s="6"/>
      <c r="AQ114" s="6"/>
      <c r="AR114" s="6"/>
      <c r="AS114" s="6"/>
      <c r="AT114" s="6"/>
      <c r="AU114" s="6"/>
      <c r="AV114" s="6"/>
      <c r="AW114" s="6">
        <f t="shared" si="44"/>
        <v>0</v>
      </c>
      <c r="AX114" s="6" t="e">
        <f t="shared" si="45"/>
        <v>#N/A</v>
      </c>
      <c r="AY114" s="6" t="str">
        <f t="shared" si="29"/>
        <v/>
      </c>
      <c r="AZ114" s="6" t="str">
        <f t="shared" si="30"/>
        <v/>
      </c>
      <c r="BA114" s="6" t="str">
        <f t="shared" si="31"/>
        <v/>
      </c>
      <c r="BB114" s="6" t="str">
        <f t="shared" si="32"/>
        <v/>
      </c>
      <c r="BC114" s="40"/>
      <c r="BI114" t="s">
        <v>796</v>
      </c>
      <c r="CS114" s="286"/>
      <c r="CT114" s="288"/>
      <c r="CU114" s="331" t="str">
        <f t="shared" si="46"/>
        <v/>
      </c>
      <c r="CV114" s="1" t="str">
        <f t="shared" si="47"/>
        <v/>
      </c>
      <c r="CW114" s="1" t="str">
        <f t="shared" si="48"/>
        <v/>
      </c>
      <c r="CZ114" s="343" t="str">
        <f t="shared" si="49"/>
        <v/>
      </c>
    </row>
    <row r="115" spans="1:104" s="1" customFormat="1" ht="13.5" customHeight="1" x14ac:dyDescent="0.2">
      <c r="A115" s="61">
        <v>100</v>
      </c>
      <c r="B115" s="218"/>
      <c r="C115" s="218"/>
      <c r="D115" s="218"/>
      <c r="E115" s="218"/>
      <c r="F115" s="218"/>
      <c r="G115" s="218"/>
      <c r="H115" s="218"/>
      <c r="I115" s="218"/>
      <c r="J115" s="218"/>
      <c r="K115" s="218"/>
      <c r="L115" s="219"/>
      <c r="M115" s="218"/>
      <c r="N115" s="254"/>
      <c r="O115" s="255"/>
      <c r="P115" s="293" t="str">
        <f>IF(G115="R",IF(OR(AND(実績自動車一覧!H115=SUM(実績事業所!$B$2-1),3&lt;実績自動車一覧!I115),AND(実績自動車一覧!H115=実績事業所!$B$2,4&gt;実績自動車一覧!I115)),"新規",""),"")</f>
        <v/>
      </c>
      <c r="Q115" s="290"/>
      <c r="R115" s="259"/>
      <c r="S115" s="204"/>
      <c r="T115" s="84"/>
      <c r="U115" s="85"/>
      <c r="V115" s="86"/>
      <c r="W115" s="87"/>
      <c r="X115" s="87"/>
      <c r="Y115" s="106"/>
      <c r="Z115" s="16"/>
      <c r="AA115" s="15" t="str">
        <f t="shared" si="33"/>
        <v/>
      </c>
      <c r="AB115" s="15" t="str">
        <f t="shared" si="34"/>
        <v/>
      </c>
      <c r="AC115" s="14" t="str">
        <f t="shared" si="26"/>
        <v/>
      </c>
      <c r="AD115" s="6" t="e">
        <f t="shared" si="35"/>
        <v>#N/A</v>
      </c>
      <c r="AE115" s="6" t="e">
        <f t="shared" si="36"/>
        <v>#N/A</v>
      </c>
      <c r="AF115" s="6" t="e">
        <f t="shared" si="37"/>
        <v>#N/A</v>
      </c>
      <c r="AG115" s="6" t="str">
        <f t="shared" si="27"/>
        <v/>
      </c>
      <c r="AH115" s="6">
        <f t="shared" si="28"/>
        <v>1</v>
      </c>
      <c r="AI115" s="6" t="e">
        <f t="shared" si="38"/>
        <v>#N/A</v>
      </c>
      <c r="AJ115" s="6" t="e">
        <f t="shared" si="39"/>
        <v>#N/A</v>
      </c>
      <c r="AK115" s="6" t="e">
        <f t="shared" si="40"/>
        <v>#N/A</v>
      </c>
      <c r="AL115" s="6" t="e">
        <f t="shared" si="41"/>
        <v>#N/A</v>
      </c>
      <c r="AM115" s="7" t="str">
        <f t="shared" si="42"/>
        <v xml:space="preserve"> </v>
      </c>
      <c r="AN115" s="6" t="e">
        <f t="shared" si="43"/>
        <v>#N/A</v>
      </c>
      <c r="AO115" s="6"/>
      <c r="AP115" s="6"/>
      <c r="AQ115" s="6"/>
      <c r="AR115" s="6"/>
      <c r="AS115" s="6"/>
      <c r="AT115" s="6"/>
      <c r="AU115" s="6"/>
      <c r="AV115" s="6"/>
      <c r="AW115" s="6">
        <f t="shared" si="44"/>
        <v>0</v>
      </c>
      <c r="AX115" s="6" t="e">
        <f t="shared" si="45"/>
        <v>#N/A</v>
      </c>
      <c r="AY115" s="6" t="str">
        <f t="shared" si="29"/>
        <v/>
      </c>
      <c r="AZ115" s="6" t="str">
        <f t="shared" si="30"/>
        <v/>
      </c>
      <c r="BA115" s="6" t="str">
        <f t="shared" si="31"/>
        <v/>
      </c>
      <c r="BB115" s="6" t="str">
        <f t="shared" si="32"/>
        <v/>
      </c>
      <c r="BC115" s="40"/>
      <c r="BI115" t="s">
        <v>717</v>
      </c>
      <c r="CS115" s="286"/>
      <c r="CT115" s="288"/>
      <c r="CU115" s="331" t="str">
        <f t="shared" si="46"/>
        <v/>
      </c>
      <c r="CV115" s="1" t="str">
        <f t="shared" si="47"/>
        <v/>
      </c>
      <c r="CW115" s="1" t="str">
        <f t="shared" si="48"/>
        <v/>
      </c>
      <c r="CZ115" s="343" t="str">
        <f t="shared" si="49"/>
        <v/>
      </c>
    </row>
    <row r="116" spans="1:104" s="1" customFormat="1" ht="13.5" customHeight="1" x14ac:dyDescent="0.2">
      <c r="A116" s="61">
        <v>101</v>
      </c>
      <c r="B116" s="218"/>
      <c r="C116" s="218"/>
      <c r="D116" s="218"/>
      <c r="E116" s="218"/>
      <c r="F116" s="218"/>
      <c r="G116" s="218"/>
      <c r="H116" s="218"/>
      <c r="I116" s="218"/>
      <c r="J116" s="218"/>
      <c r="K116" s="218"/>
      <c r="L116" s="219"/>
      <c r="M116" s="218"/>
      <c r="N116" s="254"/>
      <c r="O116" s="255"/>
      <c r="P116" s="293" t="str">
        <f>IF(G116="R",IF(OR(AND(実績自動車一覧!H116=SUM(実績事業所!$B$2-1),3&lt;実績自動車一覧!I116),AND(実績自動車一覧!H116=実績事業所!$B$2,4&gt;実績自動車一覧!I116)),"新規",""),"")</f>
        <v/>
      </c>
      <c r="Q116" s="290"/>
      <c r="R116" s="259"/>
      <c r="S116" s="204"/>
      <c r="T116" s="84"/>
      <c r="U116" s="85"/>
      <c r="V116" s="86"/>
      <c r="W116" s="87"/>
      <c r="X116" s="87"/>
      <c r="Y116" s="106"/>
      <c r="Z116" s="16"/>
      <c r="AA116" s="15" t="str">
        <f t="shared" si="33"/>
        <v/>
      </c>
      <c r="AB116" s="15" t="str">
        <f t="shared" si="34"/>
        <v/>
      </c>
      <c r="AC116" s="14" t="str">
        <f t="shared" si="26"/>
        <v/>
      </c>
      <c r="AD116" s="6" t="e">
        <f t="shared" si="35"/>
        <v>#N/A</v>
      </c>
      <c r="AE116" s="6" t="e">
        <f t="shared" si="36"/>
        <v>#N/A</v>
      </c>
      <c r="AF116" s="6" t="e">
        <f t="shared" si="37"/>
        <v>#N/A</v>
      </c>
      <c r="AG116" s="6" t="str">
        <f t="shared" si="27"/>
        <v/>
      </c>
      <c r="AH116" s="6">
        <f t="shared" si="28"/>
        <v>1</v>
      </c>
      <c r="AI116" s="6" t="e">
        <f t="shared" si="38"/>
        <v>#N/A</v>
      </c>
      <c r="AJ116" s="6" t="e">
        <f t="shared" si="39"/>
        <v>#N/A</v>
      </c>
      <c r="AK116" s="6" t="e">
        <f t="shared" si="40"/>
        <v>#N/A</v>
      </c>
      <c r="AL116" s="6" t="e">
        <f t="shared" si="41"/>
        <v>#N/A</v>
      </c>
      <c r="AM116" s="7" t="str">
        <f t="shared" si="42"/>
        <v xml:space="preserve"> </v>
      </c>
      <c r="AN116" s="6" t="e">
        <f t="shared" si="43"/>
        <v>#N/A</v>
      </c>
      <c r="AO116" s="6"/>
      <c r="AP116" s="6"/>
      <c r="AQ116" s="6"/>
      <c r="AR116" s="6"/>
      <c r="AS116" s="6"/>
      <c r="AT116" s="6"/>
      <c r="AU116" s="6"/>
      <c r="AV116" s="6"/>
      <c r="AW116" s="6">
        <f t="shared" si="44"/>
        <v>0</v>
      </c>
      <c r="AX116" s="6" t="e">
        <f t="shared" si="45"/>
        <v>#N/A</v>
      </c>
      <c r="AY116" s="6" t="str">
        <f t="shared" si="29"/>
        <v/>
      </c>
      <c r="AZ116" s="6" t="str">
        <f t="shared" si="30"/>
        <v/>
      </c>
      <c r="BA116" s="6" t="str">
        <f t="shared" si="31"/>
        <v/>
      </c>
      <c r="BB116" s="6" t="str">
        <f t="shared" si="32"/>
        <v/>
      </c>
      <c r="BC116" s="40"/>
      <c r="BI116" t="s">
        <v>719</v>
      </c>
      <c r="CS116" s="286"/>
      <c r="CT116" s="288"/>
      <c r="CU116" s="331" t="str">
        <f t="shared" si="46"/>
        <v/>
      </c>
      <c r="CV116" s="1" t="str">
        <f t="shared" si="47"/>
        <v/>
      </c>
      <c r="CW116" s="1" t="str">
        <f t="shared" si="48"/>
        <v/>
      </c>
      <c r="CZ116" s="343" t="str">
        <f t="shared" si="49"/>
        <v/>
      </c>
    </row>
    <row r="117" spans="1:104" s="1" customFormat="1" ht="13.5" customHeight="1" x14ac:dyDescent="0.2">
      <c r="A117" s="61">
        <v>102</v>
      </c>
      <c r="B117" s="218"/>
      <c r="C117" s="218"/>
      <c r="D117" s="218"/>
      <c r="E117" s="218"/>
      <c r="F117" s="218"/>
      <c r="G117" s="218"/>
      <c r="H117" s="218"/>
      <c r="I117" s="218"/>
      <c r="J117" s="218"/>
      <c r="K117" s="218"/>
      <c r="L117" s="219"/>
      <c r="M117" s="218"/>
      <c r="N117" s="254"/>
      <c r="O117" s="255"/>
      <c r="P117" s="293" t="str">
        <f>IF(G117="R",IF(OR(AND(実績自動車一覧!H117=SUM(実績事業所!$B$2-1),3&lt;実績自動車一覧!I117),AND(実績自動車一覧!H117=実績事業所!$B$2,4&gt;実績自動車一覧!I117)),"新規",""),"")</f>
        <v/>
      </c>
      <c r="Q117" s="290"/>
      <c r="R117" s="259"/>
      <c r="S117" s="204"/>
      <c r="T117" s="84"/>
      <c r="U117" s="85"/>
      <c r="V117" s="86"/>
      <c r="W117" s="87"/>
      <c r="X117" s="87"/>
      <c r="Y117" s="106"/>
      <c r="Z117" s="16"/>
      <c r="AA117" s="15" t="str">
        <f t="shared" si="33"/>
        <v/>
      </c>
      <c r="AB117" s="15" t="str">
        <f t="shared" si="34"/>
        <v/>
      </c>
      <c r="AC117" s="14" t="str">
        <f t="shared" si="26"/>
        <v/>
      </c>
      <c r="AD117" s="6" t="e">
        <f t="shared" si="35"/>
        <v>#N/A</v>
      </c>
      <c r="AE117" s="6" t="e">
        <f t="shared" si="36"/>
        <v>#N/A</v>
      </c>
      <c r="AF117" s="6" t="e">
        <f t="shared" si="37"/>
        <v>#N/A</v>
      </c>
      <c r="AG117" s="6" t="str">
        <f t="shared" si="27"/>
        <v/>
      </c>
      <c r="AH117" s="6">
        <f t="shared" si="28"/>
        <v>1</v>
      </c>
      <c r="AI117" s="6" t="e">
        <f t="shared" si="38"/>
        <v>#N/A</v>
      </c>
      <c r="AJ117" s="6" t="e">
        <f t="shared" si="39"/>
        <v>#N/A</v>
      </c>
      <c r="AK117" s="6" t="e">
        <f t="shared" si="40"/>
        <v>#N/A</v>
      </c>
      <c r="AL117" s="6" t="e">
        <f t="shared" si="41"/>
        <v>#N/A</v>
      </c>
      <c r="AM117" s="7" t="str">
        <f t="shared" si="42"/>
        <v xml:space="preserve"> </v>
      </c>
      <c r="AN117" s="6" t="e">
        <f t="shared" si="43"/>
        <v>#N/A</v>
      </c>
      <c r="AO117" s="6"/>
      <c r="AP117" s="6"/>
      <c r="AQ117" s="6"/>
      <c r="AR117" s="6"/>
      <c r="AS117" s="6"/>
      <c r="AT117" s="6"/>
      <c r="AU117" s="6"/>
      <c r="AV117" s="6"/>
      <c r="AW117" s="6">
        <f t="shared" si="44"/>
        <v>0</v>
      </c>
      <c r="AX117" s="6" t="e">
        <f t="shared" si="45"/>
        <v>#N/A</v>
      </c>
      <c r="AY117" s="6" t="str">
        <f t="shared" si="29"/>
        <v/>
      </c>
      <c r="AZ117" s="6" t="str">
        <f t="shared" si="30"/>
        <v/>
      </c>
      <c r="BA117" s="6" t="str">
        <f t="shared" si="31"/>
        <v/>
      </c>
      <c r="BB117" s="6" t="str">
        <f t="shared" si="32"/>
        <v/>
      </c>
      <c r="BC117" s="40"/>
      <c r="BI117" t="s">
        <v>854</v>
      </c>
      <c r="CS117" s="286"/>
      <c r="CT117" s="288"/>
      <c r="CU117" s="331" t="str">
        <f t="shared" si="46"/>
        <v/>
      </c>
      <c r="CV117" s="1" t="str">
        <f t="shared" si="47"/>
        <v/>
      </c>
      <c r="CW117" s="1" t="str">
        <f t="shared" si="48"/>
        <v/>
      </c>
      <c r="CZ117" s="343" t="str">
        <f t="shared" si="49"/>
        <v/>
      </c>
    </row>
    <row r="118" spans="1:104" s="1" customFormat="1" ht="13.5" customHeight="1" x14ac:dyDescent="0.2">
      <c r="A118" s="61">
        <v>103</v>
      </c>
      <c r="B118" s="218"/>
      <c r="C118" s="218"/>
      <c r="D118" s="218"/>
      <c r="E118" s="218"/>
      <c r="F118" s="218"/>
      <c r="G118" s="218"/>
      <c r="H118" s="218"/>
      <c r="I118" s="218"/>
      <c r="J118" s="218"/>
      <c r="K118" s="218"/>
      <c r="L118" s="219"/>
      <c r="M118" s="218"/>
      <c r="N118" s="254"/>
      <c r="O118" s="255"/>
      <c r="P118" s="293" t="str">
        <f>IF(G118="R",IF(OR(AND(実績自動車一覧!H118=SUM(実績事業所!$B$2-1),3&lt;実績自動車一覧!I118),AND(実績自動車一覧!H118=実績事業所!$B$2,4&gt;実績自動車一覧!I118)),"新規",""),"")</f>
        <v/>
      </c>
      <c r="Q118" s="290"/>
      <c r="R118" s="259"/>
      <c r="S118" s="204"/>
      <c r="T118" s="84"/>
      <c r="U118" s="85"/>
      <c r="V118" s="86"/>
      <c r="W118" s="87"/>
      <c r="X118" s="87"/>
      <c r="Y118" s="106"/>
      <c r="Z118" s="16"/>
      <c r="AA118" s="15" t="str">
        <f t="shared" si="33"/>
        <v/>
      </c>
      <c r="AB118" s="15" t="str">
        <f t="shared" si="34"/>
        <v/>
      </c>
      <c r="AC118" s="14" t="str">
        <f t="shared" si="26"/>
        <v/>
      </c>
      <c r="AD118" s="6" t="e">
        <f t="shared" si="35"/>
        <v>#N/A</v>
      </c>
      <c r="AE118" s="6" t="e">
        <f t="shared" si="36"/>
        <v>#N/A</v>
      </c>
      <c r="AF118" s="6" t="e">
        <f t="shared" si="37"/>
        <v>#N/A</v>
      </c>
      <c r="AG118" s="6" t="str">
        <f t="shared" si="27"/>
        <v/>
      </c>
      <c r="AH118" s="6">
        <f t="shared" si="28"/>
        <v>1</v>
      </c>
      <c r="AI118" s="6" t="e">
        <f t="shared" si="38"/>
        <v>#N/A</v>
      </c>
      <c r="AJ118" s="6" t="e">
        <f t="shared" si="39"/>
        <v>#N/A</v>
      </c>
      <c r="AK118" s="6" t="e">
        <f t="shared" si="40"/>
        <v>#N/A</v>
      </c>
      <c r="AL118" s="6" t="e">
        <f t="shared" si="41"/>
        <v>#N/A</v>
      </c>
      <c r="AM118" s="7" t="str">
        <f t="shared" si="42"/>
        <v xml:space="preserve"> </v>
      </c>
      <c r="AN118" s="6" t="e">
        <f t="shared" si="43"/>
        <v>#N/A</v>
      </c>
      <c r="AO118" s="6"/>
      <c r="AP118" s="6"/>
      <c r="AQ118" s="6"/>
      <c r="AR118" s="6"/>
      <c r="AS118" s="6"/>
      <c r="AT118" s="6"/>
      <c r="AU118" s="6"/>
      <c r="AV118" s="6"/>
      <c r="AW118" s="6">
        <f t="shared" si="44"/>
        <v>0</v>
      </c>
      <c r="AX118" s="6" t="e">
        <f t="shared" si="45"/>
        <v>#N/A</v>
      </c>
      <c r="AY118" s="6" t="str">
        <f t="shared" si="29"/>
        <v/>
      </c>
      <c r="AZ118" s="6" t="str">
        <f t="shared" si="30"/>
        <v/>
      </c>
      <c r="BA118" s="6" t="str">
        <f t="shared" si="31"/>
        <v/>
      </c>
      <c r="BB118" s="6" t="str">
        <f t="shared" si="32"/>
        <v/>
      </c>
      <c r="BC118" s="40"/>
      <c r="BI118" t="s">
        <v>855</v>
      </c>
      <c r="CS118" s="286"/>
      <c r="CT118" s="288"/>
      <c r="CU118" s="331" t="str">
        <f t="shared" si="46"/>
        <v/>
      </c>
      <c r="CV118" s="1" t="str">
        <f t="shared" si="47"/>
        <v/>
      </c>
      <c r="CW118" s="1" t="str">
        <f t="shared" si="48"/>
        <v/>
      </c>
      <c r="CZ118" s="343" t="str">
        <f t="shared" si="49"/>
        <v/>
      </c>
    </row>
    <row r="119" spans="1:104" s="1" customFormat="1" ht="13.5" customHeight="1" x14ac:dyDescent="0.2">
      <c r="A119" s="61">
        <v>104</v>
      </c>
      <c r="B119" s="218"/>
      <c r="C119" s="218"/>
      <c r="D119" s="218"/>
      <c r="E119" s="218"/>
      <c r="F119" s="218"/>
      <c r="G119" s="218"/>
      <c r="H119" s="218"/>
      <c r="I119" s="218"/>
      <c r="J119" s="218"/>
      <c r="K119" s="218"/>
      <c r="L119" s="219"/>
      <c r="M119" s="218"/>
      <c r="N119" s="254"/>
      <c r="O119" s="255"/>
      <c r="P119" s="293" t="str">
        <f>IF(G119="R",IF(OR(AND(実績自動車一覧!H119=SUM(実績事業所!$B$2-1),3&lt;実績自動車一覧!I119),AND(実績自動車一覧!H119=実績事業所!$B$2,4&gt;実績自動車一覧!I119)),"新規",""),"")</f>
        <v/>
      </c>
      <c r="Q119" s="290"/>
      <c r="R119" s="259"/>
      <c r="S119" s="204"/>
      <c r="T119" s="84"/>
      <c r="U119" s="85"/>
      <c r="V119" s="86"/>
      <c r="W119" s="87"/>
      <c r="X119" s="87"/>
      <c r="Y119" s="106"/>
      <c r="Z119" s="16"/>
      <c r="AA119" s="15" t="str">
        <f t="shared" si="33"/>
        <v/>
      </c>
      <c r="AB119" s="15" t="str">
        <f t="shared" si="34"/>
        <v/>
      </c>
      <c r="AC119" s="14" t="str">
        <f t="shared" si="26"/>
        <v/>
      </c>
      <c r="AD119" s="6" t="e">
        <f t="shared" si="35"/>
        <v>#N/A</v>
      </c>
      <c r="AE119" s="6" t="e">
        <f t="shared" si="36"/>
        <v>#N/A</v>
      </c>
      <c r="AF119" s="6" t="e">
        <f t="shared" si="37"/>
        <v>#N/A</v>
      </c>
      <c r="AG119" s="6" t="str">
        <f t="shared" si="27"/>
        <v/>
      </c>
      <c r="AH119" s="6">
        <f t="shared" si="28"/>
        <v>1</v>
      </c>
      <c r="AI119" s="6" t="e">
        <f t="shared" si="38"/>
        <v>#N/A</v>
      </c>
      <c r="AJ119" s="6" t="e">
        <f t="shared" si="39"/>
        <v>#N/A</v>
      </c>
      <c r="AK119" s="6" t="e">
        <f t="shared" si="40"/>
        <v>#N/A</v>
      </c>
      <c r="AL119" s="6" t="e">
        <f t="shared" si="41"/>
        <v>#N/A</v>
      </c>
      <c r="AM119" s="7" t="str">
        <f t="shared" si="42"/>
        <v xml:space="preserve"> </v>
      </c>
      <c r="AN119" s="6" t="e">
        <f t="shared" si="43"/>
        <v>#N/A</v>
      </c>
      <c r="AO119" s="6"/>
      <c r="AP119" s="6"/>
      <c r="AQ119" s="6"/>
      <c r="AR119" s="6"/>
      <c r="AS119" s="6"/>
      <c r="AT119" s="6"/>
      <c r="AU119" s="6"/>
      <c r="AV119" s="6"/>
      <c r="AW119" s="6">
        <f t="shared" si="44"/>
        <v>0</v>
      </c>
      <c r="AX119" s="6" t="e">
        <f t="shared" si="45"/>
        <v>#N/A</v>
      </c>
      <c r="AY119" s="6" t="str">
        <f t="shared" si="29"/>
        <v/>
      </c>
      <c r="AZ119" s="6" t="str">
        <f t="shared" si="30"/>
        <v/>
      </c>
      <c r="BA119" s="6" t="str">
        <f t="shared" si="31"/>
        <v/>
      </c>
      <c r="BB119" s="6" t="str">
        <f t="shared" si="32"/>
        <v/>
      </c>
      <c r="BC119" s="40"/>
      <c r="BI119" t="s">
        <v>856</v>
      </c>
      <c r="CS119" s="286"/>
      <c r="CT119" s="288"/>
      <c r="CU119" s="331" t="str">
        <f t="shared" si="46"/>
        <v/>
      </c>
      <c r="CV119" s="1" t="str">
        <f t="shared" si="47"/>
        <v/>
      </c>
      <c r="CW119" s="1" t="str">
        <f t="shared" si="48"/>
        <v/>
      </c>
      <c r="CZ119" s="343" t="str">
        <f t="shared" si="49"/>
        <v/>
      </c>
    </row>
    <row r="120" spans="1:104" s="1" customFormat="1" ht="13.5" customHeight="1" x14ac:dyDescent="0.2">
      <c r="A120" s="61">
        <v>105</v>
      </c>
      <c r="B120" s="218"/>
      <c r="C120" s="218"/>
      <c r="D120" s="218"/>
      <c r="E120" s="218"/>
      <c r="F120" s="218"/>
      <c r="G120" s="218"/>
      <c r="H120" s="218"/>
      <c r="I120" s="218"/>
      <c r="J120" s="218"/>
      <c r="K120" s="218"/>
      <c r="L120" s="219"/>
      <c r="M120" s="218"/>
      <c r="N120" s="254"/>
      <c r="O120" s="255"/>
      <c r="P120" s="293" t="str">
        <f>IF(G120="R",IF(OR(AND(実績自動車一覧!H120=SUM(実績事業所!$B$2-1),3&lt;実績自動車一覧!I120),AND(実績自動車一覧!H120=実績事業所!$B$2,4&gt;実績自動車一覧!I120)),"新規",""),"")</f>
        <v/>
      </c>
      <c r="Q120" s="290"/>
      <c r="R120" s="259"/>
      <c r="S120" s="204"/>
      <c r="T120" s="84"/>
      <c r="U120" s="85"/>
      <c r="V120" s="86"/>
      <c r="W120" s="87"/>
      <c r="X120" s="87"/>
      <c r="Y120" s="106"/>
      <c r="Z120" s="16"/>
      <c r="AA120" s="15" t="str">
        <f t="shared" si="33"/>
        <v/>
      </c>
      <c r="AB120" s="15" t="str">
        <f t="shared" si="34"/>
        <v/>
      </c>
      <c r="AC120" s="14" t="str">
        <f t="shared" si="26"/>
        <v/>
      </c>
      <c r="AD120" s="6" t="e">
        <f t="shared" si="35"/>
        <v>#N/A</v>
      </c>
      <c r="AE120" s="6" t="e">
        <f t="shared" si="36"/>
        <v>#N/A</v>
      </c>
      <c r="AF120" s="6" t="e">
        <f t="shared" si="37"/>
        <v>#N/A</v>
      </c>
      <c r="AG120" s="6" t="str">
        <f t="shared" si="27"/>
        <v/>
      </c>
      <c r="AH120" s="6">
        <f t="shared" si="28"/>
        <v>1</v>
      </c>
      <c r="AI120" s="6" t="e">
        <f t="shared" si="38"/>
        <v>#N/A</v>
      </c>
      <c r="AJ120" s="6" t="e">
        <f t="shared" si="39"/>
        <v>#N/A</v>
      </c>
      <c r="AK120" s="6" t="e">
        <f t="shared" si="40"/>
        <v>#N/A</v>
      </c>
      <c r="AL120" s="6" t="e">
        <f t="shared" si="41"/>
        <v>#N/A</v>
      </c>
      <c r="AM120" s="7" t="str">
        <f t="shared" si="42"/>
        <v xml:space="preserve"> </v>
      </c>
      <c r="AN120" s="6" t="e">
        <f t="shared" si="43"/>
        <v>#N/A</v>
      </c>
      <c r="AO120" s="6"/>
      <c r="AP120" s="6"/>
      <c r="AQ120" s="6"/>
      <c r="AR120" s="6"/>
      <c r="AS120" s="6"/>
      <c r="AT120" s="6"/>
      <c r="AU120" s="6"/>
      <c r="AV120" s="6"/>
      <c r="AW120" s="6">
        <f t="shared" si="44"/>
        <v>0</v>
      </c>
      <c r="AX120" s="6" t="e">
        <f t="shared" si="45"/>
        <v>#N/A</v>
      </c>
      <c r="AY120" s="6" t="str">
        <f t="shared" si="29"/>
        <v/>
      </c>
      <c r="AZ120" s="6" t="str">
        <f t="shared" si="30"/>
        <v/>
      </c>
      <c r="BA120" s="6" t="str">
        <f t="shared" si="31"/>
        <v/>
      </c>
      <c r="BB120" s="6" t="str">
        <f t="shared" si="32"/>
        <v/>
      </c>
      <c r="BC120" s="40"/>
      <c r="BI120" t="s">
        <v>857</v>
      </c>
      <c r="CS120" s="286"/>
      <c r="CT120" s="288"/>
      <c r="CU120" s="331" t="str">
        <f t="shared" si="46"/>
        <v/>
      </c>
      <c r="CV120" s="1" t="str">
        <f t="shared" si="47"/>
        <v/>
      </c>
      <c r="CW120" s="1" t="str">
        <f t="shared" si="48"/>
        <v/>
      </c>
      <c r="CZ120" s="343" t="str">
        <f t="shared" si="49"/>
        <v/>
      </c>
    </row>
    <row r="121" spans="1:104" s="1" customFormat="1" ht="13.5" customHeight="1" x14ac:dyDescent="0.2">
      <c r="A121" s="61">
        <v>106</v>
      </c>
      <c r="B121" s="218"/>
      <c r="C121" s="218"/>
      <c r="D121" s="218"/>
      <c r="E121" s="218"/>
      <c r="F121" s="218"/>
      <c r="G121" s="218"/>
      <c r="H121" s="218"/>
      <c r="I121" s="218"/>
      <c r="J121" s="218"/>
      <c r="K121" s="218"/>
      <c r="L121" s="219"/>
      <c r="M121" s="218"/>
      <c r="N121" s="254"/>
      <c r="O121" s="255"/>
      <c r="P121" s="293" t="str">
        <f>IF(G121="R",IF(OR(AND(実績自動車一覧!H121=SUM(実績事業所!$B$2-1),3&lt;実績自動車一覧!I121),AND(実績自動車一覧!H121=実績事業所!$B$2,4&gt;実績自動車一覧!I121)),"新規",""),"")</f>
        <v/>
      </c>
      <c r="Q121" s="290"/>
      <c r="R121" s="259"/>
      <c r="S121" s="204"/>
      <c r="T121" s="84"/>
      <c r="U121" s="85"/>
      <c r="V121" s="86"/>
      <c r="W121" s="87"/>
      <c r="X121" s="87"/>
      <c r="Y121" s="106"/>
      <c r="Z121" s="16"/>
      <c r="AA121" s="15" t="str">
        <f t="shared" si="33"/>
        <v/>
      </c>
      <c r="AB121" s="15" t="str">
        <f t="shared" si="34"/>
        <v/>
      </c>
      <c r="AC121" s="14" t="str">
        <f t="shared" si="26"/>
        <v/>
      </c>
      <c r="AD121" s="6" t="e">
        <f t="shared" si="35"/>
        <v>#N/A</v>
      </c>
      <c r="AE121" s="6" t="e">
        <f t="shared" si="36"/>
        <v>#N/A</v>
      </c>
      <c r="AF121" s="6" t="e">
        <f t="shared" si="37"/>
        <v>#N/A</v>
      </c>
      <c r="AG121" s="6" t="str">
        <f t="shared" si="27"/>
        <v/>
      </c>
      <c r="AH121" s="6">
        <f t="shared" si="28"/>
        <v>1</v>
      </c>
      <c r="AI121" s="6" t="e">
        <f t="shared" si="38"/>
        <v>#N/A</v>
      </c>
      <c r="AJ121" s="6" t="e">
        <f t="shared" si="39"/>
        <v>#N/A</v>
      </c>
      <c r="AK121" s="6" t="e">
        <f t="shared" si="40"/>
        <v>#N/A</v>
      </c>
      <c r="AL121" s="6" t="e">
        <f t="shared" si="41"/>
        <v>#N/A</v>
      </c>
      <c r="AM121" s="7" t="str">
        <f t="shared" si="42"/>
        <v xml:space="preserve"> </v>
      </c>
      <c r="AN121" s="6" t="e">
        <f t="shared" si="43"/>
        <v>#N/A</v>
      </c>
      <c r="AO121" s="6"/>
      <c r="AP121" s="6"/>
      <c r="AQ121" s="6"/>
      <c r="AR121" s="6"/>
      <c r="AS121" s="6"/>
      <c r="AT121" s="6"/>
      <c r="AU121" s="6"/>
      <c r="AV121" s="6"/>
      <c r="AW121" s="6">
        <f t="shared" si="44"/>
        <v>0</v>
      </c>
      <c r="AX121" s="6" t="e">
        <f t="shared" si="45"/>
        <v>#N/A</v>
      </c>
      <c r="AY121" s="6" t="str">
        <f t="shared" si="29"/>
        <v/>
      </c>
      <c r="AZ121" s="6" t="str">
        <f t="shared" si="30"/>
        <v/>
      </c>
      <c r="BA121" s="6" t="str">
        <f t="shared" si="31"/>
        <v/>
      </c>
      <c r="BB121" s="6" t="str">
        <f t="shared" si="32"/>
        <v/>
      </c>
      <c r="BC121" s="40"/>
      <c r="BI121" t="s">
        <v>858</v>
      </c>
      <c r="CS121" s="286"/>
      <c r="CT121" s="288"/>
      <c r="CU121" s="331" t="str">
        <f t="shared" si="46"/>
        <v/>
      </c>
      <c r="CV121" s="1" t="str">
        <f t="shared" si="47"/>
        <v/>
      </c>
      <c r="CW121" s="1" t="str">
        <f t="shared" si="48"/>
        <v/>
      </c>
      <c r="CZ121" s="343" t="str">
        <f t="shared" si="49"/>
        <v/>
      </c>
    </row>
    <row r="122" spans="1:104" s="1" customFormat="1" ht="13.5" customHeight="1" x14ac:dyDescent="0.2">
      <c r="A122" s="61">
        <v>107</v>
      </c>
      <c r="B122" s="218"/>
      <c r="C122" s="218"/>
      <c r="D122" s="218"/>
      <c r="E122" s="218"/>
      <c r="F122" s="218"/>
      <c r="G122" s="218"/>
      <c r="H122" s="218"/>
      <c r="I122" s="218"/>
      <c r="J122" s="218"/>
      <c r="K122" s="218"/>
      <c r="L122" s="219"/>
      <c r="M122" s="218"/>
      <c r="N122" s="254"/>
      <c r="O122" s="255"/>
      <c r="P122" s="293" t="str">
        <f>IF(G122="R",IF(OR(AND(実績自動車一覧!H122=SUM(実績事業所!$B$2-1),3&lt;実績自動車一覧!I122),AND(実績自動車一覧!H122=実績事業所!$B$2,4&gt;実績自動車一覧!I122)),"新規",""),"")</f>
        <v/>
      </c>
      <c r="Q122" s="290"/>
      <c r="R122" s="259"/>
      <c r="S122" s="204"/>
      <c r="T122" s="84"/>
      <c r="U122" s="85"/>
      <c r="V122" s="86"/>
      <c r="W122" s="87"/>
      <c r="X122" s="87"/>
      <c r="Y122" s="106"/>
      <c r="Z122" s="16"/>
      <c r="AA122" s="15" t="str">
        <f t="shared" si="33"/>
        <v/>
      </c>
      <c r="AB122" s="15" t="str">
        <f t="shared" si="34"/>
        <v/>
      </c>
      <c r="AC122" s="14" t="str">
        <f t="shared" si="26"/>
        <v/>
      </c>
      <c r="AD122" s="6" t="e">
        <f t="shared" si="35"/>
        <v>#N/A</v>
      </c>
      <c r="AE122" s="6" t="e">
        <f t="shared" si="36"/>
        <v>#N/A</v>
      </c>
      <c r="AF122" s="6" t="e">
        <f t="shared" si="37"/>
        <v>#N/A</v>
      </c>
      <c r="AG122" s="6" t="str">
        <f t="shared" si="27"/>
        <v/>
      </c>
      <c r="AH122" s="6">
        <f t="shared" si="28"/>
        <v>1</v>
      </c>
      <c r="AI122" s="6" t="e">
        <f t="shared" si="38"/>
        <v>#N/A</v>
      </c>
      <c r="AJ122" s="6" t="e">
        <f t="shared" si="39"/>
        <v>#N/A</v>
      </c>
      <c r="AK122" s="6" t="e">
        <f t="shared" si="40"/>
        <v>#N/A</v>
      </c>
      <c r="AL122" s="6" t="e">
        <f t="shared" si="41"/>
        <v>#N/A</v>
      </c>
      <c r="AM122" s="7" t="str">
        <f t="shared" si="42"/>
        <v xml:space="preserve"> </v>
      </c>
      <c r="AN122" s="6" t="e">
        <f t="shared" si="43"/>
        <v>#N/A</v>
      </c>
      <c r="AO122" s="6"/>
      <c r="AP122" s="6"/>
      <c r="AQ122" s="6"/>
      <c r="AR122" s="6"/>
      <c r="AS122" s="6"/>
      <c r="AT122" s="6"/>
      <c r="AU122" s="6"/>
      <c r="AV122" s="6"/>
      <c r="AW122" s="6">
        <f t="shared" si="44"/>
        <v>0</v>
      </c>
      <c r="AX122" s="6" t="e">
        <f t="shared" si="45"/>
        <v>#N/A</v>
      </c>
      <c r="AY122" s="6" t="str">
        <f t="shared" si="29"/>
        <v/>
      </c>
      <c r="AZ122" s="6" t="str">
        <f t="shared" si="30"/>
        <v/>
      </c>
      <c r="BA122" s="6" t="str">
        <f t="shared" si="31"/>
        <v/>
      </c>
      <c r="BB122" s="6" t="str">
        <f t="shared" si="32"/>
        <v/>
      </c>
      <c r="BC122" s="40"/>
      <c r="BI122" t="s">
        <v>798</v>
      </c>
      <c r="CS122" s="286"/>
      <c r="CT122" s="288"/>
      <c r="CU122" s="331" t="str">
        <f t="shared" si="46"/>
        <v/>
      </c>
      <c r="CV122" s="1" t="str">
        <f t="shared" si="47"/>
        <v/>
      </c>
      <c r="CW122" s="1" t="str">
        <f t="shared" si="48"/>
        <v/>
      </c>
      <c r="CZ122" s="343" t="str">
        <f t="shared" si="49"/>
        <v/>
      </c>
    </row>
    <row r="123" spans="1:104" s="1" customFormat="1" ht="13.5" customHeight="1" x14ac:dyDescent="0.2">
      <c r="A123" s="61">
        <v>108</v>
      </c>
      <c r="B123" s="218"/>
      <c r="C123" s="218"/>
      <c r="D123" s="218"/>
      <c r="E123" s="218"/>
      <c r="F123" s="218"/>
      <c r="G123" s="218"/>
      <c r="H123" s="218"/>
      <c r="I123" s="218"/>
      <c r="J123" s="218"/>
      <c r="K123" s="218"/>
      <c r="L123" s="219"/>
      <c r="M123" s="218"/>
      <c r="N123" s="254"/>
      <c r="O123" s="255"/>
      <c r="P123" s="293" t="str">
        <f>IF(G123="R",IF(OR(AND(実績自動車一覧!H123=SUM(実績事業所!$B$2-1),3&lt;実績自動車一覧!I123),AND(実績自動車一覧!H123=実績事業所!$B$2,4&gt;実績自動車一覧!I123)),"新規",""),"")</f>
        <v/>
      </c>
      <c r="Q123" s="290"/>
      <c r="R123" s="259"/>
      <c r="S123" s="204"/>
      <c r="T123" s="84"/>
      <c r="U123" s="85"/>
      <c r="V123" s="86"/>
      <c r="W123" s="87"/>
      <c r="X123" s="87"/>
      <c r="Y123" s="106"/>
      <c r="Z123" s="16"/>
      <c r="AA123" s="15" t="str">
        <f t="shared" si="33"/>
        <v/>
      </c>
      <c r="AB123" s="15" t="str">
        <f t="shared" si="34"/>
        <v/>
      </c>
      <c r="AC123" s="14" t="str">
        <f t="shared" si="26"/>
        <v/>
      </c>
      <c r="AD123" s="6" t="e">
        <f t="shared" si="35"/>
        <v>#N/A</v>
      </c>
      <c r="AE123" s="6" t="e">
        <f t="shared" si="36"/>
        <v>#N/A</v>
      </c>
      <c r="AF123" s="6" t="e">
        <f t="shared" si="37"/>
        <v>#N/A</v>
      </c>
      <c r="AG123" s="6" t="str">
        <f t="shared" si="27"/>
        <v/>
      </c>
      <c r="AH123" s="6">
        <f t="shared" si="28"/>
        <v>1</v>
      </c>
      <c r="AI123" s="6" t="e">
        <f t="shared" si="38"/>
        <v>#N/A</v>
      </c>
      <c r="AJ123" s="6" t="e">
        <f t="shared" si="39"/>
        <v>#N/A</v>
      </c>
      <c r="AK123" s="6" t="e">
        <f t="shared" si="40"/>
        <v>#N/A</v>
      </c>
      <c r="AL123" s="6" t="e">
        <f t="shared" si="41"/>
        <v>#N/A</v>
      </c>
      <c r="AM123" s="7" t="str">
        <f t="shared" si="42"/>
        <v xml:space="preserve"> </v>
      </c>
      <c r="AN123" s="6" t="e">
        <f t="shared" si="43"/>
        <v>#N/A</v>
      </c>
      <c r="AO123" s="6"/>
      <c r="AP123" s="6"/>
      <c r="AQ123" s="6"/>
      <c r="AR123" s="6"/>
      <c r="AS123" s="6"/>
      <c r="AT123" s="6"/>
      <c r="AU123" s="6"/>
      <c r="AV123" s="6"/>
      <c r="AW123" s="6">
        <f t="shared" si="44"/>
        <v>0</v>
      </c>
      <c r="AX123" s="6" t="e">
        <f t="shared" si="45"/>
        <v>#N/A</v>
      </c>
      <c r="AY123" s="6" t="str">
        <f t="shared" si="29"/>
        <v/>
      </c>
      <c r="AZ123" s="6" t="str">
        <f t="shared" si="30"/>
        <v/>
      </c>
      <c r="BA123" s="6" t="str">
        <f t="shared" si="31"/>
        <v/>
      </c>
      <c r="BB123" s="6" t="str">
        <f t="shared" si="32"/>
        <v/>
      </c>
      <c r="BC123" s="40"/>
      <c r="BI123" t="s">
        <v>799</v>
      </c>
      <c r="CS123" s="286"/>
      <c r="CT123" s="288"/>
      <c r="CU123" s="331" t="str">
        <f t="shared" si="46"/>
        <v/>
      </c>
      <c r="CV123" s="1" t="str">
        <f t="shared" si="47"/>
        <v/>
      </c>
      <c r="CW123" s="1" t="str">
        <f t="shared" si="48"/>
        <v/>
      </c>
      <c r="CZ123" s="343" t="str">
        <f t="shared" si="49"/>
        <v/>
      </c>
    </row>
    <row r="124" spans="1:104" s="1" customFormat="1" ht="13.5" customHeight="1" x14ac:dyDescent="0.2">
      <c r="A124" s="61">
        <v>109</v>
      </c>
      <c r="B124" s="218"/>
      <c r="C124" s="218"/>
      <c r="D124" s="218"/>
      <c r="E124" s="218"/>
      <c r="F124" s="218"/>
      <c r="G124" s="218"/>
      <c r="H124" s="218"/>
      <c r="I124" s="218"/>
      <c r="J124" s="218"/>
      <c r="K124" s="218"/>
      <c r="L124" s="219"/>
      <c r="M124" s="218"/>
      <c r="N124" s="254"/>
      <c r="O124" s="255"/>
      <c r="P124" s="293" t="str">
        <f>IF(G124="R",IF(OR(AND(実績自動車一覧!H124=SUM(実績事業所!$B$2-1),3&lt;実績自動車一覧!I124),AND(実績自動車一覧!H124=実績事業所!$B$2,4&gt;実績自動車一覧!I124)),"新規",""),"")</f>
        <v/>
      </c>
      <c r="Q124" s="290"/>
      <c r="R124" s="259"/>
      <c r="S124" s="204"/>
      <c r="T124" s="84"/>
      <c r="U124" s="85"/>
      <c r="V124" s="86"/>
      <c r="W124" s="87"/>
      <c r="X124" s="87"/>
      <c r="Y124" s="106"/>
      <c r="Z124" s="16"/>
      <c r="AA124" s="15" t="str">
        <f t="shared" si="33"/>
        <v/>
      </c>
      <c r="AB124" s="15" t="str">
        <f t="shared" si="34"/>
        <v/>
      </c>
      <c r="AC124" s="14" t="str">
        <f t="shared" si="26"/>
        <v/>
      </c>
      <c r="AD124" s="6" t="e">
        <f t="shared" si="35"/>
        <v>#N/A</v>
      </c>
      <c r="AE124" s="6" t="e">
        <f t="shared" si="36"/>
        <v>#N/A</v>
      </c>
      <c r="AF124" s="6" t="e">
        <f t="shared" si="37"/>
        <v>#N/A</v>
      </c>
      <c r="AG124" s="6" t="str">
        <f t="shared" si="27"/>
        <v/>
      </c>
      <c r="AH124" s="6">
        <f t="shared" si="28"/>
        <v>1</v>
      </c>
      <c r="AI124" s="6" t="e">
        <f t="shared" si="38"/>
        <v>#N/A</v>
      </c>
      <c r="AJ124" s="6" t="e">
        <f t="shared" si="39"/>
        <v>#N/A</v>
      </c>
      <c r="AK124" s="6" t="e">
        <f t="shared" si="40"/>
        <v>#N/A</v>
      </c>
      <c r="AL124" s="6" t="e">
        <f t="shared" si="41"/>
        <v>#N/A</v>
      </c>
      <c r="AM124" s="7" t="str">
        <f t="shared" si="42"/>
        <v xml:space="preserve"> </v>
      </c>
      <c r="AN124" s="6" t="e">
        <f t="shared" si="43"/>
        <v>#N/A</v>
      </c>
      <c r="AO124" s="6"/>
      <c r="AP124" s="6"/>
      <c r="AQ124" s="6"/>
      <c r="AR124" s="6"/>
      <c r="AS124" s="6"/>
      <c r="AT124" s="6"/>
      <c r="AU124" s="6"/>
      <c r="AV124" s="6"/>
      <c r="AW124" s="6">
        <f t="shared" si="44"/>
        <v>0</v>
      </c>
      <c r="AX124" s="6" t="e">
        <f t="shared" si="45"/>
        <v>#N/A</v>
      </c>
      <c r="AY124" s="6" t="str">
        <f t="shared" si="29"/>
        <v/>
      </c>
      <c r="AZ124" s="6" t="str">
        <f t="shared" si="30"/>
        <v/>
      </c>
      <c r="BA124" s="6" t="str">
        <f t="shared" si="31"/>
        <v/>
      </c>
      <c r="BB124" s="6" t="str">
        <f t="shared" si="32"/>
        <v/>
      </c>
      <c r="BC124" s="40"/>
      <c r="BI124" t="s">
        <v>800</v>
      </c>
      <c r="CS124" s="286"/>
      <c r="CT124" s="288"/>
      <c r="CU124" s="331" t="str">
        <f t="shared" si="46"/>
        <v/>
      </c>
      <c r="CV124" s="1" t="str">
        <f t="shared" si="47"/>
        <v/>
      </c>
      <c r="CW124" s="1" t="str">
        <f t="shared" si="48"/>
        <v/>
      </c>
      <c r="CZ124" s="343" t="str">
        <f t="shared" si="49"/>
        <v/>
      </c>
    </row>
    <row r="125" spans="1:104" s="1" customFormat="1" ht="13.5" customHeight="1" x14ac:dyDescent="0.2">
      <c r="A125" s="61">
        <v>110</v>
      </c>
      <c r="B125" s="218"/>
      <c r="C125" s="218"/>
      <c r="D125" s="218"/>
      <c r="E125" s="218"/>
      <c r="F125" s="218"/>
      <c r="G125" s="218"/>
      <c r="H125" s="218"/>
      <c r="I125" s="218"/>
      <c r="J125" s="218"/>
      <c r="K125" s="218"/>
      <c r="L125" s="219"/>
      <c r="M125" s="218"/>
      <c r="N125" s="254"/>
      <c r="O125" s="255"/>
      <c r="P125" s="293" t="str">
        <f>IF(G125="R",IF(OR(AND(実績自動車一覧!H125=SUM(実績事業所!$B$2-1),3&lt;実績自動車一覧!I125),AND(実績自動車一覧!H125=実績事業所!$B$2,4&gt;実績自動車一覧!I125)),"新規",""),"")</f>
        <v/>
      </c>
      <c r="Q125" s="290"/>
      <c r="R125" s="259"/>
      <c r="S125" s="204"/>
      <c r="T125" s="84"/>
      <c r="U125" s="85"/>
      <c r="V125" s="86"/>
      <c r="W125" s="87"/>
      <c r="X125" s="87"/>
      <c r="Y125" s="106"/>
      <c r="Z125" s="16"/>
      <c r="AA125" s="15" t="str">
        <f t="shared" si="33"/>
        <v/>
      </c>
      <c r="AB125" s="15" t="str">
        <f t="shared" si="34"/>
        <v/>
      </c>
      <c r="AC125" s="14" t="str">
        <f t="shared" si="26"/>
        <v/>
      </c>
      <c r="AD125" s="6" t="e">
        <f t="shared" si="35"/>
        <v>#N/A</v>
      </c>
      <c r="AE125" s="6" t="e">
        <f t="shared" si="36"/>
        <v>#N/A</v>
      </c>
      <c r="AF125" s="6" t="e">
        <f t="shared" si="37"/>
        <v>#N/A</v>
      </c>
      <c r="AG125" s="6" t="str">
        <f t="shared" si="27"/>
        <v/>
      </c>
      <c r="AH125" s="6">
        <f t="shared" si="28"/>
        <v>1</v>
      </c>
      <c r="AI125" s="6" t="e">
        <f t="shared" si="38"/>
        <v>#N/A</v>
      </c>
      <c r="AJ125" s="6" t="e">
        <f t="shared" si="39"/>
        <v>#N/A</v>
      </c>
      <c r="AK125" s="6" t="e">
        <f t="shared" si="40"/>
        <v>#N/A</v>
      </c>
      <c r="AL125" s="6" t="e">
        <f t="shared" si="41"/>
        <v>#N/A</v>
      </c>
      <c r="AM125" s="7" t="str">
        <f t="shared" si="42"/>
        <v xml:space="preserve"> </v>
      </c>
      <c r="AN125" s="6" t="e">
        <f t="shared" si="43"/>
        <v>#N/A</v>
      </c>
      <c r="AO125" s="6"/>
      <c r="AP125" s="6"/>
      <c r="AQ125" s="6"/>
      <c r="AR125" s="6"/>
      <c r="AS125" s="6"/>
      <c r="AT125" s="6"/>
      <c r="AU125" s="6"/>
      <c r="AV125" s="6"/>
      <c r="AW125" s="6">
        <f t="shared" si="44"/>
        <v>0</v>
      </c>
      <c r="AX125" s="6" t="e">
        <f t="shared" si="45"/>
        <v>#N/A</v>
      </c>
      <c r="AY125" s="6" t="str">
        <f t="shared" si="29"/>
        <v/>
      </c>
      <c r="AZ125" s="6" t="str">
        <f t="shared" si="30"/>
        <v/>
      </c>
      <c r="BA125" s="6" t="str">
        <f t="shared" si="31"/>
        <v/>
      </c>
      <c r="BB125" s="6" t="str">
        <f t="shared" si="32"/>
        <v/>
      </c>
      <c r="BC125" s="40"/>
      <c r="BI125" t="s">
        <v>687</v>
      </c>
      <c r="CS125" s="286"/>
      <c r="CT125" s="288"/>
      <c r="CU125" s="331" t="str">
        <f t="shared" si="46"/>
        <v/>
      </c>
      <c r="CV125" s="1" t="str">
        <f t="shared" si="47"/>
        <v/>
      </c>
      <c r="CW125" s="1" t="str">
        <f t="shared" si="48"/>
        <v/>
      </c>
      <c r="CZ125" s="343" t="str">
        <f t="shared" si="49"/>
        <v/>
      </c>
    </row>
    <row r="126" spans="1:104" s="1" customFormat="1" ht="13.5" customHeight="1" x14ac:dyDescent="0.2">
      <c r="A126" s="61">
        <v>111</v>
      </c>
      <c r="B126" s="218"/>
      <c r="C126" s="218"/>
      <c r="D126" s="218"/>
      <c r="E126" s="218"/>
      <c r="F126" s="218"/>
      <c r="G126" s="218"/>
      <c r="H126" s="218"/>
      <c r="I126" s="218"/>
      <c r="J126" s="218"/>
      <c r="K126" s="218"/>
      <c r="L126" s="219"/>
      <c r="M126" s="218"/>
      <c r="N126" s="254"/>
      <c r="O126" s="255"/>
      <c r="P126" s="293" t="str">
        <f>IF(G126="R",IF(OR(AND(実績自動車一覧!H126=SUM(実績事業所!$B$2-1),3&lt;実績自動車一覧!I126),AND(実績自動車一覧!H126=実績事業所!$B$2,4&gt;実績自動車一覧!I126)),"新規",""),"")</f>
        <v/>
      </c>
      <c r="Q126" s="290"/>
      <c r="R126" s="259"/>
      <c r="S126" s="204"/>
      <c r="T126" s="84"/>
      <c r="U126" s="85"/>
      <c r="V126" s="86"/>
      <c r="W126" s="87"/>
      <c r="X126" s="87"/>
      <c r="Y126" s="106"/>
      <c r="Z126" s="16"/>
      <c r="AA126" s="15" t="str">
        <f t="shared" si="33"/>
        <v/>
      </c>
      <c r="AB126" s="15" t="str">
        <f t="shared" si="34"/>
        <v/>
      </c>
      <c r="AC126" s="14" t="str">
        <f t="shared" si="26"/>
        <v/>
      </c>
      <c r="AD126" s="6" t="e">
        <f t="shared" si="35"/>
        <v>#N/A</v>
      </c>
      <c r="AE126" s="6" t="e">
        <f t="shared" si="36"/>
        <v>#N/A</v>
      </c>
      <c r="AF126" s="6" t="e">
        <f t="shared" si="37"/>
        <v>#N/A</v>
      </c>
      <c r="AG126" s="6" t="str">
        <f t="shared" si="27"/>
        <v/>
      </c>
      <c r="AH126" s="6">
        <f t="shared" si="28"/>
        <v>1</v>
      </c>
      <c r="AI126" s="6" t="e">
        <f t="shared" si="38"/>
        <v>#N/A</v>
      </c>
      <c r="AJ126" s="6" t="e">
        <f t="shared" si="39"/>
        <v>#N/A</v>
      </c>
      <c r="AK126" s="6" t="e">
        <f t="shared" si="40"/>
        <v>#N/A</v>
      </c>
      <c r="AL126" s="6" t="e">
        <f t="shared" si="41"/>
        <v>#N/A</v>
      </c>
      <c r="AM126" s="7" t="str">
        <f t="shared" si="42"/>
        <v xml:space="preserve"> </v>
      </c>
      <c r="AN126" s="6" t="e">
        <f t="shared" si="43"/>
        <v>#N/A</v>
      </c>
      <c r="AO126" s="6"/>
      <c r="AP126" s="6"/>
      <c r="AQ126" s="6"/>
      <c r="AR126" s="6"/>
      <c r="AS126" s="6"/>
      <c r="AT126" s="6"/>
      <c r="AU126" s="6"/>
      <c r="AV126" s="6"/>
      <c r="AW126" s="6">
        <f t="shared" si="44"/>
        <v>0</v>
      </c>
      <c r="AX126" s="6" t="e">
        <f t="shared" si="45"/>
        <v>#N/A</v>
      </c>
      <c r="AY126" s="6" t="str">
        <f t="shared" si="29"/>
        <v/>
      </c>
      <c r="AZ126" s="6" t="str">
        <f t="shared" si="30"/>
        <v/>
      </c>
      <c r="BA126" s="6" t="str">
        <f t="shared" si="31"/>
        <v/>
      </c>
      <c r="BB126" s="6" t="str">
        <f t="shared" si="32"/>
        <v/>
      </c>
      <c r="BC126" s="40"/>
      <c r="BI126" t="s">
        <v>861</v>
      </c>
      <c r="CS126" s="286"/>
      <c r="CT126" s="288"/>
      <c r="CU126" s="331" t="str">
        <f t="shared" si="46"/>
        <v/>
      </c>
      <c r="CV126" s="1" t="str">
        <f t="shared" si="47"/>
        <v/>
      </c>
      <c r="CW126" s="1" t="str">
        <f t="shared" si="48"/>
        <v/>
      </c>
      <c r="CZ126" s="343" t="str">
        <f t="shared" si="49"/>
        <v/>
      </c>
    </row>
    <row r="127" spans="1:104" s="1" customFormat="1" ht="13.5" customHeight="1" x14ac:dyDescent="0.2">
      <c r="A127" s="61">
        <v>112</v>
      </c>
      <c r="B127" s="218"/>
      <c r="C127" s="218"/>
      <c r="D127" s="218"/>
      <c r="E127" s="218"/>
      <c r="F127" s="218"/>
      <c r="G127" s="218"/>
      <c r="H127" s="218"/>
      <c r="I127" s="218"/>
      <c r="J127" s="218"/>
      <c r="K127" s="218"/>
      <c r="L127" s="219"/>
      <c r="M127" s="218"/>
      <c r="N127" s="254"/>
      <c r="O127" s="255"/>
      <c r="P127" s="293" t="str">
        <f>IF(G127="R",IF(OR(AND(実績自動車一覧!H127=SUM(実績事業所!$B$2-1),3&lt;実績自動車一覧!I127),AND(実績自動車一覧!H127=実績事業所!$B$2,4&gt;実績自動車一覧!I127)),"新規",""),"")</f>
        <v/>
      </c>
      <c r="Q127" s="290"/>
      <c r="R127" s="259"/>
      <c r="S127" s="204"/>
      <c r="T127" s="84"/>
      <c r="U127" s="85"/>
      <c r="V127" s="86"/>
      <c r="W127" s="87"/>
      <c r="X127" s="87"/>
      <c r="Y127" s="106"/>
      <c r="Z127" s="16"/>
      <c r="AA127" s="15" t="str">
        <f t="shared" si="33"/>
        <v/>
      </c>
      <c r="AB127" s="15" t="str">
        <f t="shared" si="34"/>
        <v/>
      </c>
      <c r="AC127" s="14" t="str">
        <f t="shared" si="26"/>
        <v/>
      </c>
      <c r="AD127" s="6" t="e">
        <f t="shared" si="35"/>
        <v>#N/A</v>
      </c>
      <c r="AE127" s="6" t="e">
        <f t="shared" si="36"/>
        <v>#N/A</v>
      </c>
      <c r="AF127" s="6" t="e">
        <f t="shared" si="37"/>
        <v>#N/A</v>
      </c>
      <c r="AG127" s="6" t="str">
        <f t="shared" si="27"/>
        <v/>
      </c>
      <c r="AH127" s="6">
        <f t="shared" si="28"/>
        <v>1</v>
      </c>
      <c r="AI127" s="6" t="e">
        <f t="shared" si="38"/>
        <v>#N/A</v>
      </c>
      <c r="AJ127" s="6" t="e">
        <f t="shared" si="39"/>
        <v>#N/A</v>
      </c>
      <c r="AK127" s="6" t="e">
        <f t="shared" si="40"/>
        <v>#N/A</v>
      </c>
      <c r="AL127" s="6" t="e">
        <f t="shared" si="41"/>
        <v>#N/A</v>
      </c>
      <c r="AM127" s="7" t="str">
        <f t="shared" si="42"/>
        <v xml:space="preserve"> </v>
      </c>
      <c r="AN127" s="6" t="e">
        <f t="shared" si="43"/>
        <v>#N/A</v>
      </c>
      <c r="AO127" s="6"/>
      <c r="AP127" s="6"/>
      <c r="AQ127" s="6"/>
      <c r="AR127" s="6"/>
      <c r="AS127" s="6"/>
      <c r="AT127" s="6"/>
      <c r="AU127" s="6"/>
      <c r="AV127" s="6"/>
      <c r="AW127" s="6">
        <f t="shared" si="44"/>
        <v>0</v>
      </c>
      <c r="AX127" s="6" t="e">
        <f t="shared" si="45"/>
        <v>#N/A</v>
      </c>
      <c r="AY127" s="6" t="str">
        <f t="shared" si="29"/>
        <v/>
      </c>
      <c r="AZ127" s="6" t="str">
        <f t="shared" si="30"/>
        <v/>
      </c>
      <c r="BA127" s="6" t="str">
        <f t="shared" si="31"/>
        <v/>
      </c>
      <c r="BB127" s="6" t="str">
        <f t="shared" si="32"/>
        <v/>
      </c>
      <c r="BC127" s="40"/>
      <c r="BI127" t="s">
        <v>862</v>
      </c>
      <c r="CS127" s="286"/>
      <c r="CT127" s="288"/>
      <c r="CU127" s="331" t="str">
        <f t="shared" si="46"/>
        <v/>
      </c>
      <c r="CV127" s="1" t="str">
        <f t="shared" si="47"/>
        <v/>
      </c>
      <c r="CW127" s="1" t="str">
        <f t="shared" si="48"/>
        <v/>
      </c>
      <c r="CZ127" s="343" t="str">
        <f t="shared" si="49"/>
        <v/>
      </c>
    </row>
    <row r="128" spans="1:104" s="1" customFormat="1" ht="13.5" customHeight="1" x14ac:dyDescent="0.2">
      <c r="A128" s="61">
        <v>113</v>
      </c>
      <c r="B128" s="218"/>
      <c r="C128" s="218"/>
      <c r="D128" s="218"/>
      <c r="E128" s="218"/>
      <c r="F128" s="218"/>
      <c r="G128" s="218"/>
      <c r="H128" s="218"/>
      <c r="I128" s="218"/>
      <c r="J128" s="218"/>
      <c r="K128" s="218"/>
      <c r="L128" s="219"/>
      <c r="M128" s="218"/>
      <c r="N128" s="254"/>
      <c r="O128" s="255"/>
      <c r="P128" s="293" t="str">
        <f>IF(G128="R",IF(OR(AND(実績自動車一覧!H128=SUM(実績事業所!$B$2-1),3&lt;実績自動車一覧!I128),AND(実績自動車一覧!H128=実績事業所!$B$2,4&gt;実績自動車一覧!I128)),"新規",""),"")</f>
        <v/>
      </c>
      <c r="Q128" s="290"/>
      <c r="R128" s="259"/>
      <c r="S128" s="204"/>
      <c r="T128" s="84"/>
      <c r="U128" s="85"/>
      <c r="V128" s="86"/>
      <c r="W128" s="87"/>
      <c r="X128" s="87"/>
      <c r="Y128" s="106"/>
      <c r="Z128" s="16"/>
      <c r="AA128" s="15" t="str">
        <f t="shared" si="33"/>
        <v/>
      </c>
      <c r="AB128" s="15" t="str">
        <f t="shared" si="34"/>
        <v/>
      </c>
      <c r="AC128" s="14" t="str">
        <f t="shared" si="26"/>
        <v/>
      </c>
      <c r="AD128" s="6" t="e">
        <f t="shared" si="35"/>
        <v>#N/A</v>
      </c>
      <c r="AE128" s="6" t="e">
        <f t="shared" si="36"/>
        <v>#N/A</v>
      </c>
      <c r="AF128" s="6" t="e">
        <f t="shared" si="37"/>
        <v>#N/A</v>
      </c>
      <c r="AG128" s="6" t="str">
        <f t="shared" si="27"/>
        <v/>
      </c>
      <c r="AH128" s="6">
        <f t="shared" si="28"/>
        <v>1</v>
      </c>
      <c r="AI128" s="6" t="e">
        <f t="shared" si="38"/>
        <v>#N/A</v>
      </c>
      <c r="AJ128" s="6" t="e">
        <f t="shared" si="39"/>
        <v>#N/A</v>
      </c>
      <c r="AK128" s="6" t="e">
        <f t="shared" si="40"/>
        <v>#N/A</v>
      </c>
      <c r="AL128" s="6" t="e">
        <f t="shared" si="41"/>
        <v>#N/A</v>
      </c>
      <c r="AM128" s="7" t="str">
        <f t="shared" si="42"/>
        <v xml:space="preserve"> </v>
      </c>
      <c r="AN128" s="6" t="e">
        <f t="shared" si="43"/>
        <v>#N/A</v>
      </c>
      <c r="AO128" s="6"/>
      <c r="AP128" s="6"/>
      <c r="AQ128" s="6"/>
      <c r="AR128" s="6"/>
      <c r="AS128" s="6"/>
      <c r="AT128" s="6"/>
      <c r="AU128" s="6"/>
      <c r="AV128" s="6"/>
      <c r="AW128" s="6">
        <f t="shared" si="44"/>
        <v>0</v>
      </c>
      <c r="AX128" s="6" t="e">
        <f t="shared" si="45"/>
        <v>#N/A</v>
      </c>
      <c r="AY128" s="6" t="str">
        <f t="shared" si="29"/>
        <v/>
      </c>
      <c r="AZ128" s="6" t="str">
        <f t="shared" si="30"/>
        <v/>
      </c>
      <c r="BA128" s="6" t="str">
        <f t="shared" si="31"/>
        <v/>
      </c>
      <c r="BB128" s="6" t="str">
        <f t="shared" si="32"/>
        <v/>
      </c>
      <c r="BC128" s="40"/>
      <c r="BI128" t="s">
        <v>863</v>
      </c>
      <c r="CS128" s="286"/>
      <c r="CT128" s="288"/>
      <c r="CU128" s="331" t="str">
        <f t="shared" si="46"/>
        <v/>
      </c>
      <c r="CV128" s="1" t="str">
        <f t="shared" si="47"/>
        <v/>
      </c>
      <c r="CW128" s="1" t="str">
        <f t="shared" si="48"/>
        <v/>
      </c>
      <c r="CZ128" s="343" t="str">
        <f t="shared" si="49"/>
        <v/>
      </c>
    </row>
    <row r="129" spans="1:104" s="1" customFormat="1" ht="13.5" customHeight="1" x14ac:dyDescent="0.2">
      <c r="A129" s="61">
        <v>114</v>
      </c>
      <c r="B129" s="218"/>
      <c r="C129" s="218"/>
      <c r="D129" s="218"/>
      <c r="E129" s="218"/>
      <c r="F129" s="218"/>
      <c r="G129" s="218"/>
      <c r="H129" s="218"/>
      <c r="I129" s="218"/>
      <c r="J129" s="218"/>
      <c r="K129" s="218"/>
      <c r="L129" s="219"/>
      <c r="M129" s="218"/>
      <c r="N129" s="254"/>
      <c r="O129" s="255"/>
      <c r="P129" s="293" t="str">
        <f>IF(G129="R",IF(OR(AND(実績自動車一覧!H129=SUM(実績事業所!$B$2-1),3&lt;実績自動車一覧!I129),AND(実績自動車一覧!H129=実績事業所!$B$2,4&gt;実績自動車一覧!I129)),"新規",""),"")</f>
        <v/>
      </c>
      <c r="Q129" s="290"/>
      <c r="R129" s="259"/>
      <c r="S129" s="204"/>
      <c r="T129" s="84"/>
      <c r="U129" s="85"/>
      <c r="V129" s="86"/>
      <c r="W129" s="87"/>
      <c r="X129" s="87"/>
      <c r="Y129" s="106"/>
      <c r="Z129" s="16"/>
      <c r="AA129" s="15" t="str">
        <f t="shared" si="33"/>
        <v/>
      </c>
      <c r="AB129" s="15" t="str">
        <f t="shared" si="34"/>
        <v/>
      </c>
      <c r="AC129" s="14" t="str">
        <f t="shared" si="26"/>
        <v/>
      </c>
      <c r="AD129" s="6" t="e">
        <f t="shared" si="35"/>
        <v>#N/A</v>
      </c>
      <c r="AE129" s="6" t="e">
        <f t="shared" si="36"/>
        <v>#N/A</v>
      </c>
      <c r="AF129" s="6" t="e">
        <f t="shared" si="37"/>
        <v>#N/A</v>
      </c>
      <c r="AG129" s="6" t="str">
        <f t="shared" si="27"/>
        <v/>
      </c>
      <c r="AH129" s="6">
        <f t="shared" si="28"/>
        <v>1</v>
      </c>
      <c r="AI129" s="6" t="e">
        <f t="shared" si="38"/>
        <v>#N/A</v>
      </c>
      <c r="AJ129" s="6" t="e">
        <f t="shared" si="39"/>
        <v>#N/A</v>
      </c>
      <c r="AK129" s="6" t="e">
        <f t="shared" si="40"/>
        <v>#N/A</v>
      </c>
      <c r="AL129" s="6" t="e">
        <f t="shared" si="41"/>
        <v>#N/A</v>
      </c>
      <c r="AM129" s="7" t="str">
        <f t="shared" si="42"/>
        <v xml:space="preserve"> </v>
      </c>
      <c r="AN129" s="6" t="e">
        <f t="shared" si="43"/>
        <v>#N/A</v>
      </c>
      <c r="AO129" s="6"/>
      <c r="AP129" s="6"/>
      <c r="AQ129" s="6"/>
      <c r="AR129" s="6"/>
      <c r="AS129" s="6"/>
      <c r="AT129" s="6"/>
      <c r="AU129" s="6"/>
      <c r="AV129" s="6"/>
      <c r="AW129" s="6">
        <f t="shared" si="44"/>
        <v>0</v>
      </c>
      <c r="AX129" s="6" t="e">
        <f t="shared" si="45"/>
        <v>#N/A</v>
      </c>
      <c r="AY129" s="6" t="str">
        <f t="shared" si="29"/>
        <v/>
      </c>
      <c r="AZ129" s="6" t="str">
        <f t="shared" si="30"/>
        <v/>
      </c>
      <c r="BA129" s="6" t="str">
        <f t="shared" si="31"/>
        <v/>
      </c>
      <c r="BB129" s="6" t="str">
        <f t="shared" si="32"/>
        <v/>
      </c>
      <c r="BC129" s="40"/>
      <c r="BI129" t="s">
        <v>864</v>
      </c>
      <c r="CS129" s="286"/>
      <c r="CT129" s="288"/>
      <c r="CU129" s="331" t="str">
        <f t="shared" si="46"/>
        <v/>
      </c>
      <c r="CV129" s="1" t="str">
        <f t="shared" si="47"/>
        <v/>
      </c>
      <c r="CW129" s="1" t="str">
        <f t="shared" si="48"/>
        <v/>
      </c>
      <c r="CZ129" s="343" t="str">
        <f t="shared" si="49"/>
        <v/>
      </c>
    </row>
    <row r="130" spans="1:104" s="1" customFormat="1" ht="13.5" customHeight="1" x14ac:dyDescent="0.2">
      <c r="A130" s="61">
        <v>115</v>
      </c>
      <c r="B130" s="218"/>
      <c r="C130" s="218"/>
      <c r="D130" s="218"/>
      <c r="E130" s="218"/>
      <c r="F130" s="218"/>
      <c r="G130" s="218"/>
      <c r="H130" s="218"/>
      <c r="I130" s="218"/>
      <c r="J130" s="218"/>
      <c r="K130" s="218"/>
      <c r="L130" s="219"/>
      <c r="M130" s="218"/>
      <c r="N130" s="254"/>
      <c r="O130" s="255"/>
      <c r="P130" s="293" t="str">
        <f>IF(G130="R",IF(OR(AND(実績自動車一覧!H130=SUM(実績事業所!$B$2-1),3&lt;実績自動車一覧!I130),AND(実績自動車一覧!H130=実績事業所!$B$2,4&gt;実績自動車一覧!I130)),"新規",""),"")</f>
        <v/>
      </c>
      <c r="Q130" s="290"/>
      <c r="R130" s="259"/>
      <c r="S130" s="204"/>
      <c r="T130" s="84"/>
      <c r="U130" s="85"/>
      <c r="V130" s="86"/>
      <c r="W130" s="87"/>
      <c r="X130" s="87"/>
      <c r="Y130" s="106"/>
      <c r="Z130" s="16"/>
      <c r="AA130" s="15" t="str">
        <f t="shared" si="33"/>
        <v/>
      </c>
      <c r="AB130" s="15" t="str">
        <f t="shared" si="34"/>
        <v/>
      </c>
      <c r="AC130" s="14" t="str">
        <f t="shared" si="26"/>
        <v/>
      </c>
      <c r="AD130" s="6" t="e">
        <f t="shared" si="35"/>
        <v>#N/A</v>
      </c>
      <c r="AE130" s="6" t="e">
        <f t="shared" si="36"/>
        <v>#N/A</v>
      </c>
      <c r="AF130" s="6" t="e">
        <f t="shared" si="37"/>
        <v>#N/A</v>
      </c>
      <c r="AG130" s="6" t="str">
        <f t="shared" si="27"/>
        <v/>
      </c>
      <c r="AH130" s="6">
        <f t="shared" si="28"/>
        <v>1</v>
      </c>
      <c r="AI130" s="6" t="e">
        <f t="shared" si="38"/>
        <v>#N/A</v>
      </c>
      <c r="AJ130" s="6" t="e">
        <f t="shared" si="39"/>
        <v>#N/A</v>
      </c>
      <c r="AK130" s="6" t="e">
        <f t="shared" si="40"/>
        <v>#N/A</v>
      </c>
      <c r="AL130" s="6" t="e">
        <f t="shared" si="41"/>
        <v>#N/A</v>
      </c>
      <c r="AM130" s="7" t="str">
        <f t="shared" si="42"/>
        <v xml:space="preserve"> </v>
      </c>
      <c r="AN130" s="6" t="e">
        <f t="shared" si="43"/>
        <v>#N/A</v>
      </c>
      <c r="AO130" s="6"/>
      <c r="AP130" s="6"/>
      <c r="AQ130" s="6"/>
      <c r="AR130" s="6"/>
      <c r="AS130" s="6"/>
      <c r="AT130" s="6"/>
      <c r="AU130" s="6"/>
      <c r="AV130" s="6"/>
      <c r="AW130" s="6">
        <f t="shared" si="44"/>
        <v>0</v>
      </c>
      <c r="AX130" s="6" t="e">
        <f t="shared" si="45"/>
        <v>#N/A</v>
      </c>
      <c r="AY130" s="6" t="str">
        <f t="shared" si="29"/>
        <v/>
      </c>
      <c r="AZ130" s="6" t="str">
        <f t="shared" si="30"/>
        <v/>
      </c>
      <c r="BA130" s="6" t="str">
        <f t="shared" si="31"/>
        <v/>
      </c>
      <c r="BB130" s="6" t="str">
        <f t="shared" si="32"/>
        <v/>
      </c>
      <c r="BC130" s="40"/>
      <c r="BI130" t="s">
        <v>865</v>
      </c>
      <c r="CS130" s="286"/>
      <c r="CT130" s="288"/>
      <c r="CU130" s="331" t="str">
        <f t="shared" si="46"/>
        <v/>
      </c>
      <c r="CV130" s="1" t="str">
        <f t="shared" si="47"/>
        <v/>
      </c>
      <c r="CW130" s="1" t="str">
        <f t="shared" si="48"/>
        <v/>
      </c>
      <c r="CZ130" s="343" t="str">
        <f t="shared" si="49"/>
        <v/>
      </c>
    </row>
    <row r="131" spans="1:104" s="1" customFormat="1" ht="13.5" customHeight="1" x14ac:dyDescent="0.2">
      <c r="A131" s="61">
        <v>116</v>
      </c>
      <c r="B131" s="218"/>
      <c r="C131" s="218"/>
      <c r="D131" s="218"/>
      <c r="E131" s="218"/>
      <c r="F131" s="218"/>
      <c r="G131" s="218"/>
      <c r="H131" s="218"/>
      <c r="I131" s="218"/>
      <c r="J131" s="218"/>
      <c r="K131" s="218"/>
      <c r="L131" s="219"/>
      <c r="M131" s="218"/>
      <c r="N131" s="254"/>
      <c r="O131" s="255"/>
      <c r="P131" s="293" t="str">
        <f>IF(G131="R",IF(OR(AND(実績自動車一覧!H131=SUM(実績事業所!$B$2-1),3&lt;実績自動車一覧!I131),AND(実績自動車一覧!H131=実績事業所!$B$2,4&gt;実績自動車一覧!I131)),"新規",""),"")</f>
        <v/>
      </c>
      <c r="Q131" s="290"/>
      <c r="R131" s="259"/>
      <c r="S131" s="204"/>
      <c r="T131" s="84"/>
      <c r="U131" s="85"/>
      <c r="V131" s="86"/>
      <c r="W131" s="87"/>
      <c r="X131" s="87"/>
      <c r="Y131" s="106"/>
      <c r="Z131" s="16"/>
      <c r="AA131" s="15" t="str">
        <f t="shared" si="33"/>
        <v/>
      </c>
      <c r="AB131" s="15" t="str">
        <f t="shared" si="34"/>
        <v/>
      </c>
      <c r="AC131" s="14" t="str">
        <f t="shared" si="26"/>
        <v/>
      </c>
      <c r="AD131" s="6" t="e">
        <f t="shared" si="35"/>
        <v>#N/A</v>
      </c>
      <c r="AE131" s="6" t="e">
        <f t="shared" si="36"/>
        <v>#N/A</v>
      </c>
      <c r="AF131" s="6" t="e">
        <f t="shared" si="37"/>
        <v>#N/A</v>
      </c>
      <c r="AG131" s="6" t="str">
        <f t="shared" si="27"/>
        <v/>
      </c>
      <c r="AH131" s="6">
        <f t="shared" si="28"/>
        <v>1</v>
      </c>
      <c r="AI131" s="6" t="e">
        <f t="shared" si="38"/>
        <v>#N/A</v>
      </c>
      <c r="AJ131" s="6" t="e">
        <f t="shared" si="39"/>
        <v>#N/A</v>
      </c>
      <c r="AK131" s="6" t="e">
        <f t="shared" si="40"/>
        <v>#N/A</v>
      </c>
      <c r="AL131" s="6" t="e">
        <f t="shared" si="41"/>
        <v>#N/A</v>
      </c>
      <c r="AM131" s="7" t="str">
        <f t="shared" si="42"/>
        <v xml:space="preserve"> </v>
      </c>
      <c r="AN131" s="6" t="e">
        <f t="shared" si="43"/>
        <v>#N/A</v>
      </c>
      <c r="AO131" s="6"/>
      <c r="AP131" s="6"/>
      <c r="AQ131" s="6"/>
      <c r="AR131" s="6"/>
      <c r="AS131" s="6"/>
      <c r="AT131" s="6"/>
      <c r="AU131" s="6"/>
      <c r="AV131" s="6"/>
      <c r="AW131" s="6">
        <f t="shared" si="44"/>
        <v>0</v>
      </c>
      <c r="AX131" s="6" t="e">
        <f t="shared" si="45"/>
        <v>#N/A</v>
      </c>
      <c r="AY131" s="6" t="str">
        <f t="shared" si="29"/>
        <v/>
      </c>
      <c r="AZ131" s="6" t="str">
        <f t="shared" si="30"/>
        <v/>
      </c>
      <c r="BA131" s="6" t="str">
        <f t="shared" si="31"/>
        <v/>
      </c>
      <c r="BB131" s="6" t="str">
        <f t="shared" si="32"/>
        <v/>
      </c>
      <c r="BC131" s="40"/>
      <c r="BI131" t="s">
        <v>866</v>
      </c>
      <c r="CS131" s="286"/>
      <c r="CT131" s="288"/>
      <c r="CU131" s="331" t="str">
        <f t="shared" si="46"/>
        <v/>
      </c>
      <c r="CV131" s="1" t="str">
        <f t="shared" si="47"/>
        <v/>
      </c>
      <c r="CW131" s="1" t="str">
        <f t="shared" si="48"/>
        <v/>
      </c>
      <c r="CZ131" s="343" t="str">
        <f t="shared" si="49"/>
        <v/>
      </c>
    </row>
    <row r="132" spans="1:104" s="1" customFormat="1" ht="13.5" customHeight="1" x14ac:dyDescent="0.2">
      <c r="A132" s="61">
        <v>117</v>
      </c>
      <c r="B132" s="218"/>
      <c r="C132" s="218"/>
      <c r="D132" s="218"/>
      <c r="E132" s="218"/>
      <c r="F132" s="218"/>
      <c r="G132" s="218"/>
      <c r="H132" s="218"/>
      <c r="I132" s="218"/>
      <c r="J132" s="218"/>
      <c r="K132" s="218"/>
      <c r="L132" s="219"/>
      <c r="M132" s="218"/>
      <c r="N132" s="254"/>
      <c r="O132" s="255"/>
      <c r="P132" s="293" t="str">
        <f>IF(G132="R",IF(OR(AND(実績自動車一覧!H132=SUM(実績事業所!$B$2-1),3&lt;実績自動車一覧!I132),AND(実績自動車一覧!H132=実績事業所!$B$2,4&gt;実績自動車一覧!I132)),"新規",""),"")</f>
        <v/>
      </c>
      <c r="Q132" s="290"/>
      <c r="R132" s="259"/>
      <c r="S132" s="204"/>
      <c r="T132" s="84"/>
      <c r="U132" s="85"/>
      <c r="V132" s="86"/>
      <c r="W132" s="87"/>
      <c r="X132" s="87"/>
      <c r="Y132" s="106"/>
      <c r="Z132" s="16"/>
      <c r="AA132" s="15" t="str">
        <f t="shared" si="33"/>
        <v/>
      </c>
      <c r="AB132" s="15" t="str">
        <f t="shared" si="34"/>
        <v/>
      </c>
      <c r="AC132" s="14" t="str">
        <f t="shared" si="26"/>
        <v/>
      </c>
      <c r="AD132" s="6" t="e">
        <f t="shared" si="35"/>
        <v>#N/A</v>
      </c>
      <c r="AE132" s="6" t="e">
        <f t="shared" si="36"/>
        <v>#N/A</v>
      </c>
      <c r="AF132" s="6" t="e">
        <f t="shared" si="37"/>
        <v>#N/A</v>
      </c>
      <c r="AG132" s="6" t="str">
        <f t="shared" si="27"/>
        <v/>
      </c>
      <c r="AH132" s="6">
        <f t="shared" si="28"/>
        <v>1</v>
      </c>
      <c r="AI132" s="6" t="e">
        <f t="shared" si="38"/>
        <v>#N/A</v>
      </c>
      <c r="AJ132" s="6" t="e">
        <f t="shared" si="39"/>
        <v>#N/A</v>
      </c>
      <c r="AK132" s="6" t="e">
        <f t="shared" si="40"/>
        <v>#N/A</v>
      </c>
      <c r="AL132" s="6" t="e">
        <f t="shared" si="41"/>
        <v>#N/A</v>
      </c>
      <c r="AM132" s="7" t="str">
        <f t="shared" si="42"/>
        <v xml:space="preserve"> </v>
      </c>
      <c r="AN132" s="6" t="e">
        <f t="shared" si="43"/>
        <v>#N/A</v>
      </c>
      <c r="AO132" s="6"/>
      <c r="AP132" s="6"/>
      <c r="AQ132" s="6"/>
      <c r="AR132" s="6"/>
      <c r="AS132" s="6"/>
      <c r="AT132" s="6"/>
      <c r="AU132" s="6"/>
      <c r="AV132" s="6"/>
      <c r="AW132" s="6">
        <f t="shared" si="44"/>
        <v>0</v>
      </c>
      <c r="AX132" s="6" t="e">
        <f t="shared" si="45"/>
        <v>#N/A</v>
      </c>
      <c r="AY132" s="6" t="str">
        <f t="shared" si="29"/>
        <v/>
      </c>
      <c r="AZ132" s="6" t="str">
        <f t="shared" si="30"/>
        <v/>
      </c>
      <c r="BA132" s="6" t="str">
        <f t="shared" si="31"/>
        <v/>
      </c>
      <c r="BB132" s="6" t="str">
        <f t="shared" si="32"/>
        <v/>
      </c>
      <c r="BC132" s="40"/>
      <c r="BI132" t="s">
        <v>867</v>
      </c>
      <c r="CS132" s="286"/>
      <c r="CT132" s="288"/>
      <c r="CU132" s="331" t="str">
        <f t="shared" si="46"/>
        <v/>
      </c>
      <c r="CV132" s="1" t="str">
        <f t="shared" si="47"/>
        <v/>
      </c>
      <c r="CW132" s="1" t="str">
        <f t="shared" si="48"/>
        <v/>
      </c>
      <c r="CZ132" s="343" t="str">
        <f t="shared" si="49"/>
        <v/>
      </c>
    </row>
    <row r="133" spans="1:104" s="1" customFormat="1" ht="13.5" customHeight="1" x14ac:dyDescent="0.2">
      <c r="A133" s="61">
        <v>118</v>
      </c>
      <c r="B133" s="218"/>
      <c r="C133" s="218"/>
      <c r="D133" s="218"/>
      <c r="E133" s="218"/>
      <c r="F133" s="218"/>
      <c r="G133" s="218"/>
      <c r="H133" s="218"/>
      <c r="I133" s="218"/>
      <c r="J133" s="218"/>
      <c r="K133" s="218"/>
      <c r="L133" s="219"/>
      <c r="M133" s="218"/>
      <c r="N133" s="254"/>
      <c r="O133" s="255"/>
      <c r="P133" s="293" t="str">
        <f>IF(G133="R",IF(OR(AND(実績自動車一覧!H133=SUM(実績事業所!$B$2-1),3&lt;実績自動車一覧!I133),AND(実績自動車一覧!H133=実績事業所!$B$2,4&gt;実績自動車一覧!I133)),"新規",""),"")</f>
        <v/>
      </c>
      <c r="Q133" s="290"/>
      <c r="R133" s="259"/>
      <c r="S133" s="204"/>
      <c r="T133" s="84"/>
      <c r="U133" s="85"/>
      <c r="V133" s="86"/>
      <c r="W133" s="87"/>
      <c r="X133" s="87"/>
      <c r="Y133" s="106"/>
      <c r="Z133" s="16"/>
      <c r="AA133" s="15" t="str">
        <f t="shared" si="33"/>
        <v/>
      </c>
      <c r="AB133" s="15" t="str">
        <f t="shared" si="34"/>
        <v/>
      </c>
      <c r="AC133" s="14" t="str">
        <f t="shared" si="26"/>
        <v/>
      </c>
      <c r="AD133" s="6" t="e">
        <f t="shared" si="35"/>
        <v>#N/A</v>
      </c>
      <c r="AE133" s="6" t="e">
        <f t="shared" si="36"/>
        <v>#N/A</v>
      </c>
      <c r="AF133" s="6" t="e">
        <f t="shared" si="37"/>
        <v>#N/A</v>
      </c>
      <c r="AG133" s="6" t="str">
        <f t="shared" si="27"/>
        <v/>
      </c>
      <c r="AH133" s="6">
        <f t="shared" si="28"/>
        <v>1</v>
      </c>
      <c r="AI133" s="6" t="e">
        <f t="shared" si="38"/>
        <v>#N/A</v>
      </c>
      <c r="AJ133" s="6" t="e">
        <f t="shared" si="39"/>
        <v>#N/A</v>
      </c>
      <c r="AK133" s="6" t="e">
        <f t="shared" si="40"/>
        <v>#N/A</v>
      </c>
      <c r="AL133" s="6" t="e">
        <f t="shared" si="41"/>
        <v>#N/A</v>
      </c>
      <c r="AM133" s="7" t="str">
        <f t="shared" si="42"/>
        <v xml:space="preserve"> </v>
      </c>
      <c r="AN133" s="6" t="e">
        <f t="shared" si="43"/>
        <v>#N/A</v>
      </c>
      <c r="AO133" s="6"/>
      <c r="AP133" s="6"/>
      <c r="AQ133" s="6"/>
      <c r="AR133" s="6"/>
      <c r="AS133" s="6"/>
      <c r="AT133" s="6"/>
      <c r="AU133" s="6"/>
      <c r="AV133" s="6"/>
      <c r="AW133" s="6">
        <f t="shared" si="44"/>
        <v>0</v>
      </c>
      <c r="AX133" s="6" t="e">
        <f t="shared" si="45"/>
        <v>#N/A</v>
      </c>
      <c r="AY133" s="6" t="str">
        <f t="shared" si="29"/>
        <v/>
      </c>
      <c r="AZ133" s="6" t="str">
        <f t="shared" si="30"/>
        <v/>
      </c>
      <c r="BA133" s="6" t="str">
        <f t="shared" si="31"/>
        <v/>
      </c>
      <c r="BB133" s="6" t="str">
        <f t="shared" si="32"/>
        <v/>
      </c>
      <c r="BC133" s="40"/>
      <c r="BI133" t="s">
        <v>868</v>
      </c>
      <c r="CS133" s="286"/>
      <c r="CT133" s="288"/>
      <c r="CU133" s="331" t="str">
        <f t="shared" si="46"/>
        <v/>
      </c>
      <c r="CV133" s="1" t="str">
        <f t="shared" si="47"/>
        <v/>
      </c>
      <c r="CW133" s="1" t="str">
        <f t="shared" si="48"/>
        <v/>
      </c>
      <c r="CZ133" s="343" t="str">
        <f t="shared" si="49"/>
        <v/>
      </c>
    </row>
    <row r="134" spans="1:104" s="1" customFormat="1" ht="13.5" customHeight="1" x14ac:dyDescent="0.2">
      <c r="A134" s="61">
        <v>119</v>
      </c>
      <c r="B134" s="218"/>
      <c r="C134" s="218"/>
      <c r="D134" s="218"/>
      <c r="E134" s="218"/>
      <c r="F134" s="218"/>
      <c r="G134" s="218"/>
      <c r="H134" s="218"/>
      <c r="I134" s="218"/>
      <c r="J134" s="218"/>
      <c r="K134" s="218"/>
      <c r="L134" s="219"/>
      <c r="M134" s="218"/>
      <c r="N134" s="254"/>
      <c r="O134" s="255"/>
      <c r="P134" s="293" t="str">
        <f>IF(G134="R",IF(OR(AND(実績自動車一覧!H134=SUM(実績事業所!$B$2-1),3&lt;実績自動車一覧!I134),AND(実績自動車一覧!H134=実績事業所!$B$2,4&gt;実績自動車一覧!I134)),"新規",""),"")</f>
        <v/>
      </c>
      <c r="Q134" s="290"/>
      <c r="R134" s="259"/>
      <c r="S134" s="204"/>
      <c r="T134" s="84"/>
      <c r="U134" s="85"/>
      <c r="V134" s="86"/>
      <c r="W134" s="87"/>
      <c r="X134" s="87"/>
      <c r="Y134" s="106"/>
      <c r="Z134" s="16"/>
      <c r="AA134" s="15" t="str">
        <f t="shared" si="33"/>
        <v/>
      </c>
      <c r="AB134" s="15" t="str">
        <f t="shared" si="34"/>
        <v/>
      </c>
      <c r="AC134" s="14" t="str">
        <f t="shared" si="26"/>
        <v/>
      </c>
      <c r="AD134" s="6" t="e">
        <f t="shared" si="35"/>
        <v>#N/A</v>
      </c>
      <c r="AE134" s="6" t="e">
        <f t="shared" si="36"/>
        <v>#N/A</v>
      </c>
      <c r="AF134" s="6" t="e">
        <f t="shared" si="37"/>
        <v>#N/A</v>
      </c>
      <c r="AG134" s="6" t="str">
        <f t="shared" si="27"/>
        <v/>
      </c>
      <c r="AH134" s="6">
        <f t="shared" si="28"/>
        <v>1</v>
      </c>
      <c r="AI134" s="6" t="e">
        <f t="shared" si="38"/>
        <v>#N/A</v>
      </c>
      <c r="AJ134" s="6" t="e">
        <f t="shared" si="39"/>
        <v>#N/A</v>
      </c>
      <c r="AK134" s="6" t="e">
        <f t="shared" si="40"/>
        <v>#N/A</v>
      </c>
      <c r="AL134" s="6" t="e">
        <f t="shared" si="41"/>
        <v>#N/A</v>
      </c>
      <c r="AM134" s="7" t="str">
        <f t="shared" si="42"/>
        <v xml:space="preserve"> </v>
      </c>
      <c r="AN134" s="6" t="e">
        <f t="shared" si="43"/>
        <v>#N/A</v>
      </c>
      <c r="AO134" s="6"/>
      <c r="AP134" s="6"/>
      <c r="AQ134" s="6"/>
      <c r="AR134" s="6"/>
      <c r="AS134" s="6"/>
      <c r="AT134" s="6"/>
      <c r="AU134" s="6"/>
      <c r="AV134" s="6"/>
      <c r="AW134" s="6">
        <f t="shared" si="44"/>
        <v>0</v>
      </c>
      <c r="AX134" s="6" t="e">
        <f t="shared" si="45"/>
        <v>#N/A</v>
      </c>
      <c r="AY134" s="6" t="str">
        <f t="shared" si="29"/>
        <v/>
      </c>
      <c r="AZ134" s="6" t="str">
        <f t="shared" si="30"/>
        <v/>
      </c>
      <c r="BA134" s="6" t="str">
        <f t="shared" si="31"/>
        <v/>
      </c>
      <c r="BB134" s="6" t="str">
        <f t="shared" si="32"/>
        <v/>
      </c>
      <c r="BC134" s="40"/>
      <c r="BI134" t="s">
        <v>869</v>
      </c>
      <c r="CS134" s="286"/>
      <c r="CT134" s="288"/>
      <c r="CU134" s="331" t="str">
        <f t="shared" si="46"/>
        <v/>
      </c>
      <c r="CV134" s="1" t="str">
        <f t="shared" si="47"/>
        <v/>
      </c>
      <c r="CW134" s="1" t="str">
        <f t="shared" si="48"/>
        <v/>
      </c>
      <c r="CZ134" s="343" t="str">
        <f t="shared" si="49"/>
        <v/>
      </c>
    </row>
    <row r="135" spans="1:104" s="1" customFormat="1" ht="13.5" customHeight="1" x14ac:dyDescent="0.2">
      <c r="A135" s="61">
        <v>120</v>
      </c>
      <c r="B135" s="218"/>
      <c r="C135" s="218"/>
      <c r="D135" s="218"/>
      <c r="E135" s="218"/>
      <c r="F135" s="218"/>
      <c r="G135" s="218"/>
      <c r="H135" s="218"/>
      <c r="I135" s="218"/>
      <c r="J135" s="218"/>
      <c r="K135" s="218"/>
      <c r="L135" s="219"/>
      <c r="M135" s="218"/>
      <c r="N135" s="254"/>
      <c r="O135" s="255"/>
      <c r="P135" s="293" t="str">
        <f>IF(G135="R",IF(OR(AND(実績自動車一覧!H135=SUM(実績事業所!$B$2-1),3&lt;実績自動車一覧!I135),AND(実績自動車一覧!H135=実績事業所!$B$2,4&gt;実績自動車一覧!I135)),"新規",""),"")</f>
        <v/>
      </c>
      <c r="Q135" s="290"/>
      <c r="R135" s="259"/>
      <c r="S135" s="204"/>
      <c r="T135" s="84"/>
      <c r="U135" s="85"/>
      <c r="V135" s="86"/>
      <c r="W135" s="87"/>
      <c r="X135" s="87"/>
      <c r="Y135" s="106"/>
      <c r="Z135" s="16"/>
      <c r="AA135" s="15" t="str">
        <f t="shared" si="33"/>
        <v/>
      </c>
      <c r="AB135" s="15" t="str">
        <f t="shared" si="34"/>
        <v/>
      </c>
      <c r="AC135" s="14" t="str">
        <f t="shared" si="26"/>
        <v/>
      </c>
      <c r="AD135" s="6" t="e">
        <f t="shared" si="35"/>
        <v>#N/A</v>
      </c>
      <c r="AE135" s="6" t="e">
        <f t="shared" si="36"/>
        <v>#N/A</v>
      </c>
      <c r="AF135" s="6" t="e">
        <f t="shared" si="37"/>
        <v>#N/A</v>
      </c>
      <c r="AG135" s="6" t="str">
        <f t="shared" si="27"/>
        <v/>
      </c>
      <c r="AH135" s="6">
        <f t="shared" si="28"/>
        <v>1</v>
      </c>
      <c r="AI135" s="6" t="e">
        <f t="shared" si="38"/>
        <v>#N/A</v>
      </c>
      <c r="AJ135" s="6" t="e">
        <f t="shared" si="39"/>
        <v>#N/A</v>
      </c>
      <c r="AK135" s="6" t="e">
        <f t="shared" si="40"/>
        <v>#N/A</v>
      </c>
      <c r="AL135" s="6" t="e">
        <f t="shared" si="41"/>
        <v>#N/A</v>
      </c>
      <c r="AM135" s="7" t="str">
        <f t="shared" si="42"/>
        <v xml:space="preserve"> </v>
      </c>
      <c r="AN135" s="6" t="e">
        <f t="shared" si="43"/>
        <v>#N/A</v>
      </c>
      <c r="AO135" s="6"/>
      <c r="AP135" s="6"/>
      <c r="AQ135" s="6"/>
      <c r="AR135" s="6"/>
      <c r="AS135" s="6"/>
      <c r="AT135" s="6"/>
      <c r="AU135" s="6"/>
      <c r="AV135" s="6"/>
      <c r="AW135" s="6">
        <f t="shared" si="44"/>
        <v>0</v>
      </c>
      <c r="AX135" s="6" t="e">
        <f t="shared" si="45"/>
        <v>#N/A</v>
      </c>
      <c r="AY135" s="6" t="str">
        <f t="shared" si="29"/>
        <v/>
      </c>
      <c r="AZ135" s="6" t="str">
        <f t="shared" si="30"/>
        <v/>
      </c>
      <c r="BA135" s="6" t="str">
        <f t="shared" si="31"/>
        <v/>
      </c>
      <c r="BB135" s="6" t="str">
        <f t="shared" si="32"/>
        <v/>
      </c>
      <c r="BC135" s="40"/>
      <c r="BI135" t="s">
        <v>870</v>
      </c>
      <c r="CS135" s="286"/>
      <c r="CT135" s="288"/>
      <c r="CU135" s="331" t="str">
        <f t="shared" si="46"/>
        <v/>
      </c>
      <c r="CV135" s="1" t="str">
        <f t="shared" si="47"/>
        <v/>
      </c>
      <c r="CW135" s="1" t="str">
        <f t="shared" si="48"/>
        <v/>
      </c>
      <c r="CZ135" s="343" t="str">
        <f t="shared" si="49"/>
        <v/>
      </c>
    </row>
    <row r="136" spans="1:104" s="1" customFormat="1" ht="13.5" customHeight="1" x14ac:dyDescent="0.2">
      <c r="A136" s="61">
        <v>121</v>
      </c>
      <c r="B136" s="218"/>
      <c r="C136" s="218"/>
      <c r="D136" s="218"/>
      <c r="E136" s="218"/>
      <c r="F136" s="218"/>
      <c r="G136" s="218"/>
      <c r="H136" s="218"/>
      <c r="I136" s="218"/>
      <c r="J136" s="218"/>
      <c r="K136" s="218"/>
      <c r="L136" s="219"/>
      <c r="M136" s="218"/>
      <c r="N136" s="254"/>
      <c r="O136" s="255"/>
      <c r="P136" s="293" t="str">
        <f>IF(G136="R",IF(OR(AND(実績自動車一覧!H136=SUM(実績事業所!$B$2-1),3&lt;実績自動車一覧!I136),AND(実績自動車一覧!H136=実績事業所!$B$2,4&gt;実績自動車一覧!I136)),"新規",""),"")</f>
        <v/>
      </c>
      <c r="Q136" s="290"/>
      <c r="R136" s="259"/>
      <c r="S136" s="204"/>
      <c r="T136" s="84"/>
      <c r="U136" s="85"/>
      <c r="V136" s="86"/>
      <c r="W136" s="87"/>
      <c r="X136" s="87"/>
      <c r="Y136" s="106"/>
      <c r="Z136" s="16"/>
      <c r="AA136" s="15" t="str">
        <f t="shared" si="33"/>
        <v/>
      </c>
      <c r="AB136" s="15" t="str">
        <f t="shared" si="34"/>
        <v/>
      </c>
      <c r="AC136" s="14" t="str">
        <f t="shared" si="26"/>
        <v/>
      </c>
      <c r="AD136" s="6" t="e">
        <f t="shared" si="35"/>
        <v>#N/A</v>
      </c>
      <c r="AE136" s="6" t="e">
        <f t="shared" si="36"/>
        <v>#N/A</v>
      </c>
      <c r="AF136" s="6" t="e">
        <f t="shared" si="37"/>
        <v>#N/A</v>
      </c>
      <c r="AG136" s="6" t="str">
        <f t="shared" si="27"/>
        <v/>
      </c>
      <c r="AH136" s="6">
        <f t="shared" si="28"/>
        <v>1</v>
      </c>
      <c r="AI136" s="6" t="e">
        <f t="shared" si="38"/>
        <v>#N/A</v>
      </c>
      <c r="AJ136" s="6" t="e">
        <f t="shared" si="39"/>
        <v>#N/A</v>
      </c>
      <c r="AK136" s="6" t="e">
        <f t="shared" si="40"/>
        <v>#N/A</v>
      </c>
      <c r="AL136" s="6" t="e">
        <f t="shared" si="41"/>
        <v>#N/A</v>
      </c>
      <c r="AM136" s="7" t="str">
        <f t="shared" si="42"/>
        <v xml:space="preserve"> </v>
      </c>
      <c r="AN136" s="6" t="e">
        <f t="shared" si="43"/>
        <v>#N/A</v>
      </c>
      <c r="AO136" s="6"/>
      <c r="AP136" s="6"/>
      <c r="AQ136" s="6"/>
      <c r="AR136" s="6"/>
      <c r="AS136" s="6"/>
      <c r="AT136" s="6"/>
      <c r="AU136" s="6"/>
      <c r="AV136" s="6"/>
      <c r="AW136" s="6">
        <f t="shared" si="44"/>
        <v>0</v>
      </c>
      <c r="AX136" s="6" t="e">
        <f t="shared" si="45"/>
        <v>#N/A</v>
      </c>
      <c r="AY136" s="6" t="str">
        <f t="shared" si="29"/>
        <v/>
      </c>
      <c r="AZ136" s="6" t="str">
        <f t="shared" si="30"/>
        <v/>
      </c>
      <c r="BA136" s="6" t="str">
        <f t="shared" si="31"/>
        <v/>
      </c>
      <c r="BB136" s="6" t="str">
        <f t="shared" si="32"/>
        <v/>
      </c>
      <c r="BC136" s="40"/>
      <c r="BI136" t="s">
        <v>871</v>
      </c>
      <c r="CS136" s="286"/>
      <c r="CT136" s="288"/>
      <c r="CU136" s="331" t="str">
        <f t="shared" si="46"/>
        <v/>
      </c>
      <c r="CV136" s="1" t="str">
        <f t="shared" si="47"/>
        <v/>
      </c>
      <c r="CW136" s="1" t="str">
        <f t="shared" si="48"/>
        <v/>
      </c>
      <c r="CZ136" s="343" t="str">
        <f t="shared" si="49"/>
        <v/>
      </c>
    </row>
    <row r="137" spans="1:104" s="1" customFormat="1" ht="13.5" customHeight="1" x14ac:dyDescent="0.2">
      <c r="A137" s="61">
        <v>122</v>
      </c>
      <c r="B137" s="218"/>
      <c r="C137" s="218"/>
      <c r="D137" s="218"/>
      <c r="E137" s="218"/>
      <c r="F137" s="218"/>
      <c r="G137" s="218"/>
      <c r="H137" s="218"/>
      <c r="I137" s="218"/>
      <c r="J137" s="218"/>
      <c r="K137" s="218"/>
      <c r="L137" s="219"/>
      <c r="M137" s="218"/>
      <c r="N137" s="254"/>
      <c r="O137" s="255"/>
      <c r="P137" s="293" t="str">
        <f>IF(G137="R",IF(OR(AND(実績自動車一覧!H137=SUM(実績事業所!$B$2-1),3&lt;実績自動車一覧!I137),AND(実績自動車一覧!H137=実績事業所!$B$2,4&gt;実績自動車一覧!I137)),"新規",""),"")</f>
        <v/>
      </c>
      <c r="Q137" s="290"/>
      <c r="R137" s="259"/>
      <c r="S137" s="204"/>
      <c r="T137" s="84"/>
      <c r="U137" s="85"/>
      <c r="V137" s="86"/>
      <c r="W137" s="87"/>
      <c r="X137" s="87"/>
      <c r="Y137" s="106"/>
      <c r="Z137" s="16"/>
      <c r="AA137" s="15" t="str">
        <f t="shared" si="33"/>
        <v/>
      </c>
      <c r="AB137" s="15" t="str">
        <f t="shared" si="34"/>
        <v/>
      </c>
      <c r="AC137" s="14" t="str">
        <f t="shared" si="26"/>
        <v/>
      </c>
      <c r="AD137" s="6" t="e">
        <f t="shared" si="35"/>
        <v>#N/A</v>
      </c>
      <c r="AE137" s="6" t="e">
        <f t="shared" si="36"/>
        <v>#N/A</v>
      </c>
      <c r="AF137" s="6" t="e">
        <f t="shared" si="37"/>
        <v>#N/A</v>
      </c>
      <c r="AG137" s="6" t="str">
        <f t="shared" si="27"/>
        <v/>
      </c>
      <c r="AH137" s="6">
        <f t="shared" si="28"/>
        <v>1</v>
      </c>
      <c r="AI137" s="6" t="e">
        <f t="shared" si="38"/>
        <v>#N/A</v>
      </c>
      <c r="AJ137" s="6" t="e">
        <f t="shared" si="39"/>
        <v>#N/A</v>
      </c>
      <c r="AK137" s="6" t="e">
        <f t="shared" si="40"/>
        <v>#N/A</v>
      </c>
      <c r="AL137" s="6" t="e">
        <f t="shared" si="41"/>
        <v>#N/A</v>
      </c>
      <c r="AM137" s="7" t="str">
        <f t="shared" si="42"/>
        <v xml:space="preserve"> </v>
      </c>
      <c r="AN137" s="6" t="e">
        <f t="shared" si="43"/>
        <v>#N/A</v>
      </c>
      <c r="AO137" s="6"/>
      <c r="AP137" s="6"/>
      <c r="AQ137" s="6"/>
      <c r="AR137" s="6"/>
      <c r="AS137" s="6"/>
      <c r="AT137" s="6"/>
      <c r="AU137" s="6"/>
      <c r="AV137" s="6"/>
      <c r="AW137" s="6">
        <f t="shared" si="44"/>
        <v>0</v>
      </c>
      <c r="AX137" s="6" t="e">
        <f t="shared" si="45"/>
        <v>#N/A</v>
      </c>
      <c r="AY137" s="6" t="str">
        <f t="shared" si="29"/>
        <v/>
      </c>
      <c r="AZ137" s="6" t="str">
        <f t="shared" si="30"/>
        <v/>
      </c>
      <c r="BA137" s="6" t="str">
        <f t="shared" si="31"/>
        <v/>
      </c>
      <c r="BB137" s="6" t="str">
        <f t="shared" si="32"/>
        <v/>
      </c>
      <c r="BC137" s="40"/>
      <c r="BI137" t="s">
        <v>872</v>
      </c>
      <c r="CS137" s="286"/>
      <c r="CT137" s="288"/>
      <c r="CU137" s="331" t="str">
        <f t="shared" si="46"/>
        <v/>
      </c>
      <c r="CV137" s="1" t="str">
        <f t="shared" si="47"/>
        <v/>
      </c>
      <c r="CW137" s="1" t="str">
        <f t="shared" si="48"/>
        <v/>
      </c>
      <c r="CZ137" s="343" t="str">
        <f t="shared" si="49"/>
        <v/>
      </c>
    </row>
    <row r="138" spans="1:104" s="1" customFormat="1" ht="13.5" customHeight="1" x14ac:dyDescent="0.2">
      <c r="A138" s="61">
        <v>123</v>
      </c>
      <c r="B138" s="218"/>
      <c r="C138" s="218"/>
      <c r="D138" s="218"/>
      <c r="E138" s="218"/>
      <c r="F138" s="218"/>
      <c r="G138" s="218"/>
      <c r="H138" s="218"/>
      <c r="I138" s="218"/>
      <c r="J138" s="218"/>
      <c r="K138" s="218"/>
      <c r="L138" s="219"/>
      <c r="M138" s="218"/>
      <c r="N138" s="254"/>
      <c r="O138" s="255"/>
      <c r="P138" s="293" t="str">
        <f>IF(G138="R",IF(OR(AND(実績自動車一覧!H138=SUM(実績事業所!$B$2-1),3&lt;実績自動車一覧!I138),AND(実績自動車一覧!H138=実績事業所!$B$2,4&gt;実績自動車一覧!I138)),"新規",""),"")</f>
        <v/>
      </c>
      <c r="Q138" s="290"/>
      <c r="R138" s="259"/>
      <c r="S138" s="204"/>
      <c r="T138" s="84"/>
      <c r="U138" s="85"/>
      <c r="V138" s="86"/>
      <c r="W138" s="87"/>
      <c r="X138" s="87"/>
      <c r="Y138" s="106"/>
      <c r="Z138" s="16"/>
      <c r="AA138" s="15" t="str">
        <f t="shared" si="33"/>
        <v/>
      </c>
      <c r="AB138" s="15" t="str">
        <f t="shared" si="34"/>
        <v/>
      </c>
      <c r="AC138" s="14" t="str">
        <f t="shared" si="26"/>
        <v/>
      </c>
      <c r="AD138" s="6" t="e">
        <f t="shared" si="35"/>
        <v>#N/A</v>
      </c>
      <c r="AE138" s="6" t="e">
        <f t="shared" si="36"/>
        <v>#N/A</v>
      </c>
      <c r="AF138" s="6" t="e">
        <f t="shared" si="37"/>
        <v>#N/A</v>
      </c>
      <c r="AG138" s="6" t="str">
        <f t="shared" si="27"/>
        <v/>
      </c>
      <c r="AH138" s="6">
        <f t="shared" si="28"/>
        <v>1</v>
      </c>
      <c r="AI138" s="6" t="e">
        <f t="shared" si="38"/>
        <v>#N/A</v>
      </c>
      <c r="AJ138" s="6" t="e">
        <f t="shared" si="39"/>
        <v>#N/A</v>
      </c>
      <c r="AK138" s="6" t="e">
        <f t="shared" si="40"/>
        <v>#N/A</v>
      </c>
      <c r="AL138" s="6" t="e">
        <f t="shared" si="41"/>
        <v>#N/A</v>
      </c>
      <c r="AM138" s="7" t="str">
        <f t="shared" si="42"/>
        <v xml:space="preserve"> </v>
      </c>
      <c r="AN138" s="6" t="e">
        <f t="shared" si="43"/>
        <v>#N/A</v>
      </c>
      <c r="AO138" s="6"/>
      <c r="AP138" s="6"/>
      <c r="AQ138" s="6"/>
      <c r="AR138" s="6"/>
      <c r="AS138" s="6"/>
      <c r="AT138" s="6"/>
      <c r="AU138" s="6"/>
      <c r="AV138" s="6"/>
      <c r="AW138" s="6">
        <f t="shared" si="44"/>
        <v>0</v>
      </c>
      <c r="AX138" s="6" t="e">
        <f t="shared" si="45"/>
        <v>#N/A</v>
      </c>
      <c r="AY138" s="6" t="str">
        <f t="shared" si="29"/>
        <v/>
      </c>
      <c r="AZ138" s="6" t="str">
        <f t="shared" si="30"/>
        <v/>
      </c>
      <c r="BA138" s="6" t="str">
        <f t="shared" si="31"/>
        <v/>
      </c>
      <c r="BB138" s="6" t="str">
        <f t="shared" si="32"/>
        <v/>
      </c>
      <c r="BC138" s="40"/>
      <c r="BI138" t="s">
        <v>873</v>
      </c>
      <c r="CS138" s="286"/>
      <c r="CT138" s="288"/>
      <c r="CU138" s="331" t="str">
        <f t="shared" si="46"/>
        <v/>
      </c>
      <c r="CV138" s="1" t="str">
        <f t="shared" si="47"/>
        <v/>
      </c>
      <c r="CW138" s="1" t="str">
        <f t="shared" si="48"/>
        <v/>
      </c>
      <c r="CZ138" s="343" t="str">
        <f t="shared" si="49"/>
        <v/>
      </c>
    </row>
    <row r="139" spans="1:104" s="1" customFormat="1" ht="13.5" customHeight="1" x14ac:dyDescent="0.2">
      <c r="A139" s="61">
        <v>124</v>
      </c>
      <c r="B139" s="218"/>
      <c r="C139" s="218"/>
      <c r="D139" s="218"/>
      <c r="E139" s="218"/>
      <c r="F139" s="218"/>
      <c r="G139" s="218"/>
      <c r="H139" s="218"/>
      <c r="I139" s="218"/>
      <c r="J139" s="218"/>
      <c r="K139" s="218"/>
      <c r="L139" s="219"/>
      <c r="M139" s="218"/>
      <c r="N139" s="254"/>
      <c r="O139" s="255"/>
      <c r="P139" s="293" t="str">
        <f>IF(G139="R",IF(OR(AND(実績自動車一覧!H139=SUM(実績事業所!$B$2-1),3&lt;実績自動車一覧!I139),AND(実績自動車一覧!H139=実績事業所!$B$2,4&gt;実績自動車一覧!I139)),"新規",""),"")</f>
        <v/>
      </c>
      <c r="Q139" s="290"/>
      <c r="R139" s="259"/>
      <c r="S139" s="204"/>
      <c r="T139" s="84"/>
      <c r="U139" s="85"/>
      <c r="V139" s="86"/>
      <c r="W139" s="87"/>
      <c r="X139" s="87"/>
      <c r="Y139" s="106"/>
      <c r="Z139" s="16"/>
      <c r="AA139" s="15" t="str">
        <f t="shared" si="33"/>
        <v/>
      </c>
      <c r="AB139" s="15" t="str">
        <f t="shared" si="34"/>
        <v/>
      </c>
      <c r="AC139" s="14" t="str">
        <f t="shared" si="26"/>
        <v/>
      </c>
      <c r="AD139" s="6" t="e">
        <f t="shared" si="35"/>
        <v>#N/A</v>
      </c>
      <c r="AE139" s="6" t="e">
        <f t="shared" si="36"/>
        <v>#N/A</v>
      </c>
      <c r="AF139" s="6" t="e">
        <f t="shared" si="37"/>
        <v>#N/A</v>
      </c>
      <c r="AG139" s="6" t="str">
        <f t="shared" si="27"/>
        <v/>
      </c>
      <c r="AH139" s="6">
        <f t="shared" si="28"/>
        <v>1</v>
      </c>
      <c r="AI139" s="6" t="e">
        <f t="shared" si="38"/>
        <v>#N/A</v>
      </c>
      <c r="AJ139" s="6" t="e">
        <f t="shared" si="39"/>
        <v>#N/A</v>
      </c>
      <c r="AK139" s="6" t="e">
        <f t="shared" si="40"/>
        <v>#N/A</v>
      </c>
      <c r="AL139" s="6" t="e">
        <f t="shared" si="41"/>
        <v>#N/A</v>
      </c>
      <c r="AM139" s="7" t="str">
        <f t="shared" si="42"/>
        <v xml:space="preserve"> </v>
      </c>
      <c r="AN139" s="6" t="e">
        <f t="shared" si="43"/>
        <v>#N/A</v>
      </c>
      <c r="AO139" s="6"/>
      <c r="AP139" s="6"/>
      <c r="AQ139" s="6"/>
      <c r="AR139" s="6"/>
      <c r="AS139" s="6"/>
      <c r="AT139" s="6"/>
      <c r="AU139" s="6"/>
      <c r="AV139" s="6"/>
      <c r="AW139" s="6">
        <f t="shared" si="44"/>
        <v>0</v>
      </c>
      <c r="AX139" s="6" t="e">
        <f t="shared" si="45"/>
        <v>#N/A</v>
      </c>
      <c r="AY139" s="6" t="str">
        <f t="shared" si="29"/>
        <v/>
      </c>
      <c r="AZ139" s="6" t="str">
        <f t="shared" si="30"/>
        <v/>
      </c>
      <c r="BA139" s="6" t="str">
        <f t="shared" si="31"/>
        <v/>
      </c>
      <c r="BB139" s="6" t="str">
        <f t="shared" si="32"/>
        <v/>
      </c>
      <c r="BC139" s="40"/>
      <c r="BI139" t="s">
        <v>874</v>
      </c>
      <c r="CS139" s="286"/>
      <c r="CT139" s="288"/>
      <c r="CU139" s="331" t="str">
        <f t="shared" si="46"/>
        <v/>
      </c>
      <c r="CV139" s="1" t="str">
        <f t="shared" si="47"/>
        <v/>
      </c>
      <c r="CW139" s="1" t="str">
        <f t="shared" si="48"/>
        <v/>
      </c>
      <c r="CZ139" s="343" t="str">
        <f t="shared" si="49"/>
        <v/>
      </c>
    </row>
    <row r="140" spans="1:104" s="1" customFormat="1" ht="13.5" customHeight="1" x14ac:dyDescent="0.2">
      <c r="A140" s="61">
        <v>125</v>
      </c>
      <c r="B140" s="218"/>
      <c r="C140" s="218"/>
      <c r="D140" s="218"/>
      <c r="E140" s="218"/>
      <c r="F140" s="218"/>
      <c r="G140" s="218"/>
      <c r="H140" s="218"/>
      <c r="I140" s="218"/>
      <c r="J140" s="218"/>
      <c r="K140" s="218"/>
      <c r="L140" s="219"/>
      <c r="M140" s="218"/>
      <c r="N140" s="254"/>
      <c r="O140" s="255"/>
      <c r="P140" s="293" t="str">
        <f>IF(G140="R",IF(OR(AND(実績自動車一覧!H140=SUM(実績事業所!$B$2-1),3&lt;実績自動車一覧!I140),AND(実績自動車一覧!H140=実績事業所!$B$2,4&gt;実績自動車一覧!I140)),"新規",""),"")</f>
        <v/>
      </c>
      <c r="Q140" s="290"/>
      <c r="R140" s="259"/>
      <c r="S140" s="204"/>
      <c r="T140" s="84"/>
      <c r="U140" s="85"/>
      <c r="V140" s="86"/>
      <c r="W140" s="87"/>
      <c r="X140" s="87"/>
      <c r="Y140" s="106"/>
      <c r="Z140" s="16"/>
      <c r="AA140" s="15" t="str">
        <f t="shared" si="33"/>
        <v/>
      </c>
      <c r="AB140" s="15" t="str">
        <f t="shared" si="34"/>
        <v/>
      </c>
      <c r="AC140" s="14" t="str">
        <f t="shared" si="26"/>
        <v/>
      </c>
      <c r="AD140" s="6" t="e">
        <f t="shared" si="35"/>
        <v>#N/A</v>
      </c>
      <c r="AE140" s="6" t="e">
        <f t="shared" si="36"/>
        <v>#N/A</v>
      </c>
      <c r="AF140" s="6" t="e">
        <f t="shared" si="37"/>
        <v>#N/A</v>
      </c>
      <c r="AG140" s="6" t="str">
        <f t="shared" si="27"/>
        <v/>
      </c>
      <c r="AH140" s="6">
        <f t="shared" si="28"/>
        <v>1</v>
      </c>
      <c r="AI140" s="6" t="e">
        <f t="shared" si="38"/>
        <v>#N/A</v>
      </c>
      <c r="AJ140" s="6" t="e">
        <f t="shared" si="39"/>
        <v>#N/A</v>
      </c>
      <c r="AK140" s="6" t="e">
        <f t="shared" si="40"/>
        <v>#N/A</v>
      </c>
      <c r="AL140" s="6" t="e">
        <f t="shared" si="41"/>
        <v>#N/A</v>
      </c>
      <c r="AM140" s="7" t="str">
        <f t="shared" si="42"/>
        <v xml:space="preserve"> </v>
      </c>
      <c r="AN140" s="6" t="e">
        <f t="shared" si="43"/>
        <v>#N/A</v>
      </c>
      <c r="AO140" s="6"/>
      <c r="AP140" s="6"/>
      <c r="AQ140" s="6"/>
      <c r="AR140" s="6"/>
      <c r="AS140" s="6"/>
      <c r="AT140" s="6"/>
      <c r="AU140" s="6"/>
      <c r="AV140" s="6"/>
      <c r="AW140" s="6">
        <f t="shared" si="44"/>
        <v>0</v>
      </c>
      <c r="AX140" s="6" t="e">
        <f t="shared" si="45"/>
        <v>#N/A</v>
      </c>
      <c r="AY140" s="6" t="str">
        <f t="shared" si="29"/>
        <v/>
      </c>
      <c r="AZ140" s="6" t="str">
        <f t="shared" si="30"/>
        <v/>
      </c>
      <c r="BA140" s="6" t="str">
        <f t="shared" si="31"/>
        <v/>
      </c>
      <c r="BB140" s="6" t="str">
        <f t="shared" si="32"/>
        <v/>
      </c>
      <c r="BC140" s="40"/>
      <c r="BI140" t="s">
        <v>875</v>
      </c>
      <c r="CS140" s="286"/>
      <c r="CT140" s="288"/>
      <c r="CU140" s="331" t="str">
        <f t="shared" si="46"/>
        <v/>
      </c>
      <c r="CV140" s="1" t="str">
        <f t="shared" si="47"/>
        <v/>
      </c>
      <c r="CW140" s="1" t="str">
        <f t="shared" si="48"/>
        <v/>
      </c>
      <c r="CZ140" s="343" t="str">
        <f t="shared" si="49"/>
        <v/>
      </c>
    </row>
    <row r="141" spans="1:104" s="1" customFormat="1" ht="13.5" customHeight="1" x14ac:dyDescent="0.2">
      <c r="A141" s="61">
        <v>126</v>
      </c>
      <c r="B141" s="218"/>
      <c r="C141" s="218"/>
      <c r="D141" s="218"/>
      <c r="E141" s="218"/>
      <c r="F141" s="218"/>
      <c r="G141" s="218"/>
      <c r="H141" s="218"/>
      <c r="I141" s="218"/>
      <c r="J141" s="218"/>
      <c r="K141" s="218"/>
      <c r="L141" s="219"/>
      <c r="M141" s="218"/>
      <c r="N141" s="254"/>
      <c r="O141" s="255"/>
      <c r="P141" s="293" t="str">
        <f>IF(G141="R",IF(OR(AND(実績自動車一覧!H141=SUM(実績事業所!$B$2-1),3&lt;実績自動車一覧!I141),AND(実績自動車一覧!H141=実績事業所!$B$2,4&gt;実績自動車一覧!I141)),"新規",""),"")</f>
        <v/>
      </c>
      <c r="Q141" s="290"/>
      <c r="R141" s="259"/>
      <c r="S141" s="204"/>
      <c r="T141" s="84"/>
      <c r="U141" s="85"/>
      <c r="V141" s="86"/>
      <c r="W141" s="87"/>
      <c r="X141" s="87"/>
      <c r="Y141" s="106"/>
      <c r="Z141" s="16"/>
      <c r="AA141" s="15" t="str">
        <f t="shared" si="33"/>
        <v/>
      </c>
      <c r="AB141" s="15" t="str">
        <f t="shared" si="34"/>
        <v/>
      </c>
      <c r="AC141" s="14" t="str">
        <f t="shared" si="26"/>
        <v/>
      </c>
      <c r="AD141" s="6" t="e">
        <f t="shared" si="35"/>
        <v>#N/A</v>
      </c>
      <c r="AE141" s="6" t="e">
        <f t="shared" si="36"/>
        <v>#N/A</v>
      </c>
      <c r="AF141" s="6" t="e">
        <f t="shared" si="37"/>
        <v>#N/A</v>
      </c>
      <c r="AG141" s="6" t="str">
        <f t="shared" si="27"/>
        <v/>
      </c>
      <c r="AH141" s="6">
        <f t="shared" si="28"/>
        <v>1</v>
      </c>
      <c r="AI141" s="6" t="e">
        <f t="shared" si="38"/>
        <v>#N/A</v>
      </c>
      <c r="AJ141" s="6" t="e">
        <f t="shared" si="39"/>
        <v>#N/A</v>
      </c>
      <c r="AK141" s="6" t="e">
        <f t="shared" si="40"/>
        <v>#N/A</v>
      </c>
      <c r="AL141" s="6" t="e">
        <f t="shared" si="41"/>
        <v>#N/A</v>
      </c>
      <c r="AM141" s="7" t="str">
        <f t="shared" si="42"/>
        <v xml:space="preserve"> </v>
      </c>
      <c r="AN141" s="6" t="e">
        <f t="shared" si="43"/>
        <v>#N/A</v>
      </c>
      <c r="AO141" s="6"/>
      <c r="AP141" s="6"/>
      <c r="AQ141" s="6"/>
      <c r="AR141" s="6"/>
      <c r="AS141" s="6"/>
      <c r="AT141" s="6"/>
      <c r="AU141" s="6"/>
      <c r="AV141" s="6"/>
      <c r="AW141" s="6">
        <f t="shared" si="44"/>
        <v>0</v>
      </c>
      <c r="AX141" s="6" t="e">
        <f t="shared" si="45"/>
        <v>#N/A</v>
      </c>
      <c r="AY141" s="6" t="str">
        <f t="shared" si="29"/>
        <v/>
      </c>
      <c r="AZ141" s="6" t="str">
        <f t="shared" si="30"/>
        <v/>
      </c>
      <c r="BA141" s="6" t="str">
        <f t="shared" si="31"/>
        <v/>
      </c>
      <c r="BB141" s="6" t="str">
        <f t="shared" si="32"/>
        <v/>
      </c>
      <c r="BC141" s="40"/>
      <c r="BI141" t="s">
        <v>876</v>
      </c>
      <c r="CS141" s="286"/>
      <c r="CT141" s="288"/>
      <c r="CU141" s="331" t="str">
        <f t="shared" si="46"/>
        <v/>
      </c>
      <c r="CV141" s="1" t="str">
        <f t="shared" si="47"/>
        <v/>
      </c>
      <c r="CW141" s="1" t="str">
        <f t="shared" si="48"/>
        <v/>
      </c>
      <c r="CZ141" s="343" t="str">
        <f t="shared" si="49"/>
        <v/>
      </c>
    </row>
    <row r="142" spans="1:104" s="1" customFormat="1" ht="13.5" customHeight="1" x14ac:dyDescent="0.2">
      <c r="A142" s="61">
        <v>127</v>
      </c>
      <c r="B142" s="218"/>
      <c r="C142" s="218"/>
      <c r="D142" s="218"/>
      <c r="E142" s="218"/>
      <c r="F142" s="218"/>
      <c r="G142" s="218"/>
      <c r="H142" s="218"/>
      <c r="I142" s="218"/>
      <c r="J142" s="218"/>
      <c r="K142" s="218"/>
      <c r="L142" s="219"/>
      <c r="M142" s="218"/>
      <c r="N142" s="254"/>
      <c r="O142" s="255"/>
      <c r="P142" s="293" t="str">
        <f>IF(G142="R",IF(OR(AND(実績自動車一覧!H142=SUM(実績事業所!$B$2-1),3&lt;実績自動車一覧!I142),AND(実績自動車一覧!H142=実績事業所!$B$2,4&gt;実績自動車一覧!I142)),"新規",""),"")</f>
        <v/>
      </c>
      <c r="Q142" s="290"/>
      <c r="R142" s="259"/>
      <c r="S142" s="204"/>
      <c r="T142" s="84"/>
      <c r="U142" s="85"/>
      <c r="V142" s="86"/>
      <c r="W142" s="87"/>
      <c r="X142" s="87"/>
      <c r="Y142" s="106"/>
      <c r="Z142" s="16"/>
      <c r="AA142" s="15" t="str">
        <f t="shared" si="33"/>
        <v/>
      </c>
      <c r="AB142" s="15" t="str">
        <f t="shared" si="34"/>
        <v/>
      </c>
      <c r="AC142" s="14" t="str">
        <f t="shared" si="26"/>
        <v/>
      </c>
      <c r="AD142" s="6" t="e">
        <f t="shared" si="35"/>
        <v>#N/A</v>
      </c>
      <c r="AE142" s="6" t="e">
        <f t="shared" si="36"/>
        <v>#N/A</v>
      </c>
      <c r="AF142" s="6" t="e">
        <f t="shared" si="37"/>
        <v>#N/A</v>
      </c>
      <c r="AG142" s="6" t="str">
        <f t="shared" si="27"/>
        <v/>
      </c>
      <c r="AH142" s="6">
        <f t="shared" si="28"/>
        <v>1</v>
      </c>
      <c r="AI142" s="6" t="e">
        <f t="shared" si="38"/>
        <v>#N/A</v>
      </c>
      <c r="AJ142" s="6" t="e">
        <f t="shared" si="39"/>
        <v>#N/A</v>
      </c>
      <c r="AK142" s="6" t="e">
        <f t="shared" si="40"/>
        <v>#N/A</v>
      </c>
      <c r="AL142" s="6" t="e">
        <f t="shared" si="41"/>
        <v>#N/A</v>
      </c>
      <c r="AM142" s="7" t="str">
        <f t="shared" si="42"/>
        <v xml:space="preserve"> </v>
      </c>
      <c r="AN142" s="6" t="e">
        <f t="shared" si="43"/>
        <v>#N/A</v>
      </c>
      <c r="AO142" s="6"/>
      <c r="AP142" s="6"/>
      <c r="AQ142" s="6"/>
      <c r="AR142" s="6"/>
      <c r="AS142" s="6"/>
      <c r="AT142" s="6"/>
      <c r="AU142" s="6"/>
      <c r="AV142" s="6"/>
      <c r="AW142" s="6">
        <f t="shared" si="44"/>
        <v>0</v>
      </c>
      <c r="AX142" s="6" t="e">
        <f t="shared" si="45"/>
        <v>#N/A</v>
      </c>
      <c r="AY142" s="6" t="str">
        <f t="shared" si="29"/>
        <v/>
      </c>
      <c r="AZ142" s="6" t="str">
        <f t="shared" si="30"/>
        <v/>
      </c>
      <c r="BA142" s="6" t="str">
        <f t="shared" si="31"/>
        <v/>
      </c>
      <c r="BB142" s="6" t="str">
        <f t="shared" si="32"/>
        <v/>
      </c>
      <c r="BC142" s="40"/>
      <c r="BI142" t="s">
        <v>802</v>
      </c>
      <c r="CS142" s="286"/>
      <c r="CT142" s="288"/>
      <c r="CU142" s="331" t="str">
        <f t="shared" si="46"/>
        <v/>
      </c>
      <c r="CV142" s="1" t="str">
        <f t="shared" si="47"/>
        <v/>
      </c>
      <c r="CW142" s="1" t="str">
        <f t="shared" si="48"/>
        <v/>
      </c>
      <c r="CZ142" s="343" t="str">
        <f t="shared" si="49"/>
        <v/>
      </c>
    </row>
    <row r="143" spans="1:104" s="1" customFormat="1" ht="13.5" customHeight="1" x14ac:dyDescent="0.2">
      <c r="A143" s="61">
        <v>128</v>
      </c>
      <c r="B143" s="218"/>
      <c r="C143" s="218"/>
      <c r="D143" s="218"/>
      <c r="E143" s="218"/>
      <c r="F143" s="218"/>
      <c r="G143" s="218"/>
      <c r="H143" s="218"/>
      <c r="I143" s="218"/>
      <c r="J143" s="218"/>
      <c r="K143" s="218"/>
      <c r="L143" s="219"/>
      <c r="M143" s="218"/>
      <c r="N143" s="254"/>
      <c r="O143" s="255"/>
      <c r="P143" s="293" t="str">
        <f>IF(G143="R",IF(OR(AND(実績自動車一覧!H143=SUM(実績事業所!$B$2-1),3&lt;実績自動車一覧!I143),AND(実績自動車一覧!H143=実績事業所!$B$2,4&gt;実績自動車一覧!I143)),"新規",""),"")</f>
        <v/>
      </c>
      <c r="Q143" s="290"/>
      <c r="R143" s="259"/>
      <c r="S143" s="204"/>
      <c r="T143" s="84"/>
      <c r="U143" s="85"/>
      <c r="V143" s="86"/>
      <c r="W143" s="87"/>
      <c r="X143" s="87"/>
      <c r="Y143" s="106"/>
      <c r="Z143" s="16"/>
      <c r="AA143" s="15" t="str">
        <f t="shared" si="33"/>
        <v/>
      </c>
      <c r="AB143" s="15" t="str">
        <f t="shared" si="34"/>
        <v/>
      </c>
      <c r="AC143" s="14" t="str">
        <f t="shared" si="26"/>
        <v/>
      </c>
      <c r="AD143" s="6" t="e">
        <f t="shared" si="35"/>
        <v>#N/A</v>
      </c>
      <c r="AE143" s="6" t="e">
        <f t="shared" si="36"/>
        <v>#N/A</v>
      </c>
      <c r="AF143" s="6" t="e">
        <f t="shared" si="37"/>
        <v>#N/A</v>
      </c>
      <c r="AG143" s="6" t="str">
        <f t="shared" si="27"/>
        <v/>
      </c>
      <c r="AH143" s="6">
        <f t="shared" si="28"/>
        <v>1</v>
      </c>
      <c r="AI143" s="6" t="e">
        <f t="shared" si="38"/>
        <v>#N/A</v>
      </c>
      <c r="AJ143" s="6" t="e">
        <f t="shared" si="39"/>
        <v>#N/A</v>
      </c>
      <c r="AK143" s="6" t="e">
        <f t="shared" si="40"/>
        <v>#N/A</v>
      </c>
      <c r="AL143" s="6" t="e">
        <f t="shared" si="41"/>
        <v>#N/A</v>
      </c>
      <c r="AM143" s="7" t="str">
        <f t="shared" si="42"/>
        <v xml:space="preserve"> </v>
      </c>
      <c r="AN143" s="6" t="e">
        <f t="shared" si="43"/>
        <v>#N/A</v>
      </c>
      <c r="AO143" s="6"/>
      <c r="AP143" s="6"/>
      <c r="AQ143" s="6"/>
      <c r="AR143" s="6"/>
      <c r="AS143" s="6"/>
      <c r="AT143" s="6"/>
      <c r="AU143" s="6"/>
      <c r="AV143" s="6"/>
      <c r="AW143" s="6">
        <f t="shared" si="44"/>
        <v>0</v>
      </c>
      <c r="AX143" s="6" t="e">
        <f t="shared" si="45"/>
        <v>#N/A</v>
      </c>
      <c r="AY143" s="6" t="str">
        <f t="shared" si="29"/>
        <v/>
      </c>
      <c r="AZ143" s="6" t="str">
        <f t="shared" si="30"/>
        <v/>
      </c>
      <c r="BA143" s="6" t="str">
        <f t="shared" si="31"/>
        <v/>
      </c>
      <c r="BB143" s="6" t="str">
        <f t="shared" si="32"/>
        <v/>
      </c>
      <c r="BC143" s="40"/>
      <c r="BI143" t="s">
        <v>803</v>
      </c>
      <c r="CS143" s="286"/>
      <c r="CT143" s="288"/>
      <c r="CU143" s="331" t="str">
        <f t="shared" si="46"/>
        <v/>
      </c>
      <c r="CV143" s="1" t="str">
        <f t="shared" si="47"/>
        <v/>
      </c>
      <c r="CW143" s="1" t="str">
        <f t="shared" si="48"/>
        <v/>
      </c>
      <c r="CZ143" s="343" t="str">
        <f t="shared" si="49"/>
        <v/>
      </c>
    </row>
    <row r="144" spans="1:104" s="1" customFormat="1" ht="13.5" customHeight="1" x14ac:dyDescent="0.2">
      <c r="A144" s="61">
        <v>129</v>
      </c>
      <c r="B144" s="218"/>
      <c r="C144" s="218"/>
      <c r="D144" s="218"/>
      <c r="E144" s="218"/>
      <c r="F144" s="218"/>
      <c r="G144" s="218"/>
      <c r="H144" s="218"/>
      <c r="I144" s="218"/>
      <c r="J144" s="218"/>
      <c r="K144" s="218"/>
      <c r="L144" s="219"/>
      <c r="M144" s="218"/>
      <c r="N144" s="254"/>
      <c r="O144" s="255"/>
      <c r="P144" s="293" t="str">
        <f>IF(G144="R",IF(OR(AND(実績自動車一覧!H144=SUM(実績事業所!$B$2-1),3&lt;実績自動車一覧!I144),AND(実績自動車一覧!H144=実績事業所!$B$2,4&gt;実績自動車一覧!I144)),"新規",""),"")</f>
        <v/>
      </c>
      <c r="Q144" s="290"/>
      <c r="R144" s="259"/>
      <c r="S144" s="204"/>
      <c r="T144" s="84"/>
      <c r="U144" s="85"/>
      <c r="V144" s="86"/>
      <c r="W144" s="87"/>
      <c r="X144" s="87"/>
      <c r="Y144" s="106"/>
      <c r="Z144" s="16"/>
      <c r="AA144" s="15" t="str">
        <f t="shared" si="33"/>
        <v/>
      </c>
      <c r="AB144" s="15" t="str">
        <f t="shared" si="34"/>
        <v/>
      </c>
      <c r="AC144" s="14" t="str">
        <f t="shared" ref="AC144:AC207" si="50">IF(ISBLANK(J144)=TRUE,"",IF(OR(ISBLANK(B144)=TRUE),1,""))</f>
        <v/>
      </c>
      <c r="AD144" s="6" t="e">
        <f t="shared" si="35"/>
        <v>#N/A</v>
      </c>
      <c r="AE144" s="6" t="e">
        <f t="shared" si="36"/>
        <v>#N/A</v>
      </c>
      <c r="AF144" s="6" t="e">
        <f t="shared" si="37"/>
        <v>#N/A</v>
      </c>
      <c r="AG144" s="6" t="str">
        <f t="shared" ref="AG144:AG207" si="51">IF(ISERROR(SEARCH("-",K144,1))=TRUE,ASC(UPPER(K144)),ASC(UPPER(LEFT(K144,SEARCH("-",K144,1)-1))))</f>
        <v/>
      </c>
      <c r="AH144" s="6">
        <f t="shared" ref="AH144:AH207" si="52">IF(L144&gt;3500,L144/1000,1)</f>
        <v>1</v>
      </c>
      <c r="AI144" s="6" t="e">
        <f t="shared" si="38"/>
        <v>#N/A</v>
      </c>
      <c r="AJ144" s="6" t="e">
        <f t="shared" si="39"/>
        <v>#N/A</v>
      </c>
      <c r="AK144" s="6" t="e">
        <f t="shared" si="40"/>
        <v>#N/A</v>
      </c>
      <c r="AL144" s="6" t="e">
        <f t="shared" si="41"/>
        <v>#N/A</v>
      </c>
      <c r="AM144" s="7" t="str">
        <f t="shared" si="42"/>
        <v xml:space="preserve"> </v>
      </c>
      <c r="AN144" s="6" t="e">
        <f t="shared" si="43"/>
        <v>#N/A</v>
      </c>
      <c r="AO144" s="6"/>
      <c r="AP144" s="6"/>
      <c r="AQ144" s="6"/>
      <c r="AR144" s="6"/>
      <c r="AS144" s="6"/>
      <c r="AT144" s="6"/>
      <c r="AU144" s="6"/>
      <c r="AV144" s="6"/>
      <c r="AW144" s="6">
        <f t="shared" si="44"/>
        <v>0</v>
      </c>
      <c r="AX144" s="6" t="e">
        <f t="shared" si="45"/>
        <v>#N/A</v>
      </c>
      <c r="AY144" s="6" t="str">
        <f t="shared" ref="AY144:AY207" si="53">IF(J144="","",VLOOKUP(J144,$BD$17:$BH$25,5,FALSE))</f>
        <v/>
      </c>
      <c r="AZ144" s="6" t="str">
        <f t="shared" ref="AZ144:AZ207" si="54">IF(D144="","",VLOOKUP(CONCATENATE("A",LEFT(D144)),$BW$17:$BX$26,2,FALSE))</f>
        <v/>
      </c>
      <c r="BA144" s="6" t="str">
        <f t="shared" ref="BA144:BA207" si="55">IF(AY144=AZ144,"",1)</f>
        <v/>
      </c>
      <c r="BB144" s="6" t="str">
        <f t="shared" ref="BB144:BB207" si="56">CONCATENATE(C144,D144,E144,F144)</f>
        <v/>
      </c>
      <c r="BC144" s="40"/>
      <c r="BI144" t="s">
        <v>804</v>
      </c>
      <c r="CS144" s="286"/>
      <c r="CT144" s="288"/>
      <c r="CU144" s="331" t="str">
        <f t="shared" si="46"/>
        <v/>
      </c>
      <c r="CV144" s="1" t="str">
        <f t="shared" si="47"/>
        <v/>
      </c>
      <c r="CW144" s="1" t="str">
        <f t="shared" si="48"/>
        <v/>
      </c>
      <c r="CZ144" s="343" t="str">
        <f t="shared" si="49"/>
        <v/>
      </c>
    </row>
    <row r="145" spans="1:104" s="1" customFormat="1" ht="13.5" customHeight="1" x14ac:dyDescent="0.2">
      <c r="A145" s="61">
        <v>130</v>
      </c>
      <c r="B145" s="218"/>
      <c r="C145" s="218"/>
      <c r="D145" s="218"/>
      <c r="E145" s="218"/>
      <c r="F145" s="218"/>
      <c r="G145" s="218"/>
      <c r="H145" s="218"/>
      <c r="I145" s="218"/>
      <c r="J145" s="218"/>
      <c r="K145" s="218"/>
      <c r="L145" s="219"/>
      <c r="M145" s="218"/>
      <c r="N145" s="254"/>
      <c r="O145" s="255"/>
      <c r="P145" s="293" t="str">
        <f>IF(G145="R",IF(OR(AND(実績自動車一覧!H145=SUM(実績事業所!$B$2-1),3&lt;実績自動車一覧!I145),AND(実績自動車一覧!H145=実績事業所!$B$2,4&gt;実績自動車一覧!I145)),"新規",""),"")</f>
        <v/>
      </c>
      <c r="Q145" s="290"/>
      <c r="R145" s="259"/>
      <c r="S145" s="204"/>
      <c r="T145" s="84"/>
      <c r="U145" s="85"/>
      <c r="V145" s="86"/>
      <c r="W145" s="87"/>
      <c r="X145" s="87"/>
      <c r="Y145" s="106"/>
      <c r="Z145" s="16"/>
      <c r="AA145" s="15" t="str">
        <f t="shared" ref="AA145:AA208" si="57">IF(Q145="","",Q145)</f>
        <v/>
      </c>
      <c r="AB145" s="15" t="str">
        <f t="shared" ref="AB145:AB208" si="58">IF(R145="","",R145)</f>
        <v/>
      </c>
      <c r="AC145" s="14" t="str">
        <f t="shared" si="50"/>
        <v/>
      </c>
      <c r="AD145" s="6" t="e">
        <f t="shared" ref="AD145:AD208" si="59">VLOOKUP(J145,$BD$17:$BG$23,2,FALSE)</f>
        <v>#N/A</v>
      </c>
      <c r="AE145" s="6" t="e">
        <f t="shared" ref="AE145:AE208" si="60">VLOOKUP(J145,$BD$17:$BG$23,3,FALSE)</f>
        <v>#N/A</v>
      </c>
      <c r="AF145" s="6" t="e">
        <f t="shared" ref="AF145:AF208" si="61">VLOOKUP(J145,$BD$17:$BG$23,4,FALSE)</f>
        <v>#N/A</v>
      </c>
      <c r="AG145" s="6" t="str">
        <f t="shared" si="51"/>
        <v/>
      </c>
      <c r="AH145" s="6">
        <f t="shared" si="52"/>
        <v>1</v>
      </c>
      <c r="AI145" s="6" t="e">
        <f t="shared" ref="AI145:AI208" si="62">IF(AF145=9,0,IF(L145&lt;=1700,1,IF(L145&lt;=2500,2,IF(L145&lt;=3500,3,4))))</f>
        <v>#N/A</v>
      </c>
      <c r="AJ145" s="6" t="e">
        <f t="shared" ref="AJ145:AJ208" si="63">IF(AF145=5,0,IF(AF145=9,0,IF(L145&lt;=1700,1,IF(L145&lt;=2500,2,IF(L145&lt;=3500,3,4)))))</f>
        <v>#N/A</v>
      </c>
      <c r="AK145" s="6" t="e">
        <f t="shared" ref="AK145:AK208" si="64">VLOOKUP(M145,$BL$17:$BM$27,2,FALSE)</f>
        <v>#N/A</v>
      </c>
      <c r="AL145" s="6" t="e">
        <f t="shared" ref="AL145:AL208" si="65">VLOOKUP(AN145,排出係数表,9,FALSE)</f>
        <v>#N/A</v>
      </c>
      <c r="AM145" s="7" t="str">
        <f t="shared" ref="AM145:AM208" si="66">IF(OR(ISBLANK(M145)=TRUE,ISBLANK(B145)=TRUE)," ",P145&amp;CONCATENATE(B145,AF145,AI145))</f>
        <v xml:space="preserve"> </v>
      </c>
      <c r="AN145" s="6" t="e">
        <f t="shared" ref="AN145:AN208" si="67">CONCATENATE(AD145,AJ145,AK145,AG145)</f>
        <v>#N/A</v>
      </c>
      <c r="AO145" s="6"/>
      <c r="AP145" s="6"/>
      <c r="AQ145" s="6"/>
      <c r="AR145" s="6"/>
      <c r="AS145" s="6"/>
      <c r="AT145" s="6"/>
      <c r="AU145" s="6"/>
      <c r="AV145" s="6"/>
      <c r="AW145" s="6">
        <f t="shared" ref="AW145:AW208" si="68">IF(AND(N145="なし",O145="なし"),0,IF(AND(N145="",O145=""),0,IF(AND(N145="",O145="なし"),0,IF(AND(N145="なし",O145=""),0,1))))</f>
        <v>0</v>
      </c>
      <c r="AX145" s="6" t="e">
        <f t="shared" ref="AX145:AX208" si="69">VLOOKUP(AN145,排出係数表,8,FALSE)</f>
        <v>#N/A</v>
      </c>
      <c r="AY145" s="6" t="str">
        <f t="shared" si="53"/>
        <v/>
      </c>
      <c r="AZ145" s="6" t="str">
        <f t="shared" si="54"/>
        <v/>
      </c>
      <c r="BA145" s="6" t="str">
        <f t="shared" si="55"/>
        <v/>
      </c>
      <c r="BB145" s="6" t="str">
        <f t="shared" si="56"/>
        <v/>
      </c>
      <c r="BC145" s="40"/>
      <c r="BI145" t="s">
        <v>805</v>
      </c>
      <c r="CS145" s="286"/>
      <c r="CT145" s="288"/>
      <c r="CU145" s="331" t="str">
        <f t="shared" ref="CU145:CU208" si="70">IFERROR(VLOOKUP(AL145,$CQ$17:$CR$33,2,0),"")</f>
        <v/>
      </c>
      <c r="CV145" s="1" t="str">
        <f t="shared" ref="CV145:CV208" si="71">IF(P145="","",IF(P145="新規",P145&amp;CU145,IF(P145="減車",P145&amp;CU145,"")))</f>
        <v/>
      </c>
      <c r="CW145" s="1" t="str">
        <f t="shared" ref="CW145:CW208" si="72">IF("新規"=P145,IF(OR(N145="あり",O145="あり(H17あり)",O145="あり(H17なし)"),"新規後付",""),IF("減車"=P145,IF(OR(N145="あり",O145="あり(H17あり)",O145="あり(H17なし)"),"減車後付",""),""))</f>
        <v/>
      </c>
      <c r="CZ145" s="343" t="str">
        <f t="shared" ref="CZ145:CZ208" si="73">IF(
  OR(
    AND(D145&gt;=480, D145&lt;=498),
    AND(D145&gt;=580, D145&lt;=598),
    AND(D145&gt;=680, D145&lt;=698),
    AND(D145&gt;=780, D145&lt;=798)
  ),
  "※軽自動車は報告の対象外です。",
  ""
)</f>
        <v/>
      </c>
    </row>
    <row r="146" spans="1:104" s="1" customFormat="1" ht="13.5" customHeight="1" x14ac:dyDescent="0.2">
      <c r="A146" s="61">
        <v>131</v>
      </c>
      <c r="B146" s="218"/>
      <c r="C146" s="218"/>
      <c r="D146" s="218"/>
      <c r="E146" s="218"/>
      <c r="F146" s="218"/>
      <c r="G146" s="218"/>
      <c r="H146" s="218"/>
      <c r="I146" s="218"/>
      <c r="J146" s="218"/>
      <c r="K146" s="218"/>
      <c r="L146" s="219"/>
      <c r="M146" s="218"/>
      <c r="N146" s="254"/>
      <c r="O146" s="255"/>
      <c r="P146" s="293" t="str">
        <f>IF(G146="R",IF(OR(AND(実績自動車一覧!H146=SUM(実績事業所!$B$2-1),3&lt;実績自動車一覧!I146),AND(実績自動車一覧!H146=実績事業所!$B$2,4&gt;実績自動車一覧!I146)),"新規",""),"")</f>
        <v/>
      </c>
      <c r="Q146" s="290"/>
      <c r="R146" s="259"/>
      <c r="S146" s="204"/>
      <c r="T146" s="84"/>
      <c r="U146" s="85"/>
      <c r="V146" s="86"/>
      <c r="W146" s="87"/>
      <c r="X146" s="87"/>
      <c r="Y146" s="106"/>
      <c r="Z146" s="16"/>
      <c r="AA146" s="15" t="str">
        <f t="shared" si="57"/>
        <v/>
      </c>
      <c r="AB146" s="15" t="str">
        <f t="shared" si="58"/>
        <v/>
      </c>
      <c r="AC146" s="14" t="str">
        <f t="shared" si="50"/>
        <v/>
      </c>
      <c r="AD146" s="6" t="e">
        <f t="shared" si="59"/>
        <v>#N/A</v>
      </c>
      <c r="AE146" s="6" t="e">
        <f t="shared" si="60"/>
        <v>#N/A</v>
      </c>
      <c r="AF146" s="6" t="e">
        <f t="shared" si="61"/>
        <v>#N/A</v>
      </c>
      <c r="AG146" s="6" t="str">
        <f t="shared" si="51"/>
        <v/>
      </c>
      <c r="AH146" s="6">
        <f t="shared" si="52"/>
        <v>1</v>
      </c>
      <c r="AI146" s="6" t="e">
        <f t="shared" si="62"/>
        <v>#N/A</v>
      </c>
      <c r="AJ146" s="6" t="e">
        <f t="shared" si="63"/>
        <v>#N/A</v>
      </c>
      <c r="AK146" s="6" t="e">
        <f t="shared" si="64"/>
        <v>#N/A</v>
      </c>
      <c r="AL146" s="6" t="e">
        <f t="shared" si="65"/>
        <v>#N/A</v>
      </c>
      <c r="AM146" s="7" t="str">
        <f t="shared" si="66"/>
        <v xml:space="preserve"> </v>
      </c>
      <c r="AN146" s="6" t="e">
        <f t="shared" si="67"/>
        <v>#N/A</v>
      </c>
      <c r="AO146" s="6"/>
      <c r="AP146" s="6"/>
      <c r="AQ146" s="6"/>
      <c r="AR146" s="6"/>
      <c r="AS146" s="6"/>
      <c r="AT146" s="6"/>
      <c r="AU146" s="6"/>
      <c r="AV146" s="6"/>
      <c r="AW146" s="6">
        <f t="shared" si="68"/>
        <v>0</v>
      </c>
      <c r="AX146" s="6" t="e">
        <f t="shared" si="69"/>
        <v>#N/A</v>
      </c>
      <c r="AY146" s="6" t="str">
        <f t="shared" si="53"/>
        <v/>
      </c>
      <c r="AZ146" s="6" t="str">
        <f t="shared" si="54"/>
        <v/>
      </c>
      <c r="BA146" s="6" t="str">
        <f t="shared" si="55"/>
        <v/>
      </c>
      <c r="BB146" s="6" t="str">
        <f t="shared" si="56"/>
        <v/>
      </c>
      <c r="BC146" s="40"/>
      <c r="BI146" t="s">
        <v>713</v>
      </c>
      <c r="CS146" s="286"/>
      <c r="CT146" s="288"/>
      <c r="CU146" s="331" t="str">
        <f t="shared" si="70"/>
        <v/>
      </c>
      <c r="CV146" s="1" t="str">
        <f t="shared" si="71"/>
        <v/>
      </c>
      <c r="CW146" s="1" t="str">
        <f t="shared" si="72"/>
        <v/>
      </c>
      <c r="CZ146" s="343" t="str">
        <f t="shared" si="73"/>
        <v/>
      </c>
    </row>
    <row r="147" spans="1:104" s="1" customFormat="1" ht="13.5" customHeight="1" x14ac:dyDescent="0.2">
      <c r="A147" s="61">
        <v>132</v>
      </c>
      <c r="B147" s="218"/>
      <c r="C147" s="218"/>
      <c r="D147" s="218"/>
      <c r="E147" s="218"/>
      <c r="F147" s="218"/>
      <c r="G147" s="218"/>
      <c r="H147" s="218"/>
      <c r="I147" s="218"/>
      <c r="J147" s="218"/>
      <c r="K147" s="218"/>
      <c r="L147" s="219"/>
      <c r="M147" s="218"/>
      <c r="N147" s="254"/>
      <c r="O147" s="255"/>
      <c r="P147" s="293" t="str">
        <f>IF(G147="R",IF(OR(AND(実績自動車一覧!H147=SUM(実績事業所!$B$2-1),3&lt;実績自動車一覧!I147),AND(実績自動車一覧!H147=実績事業所!$B$2,4&gt;実績自動車一覧!I147)),"新規",""),"")</f>
        <v/>
      </c>
      <c r="Q147" s="290"/>
      <c r="R147" s="259"/>
      <c r="S147" s="204"/>
      <c r="T147" s="84"/>
      <c r="U147" s="85"/>
      <c r="V147" s="86"/>
      <c r="W147" s="87"/>
      <c r="X147" s="87"/>
      <c r="Y147" s="106"/>
      <c r="Z147" s="16"/>
      <c r="AA147" s="15" t="str">
        <f t="shared" si="57"/>
        <v/>
      </c>
      <c r="AB147" s="15" t="str">
        <f t="shared" si="58"/>
        <v/>
      </c>
      <c r="AC147" s="14" t="str">
        <f t="shared" si="50"/>
        <v/>
      </c>
      <c r="AD147" s="6" t="e">
        <f t="shared" si="59"/>
        <v>#N/A</v>
      </c>
      <c r="AE147" s="6" t="e">
        <f t="shared" si="60"/>
        <v>#N/A</v>
      </c>
      <c r="AF147" s="6" t="e">
        <f t="shared" si="61"/>
        <v>#N/A</v>
      </c>
      <c r="AG147" s="6" t="str">
        <f t="shared" si="51"/>
        <v/>
      </c>
      <c r="AH147" s="6">
        <f t="shared" si="52"/>
        <v>1</v>
      </c>
      <c r="AI147" s="6" t="e">
        <f t="shared" si="62"/>
        <v>#N/A</v>
      </c>
      <c r="AJ147" s="6" t="e">
        <f t="shared" si="63"/>
        <v>#N/A</v>
      </c>
      <c r="AK147" s="6" t="e">
        <f t="shared" si="64"/>
        <v>#N/A</v>
      </c>
      <c r="AL147" s="6" t="e">
        <f t="shared" si="65"/>
        <v>#N/A</v>
      </c>
      <c r="AM147" s="7" t="str">
        <f t="shared" si="66"/>
        <v xml:space="preserve"> </v>
      </c>
      <c r="AN147" s="6" t="e">
        <f t="shared" si="67"/>
        <v>#N/A</v>
      </c>
      <c r="AO147" s="6"/>
      <c r="AP147" s="6"/>
      <c r="AQ147" s="6"/>
      <c r="AR147" s="6"/>
      <c r="AS147" s="6"/>
      <c r="AT147" s="6"/>
      <c r="AU147" s="6"/>
      <c r="AV147" s="6"/>
      <c r="AW147" s="6">
        <f t="shared" si="68"/>
        <v>0</v>
      </c>
      <c r="AX147" s="6" t="e">
        <f t="shared" si="69"/>
        <v>#N/A</v>
      </c>
      <c r="AY147" s="6" t="str">
        <f t="shared" si="53"/>
        <v/>
      </c>
      <c r="AZ147" s="6" t="str">
        <f t="shared" si="54"/>
        <v/>
      </c>
      <c r="BA147" s="6" t="str">
        <f t="shared" si="55"/>
        <v/>
      </c>
      <c r="BB147" s="6" t="str">
        <f t="shared" si="56"/>
        <v/>
      </c>
      <c r="BC147" s="40"/>
      <c r="BI147" t="s">
        <v>715</v>
      </c>
      <c r="CS147" s="286"/>
      <c r="CT147" s="288"/>
      <c r="CU147" s="331" t="str">
        <f t="shared" si="70"/>
        <v/>
      </c>
      <c r="CV147" s="1" t="str">
        <f t="shared" si="71"/>
        <v/>
      </c>
      <c r="CW147" s="1" t="str">
        <f t="shared" si="72"/>
        <v/>
      </c>
      <c r="CZ147" s="343" t="str">
        <f t="shared" si="73"/>
        <v/>
      </c>
    </row>
    <row r="148" spans="1:104" s="1" customFormat="1" ht="13.5" customHeight="1" x14ac:dyDescent="0.2">
      <c r="A148" s="61">
        <v>133</v>
      </c>
      <c r="B148" s="218"/>
      <c r="C148" s="218"/>
      <c r="D148" s="218"/>
      <c r="E148" s="218"/>
      <c r="F148" s="218"/>
      <c r="G148" s="218"/>
      <c r="H148" s="218"/>
      <c r="I148" s="218"/>
      <c r="J148" s="218"/>
      <c r="K148" s="218"/>
      <c r="L148" s="219"/>
      <c r="M148" s="218"/>
      <c r="N148" s="254"/>
      <c r="O148" s="255"/>
      <c r="P148" s="293" t="str">
        <f>IF(G148="R",IF(OR(AND(実績自動車一覧!H148=SUM(実績事業所!$B$2-1),3&lt;実績自動車一覧!I148),AND(実績自動車一覧!H148=実績事業所!$B$2,4&gt;実績自動車一覧!I148)),"新規",""),"")</f>
        <v/>
      </c>
      <c r="Q148" s="290"/>
      <c r="R148" s="259"/>
      <c r="S148" s="204"/>
      <c r="T148" s="84"/>
      <c r="U148" s="85"/>
      <c r="V148" s="86"/>
      <c r="W148" s="87"/>
      <c r="X148" s="87"/>
      <c r="Y148" s="106"/>
      <c r="Z148" s="16"/>
      <c r="AA148" s="15" t="str">
        <f t="shared" si="57"/>
        <v/>
      </c>
      <c r="AB148" s="15" t="str">
        <f t="shared" si="58"/>
        <v/>
      </c>
      <c r="AC148" s="14" t="str">
        <f t="shared" si="50"/>
        <v/>
      </c>
      <c r="AD148" s="6" t="e">
        <f t="shared" si="59"/>
        <v>#N/A</v>
      </c>
      <c r="AE148" s="6" t="e">
        <f t="shared" si="60"/>
        <v>#N/A</v>
      </c>
      <c r="AF148" s="6" t="e">
        <f t="shared" si="61"/>
        <v>#N/A</v>
      </c>
      <c r="AG148" s="6" t="str">
        <f t="shared" si="51"/>
        <v/>
      </c>
      <c r="AH148" s="6">
        <f t="shared" si="52"/>
        <v>1</v>
      </c>
      <c r="AI148" s="6" t="e">
        <f t="shared" si="62"/>
        <v>#N/A</v>
      </c>
      <c r="AJ148" s="6" t="e">
        <f t="shared" si="63"/>
        <v>#N/A</v>
      </c>
      <c r="AK148" s="6" t="e">
        <f t="shared" si="64"/>
        <v>#N/A</v>
      </c>
      <c r="AL148" s="6" t="e">
        <f t="shared" si="65"/>
        <v>#N/A</v>
      </c>
      <c r="AM148" s="7" t="str">
        <f t="shared" si="66"/>
        <v xml:space="preserve"> </v>
      </c>
      <c r="AN148" s="6" t="e">
        <f t="shared" si="67"/>
        <v>#N/A</v>
      </c>
      <c r="AO148" s="6"/>
      <c r="AP148" s="6"/>
      <c r="AQ148" s="6"/>
      <c r="AR148" s="6"/>
      <c r="AS148" s="6"/>
      <c r="AT148" s="6"/>
      <c r="AU148" s="6"/>
      <c r="AV148" s="6"/>
      <c r="AW148" s="6">
        <f t="shared" si="68"/>
        <v>0</v>
      </c>
      <c r="AX148" s="6" t="e">
        <f t="shared" si="69"/>
        <v>#N/A</v>
      </c>
      <c r="AY148" s="6" t="str">
        <f t="shared" si="53"/>
        <v/>
      </c>
      <c r="AZ148" s="6" t="str">
        <f t="shared" si="54"/>
        <v/>
      </c>
      <c r="BA148" s="6" t="str">
        <f t="shared" si="55"/>
        <v/>
      </c>
      <c r="BB148" s="6" t="str">
        <f t="shared" si="56"/>
        <v/>
      </c>
      <c r="BC148" s="40"/>
      <c r="BI148" t="s">
        <v>877</v>
      </c>
      <c r="CS148" s="286"/>
      <c r="CT148" s="288"/>
      <c r="CU148" s="331" t="str">
        <f t="shared" si="70"/>
        <v/>
      </c>
      <c r="CV148" s="1" t="str">
        <f t="shared" si="71"/>
        <v/>
      </c>
      <c r="CW148" s="1" t="str">
        <f t="shared" si="72"/>
        <v/>
      </c>
      <c r="CZ148" s="343" t="str">
        <f t="shared" si="73"/>
        <v/>
      </c>
    </row>
    <row r="149" spans="1:104" s="1" customFormat="1" ht="13.5" customHeight="1" x14ac:dyDescent="0.2">
      <c r="A149" s="61">
        <v>134</v>
      </c>
      <c r="B149" s="218"/>
      <c r="C149" s="218"/>
      <c r="D149" s="218"/>
      <c r="E149" s="218"/>
      <c r="F149" s="218"/>
      <c r="G149" s="218"/>
      <c r="H149" s="218"/>
      <c r="I149" s="218"/>
      <c r="J149" s="218"/>
      <c r="K149" s="218"/>
      <c r="L149" s="219"/>
      <c r="M149" s="218"/>
      <c r="N149" s="254"/>
      <c r="O149" s="255"/>
      <c r="P149" s="293" t="str">
        <f>IF(G149="R",IF(OR(AND(実績自動車一覧!H149=SUM(実績事業所!$B$2-1),3&lt;実績自動車一覧!I149),AND(実績自動車一覧!H149=実績事業所!$B$2,4&gt;実績自動車一覧!I149)),"新規",""),"")</f>
        <v/>
      </c>
      <c r="Q149" s="290"/>
      <c r="R149" s="259"/>
      <c r="S149" s="204"/>
      <c r="T149" s="84"/>
      <c r="U149" s="85"/>
      <c r="V149" s="86"/>
      <c r="W149" s="87"/>
      <c r="X149" s="87"/>
      <c r="Y149" s="106"/>
      <c r="Z149" s="16"/>
      <c r="AA149" s="15" t="str">
        <f t="shared" si="57"/>
        <v/>
      </c>
      <c r="AB149" s="15" t="str">
        <f t="shared" si="58"/>
        <v/>
      </c>
      <c r="AC149" s="14" t="str">
        <f t="shared" si="50"/>
        <v/>
      </c>
      <c r="AD149" s="6" t="e">
        <f t="shared" si="59"/>
        <v>#N/A</v>
      </c>
      <c r="AE149" s="6" t="e">
        <f t="shared" si="60"/>
        <v>#N/A</v>
      </c>
      <c r="AF149" s="6" t="e">
        <f t="shared" si="61"/>
        <v>#N/A</v>
      </c>
      <c r="AG149" s="6" t="str">
        <f t="shared" si="51"/>
        <v/>
      </c>
      <c r="AH149" s="6">
        <f t="shared" si="52"/>
        <v>1</v>
      </c>
      <c r="AI149" s="6" t="e">
        <f t="shared" si="62"/>
        <v>#N/A</v>
      </c>
      <c r="AJ149" s="6" t="e">
        <f t="shared" si="63"/>
        <v>#N/A</v>
      </c>
      <c r="AK149" s="6" t="e">
        <f t="shared" si="64"/>
        <v>#N/A</v>
      </c>
      <c r="AL149" s="6" t="e">
        <f t="shared" si="65"/>
        <v>#N/A</v>
      </c>
      <c r="AM149" s="7" t="str">
        <f t="shared" si="66"/>
        <v xml:space="preserve"> </v>
      </c>
      <c r="AN149" s="6" t="e">
        <f t="shared" si="67"/>
        <v>#N/A</v>
      </c>
      <c r="AO149" s="6"/>
      <c r="AP149" s="6"/>
      <c r="AQ149" s="6"/>
      <c r="AR149" s="6"/>
      <c r="AS149" s="6"/>
      <c r="AT149" s="6"/>
      <c r="AU149" s="6"/>
      <c r="AV149" s="6"/>
      <c r="AW149" s="6">
        <f t="shared" si="68"/>
        <v>0</v>
      </c>
      <c r="AX149" s="6" t="e">
        <f t="shared" si="69"/>
        <v>#N/A</v>
      </c>
      <c r="AY149" s="6" t="str">
        <f t="shared" si="53"/>
        <v/>
      </c>
      <c r="AZ149" s="6" t="str">
        <f t="shared" si="54"/>
        <v/>
      </c>
      <c r="BA149" s="6" t="str">
        <f t="shared" si="55"/>
        <v/>
      </c>
      <c r="BB149" s="6" t="str">
        <f t="shared" si="56"/>
        <v/>
      </c>
      <c r="BC149" s="40"/>
      <c r="BI149" t="s">
        <v>878</v>
      </c>
      <c r="CS149" s="286"/>
      <c r="CT149" s="288"/>
      <c r="CU149" s="331" t="str">
        <f t="shared" si="70"/>
        <v/>
      </c>
      <c r="CV149" s="1" t="str">
        <f t="shared" si="71"/>
        <v/>
      </c>
      <c r="CW149" s="1" t="str">
        <f t="shared" si="72"/>
        <v/>
      </c>
      <c r="CZ149" s="343" t="str">
        <f t="shared" si="73"/>
        <v/>
      </c>
    </row>
    <row r="150" spans="1:104" s="1" customFormat="1" ht="13.5" customHeight="1" x14ac:dyDescent="0.2">
      <c r="A150" s="61">
        <v>135</v>
      </c>
      <c r="B150" s="218"/>
      <c r="C150" s="218"/>
      <c r="D150" s="218"/>
      <c r="E150" s="218"/>
      <c r="F150" s="218"/>
      <c r="G150" s="218"/>
      <c r="H150" s="218"/>
      <c r="I150" s="218"/>
      <c r="J150" s="218"/>
      <c r="K150" s="218"/>
      <c r="L150" s="219"/>
      <c r="M150" s="218"/>
      <c r="N150" s="254"/>
      <c r="O150" s="255"/>
      <c r="P150" s="293" t="str">
        <f>IF(G150="R",IF(OR(AND(実績自動車一覧!H150=SUM(実績事業所!$B$2-1),3&lt;実績自動車一覧!I150),AND(実績自動車一覧!H150=実績事業所!$B$2,4&gt;実績自動車一覧!I150)),"新規",""),"")</f>
        <v/>
      </c>
      <c r="Q150" s="290"/>
      <c r="R150" s="259"/>
      <c r="S150" s="204"/>
      <c r="T150" s="84"/>
      <c r="U150" s="85"/>
      <c r="V150" s="86"/>
      <c r="W150" s="87"/>
      <c r="X150" s="87"/>
      <c r="Y150" s="106"/>
      <c r="Z150" s="16"/>
      <c r="AA150" s="15" t="str">
        <f t="shared" si="57"/>
        <v/>
      </c>
      <c r="AB150" s="15" t="str">
        <f t="shared" si="58"/>
        <v/>
      </c>
      <c r="AC150" s="14" t="str">
        <f t="shared" si="50"/>
        <v/>
      </c>
      <c r="AD150" s="6" t="e">
        <f t="shared" si="59"/>
        <v>#N/A</v>
      </c>
      <c r="AE150" s="6" t="e">
        <f t="shared" si="60"/>
        <v>#N/A</v>
      </c>
      <c r="AF150" s="6" t="e">
        <f t="shared" si="61"/>
        <v>#N/A</v>
      </c>
      <c r="AG150" s="6" t="str">
        <f t="shared" si="51"/>
        <v/>
      </c>
      <c r="AH150" s="6">
        <f t="shared" si="52"/>
        <v>1</v>
      </c>
      <c r="AI150" s="6" t="e">
        <f t="shared" si="62"/>
        <v>#N/A</v>
      </c>
      <c r="AJ150" s="6" t="e">
        <f t="shared" si="63"/>
        <v>#N/A</v>
      </c>
      <c r="AK150" s="6" t="e">
        <f t="shared" si="64"/>
        <v>#N/A</v>
      </c>
      <c r="AL150" s="6" t="e">
        <f t="shared" si="65"/>
        <v>#N/A</v>
      </c>
      <c r="AM150" s="7" t="str">
        <f t="shared" si="66"/>
        <v xml:space="preserve"> </v>
      </c>
      <c r="AN150" s="6" t="e">
        <f t="shared" si="67"/>
        <v>#N/A</v>
      </c>
      <c r="AO150" s="6"/>
      <c r="AP150" s="6"/>
      <c r="AQ150" s="6"/>
      <c r="AR150" s="6"/>
      <c r="AS150" s="6"/>
      <c r="AT150" s="6"/>
      <c r="AU150" s="6"/>
      <c r="AV150" s="6"/>
      <c r="AW150" s="6">
        <f t="shared" si="68"/>
        <v>0</v>
      </c>
      <c r="AX150" s="6" t="e">
        <f t="shared" si="69"/>
        <v>#N/A</v>
      </c>
      <c r="AY150" s="6" t="str">
        <f t="shared" si="53"/>
        <v/>
      </c>
      <c r="AZ150" s="6" t="str">
        <f t="shared" si="54"/>
        <v/>
      </c>
      <c r="BA150" s="6" t="str">
        <f t="shared" si="55"/>
        <v/>
      </c>
      <c r="BB150" s="6" t="str">
        <f t="shared" si="56"/>
        <v/>
      </c>
      <c r="BC150" s="40"/>
      <c r="BI150" t="s">
        <v>879</v>
      </c>
      <c r="CS150" s="286"/>
      <c r="CT150" s="288"/>
      <c r="CU150" s="331" t="str">
        <f t="shared" si="70"/>
        <v/>
      </c>
      <c r="CV150" s="1" t="str">
        <f t="shared" si="71"/>
        <v/>
      </c>
      <c r="CW150" s="1" t="str">
        <f t="shared" si="72"/>
        <v/>
      </c>
      <c r="CZ150" s="343" t="str">
        <f t="shared" si="73"/>
        <v/>
      </c>
    </row>
    <row r="151" spans="1:104" s="1" customFormat="1" ht="13.5" customHeight="1" x14ac:dyDescent="0.2">
      <c r="A151" s="61">
        <v>136</v>
      </c>
      <c r="B151" s="218"/>
      <c r="C151" s="218"/>
      <c r="D151" s="218"/>
      <c r="E151" s="218"/>
      <c r="F151" s="218"/>
      <c r="G151" s="218"/>
      <c r="H151" s="218"/>
      <c r="I151" s="218"/>
      <c r="J151" s="218"/>
      <c r="K151" s="218"/>
      <c r="L151" s="219"/>
      <c r="M151" s="218"/>
      <c r="N151" s="254"/>
      <c r="O151" s="255"/>
      <c r="P151" s="293" t="str">
        <f>IF(G151="R",IF(OR(AND(実績自動車一覧!H151=SUM(実績事業所!$B$2-1),3&lt;実績自動車一覧!I151),AND(実績自動車一覧!H151=実績事業所!$B$2,4&gt;実績自動車一覧!I151)),"新規",""),"")</f>
        <v/>
      </c>
      <c r="Q151" s="290"/>
      <c r="R151" s="259"/>
      <c r="S151" s="204"/>
      <c r="T151" s="84"/>
      <c r="U151" s="85"/>
      <c r="V151" s="86"/>
      <c r="W151" s="87"/>
      <c r="X151" s="87"/>
      <c r="Y151" s="106"/>
      <c r="Z151" s="16"/>
      <c r="AA151" s="15" t="str">
        <f t="shared" si="57"/>
        <v/>
      </c>
      <c r="AB151" s="15" t="str">
        <f t="shared" si="58"/>
        <v/>
      </c>
      <c r="AC151" s="14" t="str">
        <f t="shared" si="50"/>
        <v/>
      </c>
      <c r="AD151" s="6" t="e">
        <f t="shared" si="59"/>
        <v>#N/A</v>
      </c>
      <c r="AE151" s="6" t="e">
        <f t="shared" si="60"/>
        <v>#N/A</v>
      </c>
      <c r="AF151" s="6" t="e">
        <f t="shared" si="61"/>
        <v>#N/A</v>
      </c>
      <c r="AG151" s="6" t="str">
        <f t="shared" si="51"/>
        <v/>
      </c>
      <c r="AH151" s="6">
        <f t="shared" si="52"/>
        <v>1</v>
      </c>
      <c r="AI151" s="6" t="e">
        <f t="shared" si="62"/>
        <v>#N/A</v>
      </c>
      <c r="AJ151" s="6" t="e">
        <f t="shared" si="63"/>
        <v>#N/A</v>
      </c>
      <c r="AK151" s="6" t="e">
        <f t="shared" si="64"/>
        <v>#N/A</v>
      </c>
      <c r="AL151" s="6" t="e">
        <f t="shared" si="65"/>
        <v>#N/A</v>
      </c>
      <c r="AM151" s="7" t="str">
        <f t="shared" si="66"/>
        <v xml:space="preserve"> </v>
      </c>
      <c r="AN151" s="6" t="e">
        <f t="shared" si="67"/>
        <v>#N/A</v>
      </c>
      <c r="AO151" s="6"/>
      <c r="AP151" s="6"/>
      <c r="AQ151" s="6"/>
      <c r="AR151" s="6"/>
      <c r="AS151" s="6"/>
      <c r="AT151" s="6"/>
      <c r="AU151" s="6"/>
      <c r="AV151" s="6"/>
      <c r="AW151" s="6">
        <f t="shared" si="68"/>
        <v>0</v>
      </c>
      <c r="AX151" s="6" t="e">
        <f t="shared" si="69"/>
        <v>#N/A</v>
      </c>
      <c r="AY151" s="6" t="str">
        <f t="shared" si="53"/>
        <v/>
      </c>
      <c r="AZ151" s="6" t="str">
        <f t="shared" si="54"/>
        <v/>
      </c>
      <c r="BA151" s="6" t="str">
        <f t="shared" si="55"/>
        <v/>
      </c>
      <c r="BB151" s="6" t="str">
        <f t="shared" si="56"/>
        <v/>
      </c>
      <c r="BC151" s="40"/>
      <c r="BI151" t="s">
        <v>880</v>
      </c>
      <c r="CS151" s="286"/>
      <c r="CT151" s="288"/>
      <c r="CU151" s="331" t="str">
        <f t="shared" si="70"/>
        <v/>
      </c>
      <c r="CV151" s="1" t="str">
        <f t="shared" si="71"/>
        <v/>
      </c>
      <c r="CW151" s="1" t="str">
        <f t="shared" si="72"/>
        <v/>
      </c>
      <c r="CZ151" s="343" t="str">
        <f t="shared" si="73"/>
        <v/>
      </c>
    </row>
    <row r="152" spans="1:104" s="1" customFormat="1" ht="13.5" customHeight="1" x14ac:dyDescent="0.2">
      <c r="A152" s="61">
        <v>137</v>
      </c>
      <c r="B152" s="218"/>
      <c r="C152" s="218"/>
      <c r="D152" s="218"/>
      <c r="E152" s="218"/>
      <c r="F152" s="218"/>
      <c r="G152" s="218"/>
      <c r="H152" s="218"/>
      <c r="I152" s="218"/>
      <c r="J152" s="218"/>
      <c r="K152" s="218"/>
      <c r="L152" s="219"/>
      <c r="M152" s="218"/>
      <c r="N152" s="254"/>
      <c r="O152" s="255"/>
      <c r="P152" s="293" t="str">
        <f>IF(G152="R",IF(OR(AND(実績自動車一覧!H152=SUM(実績事業所!$B$2-1),3&lt;実績自動車一覧!I152),AND(実績自動車一覧!H152=実績事業所!$B$2,4&gt;実績自動車一覧!I152)),"新規",""),"")</f>
        <v/>
      </c>
      <c r="Q152" s="290"/>
      <c r="R152" s="259"/>
      <c r="S152" s="204"/>
      <c r="T152" s="84"/>
      <c r="U152" s="85"/>
      <c r="V152" s="86"/>
      <c r="W152" s="87"/>
      <c r="X152" s="87"/>
      <c r="Y152" s="106"/>
      <c r="Z152" s="16"/>
      <c r="AA152" s="15" t="str">
        <f t="shared" si="57"/>
        <v/>
      </c>
      <c r="AB152" s="15" t="str">
        <f t="shared" si="58"/>
        <v/>
      </c>
      <c r="AC152" s="14" t="str">
        <f t="shared" si="50"/>
        <v/>
      </c>
      <c r="AD152" s="6" t="e">
        <f t="shared" si="59"/>
        <v>#N/A</v>
      </c>
      <c r="AE152" s="6" t="e">
        <f t="shared" si="60"/>
        <v>#N/A</v>
      </c>
      <c r="AF152" s="6" t="e">
        <f t="shared" si="61"/>
        <v>#N/A</v>
      </c>
      <c r="AG152" s="6" t="str">
        <f t="shared" si="51"/>
        <v/>
      </c>
      <c r="AH152" s="6">
        <f t="shared" si="52"/>
        <v>1</v>
      </c>
      <c r="AI152" s="6" t="e">
        <f t="shared" si="62"/>
        <v>#N/A</v>
      </c>
      <c r="AJ152" s="6" t="e">
        <f t="shared" si="63"/>
        <v>#N/A</v>
      </c>
      <c r="AK152" s="6" t="e">
        <f t="shared" si="64"/>
        <v>#N/A</v>
      </c>
      <c r="AL152" s="6" t="e">
        <f t="shared" si="65"/>
        <v>#N/A</v>
      </c>
      <c r="AM152" s="7" t="str">
        <f t="shared" si="66"/>
        <v xml:space="preserve"> </v>
      </c>
      <c r="AN152" s="6" t="e">
        <f t="shared" si="67"/>
        <v>#N/A</v>
      </c>
      <c r="AO152" s="6"/>
      <c r="AP152" s="6"/>
      <c r="AQ152" s="6"/>
      <c r="AR152" s="6"/>
      <c r="AS152" s="6"/>
      <c r="AT152" s="6"/>
      <c r="AU152" s="6"/>
      <c r="AV152" s="6"/>
      <c r="AW152" s="6">
        <f t="shared" si="68"/>
        <v>0</v>
      </c>
      <c r="AX152" s="6" t="e">
        <f t="shared" si="69"/>
        <v>#N/A</v>
      </c>
      <c r="AY152" s="6" t="str">
        <f t="shared" si="53"/>
        <v/>
      </c>
      <c r="AZ152" s="6" t="str">
        <f t="shared" si="54"/>
        <v/>
      </c>
      <c r="BA152" s="6" t="str">
        <f t="shared" si="55"/>
        <v/>
      </c>
      <c r="BB152" s="6" t="str">
        <f t="shared" si="56"/>
        <v/>
      </c>
      <c r="BC152" s="40"/>
      <c r="BI152" t="s">
        <v>881</v>
      </c>
      <c r="CS152" s="286"/>
      <c r="CT152" s="288"/>
      <c r="CU152" s="331" t="str">
        <f t="shared" si="70"/>
        <v/>
      </c>
      <c r="CV152" s="1" t="str">
        <f t="shared" si="71"/>
        <v/>
      </c>
      <c r="CW152" s="1" t="str">
        <f t="shared" si="72"/>
        <v/>
      </c>
      <c r="CZ152" s="343" t="str">
        <f t="shared" si="73"/>
        <v/>
      </c>
    </row>
    <row r="153" spans="1:104" s="1" customFormat="1" ht="13.5" customHeight="1" x14ac:dyDescent="0.2">
      <c r="A153" s="61">
        <v>138</v>
      </c>
      <c r="B153" s="218"/>
      <c r="C153" s="218"/>
      <c r="D153" s="218"/>
      <c r="E153" s="218"/>
      <c r="F153" s="218"/>
      <c r="G153" s="218"/>
      <c r="H153" s="218"/>
      <c r="I153" s="218"/>
      <c r="J153" s="218"/>
      <c r="K153" s="218"/>
      <c r="L153" s="219"/>
      <c r="M153" s="218"/>
      <c r="N153" s="254"/>
      <c r="O153" s="255"/>
      <c r="P153" s="293" t="str">
        <f>IF(G153="R",IF(OR(AND(実績自動車一覧!H153=SUM(実績事業所!$B$2-1),3&lt;実績自動車一覧!I153),AND(実績自動車一覧!H153=実績事業所!$B$2,4&gt;実績自動車一覧!I153)),"新規",""),"")</f>
        <v/>
      </c>
      <c r="Q153" s="290"/>
      <c r="R153" s="259"/>
      <c r="S153" s="204"/>
      <c r="T153" s="84"/>
      <c r="U153" s="85"/>
      <c r="V153" s="86"/>
      <c r="W153" s="87"/>
      <c r="X153" s="87"/>
      <c r="Y153" s="106"/>
      <c r="Z153" s="16"/>
      <c r="AA153" s="15" t="str">
        <f t="shared" si="57"/>
        <v/>
      </c>
      <c r="AB153" s="15" t="str">
        <f t="shared" si="58"/>
        <v/>
      </c>
      <c r="AC153" s="14" t="str">
        <f t="shared" si="50"/>
        <v/>
      </c>
      <c r="AD153" s="6" t="e">
        <f t="shared" si="59"/>
        <v>#N/A</v>
      </c>
      <c r="AE153" s="6" t="e">
        <f t="shared" si="60"/>
        <v>#N/A</v>
      </c>
      <c r="AF153" s="6" t="e">
        <f t="shared" si="61"/>
        <v>#N/A</v>
      </c>
      <c r="AG153" s="6" t="str">
        <f t="shared" si="51"/>
        <v/>
      </c>
      <c r="AH153" s="6">
        <f t="shared" si="52"/>
        <v>1</v>
      </c>
      <c r="AI153" s="6" t="e">
        <f t="shared" si="62"/>
        <v>#N/A</v>
      </c>
      <c r="AJ153" s="6" t="e">
        <f t="shared" si="63"/>
        <v>#N/A</v>
      </c>
      <c r="AK153" s="6" t="e">
        <f t="shared" si="64"/>
        <v>#N/A</v>
      </c>
      <c r="AL153" s="6" t="e">
        <f t="shared" si="65"/>
        <v>#N/A</v>
      </c>
      <c r="AM153" s="7" t="str">
        <f t="shared" si="66"/>
        <v xml:space="preserve"> </v>
      </c>
      <c r="AN153" s="6" t="e">
        <f t="shared" si="67"/>
        <v>#N/A</v>
      </c>
      <c r="AO153" s="6"/>
      <c r="AP153" s="6"/>
      <c r="AQ153" s="6"/>
      <c r="AR153" s="6"/>
      <c r="AS153" s="6"/>
      <c r="AT153" s="6"/>
      <c r="AU153" s="6"/>
      <c r="AV153" s="6"/>
      <c r="AW153" s="6">
        <f t="shared" si="68"/>
        <v>0</v>
      </c>
      <c r="AX153" s="6" t="e">
        <f t="shared" si="69"/>
        <v>#N/A</v>
      </c>
      <c r="AY153" s="6" t="str">
        <f t="shared" si="53"/>
        <v/>
      </c>
      <c r="AZ153" s="6" t="str">
        <f t="shared" si="54"/>
        <v/>
      </c>
      <c r="BA153" s="6" t="str">
        <f t="shared" si="55"/>
        <v/>
      </c>
      <c r="BB153" s="6" t="str">
        <f t="shared" si="56"/>
        <v/>
      </c>
      <c r="BC153" s="40"/>
      <c r="BI153" t="s">
        <v>806</v>
      </c>
      <c r="CS153" s="286"/>
      <c r="CT153" s="288"/>
      <c r="CU153" s="331" t="str">
        <f t="shared" si="70"/>
        <v/>
      </c>
      <c r="CV153" s="1" t="str">
        <f t="shared" si="71"/>
        <v/>
      </c>
      <c r="CW153" s="1" t="str">
        <f t="shared" si="72"/>
        <v/>
      </c>
      <c r="CZ153" s="343" t="str">
        <f t="shared" si="73"/>
        <v/>
      </c>
    </row>
    <row r="154" spans="1:104" s="1" customFormat="1" ht="13.5" customHeight="1" x14ac:dyDescent="0.2">
      <c r="A154" s="61">
        <v>139</v>
      </c>
      <c r="B154" s="218"/>
      <c r="C154" s="218"/>
      <c r="D154" s="218"/>
      <c r="E154" s="218"/>
      <c r="F154" s="218"/>
      <c r="G154" s="218"/>
      <c r="H154" s="218"/>
      <c r="I154" s="218"/>
      <c r="J154" s="218"/>
      <c r="K154" s="218"/>
      <c r="L154" s="219"/>
      <c r="M154" s="218"/>
      <c r="N154" s="254"/>
      <c r="O154" s="255"/>
      <c r="P154" s="293" t="str">
        <f>IF(G154="R",IF(OR(AND(実績自動車一覧!H154=SUM(実績事業所!$B$2-1),3&lt;実績自動車一覧!I154),AND(実績自動車一覧!H154=実績事業所!$B$2,4&gt;実績自動車一覧!I154)),"新規",""),"")</f>
        <v/>
      </c>
      <c r="Q154" s="290"/>
      <c r="R154" s="259"/>
      <c r="S154" s="204"/>
      <c r="T154" s="84"/>
      <c r="U154" s="85"/>
      <c r="V154" s="86"/>
      <c r="W154" s="87"/>
      <c r="X154" s="87"/>
      <c r="Y154" s="106"/>
      <c r="Z154" s="16"/>
      <c r="AA154" s="15" t="str">
        <f t="shared" si="57"/>
        <v/>
      </c>
      <c r="AB154" s="15" t="str">
        <f t="shared" si="58"/>
        <v/>
      </c>
      <c r="AC154" s="14" t="str">
        <f t="shared" si="50"/>
        <v/>
      </c>
      <c r="AD154" s="6" t="e">
        <f t="shared" si="59"/>
        <v>#N/A</v>
      </c>
      <c r="AE154" s="6" t="e">
        <f t="shared" si="60"/>
        <v>#N/A</v>
      </c>
      <c r="AF154" s="6" t="e">
        <f t="shared" si="61"/>
        <v>#N/A</v>
      </c>
      <c r="AG154" s="6" t="str">
        <f t="shared" si="51"/>
        <v/>
      </c>
      <c r="AH154" s="6">
        <f t="shared" si="52"/>
        <v>1</v>
      </c>
      <c r="AI154" s="6" t="e">
        <f t="shared" si="62"/>
        <v>#N/A</v>
      </c>
      <c r="AJ154" s="6" t="e">
        <f t="shared" si="63"/>
        <v>#N/A</v>
      </c>
      <c r="AK154" s="6" t="e">
        <f t="shared" si="64"/>
        <v>#N/A</v>
      </c>
      <c r="AL154" s="6" t="e">
        <f t="shared" si="65"/>
        <v>#N/A</v>
      </c>
      <c r="AM154" s="7" t="str">
        <f t="shared" si="66"/>
        <v xml:space="preserve"> </v>
      </c>
      <c r="AN154" s="6" t="e">
        <f t="shared" si="67"/>
        <v>#N/A</v>
      </c>
      <c r="AO154" s="6"/>
      <c r="AP154" s="6"/>
      <c r="AQ154" s="6"/>
      <c r="AR154" s="6"/>
      <c r="AS154" s="6"/>
      <c r="AT154" s="6"/>
      <c r="AU154" s="6"/>
      <c r="AV154" s="6"/>
      <c r="AW154" s="6">
        <f t="shared" si="68"/>
        <v>0</v>
      </c>
      <c r="AX154" s="6" t="e">
        <f t="shared" si="69"/>
        <v>#N/A</v>
      </c>
      <c r="AY154" s="6" t="str">
        <f t="shared" si="53"/>
        <v/>
      </c>
      <c r="AZ154" s="6" t="str">
        <f t="shared" si="54"/>
        <v/>
      </c>
      <c r="BA154" s="6" t="str">
        <f t="shared" si="55"/>
        <v/>
      </c>
      <c r="BB154" s="6" t="str">
        <f t="shared" si="56"/>
        <v/>
      </c>
      <c r="BC154" s="40"/>
      <c r="BI154" t="s">
        <v>807</v>
      </c>
      <c r="CS154" s="286"/>
      <c r="CT154" s="288"/>
      <c r="CU154" s="331" t="str">
        <f t="shared" si="70"/>
        <v/>
      </c>
      <c r="CV154" s="1" t="str">
        <f t="shared" si="71"/>
        <v/>
      </c>
      <c r="CW154" s="1" t="str">
        <f t="shared" si="72"/>
        <v/>
      </c>
      <c r="CZ154" s="343" t="str">
        <f t="shared" si="73"/>
        <v/>
      </c>
    </row>
    <row r="155" spans="1:104" s="1" customFormat="1" ht="13.5" customHeight="1" x14ac:dyDescent="0.2">
      <c r="A155" s="61">
        <v>140</v>
      </c>
      <c r="B155" s="218"/>
      <c r="C155" s="218"/>
      <c r="D155" s="218"/>
      <c r="E155" s="218"/>
      <c r="F155" s="218"/>
      <c r="G155" s="218"/>
      <c r="H155" s="218"/>
      <c r="I155" s="218"/>
      <c r="J155" s="218"/>
      <c r="K155" s="218"/>
      <c r="L155" s="219"/>
      <c r="M155" s="218"/>
      <c r="N155" s="254"/>
      <c r="O155" s="255"/>
      <c r="P155" s="293" t="str">
        <f>IF(G155="R",IF(OR(AND(実績自動車一覧!H155=SUM(実績事業所!$B$2-1),3&lt;実績自動車一覧!I155),AND(実績自動車一覧!H155=実績事業所!$B$2,4&gt;実績自動車一覧!I155)),"新規",""),"")</f>
        <v/>
      </c>
      <c r="Q155" s="290"/>
      <c r="R155" s="259"/>
      <c r="S155" s="204"/>
      <c r="T155" s="84"/>
      <c r="U155" s="85"/>
      <c r="V155" s="86"/>
      <c r="W155" s="87"/>
      <c r="X155" s="87"/>
      <c r="Y155" s="106"/>
      <c r="Z155" s="16"/>
      <c r="AA155" s="15" t="str">
        <f t="shared" si="57"/>
        <v/>
      </c>
      <c r="AB155" s="15" t="str">
        <f t="shared" si="58"/>
        <v/>
      </c>
      <c r="AC155" s="14" t="str">
        <f t="shared" si="50"/>
        <v/>
      </c>
      <c r="AD155" s="6" t="e">
        <f t="shared" si="59"/>
        <v>#N/A</v>
      </c>
      <c r="AE155" s="6" t="e">
        <f t="shared" si="60"/>
        <v>#N/A</v>
      </c>
      <c r="AF155" s="6" t="e">
        <f t="shared" si="61"/>
        <v>#N/A</v>
      </c>
      <c r="AG155" s="6" t="str">
        <f t="shared" si="51"/>
        <v/>
      </c>
      <c r="AH155" s="6">
        <f t="shared" si="52"/>
        <v>1</v>
      </c>
      <c r="AI155" s="6" t="e">
        <f t="shared" si="62"/>
        <v>#N/A</v>
      </c>
      <c r="AJ155" s="6" t="e">
        <f t="shared" si="63"/>
        <v>#N/A</v>
      </c>
      <c r="AK155" s="6" t="e">
        <f t="shared" si="64"/>
        <v>#N/A</v>
      </c>
      <c r="AL155" s="6" t="e">
        <f t="shared" si="65"/>
        <v>#N/A</v>
      </c>
      <c r="AM155" s="7" t="str">
        <f t="shared" si="66"/>
        <v xml:space="preserve"> </v>
      </c>
      <c r="AN155" s="6" t="e">
        <f t="shared" si="67"/>
        <v>#N/A</v>
      </c>
      <c r="AO155" s="6"/>
      <c r="AP155" s="6"/>
      <c r="AQ155" s="6"/>
      <c r="AR155" s="6"/>
      <c r="AS155" s="6"/>
      <c r="AT155" s="6"/>
      <c r="AU155" s="6"/>
      <c r="AV155" s="6"/>
      <c r="AW155" s="6">
        <f t="shared" si="68"/>
        <v>0</v>
      </c>
      <c r="AX155" s="6" t="e">
        <f t="shared" si="69"/>
        <v>#N/A</v>
      </c>
      <c r="AY155" s="6" t="str">
        <f t="shared" si="53"/>
        <v/>
      </c>
      <c r="AZ155" s="6" t="str">
        <f t="shared" si="54"/>
        <v/>
      </c>
      <c r="BA155" s="6" t="str">
        <f t="shared" si="55"/>
        <v/>
      </c>
      <c r="BB155" s="6" t="str">
        <f t="shared" si="56"/>
        <v/>
      </c>
      <c r="BC155" s="40"/>
      <c r="BI155" t="s">
        <v>808</v>
      </c>
      <c r="CS155" s="286"/>
      <c r="CT155" s="288"/>
      <c r="CU155" s="331" t="str">
        <f t="shared" si="70"/>
        <v/>
      </c>
      <c r="CV155" s="1" t="str">
        <f t="shared" si="71"/>
        <v/>
      </c>
      <c r="CW155" s="1" t="str">
        <f t="shared" si="72"/>
        <v/>
      </c>
      <c r="CZ155" s="343" t="str">
        <f t="shared" si="73"/>
        <v/>
      </c>
    </row>
    <row r="156" spans="1:104" s="1" customFormat="1" ht="13.5" customHeight="1" x14ac:dyDescent="0.2">
      <c r="A156" s="61">
        <v>141</v>
      </c>
      <c r="B156" s="218"/>
      <c r="C156" s="218"/>
      <c r="D156" s="218"/>
      <c r="E156" s="218"/>
      <c r="F156" s="218"/>
      <c r="G156" s="218"/>
      <c r="H156" s="218"/>
      <c r="I156" s="218"/>
      <c r="J156" s="218"/>
      <c r="K156" s="218"/>
      <c r="L156" s="219"/>
      <c r="M156" s="218"/>
      <c r="N156" s="254"/>
      <c r="O156" s="255"/>
      <c r="P156" s="293" t="str">
        <f>IF(G156="R",IF(OR(AND(実績自動車一覧!H156=SUM(実績事業所!$B$2-1),3&lt;実績自動車一覧!I156),AND(実績自動車一覧!H156=実績事業所!$B$2,4&gt;実績自動車一覧!I156)),"新規",""),"")</f>
        <v/>
      </c>
      <c r="Q156" s="290"/>
      <c r="R156" s="259"/>
      <c r="S156" s="204"/>
      <c r="T156" s="84"/>
      <c r="U156" s="85"/>
      <c r="V156" s="86"/>
      <c r="W156" s="87"/>
      <c r="X156" s="87"/>
      <c r="Y156" s="106"/>
      <c r="Z156" s="16"/>
      <c r="AA156" s="15" t="str">
        <f t="shared" si="57"/>
        <v/>
      </c>
      <c r="AB156" s="15" t="str">
        <f t="shared" si="58"/>
        <v/>
      </c>
      <c r="AC156" s="14" t="str">
        <f t="shared" si="50"/>
        <v/>
      </c>
      <c r="AD156" s="6" t="e">
        <f t="shared" si="59"/>
        <v>#N/A</v>
      </c>
      <c r="AE156" s="6" t="e">
        <f t="shared" si="60"/>
        <v>#N/A</v>
      </c>
      <c r="AF156" s="6" t="e">
        <f t="shared" si="61"/>
        <v>#N/A</v>
      </c>
      <c r="AG156" s="6" t="str">
        <f t="shared" si="51"/>
        <v/>
      </c>
      <c r="AH156" s="6">
        <f t="shared" si="52"/>
        <v>1</v>
      </c>
      <c r="AI156" s="6" t="e">
        <f t="shared" si="62"/>
        <v>#N/A</v>
      </c>
      <c r="AJ156" s="6" t="e">
        <f t="shared" si="63"/>
        <v>#N/A</v>
      </c>
      <c r="AK156" s="6" t="e">
        <f t="shared" si="64"/>
        <v>#N/A</v>
      </c>
      <c r="AL156" s="6" t="e">
        <f t="shared" si="65"/>
        <v>#N/A</v>
      </c>
      <c r="AM156" s="7" t="str">
        <f t="shared" si="66"/>
        <v xml:space="preserve"> </v>
      </c>
      <c r="AN156" s="6" t="e">
        <f t="shared" si="67"/>
        <v>#N/A</v>
      </c>
      <c r="AO156" s="6"/>
      <c r="AP156" s="6"/>
      <c r="AQ156" s="6"/>
      <c r="AR156" s="6"/>
      <c r="AS156" s="6"/>
      <c r="AT156" s="6"/>
      <c r="AU156" s="6"/>
      <c r="AV156" s="6"/>
      <c r="AW156" s="6">
        <f t="shared" si="68"/>
        <v>0</v>
      </c>
      <c r="AX156" s="6" t="e">
        <f t="shared" si="69"/>
        <v>#N/A</v>
      </c>
      <c r="AY156" s="6" t="str">
        <f t="shared" si="53"/>
        <v/>
      </c>
      <c r="AZ156" s="6" t="str">
        <f t="shared" si="54"/>
        <v/>
      </c>
      <c r="BA156" s="6" t="str">
        <f t="shared" si="55"/>
        <v/>
      </c>
      <c r="BB156" s="6" t="str">
        <f t="shared" si="56"/>
        <v/>
      </c>
      <c r="BC156" s="40"/>
      <c r="BI156" t="s">
        <v>686</v>
      </c>
      <c r="CS156" s="286"/>
      <c r="CT156" s="288"/>
      <c r="CU156" s="331" t="str">
        <f t="shared" si="70"/>
        <v/>
      </c>
      <c r="CV156" s="1" t="str">
        <f t="shared" si="71"/>
        <v/>
      </c>
      <c r="CW156" s="1" t="str">
        <f t="shared" si="72"/>
        <v/>
      </c>
      <c r="CZ156" s="343" t="str">
        <f t="shared" si="73"/>
        <v/>
      </c>
    </row>
    <row r="157" spans="1:104" s="1" customFormat="1" ht="13.5" customHeight="1" x14ac:dyDescent="0.2">
      <c r="A157" s="61">
        <v>142</v>
      </c>
      <c r="B157" s="218"/>
      <c r="C157" s="218"/>
      <c r="D157" s="218"/>
      <c r="E157" s="218"/>
      <c r="F157" s="218"/>
      <c r="G157" s="218"/>
      <c r="H157" s="218"/>
      <c r="I157" s="218"/>
      <c r="J157" s="218"/>
      <c r="K157" s="218"/>
      <c r="L157" s="219"/>
      <c r="M157" s="218"/>
      <c r="N157" s="254"/>
      <c r="O157" s="255"/>
      <c r="P157" s="293" t="str">
        <f>IF(G157="R",IF(OR(AND(実績自動車一覧!H157=SUM(実績事業所!$B$2-1),3&lt;実績自動車一覧!I157),AND(実績自動車一覧!H157=実績事業所!$B$2,4&gt;実績自動車一覧!I157)),"新規",""),"")</f>
        <v/>
      </c>
      <c r="Q157" s="290"/>
      <c r="R157" s="259"/>
      <c r="S157" s="204"/>
      <c r="T157" s="84"/>
      <c r="U157" s="85"/>
      <c r="V157" s="86"/>
      <c r="W157" s="87"/>
      <c r="X157" s="87"/>
      <c r="Y157" s="106"/>
      <c r="Z157" s="16"/>
      <c r="AA157" s="15" t="str">
        <f t="shared" si="57"/>
        <v/>
      </c>
      <c r="AB157" s="15" t="str">
        <f t="shared" si="58"/>
        <v/>
      </c>
      <c r="AC157" s="14" t="str">
        <f t="shared" si="50"/>
        <v/>
      </c>
      <c r="AD157" s="6" t="e">
        <f t="shared" si="59"/>
        <v>#N/A</v>
      </c>
      <c r="AE157" s="6" t="e">
        <f t="shared" si="60"/>
        <v>#N/A</v>
      </c>
      <c r="AF157" s="6" t="e">
        <f t="shared" si="61"/>
        <v>#N/A</v>
      </c>
      <c r="AG157" s="6" t="str">
        <f t="shared" si="51"/>
        <v/>
      </c>
      <c r="AH157" s="6">
        <f t="shared" si="52"/>
        <v>1</v>
      </c>
      <c r="AI157" s="6" t="e">
        <f t="shared" si="62"/>
        <v>#N/A</v>
      </c>
      <c r="AJ157" s="6" t="e">
        <f t="shared" si="63"/>
        <v>#N/A</v>
      </c>
      <c r="AK157" s="6" t="e">
        <f t="shared" si="64"/>
        <v>#N/A</v>
      </c>
      <c r="AL157" s="6" t="e">
        <f t="shared" si="65"/>
        <v>#N/A</v>
      </c>
      <c r="AM157" s="7" t="str">
        <f t="shared" si="66"/>
        <v xml:space="preserve"> </v>
      </c>
      <c r="AN157" s="6" t="e">
        <f t="shared" si="67"/>
        <v>#N/A</v>
      </c>
      <c r="AO157" s="6"/>
      <c r="AP157" s="6"/>
      <c r="AQ157" s="6"/>
      <c r="AR157" s="6"/>
      <c r="AS157" s="6"/>
      <c r="AT157" s="6"/>
      <c r="AU157" s="6"/>
      <c r="AV157" s="6"/>
      <c r="AW157" s="6">
        <f t="shared" si="68"/>
        <v>0</v>
      </c>
      <c r="AX157" s="6" t="e">
        <f t="shared" si="69"/>
        <v>#N/A</v>
      </c>
      <c r="AY157" s="6" t="str">
        <f t="shared" si="53"/>
        <v/>
      </c>
      <c r="AZ157" s="6" t="str">
        <f t="shared" si="54"/>
        <v/>
      </c>
      <c r="BA157" s="6" t="str">
        <f t="shared" si="55"/>
        <v/>
      </c>
      <c r="BB157" s="6" t="str">
        <f t="shared" si="56"/>
        <v/>
      </c>
      <c r="BC157" s="40"/>
      <c r="BI157" t="s">
        <v>809</v>
      </c>
      <c r="CS157" s="286"/>
      <c r="CT157" s="288"/>
      <c r="CU157" s="331" t="str">
        <f t="shared" si="70"/>
        <v/>
      </c>
      <c r="CV157" s="1" t="str">
        <f t="shared" si="71"/>
        <v/>
      </c>
      <c r="CW157" s="1" t="str">
        <f t="shared" si="72"/>
        <v/>
      </c>
      <c r="CZ157" s="343" t="str">
        <f t="shared" si="73"/>
        <v/>
      </c>
    </row>
    <row r="158" spans="1:104" s="1" customFormat="1" ht="13.5" customHeight="1" x14ac:dyDescent="0.2">
      <c r="A158" s="61">
        <v>143</v>
      </c>
      <c r="B158" s="218"/>
      <c r="C158" s="218"/>
      <c r="D158" s="218"/>
      <c r="E158" s="218"/>
      <c r="F158" s="218"/>
      <c r="G158" s="218"/>
      <c r="H158" s="218"/>
      <c r="I158" s="218"/>
      <c r="J158" s="218"/>
      <c r="K158" s="218"/>
      <c r="L158" s="219"/>
      <c r="M158" s="218"/>
      <c r="N158" s="254"/>
      <c r="O158" s="255"/>
      <c r="P158" s="293" t="str">
        <f>IF(G158="R",IF(OR(AND(実績自動車一覧!H158=SUM(実績事業所!$B$2-1),3&lt;実績自動車一覧!I158),AND(実績自動車一覧!H158=実績事業所!$B$2,4&gt;実績自動車一覧!I158)),"新規",""),"")</f>
        <v/>
      </c>
      <c r="Q158" s="290"/>
      <c r="R158" s="259"/>
      <c r="S158" s="204"/>
      <c r="T158" s="84"/>
      <c r="U158" s="85"/>
      <c r="V158" s="86"/>
      <c r="W158" s="87"/>
      <c r="X158" s="87"/>
      <c r="Y158" s="106"/>
      <c r="Z158" s="16"/>
      <c r="AA158" s="15" t="str">
        <f t="shared" si="57"/>
        <v/>
      </c>
      <c r="AB158" s="15" t="str">
        <f t="shared" si="58"/>
        <v/>
      </c>
      <c r="AC158" s="14" t="str">
        <f t="shared" si="50"/>
        <v/>
      </c>
      <c r="AD158" s="6" t="e">
        <f t="shared" si="59"/>
        <v>#N/A</v>
      </c>
      <c r="AE158" s="6" t="e">
        <f t="shared" si="60"/>
        <v>#N/A</v>
      </c>
      <c r="AF158" s="6" t="e">
        <f t="shared" si="61"/>
        <v>#N/A</v>
      </c>
      <c r="AG158" s="6" t="str">
        <f t="shared" si="51"/>
        <v/>
      </c>
      <c r="AH158" s="6">
        <f t="shared" si="52"/>
        <v>1</v>
      </c>
      <c r="AI158" s="6" t="e">
        <f t="shared" si="62"/>
        <v>#N/A</v>
      </c>
      <c r="AJ158" s="6" t="e">
        <f t="shared" si="63"/>
        <v>#N/A</v>
      </c>
      <c r="AK158" s="6" t="e">
        <f t="shared" si="64"/>
        <v>#N/A</v>
      </c>
      <c r="AL158" s="6" t="e">
        <f t="shared" si="65"/>
        <v>#N/A</v>
      </c>
      <c r="AM158" s="7" t="str">
        <f t="shared" si="66"/>
        <v xml:space="preserve"> </v>
      </c>
      <c r="AN158" s="6" t="e">
        <f t="shared" si="67"/>
        <v>#N/A</v>
      </c>
      <c r="AO158" s="6"/>
      <c r="AP158" s="6"/>
      <c r="AQ158" s="6"/>
      <c r="AR158" s="6"/>
      <c r="AS158" s="6"/>
      <c r="AT158" s="6"/>
      <c r="AU158" s="6"/>
      <c r="AV158" s="6"/>
      <c r="AW158" s="6">
        <f t="shared" si="68"/>
        <v>0</v>
      </c>
      <c r="AX158" s="6" t="e">
        <f t="shared" si="69"/>
        <v>#N/A</v>
      </c>
      <c r="AY158" s="6" t="str">
        <f t="shared" si="53"/>
        <v/>
      </c>
      <c r="AZ158" s="6" t="str">
        <f t="shared" si="54"/>
        <v/>
      </c>
      <c r="BA158" s="6" t="str">
        <f t="shared" si="55"/>
        <v/>
      </c>
      <c r="BB158" s="6" t="str">
        <f t="shared" si="56"/>
        <v/>
      </c>
      <c r="BC158" s="40"/>
      <c r="BI158" t="s">
        <v>810</v>
      </c>
      <c r="CS158" s="286"/>
      <c r="CT158" s="288"/>
      <c r="CU158" s="331" t="str">
        <f t="shared" si="70"/>
        <v/>
      </c>
      <c r="CV158" s="1" t="str">
        <f t="shared" si="71"/>
        <v/>
      </c>
      <c r="CW158" s="1" t="str">
        <f t="shared" si="72"/>
        <v/>
      </c>
      <c r="CZ158" s="343" t="str">
        <f t="shared" si="73"/>
        <v/>
      </c>
    </row>
    <row r="159" spans="1:104" s="1" customFormat="1" ht="13.5" customHeight="1" x14ac:dyDescent="0.2">
      <c r="A159" s="61">
        <v>144</v>
      </c>
      <c r="B159" s="218"/>
      <c r="C159" s="218"/>
      <c r="D159" s="218"/>
      <c r="E159" s="218"/>
      <c r="F159" s="218"/>
      <c r="G159" s="218"/>
      <c r="H159" s="218"/>
      <c r="I159" s="218"/>
      <c r="J159" s="218"/>
      <c r="K159" s="218"/>
      <c r="L159" s="219"/>
      <c r="M159" s="218"/>
      <c r="N159" s="254"/>
      <c r="O159" s="255"/>
      <c r="P159" s="293" t="str">
        <f>IF(G159="R",IF(OR(AND(実績自動車一覧!H159=SUM(実績事業所!$B$2-1),3&lt;実績自動車一覧!I159),AND(実績自動車一覧!H159=実績事業所!$B$2,4&gt;実績自動車一覧!I159)),"新規",""),"")</f>
        <v/>
      </c>
      <c r="Q159" s="290"/>
      <c r="R159" s="259"/>
      <c r="S159" s="204"/>
      <c r="T159" s="84"/>
      <c r="U159" s="85"/>
      <c r="V159" s="86"/>
      <c r="W159" s="87"/>
      <c r="X159" s="87"/>
      <c r="Y159" s="106"/>
      <c r="Z159" s="16"/>
      <c r="AA159" s="15" t="str">
        <f t="shared" si="57"/>
        <v/>
      </c>
      <c r="AB159" s="15" t="str">
        <f t="shared" si="58"/>
        <v/>
      </c>
      <c r="AC159" s="14" t="str">
        <f t="shared" si="50"/>
        <v/>
      </c>
      <c r="AD159" s="6" t="e">
        <f t="shared" si="59"/>
        <v>#N/A</v>
      </c>
      <c r="AE159" s="6" t="e">
        <f t="shared" si="60"/>
        <v>#N/A</v>
      </c>
      <c r="AF159" s="6" t="e">
        <f t="shared" si="61"/>
        <v>#N/A</v>
      </c>
      <c r="AG159" s="6" t="str">
        <f t="shared" si="51"/>
        <v/>
      </c>
      <c r="AH159" s="6">
        <f t="shared" si="52"/>
        <v>1</v>
      </c>
      <c r="AI159" s="6" t="e">
        <f t="shared" si="62"/>
        <v>#N/A</v>
      </c>
      <c r="AJ159" s="6" t="e">
        <f t="shared" si="63"/>
        <v>#N/A</v>
      </c>
      <c r="AK159" s="6" t="e">
        <f t="shared" si="64"/>
        <v>#N/A</v>
      </c>
      <c r="AL159" s="6" t="e">
        <f t="shared" si="65"/>
        <v>#N/A</v>
      </c>
      <c r="AM159" s="7" t="str">
        <f t="shared" si="66"/>
        <v xml:space="preserve"> </v>
      </c>
      <c r="AN159" s="6" t="e">
        <f t="shared" si="67"/>
        <v>#N/A</v>
      </c>
      <c r="AO159" s="6"/>
      <c r="AP159" s="6"/>
      <c r="AQ159" s="6"/>
      <c r="AR159" s="6"/>
      <c r="AS159" s="6"/>
      <c r="AT159" s="6"/>
      <c r="AU159" s="6"/>
      <c r="AV159" s="6"/>
      <c r="AW159" s="6">
        <f t="shared" si="68"/>
        <v>0</v>
      </c>
      <c r="AX159" s="6" t="e">
        <f t="shared" si="69"/>
        <v>#N/A</v>
      </c>
      <c r="AY159" s="6" t="str">
        <f t="shared" si="53"/>
        <v/>
      </c>
      <c r="AZ159" s="6" t="str">
        <f t="shared" si="54"/>
        <v/>
      </c>
      <c r="BA159" s="6" t="str">
        <f t="shared" si="55"/>
        <v/>
      </c>
      <c r="BB159" s="6" t="str">
        <f t="shared" si="56"/>
        <v/>
      </c>
      <c r="BC159" s="40"/>
      <c r="BI159" t="s">
        <v>811</v>
      </c>
      <c r="CS159" s="286"/>
      <c r="CT159" s="288"/>
      <c r="CU159" s="331" t="str">
        <f t="shared" si="70"/>
        <v/>
      </c>
      <c r="CV159" s="1" t="str">
        <f t="shared" si="71"/>
        <v/>
      </c>
      <c r="CW159" s="1" t="str">
        <f t="shared" si="72"/>
        <v/>
      </c>
      <c r="CZ159" s="343" t="str">
        <f t="shared" si="73"/>
        <v/>
      </c>
    </row>
    <row r="160" spans="1:104" s="1" customFormat="1" ht="13.5" customHeight="1" x14ac:dyDescent="0.2">
      <c r="A160" s="61">
        <v>145</v>
      </c>
      <c r="B160" s="218"/>
      <c r="C160" s="218"/>
      <c r="D160" s="218"/>
      <c r="E160" s="218"/>
      <c r="F160" s="218"/>
      <c r="G160" s="218"/>
      <c r="H160" s="218"/>
      <c r="I160" s="218"/>
      <c r="J160" s="218"/>
      <c r="K160" s="218"/>
      <c r="L160" s="219"/>
      <c r="M160" s="218"/>
      <c r="N160" s="254"/>
      <c r="O160" s="255"/>
      <c r="P160" s="293" t="str">
        <f>IF(G160="R",IF(OR(AND(実績自動車一覧!H160=SUM(実績事業所!$B$2-1),3&lt;実績自動車一覧!I160),AND(実績自動車一覧!H160=実績事業所!$B$2,4&gt;実績自動車一覧!I160)),"新規",""),"")</f>
        <v/>
      </c>
      <c r="Q160" s="290"/>
      <c r="R160" s="259"/>
      <c r="S160" s="204"/>
      <c r="T160" s="84"/>
      <c r="U160" s="85"/>
      <c r="V160" s="86"/>
      <c r="W160" s="87"/>
      <c r="X160" s="87"/>
      <c r="Y160" s="106"/>
      <c r="Z160" s="16"/>
      <c r="AA160" s="15" t="str">
        <f t="shared" si="57"/>
        <v/>
      </c>
      <c r="AB160" s="15" t="str">
        <f t="shared" si="58"/>
        <v/>
      </c>
      <c r="AC160" s="14" t="str">
        <f t="shared" si="50"/>
        <v/>
      </c>
      <c r="AD160" s="6" t="e">
        <f t="shared" si="59"/>
        <v>#N/A</v>
      </c>
      <c r="AE160" s="6" t="e">
        <f t="shared" si="60"/>
        <v>#N/A</v>
      </c>
      <c r="AF160" s="6" t="e">
        <f t="shared" si="61"/>
        <v>#N/A</v>
      </c>
      <c r="AG160" s="6" t="str">
        <f t="shared" si="51"/>
        <v/>
      </c>
      <c r="AH160" s="6">
        <f t="shared" si="52"/>
        <v>1</v>
      </c>
      <c r="AI160" s="6" t="e">
        <f t="shared" si="62"/>
        <v>#N/A</v>
      </c>
      <c r="AJ160" s="6" t="e">
        <f t="shared" si="63"/>
        <v>#N/A</v>
      </c>
      <c r="AK160" s="6" t="e">
        <f t="shared" si="64"/>
        <v>#N/A</v>
      </c>
      <c r="AL160" s="6" t="e">
        <f t="shared" si="65"/>
        <v>#N/A</v>
      </c>
      <c r="AM160" s="7" t="str">
        <f t="shared" si="66"/>
        <v xml:space="preserve"> </v>
      </c>
      <c r="AN160" s="6" t="e">
        <f t="shared" si="67"/>
        <v>#N/A</v>
      </c>
      <c r="AO160" s="6"/>
      <c r="AP160" s="6"/>
      <c r="AQ160" s="6"/>
      <c r="AR160" s="6"/>
      <c r="AS160" s="6"/>
      <c r="AT160" s="6"/>
      <c r="AU160" s="6"/>
      <c r="AV160" s="6"/>
      <c r="AW160" s="6">
        <f t="shared" si="68"/>
        <v>0</v>
      </c>
      <c r="AX160" s="6" t="e">
        <f t="shared" si="69"/>
        <v>#N/A</v>
      </c>
      <c r="AY160" s="6" t="str">
        <f t="shared" si="53"/>
        <v/>
      </c>
      <c r="AZ160" s="6" t="str">
        <f t="shared" si="54"/>
        <v/>
      </c>
      <c r="BA160" s="6" t="str">
        <f t="shared" si="55"/>
        <v/>
      </c>
      <c r="BB160" s="6" t="str">
        <f t="shared" si="56"/>
        <v/>
      </c>
      <c r="BC160" s="40"/>
      <c r="BI160" t="s">
        <v>812</v>
      </c>
      <c r="CS160" s="286"/>
      <c r="CT160" s="288"/>
      <c r="CU160" s="331" t="str">
        <f t="shared" si="70"/>
        <v/>
      </c>
      <c r="CV160" s="1" t="str">
        <f t="shared" si="71"/>
        <v/>
      </c>
      <c r="CW160" s="1" t="str">
        <f t="shared" si="72"/>
        <v/>
      </c>
      <c r="CZ160" s="343" t="str">
        <f t="shared" si="73"/>
        <v/>
      </c>
    </row>
    <row r="161" spans="1:104" s="1" customFormat="1" ht="13.5" customHeight="1" x14ac:dyDescent="0.2">
      <c r="A161" s="61">
        <v>146</v>
      </c>
      <c r="B161" s="218"/>
      <c r="C161" s="218"/>
      <c r="D161" s="218"/>
      <c r="E161" s="218"/>
      <c r="F161" s="218"/>
      <c r="G161" s="218"/>
      <c r="H161" s="218"/>
      <c r="I161" s="218"/>
      <c r="J161" s="218"/>
      <c r="K161" s="218"/>
      <c r="L161" s="219"/>
      <c r="M161" s="218"/>
      <c r="N161" s="254"/>
      <c r="O161" s="255"/>
      <c r="P161" s="293" t="str">
        <f>IF(G161="R",IF(OR(AND(実績自動車一覧!H161=SUM(実績事業所!$B$2-1),3&lt;実績自動車一覧!I161),AND(実績自動車一覧!H161=実績事業所!$B$2,4&gt;実績自動車一覧!I161)),"新規",""),"")</f>
        <v/>
      </c>
      <c r="Q161" s="290"/>
      <c r="R161" s="259"/>
      <c r="S161" s="204"/>
      <c r="T161" s="84"/>
      <c r="U161" s="85"/>
      <c r="V161" s="86"/>
      <c r="W161" s="87"/>
      <c r="X161" s="87"/>
      <c r="Y161" s="106"/>
      <c r="Z161" s="16"/>
      <c r="AA161" s="15" t="str">
        <f t="shared" si="57"/>
        <v/>
      </c>
      <c r="AB161" s="15" t="str">
        <f t="shared" si="58"/>
        <v/>
      </c>
      <c r="AC161" s="14" t="str">
        <f t="shared" si="50"/>
        <v/>
      </c>
      <c r="AD161" s="6" t="e">
        <f t="shared" si="59"/>
        <v>#N/A</v>
      </c>
      <c r="AE161" s="6" t="e">
        <f t="shared" si="60"/>
        <v>#N/A</v>
      </c>
      <c r="AF161" s="6" t="e">
        <f t="shared" si="61"/>
        <v>#N/A</v>
      </c>
      <c r="AG161" s="6" t="str">
        <f t="shared" si="51"/>
        <v/>
      </c>
      <c r="AH161" s="6">
        <f t="shared" si="52"/>
        <v>1</v>
      </c>
      <c r="AI161" s="6" t="e">
        <f t="shared" si="62"/>
        <v>#N/A</v>
      </c>
      <c r="AJ161" s="6" t="e">
        <f t="shared" si="63"/>
        <v>#N/A</v>
      </c>
      <c r="AK161" s="6" t="e">
        <f t="shared" si="64"/>
        <v>#N/A</v>
      </c>
      <c r="AL161" s="6" t="e">
        <f t="shared" si="65"/>
        <v>#N/A</v>
      </c>
      <c r="AM161" s="7" t="str">
        <f t="shared" si="66"/>
        <v xml:space="preserve"> </v>
      </c>
      <c r="AN161" s="6" t="e">
        <f t="shared" si="67"/>
        <v>#N/A</v>
      </c>
      <c r="AO161" s="6"/>
      <c r="AP161" s="6"/>
      <c r="AQ161" s="6"/>
      <c r="AR161" s="6"/>
      <c r="AS161" s="6"/>
      <c r="AT161" s="6"/>
      <c r="AU161" s="6"/>
      <c r="AV161" s="6"/>
      <c r="AW161" s="6">
        <f t="shared" si="68"/>
        <v>0</v>
      </c>
      <c r="AX161" s="6" t="e">
        <f t="shared" si="69"/>
        <v>#N/A</v>
      </c>
      <c r="AY161" s="6" t="str">
        <f t="shared" si="53"/>
        <v/>
      </c>
      <c r="AZ161" s="6" t="str">
        <f t="shared" si="54"/>
        <v/>
      </c>
      <c r="BA161" s="6" t="str">
        <f t="shared" si="55"/>
        <v/>
      </c>
      <c r="BB161" s="6" t="str">
        <f t="shared" si="56"/>
        <v/>
      </c>
      <c r="BC161" s="40"/>
      <c r="BI161" t="s">
        <v>721</v>
      </c>
      <c r="CS161" s="286"/>
      <c r="CT161" s="288"/>
      <c r="CU161" s="331" t="str">
        <f t="shared" si="70"/>
        <v/>
      </c>
      <c r="CV161" s="1" t="str">
        <f t="shared" si="71"/>
        <v/>
      </c>
      <c r="CW161" s="1" t="str">
        <f t="shared" si="72"/>
        <v/>
      </c>
      <c r="CZ161" s="343" t="str">
        <f t="shared" si="73"/>
        <v/>
      </c>
    </row>
    <row r="162" spans="1:104" s="1" customFormat="1" ht="13.5" customHeight="1" x14ac:dyDescent="0.2">
      <c r="A162" s="61">
        <v>147</v>
      </c>
      <c r="B162" s="218"/>
      <c r="C162" s="218"/>
      <c r="D162" s="218"/>
      <c r="E162" s="218"/>
      <c r="F162" s="218"/>
      <c r="G162" s="218"/>
      <c r="H162" s="218"/>
      <c r="I162" s="218"/>
      <c r="J162" s="218"/>
      <c r="K162" s="218"/>
      <c r="L162" s="219"/>
      <c r="M162" s="218"/>
      <c r="N162" s="254"/>
      <c r="O162" s="255"/>
      <c r="P162" s="293" t="str">
        <f>IF(G162="R",IF(OR(AND(実績自動車一覧!H162=SUM(実績事業所!$B$2-1),3&lt;実績自動車一覧!I162),AND(実績自動車一覧!H162=実績事業所!$B$2,4&gt;実績自動車一覧!I162)),"新規",""),"")</f>
        <v/>
      </c>
      <c r="Q162" s="290"/>
      <c r="R162" s="259"/>
      <c r="S162" s="204"/>
      <c r="T162" s="84"/>
      <c r="U162" s="85"/>
      <c r="V162" s="86"/>
      <c r="W162" s="87"/>
      <c r="X162" s="87"/>
      <c r="Y162" s="106"/>
      <c r="Z162" s="16"/>
      <c r="AA162" s="15" t="str">
        <f t="shared" si="57"/>
        <v/>
      </c>
      <c r="AB162" s="15" t="str">
        <f t="shared" si="58"/>
        <v/>
      </c>
      <c r="AC162" s="14" t="str">
        <f t="shared" si="50"/>
        <v/>
      </c>
      <c r="AD162" s="6" t="e">
        <f t="shared" si="59"/>
        <v>#N/A</v>
      </c>
      <c r="AE162" s="6" t="e">
        <f t="shared" si="60"/>
        <v>#N/A</v>
      </c>
      <c r="AF162" s="6" t="e">
        <f t="shared" si="61"/>
        <v>#N/A</v>
      </c>
      <c r="AG162" s="6" t="str">
        <f t="shared" si="51"/>
        <v/>
      </c>
      <c r="AH162" s="6">
        <f t="shared" si="52"/>
        <v>1</v>
      </c>
      <c r="AI162" s="6" t="e">
        <f t="shared" si="62"/>
        <v>#N/A</v>
      </c>
      <c r="AJ162" s="6" t="e">
        <f t="shared" si="63"/>
        <v>#N/A</v>
      </c>
      <c r="AK162" s="6" t="e">
        <f t="shared" si="64"/>
        <v>#N/A</v>
      </c>
      <c r="AL162" s="6" t="e">
        <f t="shared" si="65"/>
        <v>#N/A</v>
      </c>
      <c r="AM162" s="7" t="str">
        <f t="shared" si="66"/>
        <v xml:space="preserve"> </v>
      </c>
      <c r="AN162" s="6" t="e">
        <f t="shared" si="67"/>
        <v>#N/A</v>
      </c>
      <c r="AO162" s="6"/>
      <c r="AP162" s="6"/>
      <c r="AQ162" s="6"/>
      <c r="AR162" s="6"/>
      <c r="AS162" s="6"/>
      <c r="AT162" s="6"/>
      <c r="AU162" s="6"/>
      <c r="AV162" s="6"/>
      <c r="AW162" s="6">
        <f t="shared" si="68"/>
        <v>0</v>
      </c>
      <c r="AX162" s="6" t="e">
        <f t="shared" si="69"/>
        <v>#N/A</v>
      </c>
      <c r="AY162" s="6" t="str">
        <f t="shared" si="53"/>
        <v/>
      </c>
      <c r="AZ162" s="6" t="str">
        <f t="shared" si="54"/>
        <v/>
      </c>
      <c r="BA162" s="6" t="str">
        <f t="shared" si="55"/>
        <v/>
      </c>
      <c r="BB162" s="6" t="str">
        <f t="shared" si="56"/>
        <v/>
      </c>
      <c r="BC162" s="40"/>
      <c r="BI162" t="s">
        <v>723</v>
      </c>
      <c r="CS162" s="286"/>
      <c r="CT162" s="288"/>
      <c r="CU162" s="331" t="str">
        <f t="shared" si="70"/>
        <v/>
      </c>
      <c r="CV162" s="1" t="str">
        <f t="shared" si="71"/>
        <v/>
      </c>
      <c r="CW162" s="1" t="str">
        <f t="shared" si="72"/>
        <v/>
      </c>
      <c r="CZ162" s="343" t="str">
        <f t="shared" si="73"/>
        <v/>
      </c>
    </row>
    <row r="163" spans="1:104" s="1" customFormat="1" ht="13.5" customHeight="1" x14ac:dyDescent="0.2">
      <c r="A163" s="61">
        <v>148</v>
      </c>
      <c r="B163" s="218"/>
      <c r="C163" s="218"/>
      <c r="D163" s="218"/>
      <c r="E163" s="218"/>
      <c r="F163" s="218"/>
      <c r="G163" s="218"/>
      <c r="H163" s="218"/>
      <c r="I163" s="218"/>
      <c r="J163" s="218"/>
      <c r="K163" s="218"/>
      <c r="L163" s="219"/>
      <c r="M163" s="218"/>
      <c r="N163" s="254"/>
      <c r="O163" s="255"/>
      <c r="P163" s="293" t="str">
        <f>IF(G163="R",IF(OR(AND(実績自動車一覧!H163=SUM(実績事業所!$B$2-1),3&lt;実績自動車一覧!I163),AND(実績自動車一覧!H163=実績事業所!$B$2,4&gt;実績自動車一覧!I163)),"新規",""),"")</f>
        <v/>
      </c>
      <c r="Q163" s="290"/>
      <c r="R163" s="259"/>
      <c r="S163" s="204"/>
      <c r="T163" s="84"/>
      <c r="U163" s="85"/>
      <c r="V163" s="86"/>
      <c r="W163" s="87"/>
      <c r="X163" s="87"/>
      <c r="Y163" s="106"/>
      <c r="Z163" s="16"/>
      <c r="AA163" s="15" t="str">
        <f t="shared" si="57"/>
        <v/>
      </c>
      <c r="AB163" s="15" t="str">
        <f t="shared" si="58"/>
        <v/>
      </c>
      <c r="AC163" s="14" t="str">
        <f t="shared" si="50"/>
        <v/>
      </c>
      <c r="AD163" s="6" t="e">
        <f t="shared" si="59"/>
        <v>#N/A</v>
      </c>
      <c r="AE163" s="6" t="e">
        <f t="shared" si="60"/>
        <v>#N/A</v>
      </c>
      <c r="AF163" s="6" t="e">
        <f t="shared" si="61"/>
        <v>#N/A</v>
      </c>
      <c r="AG163" s="6" t="str">
        <f t="shared" si="51"/>
        <v/>
      </c>
      <c r="AH163" s="6">
        <f t="shared" si="52"/>
        <v>1</v>
      </c>
      <c r="AI163" s="6" t="e">
        <f t="shared" si="62"/>
        <v>#N/A</v>
      </c>
      <c r="AJ163" s="6" t="e">
        <f t="shared" si="63"/>
        <v>#N/A</v>
      </c>
      <c r="AK163" s="6" t="e">
        <f t="shared" si="64"/>
        <v>#N/A</v>
      </c>
      <c r="AL163" s="6" t="e">
        <f t="shared" si="65"/>
        <v>#N/A</v>
      </c>
      <c r="AM163" s="7" t="str">
        <f t="shared" si="66"/>
        <v xml:space="preserve"> </v>
      </c>
      <c r="AN163" s="6" t="e">
        <f t="shared" si="67"/>
        <v>#N/A</v>
      </c>
      <c r="AO163" s="6"/>
      <c r="AP163" s="6"/>
      <c r="AQ163" s="6"/>
      <c r="AR163" s="6"/>
      <c r="AS163" s="6"/>
      <c r="AT163" s="6"/>
      <c r="AU163" s="6"/>
      <c r="AV163" s="6"/>
      <c r="AW163" s="6">
        <f t="shared" si="68"/>
        <v>0</v>
      </c>
      <c r="AX163" s="6" t="e">
        <f t="shared" si="69"/>
        <v>#N/A</v>
      </c>
      <c r="AY163" s="6" t="str">
        <f t="shared" si="53"/>
        <v/>
      </c>
      <c r="AZ163" s="6" t="str">
        <f t="shared" si="54"/>
        <v/>
      </c>
      <c r="BA163" s="6" t="str">
        <f t="shared" si="55"/>
        <v/>
      </c>
      <c r="BB163" s="6" t="str">
        <f t="shared" si="56"/>
        <v/>
      </c>
      <c r="BC163" s="40"/>
      <c r="BI163" t="s">
        <v>883</v>
      </c>
      <c r="CS163" s="286"/>
      <c r="CT163" s="288"/>
      <c r="CU163" s="331" t="str">
        <f t="shared" si="70"/>
        <v/>
      </c>
      <c r="CV163" s="1" t="str">
        <f t="shared" si="71"/>
        <v/>
      </c>
      <c r="CW163" s="1" t="str">
        <f t="shared" si="72"/>
        <v/>
      </c>
      <c r="CZ163" s="343" t="str">
        <f t="shared" si="73"/>
        <v/>
      </c>
    </row>
    <row r="164" spans="1:104" s="1" customFormat="1" ht="13.5" customHeight="1" x14ac:dyDescent="0.2">
      <c r="A164" s="61">
        <v>149</v>
      </c>
      <c r="B164" s="218"/>
      <c r="C164" s="218"/>
      <c r="D164" s="218"/>
      <c r="E164" s="218"/>
      <c r="F164" s="218"/>
      <c r="G164" s="218"/>
      <c r="H164" s="218"/>
      <c r="I164" s="218"/>
      <c r="J164" s="218"/>
      <c r="K164" s="218"/>
      <c r="L164" s="219"/>
      <c r="M164" s="218"/>
      <c r="N164" s="254"/>
      <c r="O164" s="255"/>
      <c r="P164" s="293" t="str">
        <f>IF(G164="R",IF(OR(AND(実績自動車一覧!H164=SUM(実績事業所!$B$2-1),3&lt;実績自動車一覧!I164),AND(実績自動車一覧!H164=実績事業所!$B$2,4&gt;実績自動車一覧!I164)),"新規",""),"")</f>
        <v/>
      </c>
      <c r="Q164" s="290"/>
      <c r="R164" s="259"/>
      <c r="S164" s="204"/>
      <c r="T164" s="84"/>
      <c r="U164" s="85"/>
      <c r="V164" s="86"/>
      <c r="W164" s="87"/>
      <c r="X164" s="87"/>
      <c r="Y164" s="106"/>
      <c r="Z164" s="16"/>
      <c r="AA164" s="15" t="str">
        <f t="shared" si="57"/>
        <v/>
      </c>
      <c r="AB164" s="15" t="str">
        <f t="shared" si="58"/>
        <v/>
      </c>
      <c r="AC164" s="14" t="str">
        <f t="shared" si="50"/>
        <v/>
      </c>
      <c r="AD164" s="6" t="e">
        <f t="shared" si="59"/>
        <v>#N/A</v>
      </c>
      <c r="AE164" s="6" t="e">
        <f t="shared" si="60"/>
        <v>#N/A</v>
      </c>
      <c r="AF164" s="6" t="e">
        <f t="shared" si="61"/>
        <v>#N/A</v>
      </c>
      <c r="AG164" s="6" t="str">
        <f t="shared" si="51"/>
        <v/>
      </c>
      <c r="AH164" s="6">
        <f t="shared" si="52"/>
        <v>1</v>
      </c>
      <c r="AI164" s="6" t="e">
        <f t="shared" si="62"/>
        <v>#N/A</v>
      </c>
      <c r="AJ164" s="6" t="e">
        <f t="shared" si="63"/>
        <v>#N/A</v>
      </c>
      <c r="AK164" s="6" t="e">
        <f t="shared" si="64"/>
        <v>#N/A</v>
      </c>
      <c r="AL164" s="6" t="e">
        <f t="shared" si="65"/>
        <v>#N/A</v>
      </c>
      <c r="AM164" s="7" t="str">
        <f t="shared" si="66"/>
        <v xml:space="preserve"> </v>
      </c>
      <c r="AN164" s="6" t="e">
        <f t="shared" si="67"/>
        <v>#N/A</v>
      </c>
      <c r="AO164" s="6"/>
      <c r="AP164" s="6"/>
      <c r="AQ164" s="6"/>
      <c r="AR164" s="6"/>
      <c r="AS164" s="6"/>
      <c r="AT164" s="6"/>
      <c r="AU164" s="6"/>
      <c r="AV164" s="6"/>
      <c r="AW164" s="6">
        <f t="shared" si="68"/>
        <v>0</v>
      </c>
      <c r="AX164" s="6" t="e">
        <f t="shared" si="69"/>
        <v>#N/A</v>
      </c>
      <c r="AY164" s="6" t="str">
        <f t="shared" si="53"/>
        <v/>
      </c>
      <c r="AZ164" s="6" t="str">
        <f t="shared" si="54"/>
        <v/>
      </c>
      <c r="BA164" s="6" t="str">
        <f t="shared" si="55"/>
        <v/>
      </c>
      <c r="BB164" s="6" t="str">
        <f t="shared" si="56"/>
        <v/>
      </c>
      <c r="BC164" s="40"/>
      <c r="BI164" t="s">
        <v>884</v>
      </c>
      <c r="CS164" s="286"/>
      <c r="CT164" s="288"/>
      <c r="CU164" s="331" t="str">
        <f t="shared" si="70"/>
        <v/>
      </c>
      <c r="CV164" s="1" t="str">
        <f t="shared" si="71"/>
        <v/>
      </c>
      <c r="CW164" s="1" t="str">
        <f t="shared" si="72"/>
        <v/>
      </c>
      <c r="CZ164" s="343" t="str">
        <f t="shared" si="73"/>
        <v/>
      </c>
    </row>
    <row r="165" spans="1:104" s="1" customFormat="1" ht="13.5" customHeight="1" x14ac:dyDescent="0.2">
      <c r="A165" s="61">
        <v>150</v>
      </c>
      <c r="B165" s="218"/>
      <c r="C165" s="218"/>
      <c r="D165" s="218"/>
      <c r="E165" s="218"/>
      <c r="F165" s="218"/>
      <c r="G165" s="218"/>
      <c r="H165" s="218"/>
      <c r="I165" s="218"/>
      <c r="J165" s="218"/>
      <c r="K165" s="218"/>
      <c r="L165" s="219"/>
      <c r="M165" s="218"/>
      <c r="N165" s="254"/>
      <c r="O165" s="255"/>
      <c r="P165" s="293" t="str">
        <f>IF(G165="R",IF(OR(AND(実績自動車一覧!H165=SUM(実績事業所!$B$2-1),3&lt;実績自動車一覧!I165),AND(実績自動車一覧!H165=実績事業所!$B$2,4&gt;実績自動車一覧!I165)),"新規",""),"")</f>
        <v/>
      </c>
      <c r="Q165" s="290"/>
      <c r="R165" s="259"/>
      <c r="S165" s="204"/>
      <c r="T165" s="84"/>
      <c r="U165" s="85"/>
      <c r="V165" s="86"/>
      <c r="W165" s="87"/>
      <c r="X165" s="87"/>
      <c r="Y165" s="106"/>
      <c r="Z165" s="16"/>
      <c r="AA165" s="15" t="str">
        <f t="shared" si="57"/>
        <v/>
      </c>
      <c r="AB165" s="15" t="str">
        <f t="shared" si="58"/>
        <v/>
      </c>
      <c r="AC165" s="14" t="str">
        <f t="shared" si="50"/>
        <v/>
      </c>
      <c r="AD165" s="6" t="e">
        <f t="shared" si="59"/>
        <v>#N/A</v>
      </c>
      <c r="AE165" s="6" t="e">
        <f t="shared" si="60"/>
        <v>#N/A</v>
      </c>
      <c r="AF165" s="6" t="e">
        <f t="shared" si="61"/>
        <v>#N/A</v>
      </c>
      <c r="AG165" s="6" t="str">
        <f t="shared" si="51"/>
        <v/>
      </c>
      <c r="AH165" s="6">
        <f t="shared" si="52"/>
        <v>1</v>
      </c>
      <c r="AI165" s="6" t="e">
        <f t="shared" si="62"/>
        <v>#N/A</v>
      </c>
      <c r="AJ165" s="6" t="e">
        <f t="shared" si="63"/>
        <v>#N/A</v>
      </c>
      <c r="AK165" s="6" t="e">
        <f t="shared" si="64"/>
        <v>#N/A</v>
      </c>
      <c r="AL165" s="6" t="e">
        <f t="shared" si="65"/>
        <v>#N/A</v>
      </c>
      <c r="AM165" s="7" t="str">
        <f t="shared" si="66"/>
        <v xml:space="preserve"> </v>
      </c>
      <c r="AN165" s="6" t="e">
        <f t="shared" si="67"/>
        <v>#N/A</v>
      </c>
      <c r="AO165" s="6"/>
      <c r="AP165" s="6"/>
      <c r="AQ165" s="6"/>
      <c r="AR165" s="6"/>
      <c r="AS165" s="6"/>
      <c r="AT165" s="6"/>
      <c r="AU165" s="6"/>
      <c r="AV165" s="6"/>
      <c r="AW165" s="6">
        <f t="shared" si="68"/>
        <v>0</v>
      </c>
      <c r="AX165" s="6" t="e">
        <f t="shared" si="69"/>
        <v>#N/A</v>
      </c>
      <c r="AY165" s="6" t="str">
        <f t="shared" si="53"/>
        <v/>
      </c>
      <c r="AZ165" s="6" t="str">
        <f t="shared" si="54"/>
        <v/>
      </c>
      <c r="BA165" s="6" t="str">
        <f t="shared" si="55"/>
        <v/>
      </c>
      <c r="BB165" s="6" t="str">
        <f t="shared" si="56"/>
        <v/>
      </c>
      <c r="BC165" s="40"/>
      <c r="BI165" t="s">
        <v>885</v>
      </c>
      <c r="CS165" s="286"/>
      <c r="CT165" s="288"/>
      <c r="CU165" s="331" t="str">
        <f t="shared" si="70"/>
        <v/>
      </c>
      <c r="CV165" s="1" t="str">
        <f t="shared" si="71"/>
        <v/>
      </c>
      <c r="CW165" s="1" t="str">
        <f t="shared" si="72"/>
        <v/>
      </c>
      <c r="CZ165" s="343" t="str">
        <f t="shared" si="73"/>
        <v/>
      </c>
    </row>
    <row r="166" spans="1:104" s="1" customFormat="1" ht="13.5" customHeight="1" x14ac:dyDescent="0.2">
      <c r="A166" s="61">
        <v>151</v>
      </c>
      <c r="B166" s="218"/>
      <c r="C166" s="218"/>
      <c r="D166" s="218"/>
      <c r="E166" s="218"/>
      <c r="F166" s="218"/>
      <c r="G166" s="218"/>
      <c r="H166" s="218"/>
      <c r="I166" s="218"/>
      <c r="J166" s="218"/>
      <c r="K166" s="218"/>
      <c r="L166" s="219"/>
      <c r="M166" s="218"/>
      <c r="N166" s="254"/>
      <c r="O166" s="255"/>
      <c r="P166" s="293" t="str">
        <f>IF(G166="R",IF(OR(AND(実績自動車一覧!H166=SUM(実績事業所!$B$2-1),3&lt;実績自動車一覧!I166),AND(実績自動車一覧!H166=実績事業所!$B$2,4&gt;実績自動車一覧!I166)),"新規",""),"")</f>
        <v/>
      </c>
      <c r="Q166" s="290"/>
      <c r="R166" s="259"/>
      <c r="S166" s="204"/>
      <c r="T166" s="84"/>
      <c r="U166" s="85"/>
      <c r="V166" s="86"/>
      <c r="W166" s="87"/>
      <c r="X166" s="87"/>
      <c r="Y166" s="106"/>
      <c r="Z166" s="16"/>
      <c r="AA166" s="15" t="str">
        <f t="shared" si="57"/>
        <v/>
      </c>
      <c r="AB166" s="15" t="str">
        <f t="shared" si="58"/>
        <v/>
      </c>
      <c r="AC166" s="14" t="str">
        <f t="shared" si="50"/>
        <v/>
      </c>
      <c r="AD166" s="6" t="e">
        <f t="shared" si="59"/>
        <v>#N/A</v>
      </c>
      <c r="AE166" s="6" t="e">
        <f t="shared" si="60"/>
        <v>#N/A</v>
      </c>
      <c r="AF166" s="6" t="e">
        <f t="shared" si="61"/>
        <v>#N/A</v>
      </c>
      <c r="AG166" s="6" t="str">
        <f t="shared" si="51"/>
        <v/>
      </c>
      <c r="AH166" s="6">
        <f t="shared" si="52"/>
        <v>1</v>
      </c>
      <c r="AI166" s="6" t="e">
        <f t="shared" si="62"/>
        <v>#N/A</v>
      </c>
      <c r="AJ166" s="6" t="e">
        <f t="shared" si="63"/>
        <v>#N/A</v>
      </c>
      <c r="AK166" s="6" t="e">
        <f t="shared" si="64"/>
        <v>#N/A</v>
      </c>
      <c r="AL166" s="6" t="e">
        <f t="shared" si="65"/>
        <v>#N/A</v>
      </c>
      <c r="AM166" s="7" t="str">
        <f t="shared" si="66"/>
        <v xml:space="preserve"> </v>
      </c>
      <c r="AN166" s="6" t="e">
        <f t="shared" si="67"/>
        <v>#N/A</v>
      </c>
      <c r="AO166" s="6"/>
      <c r="AP166" s="6"/>
      <c r="AQ166" s="6"/>
      <c r="AR166" s="6"/>
      <c r="AS166" s="6"/>
      <c r="AT166" s="6"/>
      <c r="AU166" s="6"/>
      <c r="AV166" s="6"/>
      <c r="AW166" s="6">
        <f t="shared" si="68"/>
        <v>0</v>
      </c>
      <c r="AX166" s="6" t="e">
        <f t="shared" si="69"/>
        <v>#N/A</v>
      </c>
      <c r="AY166" s="6" t="str">
        <f t="shared" si="53"/>
        <v/>
      </c>
      <c r="AZ166" s="6" t="str">
        <f t="shared" si="54"/>
        <v/>
      </c>
      <c r="BA166" s="6" t="str">
        <f t="shared" si="55"/>
        <v/>
      </c>
      <c r="BB166" s="6" t="str">
        <f t="shared" si="56"/>
        <v/>
      </c>
      <c r="BC166" s="40"/>
      <c r="BI166" t="s">
        <v>886</v>
      </c>
      <c r="CS166" s="286"/>
      <c r="CT166" s="288"/>
      <c r="CU166" s="331" t="str">
        <f t="shared" si="70"/>
        <v/>
      </c>
      <c r="CV166" s="1" t="str">
        <f t="shared" si="71"/>
        <v/>
      </c>
      <c r="CW166" s="1" t="str">
        <f t="shared" si="72"/>
        <v/>
      </c>
      <c r="CZ166" s="343" t="str">
        <f t="shared" si="73"/>
        <v/>
      </c>
    </row>
    <row r="167" spans="1:104" s="1" customFormat="1" ht="13.5" customHeight="1" x14ac:dyDescent="0.2">
      <c r="A167" s="61">
        <v>152</v>
      </c>
      <c r="B167" s="218"/>
      <c r="C167" s="218"/>
      <c r="D167" s="218"/>
      <c r="E167" s="218"/>
      <c r="F167" s="218"/>
      <c r="G167" s="218"/>
      <c r="H167" s="218"/>
      <c r="I167" s="218"/>
      <c r="J167" s="218"/>
      <c r="K167" s="218"/>
      <c r="L167" s="219"/>
      <c r="M167" s="218"/>
      <c r="N167" s="254"/>
      <c r="O167" s="255"/>
      <c r="P167" s="293" t="str">
        <f>IF(G167="R",IF(OR(AND(実績自動車一覧!H167=SUM(実績事業所!$B$2-1),3&lt;実績自動車一覧!I167),AND(実績自動車一覧!H167=実績事業所!$B$2,4&gt;実績自動車一覧!I167)),"新規",""),"")</f>
        <v/>
      </c>
      <c r="Q167" s="290"/>
      <c r="R167" s="259"/>
      <c r="S167" s="204"/>
      <c r="T167" s="84"/>
      <c r="U167" s="85"/>
      <c r="V167" s="86"/>
      <c r="W167" s="87"/>
      <c r="X167" s="87"/>
      <c r="Y167" s="106"/>
      <c r="Z167" s="16"/>
      <c r="AA167" s="15" t="str">
        <f t="shared" si="57"/>
        <v/>
      </c>
      <c r="AB167" s="15" t="str">
        <f t="shared" si="58"/>
        <v/>
      </c>
      <c r="AC167" s="14" t="str">
        <f t="shared" si="50"/>
        <v/>
      </c>
      <c r="AD167" s="6" t="e">
        <f t="shared" si="59"/>
        <v>#N/A</v>
      </c>
      <c r="AE167" s="6" t="e">
        <f t="shared" si="60"/>
        <v>#N/A</v>
      </c>
      <c r="AF167" s="6" t="e">
        <f t="shared" si="61"/>
        <v>#N/A</v>
      </c>
      <c r="AG167" s="6" t="str">
        <f t="shared" si="51"/>
        <v/>
      </c>
      <c r="AH167" s="6">
        <f t="shared" si="52"/>
        <v>1</v>
      </c>
      <c r="AI167" s="6" t="e">
        <f t="shared" si="62"/>
        <v>#N/A</v>
      </c>
      <c r="AJ167" s="6" t="e">
        <f t="shared" si="63"/>
        <v>#N/A</v>
      </c>
      <c r="AK167" s="6" t="e">
        <f t="shared" si="64"/>
        <v>#N/A</v>
      </c>
      <c r="AL167" s="6" t="e">
        <f t="shared" si="65"/>
        <v>#N/A</v>
      </c>
      <c r="AM167" s="7" t="str">
        <f t="shared" si="66"/>
        <v xml:space="preserve"> </v>
      </c>
      <c r="AN167" s="6" t="e">
        <f t="shared" si="67"/>
        <v>#N/A</v>
      </c>
      <c r="AO167" s="6"/>
      <c r="AP167" s="6"/>
      <c r="AQ167" s="6"/>
      <c r="AR167" s="6"/>
      <c r="AS167" s="6"/>
      <c r="AT167" s="6"/>
      <c r="AU167" s="6"/>
      <c r="AV167" s="6"/>
      <c r="AW167" s="6">
        <f t="shared" si="68"/>
        <v>0</v>
      </c>
      <c r="AX167" s="6" t="e">
        <f t="shared" si="69"/>
        <v>#N/A</v>
      </c>
      <c r="AY167" s="6" t="str">
        <f t="shared" si="53"/>
        <v/>
      </c>
      <c r="AZ167" s="6" t="str">
        <f t="shared" si="54"/>
        <v/>
      </c>
      <c r="BA167" s="6" t="str">
        <f t="shared" si="55"/>
        <v/>
      </c>
      <c r="BB167" s="6" t="str">
        <f t="shared" si="56"/>
        <v/>
      </c>
      <c r="BC167" s="40"/>
      <c r="BI167" t="s">
        <v>887</v>
      </c>
      <c r="CS167" s="286"/>
      <c r="CT167" s="288"/>
      <c r="CU167" s="331" t="str">
        <f t="shared" si="70"/>
        <v/>
      </c>
      <c r="CV167" s="1" t="str">
        <f t="shared" si="71"/>
        <v/>
      </c>
      <c r="CW167" s="1" t="str">
        <f t="shared" si="72"/>
        <v/>
      </c>
      <c r="CZ167" s="343" t="str">
        <f t="shared" si="73"/>
        <v/>
      </c>
    </row>
    <row r="168" spans="1:104" s="1" customFormat="1" ht="13.5" customHeight="1" x14ac:dyDescent="0.2">
      <c r="A168" s="61">
        <v>153</v>
      </c>
      <c r="B168" s="218"/>
      <c r="C168" s="218"/>
      <c r="D168" s="218"/>
      <c r="E168" s="218"/>
      <c r="F168" s="218"/>
      <c r="G168" s="218"/>
      <c r="H168" s="218"/>
      <c r="I168" s="218"/>
      <c r="J168" s="218"/>
      <c r="K168" s="218"/>
      <c r="L168" s="219"/>
      <c r="M168" s="218"/>
      <c r="N168" s="254"/>
      <c r="O168" s="255"/>
      <c r="P168" s="293" t="str">
        <f>IF(G168="R",IF(OR(AND(実績自動車一覧!H168=SUM(実績事業所!$B$2-1),3&lt;実績自動車一覧!I168),AND(実績自動車一覧!H168=実績事業所!$B$2,4&gt;実績自動車一覧!I168)),"新規",""),"")</f>
        <v/>
      </c>
      <c r="Q168" s="290"/>
      <c r="R168" s="259"/>
      <c r="S168" s="204"/>
      <c r="T168" s="84"/>
      <c r="U168" s="85"/>
      <c r="V168" s="86"/>
      <c r="W168" s="87"/>
      <c r="X168" s="87"/>
      <c r="Y168" s="106"/>
      <c r="Z168" s="16"/>
      <c r="AA168" s="15" t="str">
        <f t="shared" si="57"/>
        <v/>
      </c>
      <c r="AB168" s="15" t="str">
        <f t="shared" si="58"/>
        <v/>
      </c>
      <c r="AC168" s="14" t="str">
        <f t="shared" si="50"/>
        <v/>
      </c>
      <c r="AD168" s="6" t="e">
        <f t="shared" si="59"/>
        <v>#N/A</v>
      </c>
      <c r="AE168" s="6" t="e">
        <f t="shared" si="60"/>
        <v>#N/A</v>
      </c>
      <c r="AF168" s="6" t="e">
        <f t="shared" si="61"/>
        <v>#N/A</v>
      </c>
      <c r="AG168" s="6" t="str">
        <f t="shared" si="51"/>
        <v/>
      </c>
      <c r="AH168" s="6">
        <f t="shared" si="52"/>
        <v>1</v>
      </c>
      <c r="AI168" s="6" t="e">
        <f t="shared" si="62"/>
        <v>#N/A</v>
      </c>
      <c r="AJ168" s="6" t="e">
        <f t="shared" si="63"/>
        <v>#N/A</v>
      </c>
      <c r="AK168" s="6" t="e">
        <f t="shared" si="64"/>
        <v>#N/A</v>
      </c>
      <c r="AL168" s="6" t="e">
        <f t="shared" si="65"/>
        <v>#N/A</v>
      </c>
      <c r="AM168" s="7" t="str">
        <f t="shared" si="66"/>
        <v xml:space="preserve"> </v>
      </c>
      <c r="AN168" s="6" t="e">
        <f t="shared" si="67"/>
        <v>#N/A</v>
      </c>
      <c r="AO168" s="6"/>
      <c r="AP168" s="6"/>
      <c r="AQ168" s="6"/>
      <c r="AR168" s="6"/>
      <c r="AS168" s="6"/>
      <c r="AT168" s="6"/>
      <c r="AU168" s="6"/>
      <c r="AV168" s="6"/>
      <c r="AW168" s="6">
        <f t="shared" si="68"/>
        <v>0</v>
      </c>
      <c r="AX168" s="6" t="e">
        <f t="shared" si="69"/>
        <v>#N/A</v>
      </c>
      <c r="AY168" s="6" t="str">
        <f t="shared" si="53"/>
        <v/>
      </c>
      <c r="AZ168" s="6" t="str">
        <f t="shared" si="54"/>
        <v/>
      </c>
      <c r="BA168" s="6" t="str">
        <f t="shared" si="55"/>
        <v/>
      </c>
      <c r="BB168" s="6" t="str">
        <f t="shared" si="56"/>
        <v/>
      </c>
      <c r="BC168" s="40"/>
      <c r="BI168" t="s">
        <v>813</v>
      </c>
      <c r="CS168" s="286"/>
      <c r="CT168" s="288"/>
      <c r="CU168" s="331" t="str">
        <f t="shared" si="70"/>
        <v/>
      </c>
      <c r="CV168" s="1" t="str">
        <f t="shared" si="71"/>
        <v/>
      </c>
      <c r="CW168" s="1" t="str">
        <f t="shared" si="72"/>
        <v/>
      </c>
      <c r="CZ168" s="343" t="str">
        <f t="shared" si="73"/>
        <v/>
      </c>
    </row>
    <row r="169" spans="1:104" s="1" customFormat="1" ht="13.5" customHeight="1" x14ac:dyDescent="0.2">
      <c r="A169" s="61">
        <v>154</v>
      </c>
      <c r="B169" s="218"/>
      <c r="C169" s="218"/>
      <c r="D169" s="218"/>
      <c r="E169" s="218"/>
      <c r="F169" s="218"/>
      <c r="G169" s="218"/>
      <c r="H169" s="218"/>
      <c r="I169" s="218"/>
      <c r="J169" s="218"/>
      <c r="K169" s="218"/>
      <c r="L169" s="219"/>
      <c r="M169" s="218"/>
      <c r="N169" s="254"/>
      <c r="O169" s="255"/>
      <c r="P169" s="293" t="str">
        <f>IF(G169="R",IF(OR(AND(実績自動車一覧!H169=SUM(実績事業所!$B$2-1),3&lt;実績自動車一覧!I169),AND(実績自動車一覧!H169=実績事業所!$B$2,4&gt;実績自動車一覧!I169)),"新規",""),"")</f>
        <v/>
      </c>
      <c r="Q169" s="290"/>
      <c r="R169" s="259"/>
      <c r="S169" s="204"/>
      <c r="T169" s="84"/>
      <c r="U169" s="85"/>
      <c r="V169" s="86"/>
      <c r="W169" s="87"/>
      <c r="X169" s="87"/>
      <c r="Y169" s="106"/>
      <c r="Z169" s="16"/>
      <c r="AA169" s="15" t="str">
        <f t="shared" si="57"/>
        <v/>
      </c>
      <c r="AB169" s="15" t="str">
        <f t="shared" si="58"/>
        <v/>
      </c>
      <c r="AC169" s="14" t="str">
        <f t="shared" si="50"/>
        <v/>
      </c>
      <c r="AD169" s="6" t="e">
        <f t="shared" si="59"/>
        <v>#N/A</v>
      </c>
      <c r="AE169" s="6" t="e">
        <f t="shared" si="60"/>
        <v>#N/A</v>
      </c>
      <c r="AF169" s="6" t="e">
        <f t="shared" si="61"/>
        <v>#N/A</v>
      </c>
      <c r="AG169" s="6" t="str">
        <f t="shared" si="51"/>
        <v/>
      </c>
      <c r="AH169" s="6">
        <f t="shared" si="52"/>
        <v>1</v>
      </c>
      <c r="AI169" s="6" t="e">
        <f t="shared" si="62"/>
        <v>#N/A</v>
      </c>
      <c r="AJ169" s="6" t="e">
        <f t="shared" si="63"/>
        <v>#N/A</v>
      </c>
      <c r="AK169" s="6" t="e">
        <f t="shared" si="64"/>
        <v>#N/A</v>
      </c>
      <c r="AL169" s="6" t="e">
        <f t="shared" si="65"/>
        <v>#N/A</v>
      </c>
      <c r="AM169" s="7" t="str">
        <f t="shared" si="66"/>
        <v xml:space="preserve"> </v>
      </c>
      <c r="AN169" s="6" t="e">
        <f t="shared" si="67"/>
        <v>#N/A</v>
      </c>
      <c r="AO169" s="6"/>
      <c r="AP169" s="6"/>
      <c r="AQ169" s="6"/>
      <c r="AR169" s="6"/>
      <c r="AS169" s="6"/>
      <c r="AT169" s="6"/>
      <c r="AU169" s="6"/>
      <c r="AV169" s="6"/>
      <c r="AW169" s="6">
        <f t="shared" si="68"/>
        <v>0</v>
      </c>
      <c r="AX169" s="6" t="e">
        <f t="shared" si="69"/>
        <v>#N/A</v>
      </c>
      <c r="AY169" s="6" t="str">
        <f t="shared" si="53"/>
        <v/>
      </c>
      <c r="AZ169" s="6" t="str">
        <f t="shared" si="54"/>
        <v/>
      </c>
      <c r="BA169" s="6" t="str">
        <f t="shared" si="55"/>
        <v/>
      </c>
      <c r="BB169" s="6" t="str">
        <f t="shared" si="56"/>
        <v/>
      </c>
      <c r="BC169" s="40"/>
      <c r="BI169" t="s">
        <v>814</v>
      </c>
      <c r="CS169" s="286"/>
      <c r="CT169" s="288"/>
      <c r="CU169" s="331" t="str">
        <f t="shared" si="70"/>
        <v/>
      </c>
      <c r="CV169" s="1" t="str">
        <f t="shared" si="71"/>
        <v/>
      </c>
      <c r="CW169" s="1" t="str">
        <f t="shared" si="72"/>
        <v/>
      </c>
      <c r="CZ169" s="343" t="str">
        <f t="shared" si="73"/>
        <v/>
      </c>
    </row>
    <row r="170" spans="1:104" s="1" customFormat="1" ht="13.5" customHeight="1" x14ac:dyDescent="0.2">
      <c r="A170" s="61">
        <v>155</v>
      </c>
      <c r="B170" s="218"/>
      <c r="C170" s="218"/>
      <c r="D170" s="218"/>
      <c r="E170" s="218"/>
      <c r="F170" s="218"/>
      <c r="G170" s="218"/>
      <c r="H170" s="218"/>
      <c r="I170" s="218"/>
      <c r="J170" s="218"/>
      <c r="K170" s="218"/>
      <c r="L170" s="219"/>
      <c r="M170" s="218"/>
      <c r="N170" s="254"/>
      <c r="O170" s="255"/>
      <c r="P170" s="293" t="str">
        <f>IF(G170="R",IF(OR(AND(実績自動車一覧!H170=SUM(実績事業所!$B$2-1),3&lt;実績自動車一覧!I170),AND(実績自動車一覧!H170=実績事業所!$B$2,4&gt;実績自動車一覧!I170)),"新規",""),"")</f>
        <v/>
      </c>
      <c r="Q170" s="290"/>
      <c r="R170" s="259"/>
      <c r="S170" s="204"/>
      <c r="T170" s="84"/>
      <c r="U170" s="85"/>
      <c r="V170" s="86"/>
      <c r="W170" s="87"/>
      <c r="X170" s="87"/>
      <c r="Y170" s="106"/>
      <c r="Z170" s="16"/>
      <c r="AA170" s="15" t="str">
        <f t="shared" si="57"/>
        <v/>
      </c>
      <c r="AB170" s="15" t="str">
        <f t="shared" si="58"/>
        <v/>
      </c>
      <c r="AC170" s="14" t="str">
        <f t="shared" si="50"/>
        <v/>
      </c>
      <c r="AD170" s="6" t="e">
        <f t="shared" si="59"/>
        <v>#N/A</v>
      </c>
      <c r="AE170" s="6" t="e">
        <f t="shared" si="60"/>
        <v>#N/A</v>
      </c>
      <c r="AF170" s="6" t="e">
        <f t="shared" si="61"/>
        <v>#N/A</v>
      </c>
      <c r="AG170" s="6" t="str">
        <f t="shared" si="51"/>
        <v/>
      </c>
      <c r="AH170" s="6">
        <f t="shared" si="52"/>
        <v>1</v>
      </c>
      <c r="AI170" s="6" t="e">
        <f t="shared" si="62"/>
        <v>#N/A</v>
      </c>
      <c r="AJ170" s="6" t="e">
        <f t="shared" si="63"/>
        <v>#N/A</v>
      </c>
      <c r="AK170" s="6" t="e">
        <f t="shared" si="64"/>
        <v>#N/A</v>
      </c>
      <c r="AL170" s="6" t="e">
        <f t="shared" si="65"/>
        <v>#N/A</v>
      </c>
      <c r="AM170" s="7" t="str">
        <f t="shared" si="66"/>
        <v xml:space="preserve"> </v>
      </c>
      <c r="AN170" s="6" t="e">
        <f t="shared" si="67"/>
        <v>#N/A</v>
      </c>
      <c r="AO170" s="6"/>
      <c r="AP170" s="6"/>
      <c r="AQ170" s="6"/>
      <c r="AR170" s="6"/>
      <c r="AS170" s="6"/>
      <c r="AT170" s="6"/>
      <c r="AU170" s="6"/>
      <c r="AV170" s="6"/>
      <c r="AW170" s="6">
        <f t="shared" si="68"/>
        <v>0</v>
      </c>
      <c r="AX170" s="6" t="e">
        <f t="shared" si="69"/>
        <v>#N/A</v>
      </c>
      <c r="AY170" s="6" t="str">
        <f t="shared" si="53"/>
        <v/>
      </c>
      <c r="AZ170" s="6" t="str">
        <f t="shared" si="54"/>
        <v/>
      </c>
      <c r="BA170" s="6" t="str">
        <f t="shared" si="55"/>
        <v/>
      </c>
      <c r="BB170" s="6" t="str">
        <f t="shared" si="56"/>
        <v/>
      </c>
      <c r="BC170" s="40"/>
      <c r="BI170" t="s">
        <v>815</v>
      </c>
      <c r="CS170" s="286"/>
      <c r="CT170" s="288"/>
      <c r="CU170" s="331" t="str">
        <f t="shared" si="70"/>
        <v/>
      </c>
      <c r="CV170" s="1" t="str">
        <f t="shared" si="71"/>
        <v/>
      </c>
      <c r="CW170" s="1" t="str">
        <f t="shared" si="72"/>
        <v/>
      </c>
      <c r="CZ170" s="343" t="str">
        <f t="shared" si="73"/>
        <v/>
      </c>
    </row>
    <row r="171" spans="1:104" s="1" customFormat="1" ht="13.5" customHeight="1" x14ac:dyDescent="0.2">
      <c r="A171" s="61">
        <v>156</v>
      </c>
      <c r="B171" s="218"/>
      <c r="C171" s="218"/>
      <c r="D171" s="218"/>
      <c r="E171" s="218"/>
      <c r="F171" s="218"/>
      <c r="G171" s="218"/>
      <c r="H171" s="218"/>
      <c r="I171" s="218"/>
      <c r="J171" s="218"/>
      <c r="K171" s="218"/>
      <c r="L171" s="219"/>
      <c r="M171" s="218"/>
      <c r="N171" s="254"/>
      <c r="O171" s="255"/>
      <c r="P171" s="293" t="str">
        <f>IF(G171="R",IF(OR(AND(実績自動車一覧!H171=SUM(実績事業所!$B$2-1),3&lt;実績自動車一覧!I171),AND(実績自動車一覧!H171=実績事業所!$B$2,4&gt;実績自動車一覧!I171)),"新規",""),"")</f>
        <v/>
      </c>
      <c r="Q171" s="290"/>
      <c r="R171" s="259"/>
      <c r="S171" s="204"/>
      <c r="T171" s="84"/>
      <c r="U171" s="85"/>
      <c r="V171" s="86"/>
      <c r="W171" s="87"/>
      <c r="X171" s="87"/>
      <c r="Y171" s="106"/>
      <c r="Z171" s="16"/>
      <c r="AA171" s="15" t="str">
        <f t="shared" si="57"/>
        <v/>
      </c>
      <c r="AB171" s="15" t="str">
        <f t="shared" si="58"/>
        <v/>
      </c>
      <c r="AC171" s="14" t="str">
        <f t="shared" si="50"/>
        <v/>
      </c>
      <c r="AD171" s="6" t="e">
        <f t="shared" si="59"/>
        <v>#N/A</v>
      </c>
      <c r="AE171" s="6" t="e">
        <f t="shared" si="60"/>
        <v>#N/A</v>
      </c>
      <c r="AF171" s="6" t="e">
        <f t="shared" si="61"/>
        <v>#N/A</v>
      </c>
      <c r="AG171" s="6" t="str">
        <f t="shared" si="51"/>
        <v/>
      </c>
      <c r="AH171" s="6">
        <f t="shared" si="52"/>
        <v>1</v>
      </c>
      <c r="AI171" s="6" t="e">
        <f t="shared" si="62"/>
        <v>#N/A</v>
      </c>
      <c r="AJ171" s="6" t="e">
        <f t="shared" si="63"/>
        <v>#N/A</v>
      </c>
      <c r="AK171" s="6" t="e">
        <f t="shared" si="64"/>
        <v>#N/A</v>
      </c>
      <c r="AL171" s="6" t="e">
        <f t="shared" si="65"/>
        <v>#N/A</v>
      </c>
      <c r="AM171" s="7" t="str">
        <f t="shared" si="66"/>
        <v xml:space="preserve"> </v>
      </c>
      <c r="AN171" s="6" t="e">
        <f t="shared" si="67"/>
        <v>#N/A</v>
      </c>
      <c r="AO171" s="6"/>
      <c r="AP171" s="6"/>
      <c r="AQ171" s="6"/>
      <c r="AR171" s="6"/>
      <c r="AS171" s="6"/>
      <c r="AT171" s="6"/>
      <c r="AU171" s="6"/>
      <c r="AV171" s="6"/>
      <c r="AW171" s="6">
        <f t="shared" si="68"/>
        <v>0</v>
      </c>
      <c r="AX171" s="6" t="e">
        <f t="shared" si="69"/>
        <v>#N/A</v>
      </c>
      <c r="AY171" s="6" t="str">
        <f t="shared" si="53"/>
        <v/>
      </c>
      <c r="AZ171" s="6" t="str">
        <f t="shared" si="54"/>
        <v/>
      </c>
      <c r="BA171" s="6" t="str">
        <f t="shared" si="55"/>
        <v/>
      </c>
      <c r="BB171" s="6" t="str">
        <f t="shared" si="56"/>
        <v/>
      </c>
      <c r="BC171" s="40"/>
      <c r="BI171" t="s">
        <v>688</v>
      </c>
      <c r="CS171" s="286"/>
      <c r="CT171" s="288"/>
      <c r="CU171" s="331" t="str">
        <f t="shared" si="70"/>
        <v/>
      </c>
      <c r="CV171" s="1" t="str">
        <f t="shared" si="71"/>
        <v/>
      </c>
      <c r="CW171" s="1" t="str">
        <f t="shared" si="72"/>
        <v/>
      </c>
      <c r="CZ171" s="343" t="str">
        <f t="shared" si="73"/>
        <v/>
      </c>
    </row>
    <row r="172" spans="1:104" s="1" customFormat="1" ht="13.5" customHeight="1" x14ac:dyDescent="0.2">
      <c r="A172" s="61">
        <v>157</v>
      </c>
      <c r="B172" s="218"/>
      <c r="C172" s="218"/>
      <c r="D172" s="218"/>
      <c r="E172" s="218"/>
      <c r="F172" s="218"/>
      <c r="G172" s="218"/>
      <c r="H172" s="218"/>
      <c r="I172" s="218"/>
      <c r="J172" s="218"/>
      <c r="K172" s="218"/>
      <c r="L172" s="219"/>
      <c r="M172" s="218"/>
      <c r="N172" s="254"/>
      <c r="O172" s="255"/>
      <c r="P172" s="293" t="str">
        <f>IF(G172="R",IF(OR(AND(実績自動車一覧!H172=SUM(実績事業所!$B$2-1),3&lt;実績自動車一覧!I172),AND(実績自動車一覧!H172=実績事業所!$B$2,4&gt;実績自動車一覧!I172)),"新規",""),"")</f>
        <v/>
      </c>
      <c r="Q172" s="290"/>
      <c r="R172" s="259"/>
      <c r="S172" s="204"/>
      <c r="T172" s="84"/>
      <c r="U172" s="85"/>
      <c r="V172" s="86"/>
      <c r="W172" s="87"/>
      <c r="X172" s="87"/>
      <c r="Y172" s="106"/>
      <c r="Z172" s="16"/>
      <c r="AA172" s="15" t="str">
        <f t="shared" si="57"/>
        <v/>
      </c>
      <c r="AB172" s="15" t="str">
        <f t="shared" si="58"/>
        <v/>
      </c>
      <c r="AC172" s="14" t="str">
        <f t="shared" si="50"/>
        <v/>
      </c>
      <c r="AD172" s="6" t="e">
        <f t="shared" si="59"/>
        <v>#N/A</v>
      </c>
      <c r="AE172" s="6" t="e">
        <f t="shared" si="60"/>
        <v>#N/A</v>
      </c>
      <c r="AF172" s="6" t="e">
        <f t="shared" si="61"/>
        <v>#N/A</v>
      </c>
      <c r="AG172" s="6" t="str">
        <f t="shared" si="51"/>
        <v/>
      </c>
      <c r="AH172" s="6">
        <f t="shared" si="52"/>
        <v>1</v>
      </c>
      <c r="AI172" s="6" t="e">
        <f t="shared" si="62"/>
        <v>#N/A</v>
      </c>
      <c r="AJ172" s="6" t="e">
        <f t="shared" si="63"/>
        <v>#N/A</v>
      </c>
      <c r="AK172" s="6" t="e">
        <f t="shared" si="64"/>
        <v>#N/A</v>
      </c>
      <c r="AL172" s="6" t="e">
        <f t="shared" si="65"/>
        <v>#N/A</v>
      </c>
      <c r="AM172" s="7" t="str">
        <f t="shared" si="66"/>
        <v xml:space="preserve"> </v>
      </c>
      <c r="AN172" s="6" t="e">
        <f t="shared" si="67"/>
        <v>#N/A</v>
      </c>
      <c r="AO172" s="6"/>
      <c r="AP172" s="6"/>
      <c r="AQ172" s="6"/>
      <c r="AR172" s="6"/>
      <c r="AS172" s="6"/>
      <c r="AT172" s="6"/>
      <c r="AU172" s="6"/>
      <c r="AV172" s="6"/>
      <c r="AW172" s="6">
        <f t="shared" si="68"/>
        <v>0</v>
      </c>
      <c r="AX172" s="6" t="e">
        <f t="shared" si="69"/>
        <v>#N/A</v>
      </c>
      <c r="AY172" s="6" t="str">
        <f t="shared" si="53"/>
        <v/>
      </c>
      <c r="AZ172" s="6" t="str">
        <f t="shared" si="54"/>
        <v/>
      </c>
      <c r="BA172" s="6" t="str">
        <f t="shared" si="55"/>
        <v/>
      </c>
      <c r="BB172" s="6" t="str">
        <f t="shared" si="56"/>
        <v/>
      </c>
      <c r="BC172" s="40"/>
      <c r="BI172" t="s">
        <v>888</v>
      </c>
      <c r="CS172" s="286"/>
      <c r="CT172" s="288"/>
      <c r="CU172" s="331" t="str">
        <f t="shared" si="70"/>
        <v/>
      </c>
      <c r="CV172" s="1" t="str">
        <f t="shared" si="71"/>
        <v/>
      </c>
      <c r="CW172" s="1" t="str">
        <f t="shared" si="72"/>
        <v/>
      </c>
      <c r="CZ172" s="343" t="str">
        <f t="shared" si="73"/>
        <v/>
      </c>
    </row>
    <row r="173" spans="1:104" s="1" customFormat="1" ht="13.5" customHeight="1" x14ac:dyDescent="0.2">
      <c r="A173" s="61">
        <v>158</v>
      </c>
      <c r="B173" s="218"/>
      <c r="C173" s="218"/>
      <c r="D173" s="218"/>
      <c r="E173" s="218"/>
      <c r="F173" s="218"/>
      <c r="G173" s="218"/>
      <c r="H173" s="218"/>
      <c r="I173" s="218"/>
      <c r="J173" s="218"/>
      <c r="K173" s="218"/>
      <c r="L173" s="219"/>
      <c r="M173" s="218"/>
      <c r="N173" s="254"/>
      <c r="O173" s="255"/>
      <c r="P173" s="293" t="str">
        <f>IF(G173="R",IF(OR(AND(実績自動車一覧!H173=SUM(実績事業所!$B$2-1),3&lt;実績自動車一覧!I173),AND(実績自動車一覧!H173=実績事業所!$B$2,4&gt;実績自動車一覧!I173)),"新規",""),"")</f>
        <v/>
      </c>
      <c r="Q173" s="290"/>
      <c r="R173" s="259"/>
      <c r="S173" s="204"/>
      <c r="T173" s="84"/>
      <c r="U173" s="85"/>
      <c r="V173" s="86"/>
      <c r="W173" s="87"/>
      <c r="X173" s="87"/>
      <c r="Y173" s="106"/>
      <c r="Z173" s="16"/>
      <c r="AA173" s="15" t="str">
        <f t="shared" si="57"/>
        <v/>
      </c>
      <c r="AB173" s="15" t="str">
        <f t="shared" si="58"/>
        <v/>
      </c>
      <c r="AC173" s="14" t="str">
        <f t="shared" si="50"/>
        <v/>
      </c>
      <c r="AD173" s="6" t="e">
        <f t="shared" si="59"/>
        <v>#N/A</v>
      </c>
      <c r="AE173" s="6" t="e">
        <f t="shared" si="60"/>
        <v>#N/A</v>
      </c>
      <c r="AF173" s="6" t="e">
        <f t="shared" si="61"/>
        <v>#N/A</v>
      </c>
      <c r="AG173" s="6" t="str">
        <f t="shared" si="51"/>
        <v/>
      </c>
      <c r="AH173" s="6">
        <f t="shared" si="52"/>
        <v>1</v>
      </c>
      <c r="AI173" s="6" t="e">
        <f t="shared" si="62"/>
        <v>#N/A</v>
      </c>
      <c r="AJ173" s="6" t="e">
        <f t="shared" si="63"/>
        <v>#N/A</v>
      </c>
      <c r="AK173" s="6" t="e">
        <f t="shared" si="64"/>
        <v>#N/A</v>
      </c>
      <c r="AL173" s="6" t="e">
        <f t="shared" si="65"/>
        <v>#N/A</v>
      </c>
      <c r="AM173" s="7" t="str">
        <f t="shared" si="66"/>
        <v xml:space="preserve"> </v>
      </c>
      <c r="AN173" s="6" t="e">
        <f t="shared" si="67"/>
        <v>#N/A</v>
      </c>
      <c r="AO173" s="6"/>
      <c r="AP173" s="6"/>
      <c r="AQ173" s="6"/>
      <c r="AR173" s="6"/>
      <c r="AS173" s="6"/>
      <c r="AT173" s="6"/>
      <c r="AU173" s="6"/>
      <c r="AV173" s="6"/>
      <c r="AW173" s="6">
        <f t="shared" si="68"/>
        <v>0</v>
      </c>
      <c r="AX173" s="6" t="e">
        <f t="shared" si="69"/>
        <v>#N/A</v>
      </c>
      <c r="AY173" s="6" t="str">
        <f t="shared" si="53"/>
        <v/>
      </c>
      <c r="AZ173" s="6" t="str">
        <f t="shared" si="54"/>
        <v/>
      </c>
      <c r="BA173" s="6" t="str">
        <f t="shared" si="55"/>
        <v/>
      </c>
      <c r="BB173" s="6" t="str">
        <f t="shared" si="56"/>
        <v/>
      </c>
      <c r="BC173" s="40"/>
      <c r="BI173" t="s">
        <v>889</v>
      </c>
      <c r="CS173" s="286"/>
      <c r="CT173" s="288"/>
      <c r="CU173" s="331" t="str">
        <f t="shared" si="70"/>
        <v/>
      </c>
      <c r="CV173" s="1" t="str">
        <f t="shared" si="71"/>
        <v/>
      </c>
      <c r="CW173" s="1" t="str">
        <f t="shared" si="72"/>
        <v/>
      </c>
      <c r="CZ173" s="343" t="str">
        <f t="shared" si="73"/>
        <v/>
      </c>
    </row>
    <row r="174" spans="1:104" s="1" customFormat="1" ht="13.5" customHeight="1" x14ac:dyDescent="0.2">
      <c r="A174" s="61">
        <v>159</v>
      </c>
      <c r="B174" s="218"/>
      <c r="C174" s="218"/>
      <c r="D174" s="218"/>
      <c r="E174" s="218"/>
      <c r="F174" s="218"/>
      <c r="G174" s="218"/>
      <c r="H174" s="218"/>
      <c r="I174" s="218"/>
      <c r="J174" s="218"/>
      <c r="K174" s="218"/>
      <c r="L174" s="219"/>
      <c r="M174" s="218"/>
      <c r="N174" s="254"/>
      <c r="O174" s="255"/>
      <c r="P174" s="293" t="str">
        <f>IF(G174="R",IF(OR(AND(実績自動車一覧!H174=SUM(実績事業所!$B$2-1),3&lt;実績自動車一覧!I174),AND(実績自動車一覧!H174=実績事業所!$B$2,4&gt;実績自動車一覧!I174)),"新規",""),"")</f>
        <v/>
      </c>
      <c r="Q174" s="290"/>
      <c r="R174" s="259"/>
      <c r="S174" s="204"/>
      <c r="T174" s="84"/>
      <c r="U174" s="85"/>
      <c r="V174" s="86"/>
      <c r="W174" s="87"/>
      <c r="X174" s="87"/>
      <c r="Y174" s="106"/>
      <c r="Z174" s="16"/>
      <c r="AA174" s="15" t="str">
        <f t="shared" si="57"/>
        <v/>
      </c>
      <c r="AB174" s="15" t="str">
        <f t="shared" si="58"/>
        <v/>
      </c>
      <c r="AC174" s="14" t="str">
        <f t="shared" si="50"/>
        <v/>
      </c>
      <c r="AD174" s="6" t="e">
        <f t="shared" si="59"/>
        <v>#N/A</v>
      </c>
      <c r="AE174" s="6" t="e">
        <f t="shared" si="60"/>
        <v>#N/A</v>
      </c>
      <c r="AF174" s="6" t="e">
        <f t="shared" si="61"/>
        <v>#N/A</v>
      </c>
      <c r="AG174" s="6" t="str">
        <f t="shared" si="51"/>
        <v/>
      </c>
      <c r="AH174" s="6">
        <f t="shared" si="52"/>
        <v>1</v>
      </c>
      <c r="AI174" s="6" t="e">
        <f t="shared" si="62"/>
        <v>#N/A</v>
      </c>
      <c r="AJ174" s="6" t="e">
        <f t="shared" si="63"/>
        <v>#N/A</v>
      </c>
      <c r="AK174" s="6" t="e">
        <f t="shared" si="64"/>
        <v>#N/A</v>
      </c>
      <c r="AL174" s="6" t="e">
        <f t="shared" si="65"/>
        <v>#N/A</v>
      </c>
      <c r="AM174" s="7" t="str">
        <f t="shared" si="66"/>
        <v xml:space="preserve"> </v>
      </c>
      <c r="AN174" s="6" t="e">
        <f t="shared" si="67"/>
        <v>#N/A</v>
      </c>
      <c r="AO174" s="6"/>
      <c r="AP174" s="6"/>
      <c r="AQ174" s="6"/>
      <c r="AR174" s="6"/>
      <c r="AS174" s="6"/>
      <c r="AT174" s="6"/>
      <c r="AU174" s="6"/>
      <c r="AV174" s="6"/>
      <c r="AW174" s="6">
        <f t="shared" si="68"/>
        <v>0</v>
      </c>
      <c r="AX174" s="6" t="e">
        <f t="shared" si="69"/>
        <v>#N/A</v>
      </c>
      <c r="AY174" s="6" t="str">
        <f t="shared" si="53"/>
        <v/>
      </c>
      <c r="AZ174" s="6" t="str">
        <f t="shared" si="54"/>
        <v/>
      </c>
      <c r="BA174" s="6" t="str">
        <f t="shared" si="55"/>
        <v/>
      </c>
      <c r="BB174" s="6" t="str">
        <f t="shared" si="56"/>
        <v/>
      </c>
      <c r="BC174" s="40"/>
      <c r="BI174" t="s">
        <v>890</v>
      </c>
      <c r="CS174" s="286"/>
      <c r="CT174" s="288"/>
      <c r="CU174" s="331" t="str">
        <f t="shared" si="70"/>
        <v/>
      </c>
      <c r="CV174" s="1" t="str">
        <f t="shared" si="71"/>
        <v/>
      </c>
      <c r="CW174" s="1" t="str">
        <f t="shared" si="72"/>
        <v/>
      </c>
      <c r="CZ174" s="343" t="str">
        <f t="shared" si="73"/>
        <v/>
      </c>
    </row>
    <row r="175" spans="1:104" s="1" customFormat="1" ht="13.5" customHeight="1" x14ac:dyDescent="0.2">
      <c r="A175" s="61">
        <v>160</v>
      </c>
      <c r="B175" s="218"/>
      <c r="C175" s="218"/>
      <c r="D175" s="218"/>
      <c r="E175" s="218"/>
      <c r="F175" s="218"/>
      <c r="G175" s="218"/>
      <c r="H175" s="218"/>
      <c r="I175" s="218"/>
      <c r="J175" s="218"/>
      <c r="K175" s="218"/>
      <c r="L175" s="219"/>
      <c r="M175" s="218"/>
      <c r="N175" s="254"/>
      <c r="O175" s="255"/>
      <c r="P175" s="293" t="str">
        <f>IF(G175="R",IF(OR(AND(実績自動車一覧!H175=SUM(実績事業所!$B$2-1),3&lt;実績自動車一覧!I175),AND(実績自動車一覧!H175=実績事業所!$B$2,4&gt;実績自動車一覧!I175)),"新規",""),"")</f>
        <v/>
      </c>
      <c r="Q175" s="290"/>
      <c r="R175" s="259"/>
      <c r="S175" s="204"/>
      <c r="T175" s="84"/>
      <c r="U175" s="85"/>
      <c r="V175" s="86"/>
      <c r="W175" s="87"/>
      <c r="X175" s="87"/>
      <c r="Y175" s="106"/>
      <c r="Z175" s="16"/>
      <c r="AA175" s="15" t="str">
        <f t="shared" si="57"/>
        <v/>
      </c>
      <c r="AB175" s="15" t="str">
        <f t="shared" si="58"/>
        <v/>
      </c>
      <c r="AC175" s="14" t="str">
        <f t="shared" si="50"/>
        <v/>
      </c>
      <c r="AD175" s="6" t="e">
        <f t="shared" si="59"/>
        <v>#N/A</v>
      </c>
      <c r="AE175" s="6" t="e">
        <f t="shared" si="60"/>
        <v>#N/A</v>
      </c>
      <c r="AF175" s="6" t="e">
        <f t="shared" si="61"/>
        <v>#N/A</v>
      </c>
      <c r="AG175" s="6" t="str">
        <f t="shared" si="51"/>
        <v/>
      </c>
      <c r="AH175" s="6">
        <f t="shared" si="52"/>
        <v>1</v>
      </c>
      <c r="AI175" s="6" t="e">
        <f t="shared" si="62"/>
        <v>#N/A</v>
      </c>
      <c r="AJ175" s="6" t="e">
        <f t="shared" si="63"/>
        <v>#N/A</v>
      </c>
      <c r="AK175" s="6" t="e">
        <f t="shared" si="64"/>
        <v>#N/A</v>
      </c>
      <c r="AL175" s="6" t="e">
        <f t="shared" si="65"/>
        <v>#N/A</v>
      </c>
      <c r="AM175" s="7" t="str">
        <f t="shared" si="66"/>
        <v xml:space="preserve"> </v>
      </c>
      <c r="AN175" s="6" t="e">
        <f t="shared" si="67"/>
        <v>#N/A</v>
      </c>
      <c r="AO175" s="6"/>
      <c r="AP175" s="6"/>
      <c r="AQ175" s="6"/>
      <c r="AR175" s="6"/>
      <c r="AS175" s="6"/>
      <c r="AT175" s="6"/>
      <c r="AU175" s="6"/>
      <c r="AV175" s="6"/>
      <c r="AW175" s="6">
        <f t="shared" si="68"/>
        <v>0</v>
      </c>
      <c r="AX175" s="6" t="e">
        <f t="shared" si="69"/>
        <v>#N/A</v>
      </c>
      <c r="AY175" s="6" t="str">
        <f t="shared" si="53"/>
        <v/>
      </c>
      <c r="AZ175" s="6" t="str">
        <f t="shared" si="54"/>
        <v/>
      </c>
      <c r="BA175" s="6" t="str">
        <f t="shared" si="55"/>
        <v/>
      </c>
      <c r="BB175" s="6" t="str">
        <f t="shared" si="56"/>
        <v/>
      </c>
      <c r="BC175" s="40"/>
      <c r="BI175" t="s">
        <v>891</v>
      </c>
      <c r="CS175" s="286"/>
      <c r="CT175" s="288"/>
      <c r="CU175" s="331" t="str">
        <f t="shared" si="70"/>
        <v/>
      </c>
      <c r="CV175" s="1" t="str">
        <f t="shared" si="71"/>
        <v/>
      </c>
      <c r="CW175" s="1" t="str">
        <f t="shared" si="72"/>
        <v/>
      </c>
      <c r="CZ175" s="343" t="str">
        <f t="shared" si="73"/>
        <v/>
      </c>
    </row>
    <row r="176" spans="1:104" s="1" customFormat="1" ht="13.5" customHeight="1" x14ac:dyDescent="0.2">
      <c r="A176" s="61">
        <v>161</v>
      </c>
      <c r="B176" s="218"/>
      <c r="C176" s="218"/>
      <c r="D176" s="218"/>
      <c r="E176" s="218"/>
      <c r="F176" s="218"/>
      <c r="G176" s="218"/>
      <c r="H176" s="218"/>
      <c r="I176" s="218"/>
      <c r="J176" s="218"/>
      <c r="K176" s="218"/>
      <c r="L176" s="219"/>
      <c r="M176" s="218"/>
      <c r="N176" s="254"/>
      <c r="O176" s="255"/>
      <c r="P176" s="293" t="str">
        <f>IF(G176="R",IF(OR(AND(実績自動車一覧!H176=SUM(実績事業所!$B$2-1),3&lt;実績自動車一覧!I176),AND(実績自動車一覧!H176=実績事業所!$B$2,4&gt;実績自動車一覧!I176)),"新規",""),"")</f>
        <v/>
      </c>
      <c r="Q176" s="290"/>
      <c r="R176" s="259"/>
      <c r="S176" s="204"/>
      <c r="T176" s="84"/>
      <c r="U176" s="85"/>
      <c r="V176" s="86"/>
      <c r="W176" s="87"/>
      <c r="X176" s="87"/>
      <c r="Y176" s="106"/>
      <c r="Z176" s="16"/>
      <c r="AA176" s="15" t="str">
        <f t="shared" si="57"/>
        <v/>
      </c>
      <c r="AB176" s="15" t="str">
        <f t="shared" si="58"/>
        <v/>
      </c>
      <c r="AC176" s="14" t="str">
        <f t="shared" si="50"/>
        <v/>
      </c>
      <c r="AD176" s="6" t="e">
        <f t="shared" si="59"/>
        <v>#N/A</v>
      </c>
      <c r="AE176" s="6" t="e">
        <f t="shared" si="60"/>
        <v>#N/A</v>
      </c>
      <c r="AF176" s="6" t="e">
        <f t="shared" si="61"/>
        <v>#N/A</v>
      </c>
      <c r="AG176" s="6" t="str">
        <f t="shared" si="51"/>
        <v/>
      </c>
      <c r="AH176" s="6">
        <f t="shared" si="52"/>
        <v>1</v>
      </c>
      <c r="AI176" s="6" t="e">
        <f t="shared" si="62"/>
        <v>#N/A</v>
      </c>
      <c r="AJ176" s="6" t="e">
        <f t="shared" si="63"/>
        <v>#N/A</v>
      </c>
      <c r="AK176" s="6" t="e">
        <f t="shared" si="64"/>
        <v>#N/A</v>
      </c>
      <c r="AL176" s="6" t="e">
        <f t="shared" si="65"/>
        <v>#N/A</v>
      </c>
      <c r="AM176" s="7" t="str">
        <f t="shared" si="66"/>
        <v xml:space="preserve"> </v>
      </c>
      <c r="AN176" s="6" t="e">
        <f t="shared" si="67"/>
        <v>#N/A</v>
      </c>
      <c r="AO176" s="6"/>
      <c r="AP176" s="6"/>
      <c r="AQ176" s="6"/>
      <c r="AR176" s="6"/>
      <c r="AS176" s="6"/>
      <c r="AT176" s="6"/>
      <c r="AU176" s="6"/>
      <c r="AV176" s="6"/>
      <c r="AW176" s="6">
        <f t="shared" si="68"/>
        <v>0</v>
      </c>
      <c r="AX176" s="6" t="e">
        <f t="shared" si="69"/>
        <v>#N/A</v>
      </c>
      <c r="AY176" s="6" t="str">
        <f t="shared" si="53"/>
        <v/>
      </c>
      <c r="AZ176" s="6" t="str">
        <f t="shared" si="54"/>
        <v/>
      </c>
      <c r="BA176" s="6" t="str">
        <f t="shared" si="55"/>
        <v/>
      </c>
      <c r="BB176" s="6" t="str">
        <f t="shared" si="56"/>
        <v/>
      </c>
      <c r="BC176" s="40"/>
      <c r="BI176" t="s">
        <v>892</v>
      </c>
      <c r="CS176" s="286"/>
      <c r="CT176" s="288"/>
      <c r="CU176" s="331" t="str">
        <f t="shared" si="70"/>
        <v/>
      </c>
      <c r="CV176" s="1" t="str">
        <f t="shared" si="71"/>
        <v/>
      </c>
      <c r="CW176" s="1" t="str">
        <f t="shared" si="72"/>
        <v/>
      </c>
      <c r="CZ176" s="343" t="str">
        <f t="shared" si="73"/>
        <v/>
      </c>
    </row>
    <row r="177" spans="1:104" s="1" customFormat="1" ht="13.5" customHeight="1" x14ac:dyDescent="0.2">
      <c r="A177" s="61">
        <v>162</v>
      </c>
      <c r="B177" s="218"/>
      <c r="C177" s="218"/>
      <c r="D177" s="218"/>
      <c r="E177" s="218"/>
      <c r="F177" s="218"/>
      <c r="G177" s="218"/>
      <c r="H177" s="218"/>
      <c r="I177" s="218"/>
      <c r="J177" s="218"/>
      <c r="K177" s="218"/>
      <c r="L177" s="219"/>
      <c r="M177" s="218"/>
      <c r="N177" s="254"/>
      <c r="O177" s="255"/>
      <c r="P177" s="293" t="str">
        <f>IF(G177="R",IF(OR(AND(実績自動車一覧!H177=SUM(実績事業所!$B$2-1),3&lt;実績自動車一覧!I177),AND(実績自動車一覧!H177=実績事業所!$B$2,4&gt;実績自動車一覧!I177)),"新規",""),"")</f>
        <v/>
      </c>
      <c r="Q177" s="290"/>
      <c r="R177" s="259"/>
      <c r="S177" s="204"/>
      <c r="T177" s="84"/>
      <c r="U177" s="85"/>
      <c r="V177" s="86"/>
      <c r="W177" s="87"/>
      <c r="X177" s="87"/>
      <c r="Y177" s="106"/>
      <c r="Z177" s="16"/>
      <c r="AA177" s="15" t="str">
        <f t="shared" si="57"/>
        <v/>
      </c>
      <c r="AB177" s="15" t="str">
        <f t="shared" si="58"/>
        <v/>
      </c>
      <c r="AC177" s="14" t="str">
        <f t="shared" si="50"/>
        <v/>
      </c>
      <c r="AD177" s="6" t="e">
        <f t="shared" si="59"/>
        <v>#N/A</v>
      </c>
      <c r="AE177" s="6" t="e">
        <f t="shared" si="60"/>
        <v>#N/A</v>
      </c>
      <c r="AF177" s="6" t="e">
        <f t="shared" si="61"/>
        <v>#N/A</v>
      </c>
      <c r="AG177" s="6" t="str">
        <f t="shared" si="51"/>
        <v/>
      </c>
      <c r="AH177" s="6">
        <f t="shared" si="52"/>
        <v>1</v>
      </c>
      <c r="AI177" s="6" t="e">
        <f t="shared" si="62"/>
        <v>#N/A</v>
      </c>
      <c r="AJ177" s="6" t="e">
        <f t="shared" si="63"/>
        <v>#N/A</v>
      </c>
      <c r="AK177" s="6" t="e">
        <f t="shared" si="64"/>
        <v>#N/A</v>
      </c>
      <c r="AL177" s="6" t="e">
        <f t="shared" si="65"/>
        <v>#N/A</v>
      </c>
      <c r="AM177" s="7" t="str">
        <f t="shared" si="66"/>
        <v xml:space="preserve"> </v>
      </c>
      <c r="AN177" s="6" t="e">
        <f t="shared" si="67"/>
        <v>#N/A</v>
      </c>
      <c r="AO177" s="6"/>
      <c r="AP177" s="6"/>
      <c r="AQ177" s="6"/>
      <c r="AR177" s="6"/>
      <c r="AS177" s="6"/>
      <c r="AT177" s="6"/>
      <c r="AU177" s="6"/>
      <c r="AV177" s="6"/>
      <c r="AW177" s="6">
        <f t="shared" si="68"/>
        <v>0</v>
      </c>
      <c r="AX177" s="6" t="e">
        <f t="shared" si="69"/>
        <v>#N/A</v>
      </c>
      <c r="AY177" s="6" t="str">
        <f t="shared" si="53"/>
        <v/>
      </c>
      <c r="AZ177" s="6" t="str">
        <f t="shared" si="54"/>
        <v/>
      </c>
      <c r="BA177" s="6" t="str">
        <f t="shared" si="55"/>
        <v/>
      </c>
      <c r="BB177" s="6" t="str">
        <f t="shared" si="56"/>
        <v/>
      </c>
      <c r="BC177" s="40"/>
      <c r="BI177" t="s">
        <v>893</v>
      </c>
      <c r="CS177" s="286"/>
      <c r="CT177" s="288"/>
      <c r="CU177" s="331" t="str">
        <f t="shared" si="70"/>
        <v/>
      </c>
      <c r="CV177" s="1" t="str">
        <f t="shared" si="71"/>
        <v/>
      </c>
      <c r="CW177" s="1" t="str">
        <f t="shared" si="72"/>
        <v/>
      </c>
      <c r="CZ177" s="343" t="str">
        <f t="shared" si="73"/>
        <v/>
      </c>
    </row>
    <row r="178" spans="1:104" s="1" customFormat="1" ht="13.5" customHeight="1" x14ac:dyDescent="0.2">
      <c r="A178" s="61">
        <v>163</v>
      </c>
      <c r="B178" s="218"/>
      <c r="C178" s="218"/>
      <c r="D178" s="218"/>
      <c r="E178" s="218"/>
      <c r="F178" s="218"/>
      <c r="G178" s="218"/>
      <c r="H178" s="218"/>
      <c r="I178" s="218"/>
      <c r="J178" s="218"/>
      <c r="K178" s="218"/>
      <c r="L178" s="219"/>
      <c r="M178" s="218"/>
      <c r="N178" s="254"/>
      <c r="O178" s="255"/>
      <c r="P178" s="293" t="str">
        <f>IF(G178="R",IF(OR(AND(実績自動車一覧!H178=SUM(実績事業所!$B$2-1),3&lt;実績自動車一覧!I178),AND(実績自動車一覧!H178=実績事業所!$B$2,4&gt;実績自動車一覧!I178)),"新規",""),"")</f>
        <v/>
      </c>
      <c r="Q178" s="290"/>
      <c r="R178" s="259"/>
      <c r="S178" s="204"/>
      <c r="T178" s="84"/>
      <c r="U178" s="85"/>
      <c r="V178" s="86"/>
      <c r="W178" s="87"/>
      <c r="X178" s="87"/>
      <c r="Y178" s="106"/>
      <c r="Z178" s="16"/>
      <c r="AA178" s="15" t="str">
        <f t="shared" si="57"/>
        <v/>
      </c>
      <c r="AB178" s="15" t="str">
        <f t="shared" si="58"/>
        <v/>
      </c>
      <c r="AC178" s="14" t="str">
        <f t="shared" si="50"/>
        <v/>
      </c>
      <c r="AD178" s="6" t="e">
        <f t="shared" si="59"/>
        <v>#N/A</v>
      </c>
      <c r="AE178" s="6" t="e">
        <f t="shared" si="60"/>
        <v>#N/A</v>
      </c>
      <c r="AF178" s="6" t="e">
        <f t="shared" si="61"/>
        <v>#N/A</v>
      </c>
      <c r="AG178" s="6" t="str">
        <f t="shared" si="51"/>
        <v/>
      </c>
      <c r="AH178" s="6">
        <f t="shared" si="52"/>
        <v>1</v>
      </c>
      <c r="AI178" s="6" t="e">
        <f t="shared" si="62"/>
        <v>#N/A</v>
      </c>
      <c r="AJ178" s="6" t="e">
        <f t="shared" si="63"/>
        <v>#N/A</v>
      </c>
      <c r="AK178" s="6" t="e">
        <f t="shared" si="64"/>
        <v>#N/A</v>
      </c>
      <c r="AL178" s="6" t="e">
        <f t="shared" si="65"/>
        <v>#N/A</v>
      </c>
      <c r="AM178" s="7" t="str">
        <f t="shared" si="66"/>
        <v xml:space="preserve"> </v>
      </c>
      <c r="AN178" s="6" t="e">
        <f t="shared" si="67"/>
        <v>#N/A</v>
      </c>
      <c r="AO178" s="6"/>
      <c r="AP178" s="6"/>
      <c r="AQ178" s="6"/>
      <c r="AR178" s="6"/>
      <c r="AS178" s="6"/>
      <c r="AT178" s="6"/>
      <c r="AU178" s="6"/>
      <c r="AV178" s="6"/>
      <c r="AW178" s="6">
        <f t="shared" si="68"/>
        <v>0</v>
      </c>
      <c r="AX178" s="6" t="e">
        <f t="shared" si="69"/>
        <v>#N/A</v>
      </c>
      <c r="AY178" s="6" t="str">
        <f t="shared" si="53"/>
        <v/>
      </c>
      <c r="AZ178" s="6" t="str">
        <f t="shared" si="54"/>
        <v/>
      </c>
      <c r="BA178" s="6" t="str">
        <f t="shared" si="55"/>
        <v/>
      </c>
      <c r="BB178" s="6" t="str">
        <f t="shared" si="56"/>
        <v/>
      </c>
      <c r="BC178" s="40"/>
      <c r="BI178" t="s">
        <v>894</v>
      </c>
      <c r="CS178" s="286"/>
      <c r="CT178" s="288"/>
      <c r="CU178" s="331" t="str">
        <f t="shared" si="70"/>
        <v/>
      </c>
      <c r="CV178" s="1" t="str">
        <f t="shared" si="71"/>
        <v/>
      </c>
      <c r="CW178" s="1" t="str">
        <f t="shared" si="72"/>
        <v/>
      </c>
      <c r="CZ178" s="343" t="str">
        <f t="shared" si="73"/>
        <v/>
      </c>
    </row>
    <row r="179" spans="1:104" s="1" customFormat="1" ht="13.5" customHeight="1" x14ac:dyDescent="0.2">
      <c r="A179" s="61">
        <v>164</v>
      </c>
      <c r="B179" s="218"/>
      <c r="C179" s="218"/>
      <c r="D179" s="218"/>
      <c r="E179" s="218"/>
      <c r="F179" s="218"/>
      <c r="G179" s="218"/>
      <c r="H179" s="218"/>
      <c r="I179" s="218"/>
      <c r="J179" s="218"/>
      <c r="K179" s="218"/>
      <c r="L179" s="219"/>
      <c r="M179" s="218"/>
      <c r="N179" s="254"/>
      <c r="O179" s="255"/>
      <c r="P179" s="293" t="str">
        <f>IF(G179="R",IF(OR(AND(実績自動車一覧!H179=SUM(実績事業所!$B$2-1),3&lt;実績自動車一覧!I179),AND(実績自動車一覧!H179=実績事業所!$B$2,4&gt;実績自動車一覧!I179)),"新規",""),"")</f>
        <v/>
      </c>
      <c r="Q179" s="290"/>
      <c r="R179" s="259"/>
      <c r="S179" s="204"/>
      <c r="T179" s="84"/>
      <c r="U179" s="85"/>
      <c r="V179" s="86"/>
      <c r="W179" s="87"/>
      <c r="X179" s="87"/>
      <c r="Y179" s="106"/>
      <c r="Z179" s="16"/>
      <c r="AA179" s="15" t="str">
        <f t="shared" si="57"/>
        <v/>
      </c>
      <c r="AB179" s="15" t="str">
        <f t="shared" si="58"/>
        <v/>
      </c>
      <c r="AC179" s="14" t="str">
        <f t="shared" si="50"/>
        <v/>
      </c>
      <c r="AD179" s="6" t="e">
        <f t="shared" si="59"/>
        <v>#N/A</v>
      </c>
      <c r="AE179" s="6" t="e">
        <f t="shared" si="60"/>
        <v>#N/A</v>
      </c>
      <c r="AF179" s="6" t="e">
        <f t="shared" si="61"/>
        <v>#N/A</v>
      </c>
      <c r="AG179" s="6" t="str">
        <f t="shared" si="51"/>
        <v/>
      </c>
      <c r="AH179" s="6">
        <f t="shared" si="52"/>
        <v>1</v>
      </c>
      <c r="AI179" s="6" t="e">
        <f t="shared" si="62"/>
        <v>#N/A</v>
      </c>
      <c r="AJ179" s="6" t="e">
        <f t="shared" si="63"/>
        <v>#N/A</v>
      </c>
      <c r="AK179" s="6" t="e">
        <f t="shared" si="64"/>
        <v>#N/A</v>
      </c>
      <c r="AL179" s="6" t="e">
        <f t="shared" si="65"/>
        <v>#N/A</v>
      </c>
      <c r="AM179" s="7" t="str">
        <f t="shared" si="66"/>
        <v xml:space="preserve"> </v>
      </c>
      <c r="AN179" s="6" t="e">
        <f t="shared" si="67"/>
        <v>#N/A</v>
      </c>
      <c r="AO179" s="6"/>
      <c r="AP179" s="6"/>
      <c r="AQ179" s="6"/>
      <c r="AR179" s="6"/>
      <c r="AS179" s="6"/>
      <c r="AT179" s="6"/>
      <c r="AU179" s="6"/>
      <c r="AV179" s="6"/>
      <c r="AW179" s="6">
        <f t="shared" si="68"/>
        <v>0</v>
      </c>
      <c r="AX179" s="6" t="e">
        <f t="shared" si="69"/>
        <v>#N/A</v>
      </c>
      <c r="AY179" s="6" t="str">
        <f t="shared" si="53"/>
        <v/>
      </c>
      <c r="AZ179" s="6" t="str">
        <f t="shared" si="54"/>
        <v/>
      </c>
      <c r="BA179" s="6" t="str">
        <f t="shared" si="55"/>
        <v/>
      </c>
      <c r="BB179" s="6" t="str">
        <f t="shared" si="56"/>
        <v/>
      </c>
      <c r="BC179" s="40"/>
      <c r="BI179" t="s">
        <v>895</v>
      </c>
      <c r="CS179" s="286"/>
      <c r="CT179" s="288"/>
      <c r="CU179" s="331" t="str">
        <f t="shared" si="70"/>
        <v/>
      </c>
      <c r="CV179" s="1" t="str">
        <f t="shared" si="71"/>
        <v/>
      </c>
      <c r="CW179" s="1" t="str">
        <f t="shared" si="72"/>
        <v/>
      </c>
      <c r="CZ179" s="343" t="str">
        <f t="shared" si="73"/>
        <v/>
      </c>
    </row>
    <row r="180" spans="1:104" s="1" customFormat="1" ht="13.5" customHeight="1" x14ac:dyDescent="0.2">
      <c r="A180" s="61">
        <v>165</v>
      </c>
      <c r="B180" s="218"/>
      <c r="C180" s="218"/>
      <c r="D180" s="218"/>
      <c r="E180" s="218"/>
      <c r="F180" s="218"/>
      <c r="G180" s="218"/>
      <c r="H180" s="218"/>
      <c r="I180" s="218"/>
      <c r="J180" s="218"/>
      <c r="K180" s="218"/>
      <c r="L180" s="219"/>
      <c r="M180" s="218"/>
      <c r="N180" s="254"/>
      <c r="O180" s="255"/>
      <c r="P180" s="293" t="str">
        <f>IF(G180="R",IF(OR(AND(実績自動車一覧!H180=SUM(実績事業所!$B$2-1),3&lt;実績自動車一覧!I180),AND(実績自動車一覧!H180=実績事業所!$B$2,4&gt;実績自動車一覧!I180)),"新規",""),"")</f>
        <v/>
      </c>
      <c r="Q180" s="290"/>
      <c r="R180" s="259"/>
      <c r="S180" s="204"/>
      <c r="T180" s="84"/>
      <c r="U180" s="85"/>
      <c r="V180" s="86"/>
      <c r="W180" s="87"/>
      <c r="X180" s="87"/>
      <c r="Y180" s="106"/>
      <c r="Z180" s="16"/>
      <c r="AA180" s="15" t="str">
        <f t="shared" si="57"/>
        <v/>
      </c>
      <c r="AB180" s="15" t="str">
        <f t="shared" si="58"/>
        <v/>
      </c>
      <c r="AC180" s="14" t="str">
        <f t="shared" si="50"/>
        <v/>
      </c>
      <c r="AD180" s="6" t="e">
        <f t="shared" si="59"/>
        <v>#N/A</v>
      </c>
      <c r="AE180" s="6" t="e">
        <f t="shared" si="60"/>
        <v>#N/A</v>
      </c>
      <c r="AF180" s="6" t="e">
        <f t="shared" si="61"/>
        <v>#N/A</v>
      </c>
      <c r="AG180" s="6" t="str">
        <f t="shared" si="51"/>
        <v/>
      </c>
      <c r="AH180" s="6">
        <f t="shared" si="52"/>
        <v>1</v>
      </c>
      <c r="AI180" s="6" t="e">
        <f t="shared" si="62"/>
        <v>#N/A</v>
      </c>
      <c r="AJ180" s="6" t="e">
        <f t="shared" si="63"/>
        <v>#N/A</v>
      </c>
      <c r="AK180" s="6" t="e">
        <f t="shared" si="64"/>
        <v>#N/A</v>
      </c>
      <c r="AL180" s="6" t="e">
        <f t="shared" si="65"/>
        <v>#N/A</v>
      </c>
      <c r="AM180" s="7" t="str">
        <f t="shared" si="66"/>
        <v xml:space="preserve"> </v>
      </c>
      <c r="AN180" s="6" t="e">
        <f t="shared" si="67"/>
        <v>#N/A</v>
      </c>
      <c r="AO180" s="6"/>
      <c r="AP180" s="6"/>
      <c r="AQ180" s="6"/>
      <c r="AR180" s="6"/>
      <c r="AS180" s="6"/>
      <c r="AT180" s="6"/>
      <c r="AU180" s="6"/>
      <c r="AV180" s="6"/>
      <c r="AW180" s="6">
        <f t="shared" si="68"/>
        <v>0</v>
      </c>
      <c r="AX180" s="6" t="e">
        <f t="shared" si="69"/>
        <v>#N/A</v>
      </c>
      <c r="AY180" s="6" t="str">
        <f t="shared" si="53"/>
        <v/>
      </c>
      <c r="AZ180" s="6" t="str">
        <f t="shared" si="54"/>
        <v/>
      </c>
      <c r="BA180" s="6" t="str">
        <f t="shared" si="55"/>
        <v/>
      </c>
      <c r="BB180" s="6" t="str">
        <f t="shared" si="56"/>
        <v/>
      </c>
      <c r="BC180" s="40"/>
      <c r="BI180" t="s">
        <v>896</v>
      </c>
      <c r="CS180" s="286"/>
      <c r="CT180" s="288"/>
      <c r="CU180" s="331" t="str">
        <f t="shared" si="70"/>
        <v/>
      </c>
      <c r="CV180" s="1" t="str">
        <f t="shared" si="71"/>
        <v/>
      </c>
      <c r="CW180" s="1" t="str">
        <f t="shared" si="72"/>
        <v/>
      </c>
      <c r="CZ180" s="343" t="str">
        <f t="shared" si="73"/>
        <v/>
      </c>
    </row>
    <row r="181" spans="1:104" s="1" customFormat="1" ht="13.5" customHeight="1" x14ac:dyDescent="0.2">
      <c r="A181" s="61">
        <v>166</v>
      </c>
      <c r="B181" s="218"/>
      <c r="C181" s="218"/>
      <c r="D181" s="218"/>
      <c r="E181" s="218"/>
      <c r="F181" s="218"/>
      <c r="G181" s="218"/>
      <c r="H181" s="218"/>
      <c r="I181" s="218"/>
      <c r="J181" s="218"/>
      <c r="K181" s="218"/>
      <c r="L181" s="219"/>
      <c r="M181" s="218"/>
      <c r="N181" s="254"/>
      <c r="O181" s="255"/>
      <c r="P181" s="293" t="str">
        <f>IF(G181="R",IF(OR(AND(実績自動車一覧!H181=SUM(実績事業所!$B$2-1),3&lt;実績自動車一覧!I181),AND(実績自動車一覧!H181=実績事業所!$B$2,4&gt;実績自動車一覧!I181)),"新規",""),"")</f>
        <v/>
      </c>
      <c r="Q181" s="290"/>
      <c r="R181" s="259"/>
      <c r="S181" s="204"/>
      <c r="T181" s="84"/>
      <c r="U181" s="85"/>
      <c r="V181" s="86"/>
      <c r="W181" s="87"/>
      <c r="X181" s="87"/>
      <c r="Y181" s="106"/>
      <c r="Z181" s="16"/>
      <c r="AA181" s="15" t="str">
        <f t="shared" si="57"/>
        <v/>
      </c>
      <c r="AB181" s="15" t="str">
        <f t="shared" si="58"/>
        <v/>
      </c>
      <c r="AC181" s="14" t="str">
        <f t="shared" si="50"/>
        <v/>
      </c>
      <c r="AD181" s="6" t="e">
        <f t="shared" si="59"/>
        <v>#N/A</v>
      </c>
      <c r="AE181" s="6" t="e">
        <f t="shared" si="60"/>
        <v>#N/A</v>
      </c>
      <c r="AF181" s="6" t="e">
        <f t="shared" si="61"/>
        <v>#N/A</v>
      </c>
      <c r="AG181" s="6" t="str">
        <f t="shared" si="51"/>
        <v/>
      </c>
      <c r="AH181" s="6">
        <f t="shared" si="52"/>
        <v>1</v>
      </c>
      <c r="AI181" s="6" t="e">
        <f t="shared" si="62"/>
        <v>#N/A</v>
      </c>
      <c r="AJ181" s="6" t="e">
        <f t="shared" si="63"/>
        <v>#N/A</v>
      </c>
      <c r="AK181" s="6" t="e">
        <f t="shared" si="64"/>
        <v>#N/A</v>
      </c>
      <c r="AL181" s="6" t="e">
        <f t="shared" si="65"/>
        <v>#N/A</v>
      </c>
      <c r="AM181" s="7" t="str">
        <f t="shared" si="66"/>
        <v xml:space="preserve"> </v>
      </c>
      <c r="AN181" s="6" t="e">
        <f t="shared" si="67"/>
        <v>#N/A</v>
      </c>
      <c r="AO181" s="6"/>
      <c r="AP181" s="6"/>
      <c r="AQ181" s="6"/>
      <c r="AR181" s="6"/>
      <c r="AS181" s="6"/>
      <c r="AT181" s="6"/>
      <c r="AU181" s="6"/>
      <c r="AV181" s="6"/>
      <c r="AW181" s="6">
        <f t="shared" si="68"/>
        <v>0</v>
      </c>
      <c r="AX181" s="6" t="e">
        <f t="shared" si="69"/>
        <v>#N/A</v>
      </c>
      <c r="AY181" s="6" t="str">
        <f t="shared" si="53"/>
        <v/>
      </c>
      <c r="AZ181" s="6" t="str">
        <f t="shared" si="54"/>
        <v/>
      </c>
      <c r="BA181" s="6" t="str">
        <f t="shared" si="55"/>
        <v/>
      </c>
      <c r="BB181" s="6" t="str">
        <f t="shared" si="56"/>
        <v/>
      </c>
      <c r="BC181" s="40"/>
      <c r="BI181" t="s">
        <v>897</v>
      </c>
      <c r="CS181" s="286"/>
      <c r="CT181" s="288"/>
      <c r="CU181" s="331" t="str">
        <f t="shared" si="70"/>
        <v/>
      </c>
      <c r="CV181" s="1" t="str">
        <f t="shared" si="71"/>
        <v/>
      </c>
      <c r="CW181" s="1" t="str">
        <f t="shared" si="72"/>
        <v/>
      </c>
      <c r="CZ181" s="343" t="str">
        <f t="shared" si="73"/>
        <v/>
      </c>
    </row>
    <row r="182" spans="1:104" s="1" customFormat="1" ht="13.5" customHeight="1" x14ac:dyDescent="0.2">
      <c r="A182" s="61">
        <v>167</v>
      </c>
      <c r="B182" s="218"/>
      <c r="C182" s="218"/>
      <c r="D182" s="218"/>
      <c r="E182" s="218"/>
      <c r="F182" s="218"/>
      <c r="G182" s="218"/>
      <c r="H182" s="218"/>
      <c r="I182" s="218"/>
      <c r="J182" s="218"/>
      <c r="K182" s="218"/>
      <c r="L182" s="219"/>
      <c r="M182" s="218"/>
      <c r="N182" s="254"/>
      <c r="O182" s="255"/>
      <c r="P182" s="293" t="str">
        <f>IF(G182="R",IF(OR(AND(実績自動車一覧!H182=SUM(実績事業所!$B$2-1),3&lt;実績自動車一覧!I182),AND(実績自動車一覧!H182=実績事業所!$B$2,4&gt;実績自動車一覧!I182)),"新規",""),"")</f>
        <v/>
      </c>
      <c r="Q182" s="290"/>
      <c r="R182" s="259"/>
      <c r="S182" s="204"/>
      <c r="T182" s="84"/>
      <c r="U182" s="85"/>
      <c r="V182" s="86"/>
      <c r="W182" s="87"/>
      <c r="X182" s="87"/>
      <c r="Y182" s="106"/>
      <c r="Z182" s="16"/>
      <c r="AA182" s="15" t="str">
        <f t="shared" si="57"/>
        <v/>
      </c>
      <c r="AB182" s="15" t="str">
        <f t="shared" si="58"/>
        <v/>
      </c>
      <c r="AC182" s="14" t="str">
        <f t="shared" si="50"/>
        <v/>
      </c>
      <c r="AD182" s="6" t="e">
        <f t="shared" si="59"/>
        <v>#N/A</v>
      </c>
      <c r="AE182" s="6" t="e">
        <f t="shared" si="60"/>
        <v>#N/A</v>
      </c>
      <c r="AF182" s="6" t="e">
        <f t="shared" si="61"/>
        <v>#N/A</v>
      </c>
      <c r="AG182" s="6" t="str">
        <f t="shared" si="51"/>
        <v/>
      </c>
      <c r="AH182" s="6">
        <f t="shared" si="52"/>
        <v>1</v>
      </c>
      <c r="AI182" s="6" t="e">
        <f t="shared" si="62"/>
        <v>#N/A</v>
      </c>
      <c r="AJ182" s="6" t="e">
        <f t="shared" si="63"/>
        <v>#N/A</v>
      </c>
      <c r="AK182" s="6" t="e">
        <f t="shared" si="64"/>
        <v>#N/A</v>
      </c>
      <c r="AL182" s="6" t="e">
        <f t="shared" si="65"/>
        <v>#N/A</v>
      </c>
      <c r="AM182" s="7" t="str">
        <f t="shared" si="66"/>
        <v xml:space="preserve"> </v>
      </c>
      <c r="AN182" s="6" t="e">
        <f t="shared" si="67"/>
        <v>#N/A</v>
      </c>
      <c r="AO182" s="6"/>
      <c r="AP182" s="6"/>
      <c r="AQ182" s="6"/>
      <c r="AR182" s="6"/>
      <c r="AS182" s="6"/>
      <c r="AT182" s="6"/>
      <c r="AU182" s="6"/>
      <c r="AV182" s="6"/>
      <c r="AW182" s="6">
        <f t="shared" si="68"/>
        <v>0</v>
      </c>
      <c r="AX182" s="6" t="e">
        <f t="shared" si="69"/>
        <v>#N/A</v>
      </c>
      <c r="AY182" s="6" t="str">
        <f t="shared" si="53"/>
        <v/>
      </c>
      <c r="AZ182" s="6" t="str">
        <f t="shared" si="54"/>
        <v/>
      </c>
      <c r="BA182" s="6" t="str">
        <f t="shared" si="55"/>
        <v/>
      </c>
      <c r="BB182" s="6" t="str">
        <f t="shared" si="56"/>
        <v/>
      </c>
      <c r="BC182" s="40"/>
      <c r="BI182" t="s">
        <v>898</v>
      </c>
      <c r="CS182" s="286"/>
      <c r="CT182" s="288"/>
      <c r="CU182" s="331" t="str">
        <f t="shared" si="70"/>
        <v/>
      </c>
      <c r="CV182" s="1" t="str">
        <f t="shared" si="71"/>
        <v/>
      </c>
      <c r="CW182" s="1" t="str">
        <f t="shared" si="72"/>
        <v/>
      </c>
      <c r="CZ182" s="343" t="str">
        <f t="shared" si="73"/>
        <v/>
      </c>
    </row>
    <row r="183" spans="1:104" s="1" customFormat="1" ht="13.5" customHeight="1" x14ac:dyDescent="0.2">
      <c r="A183" s="61">
        <v>168</v>
      </c>
      <c r="B183" s="218"/>
      <c r="C183" s="218"/>
      <c r="D183" s="218"/>
      <c r="E183" s="218"/>
      <c r="F183" s="218"/>
      <c r="G183" s="218"/>
      <c r="H183" s="218"/>
      <c r="I183" s="218"/>
      <c r="J183" s="218"/>
      <c r="K183" s="218"/>
      <c r="L183" s="219"/>
      <c r="M183" s="218"/>
      <c r="N183" s="254"/>
      <c r="O183" s="255"/>
      <c r="P183" s="293" t="str">
        <f>IF(G183="R",IF(OR(AND(実績自動車一覧!H183=SUM(実績事業所!$B$2-1),3&lt;実績自動車一覧!I183),AND(実績自動車一覧!H183=実績事業所!$B$2,4&gt;実績自動車一覧!I183)),"新規",""),"")</f>
        <v/>
      </c>
      <c r="Q183" s="290"/>
      <c r="R183" s="259"/>
      <c r="S183" s="204"/>
      <c r="T183" s="84"/>
      <c r="U183" s="85"/>
      <c r="V183" s="86"/>
      <c r="W183" s="87"/>
      <c r="X183" s="87"/>
      <c r="Y183" s="106"/>
      <c r="Z183" s="16"/>
      <c r="AA183" s="15" t="str">
        <f t="shared" si="57"/>
        <v/>
      </c>
      <c r="AB183" s="15" t="str">
        <f t="shared" si="58"/>
        <v/>
      </c>
      <c r="AC183" s="14" t="str">
        <f t="shared" si="50"/>
        <v/>
      </c>
      <c r="AD183" s="6" t="e">
        <f t="shared" si="59"/>
        <v>#N/A</v>
      </c>
      <c r="AE183" s="6" t="e">
        <f t="shared" si="60"/>
        <v>#N/A</v>
      </c>
      <c r="AF183" s="6" t="e">
        <f t="shared" si="61"/>
        <v>#N/A</v>
      </c>
      <c r="AG183" s="6" t="str">
        <f t="shared" si="51"/>
        <v/>
      </c>
      <c r="AH183" s="6">
        <f t="shared" si="52"/>
        <v>1</v>
      </c>
      <c r="AI183" s="6" t="e">
        <f t="shared" si="62"/>
        <v>#N/A</v>
      </c>
      <c r="AJ183" s="6" t="e">
        <f t="shared" si="63"/>
        <v>#N/A</v>
      </c>
      <c r="AK183" s="6" t="e">
        <f t="shared" si="64"/>
        <v>#N/A</v>
      </c>
      <c r="AL183" s="6" t="e">
        <f t="shared" si="65"/>
        <v>#N/A</v>
      </c>
      <c r="AM183" s="7" t="str">
        <f t="shared" si="66"/>
        <v xml:space="preserve"> </v>
      </c>
      <c r="AN183" s="6" t="e">
        <f t="shared" si="67"/>
        <v>#N/A</v>
      </c>
      <c r="AO183" s="6"/>
      <c r="AP183" s="6"/>
      <c r="AQ183" s="6"/>
      <c r="AR183" s="6"/>
      <c r="AS183" s="6"/>
      <c r="AT183" s="6"/>
      <c r="AU183" s="6"/>
      <c r="AV183" s="6"/>
      <c r="AW183" s="6">
        <f t="shared" si="68"/>
        <v>0</v>
      </c>
      <c r="AX183" s="6" t="e">
        <f t="shared" si="69"/>
        <v>#N/A</v>
      </c>
      <c r="AY183" s="6" t="str">
        <f t="shared" si="53"/>
        <v/>
      </c>
      <c r="AZ183" s="6" t="str">
        <f t="shared" si="54"/>
        <v/>
      </c>
      <c r="BA183" s="6" t="str">
        <f t="shared" si="55"/>
        <v/>
      </c>
      <c r="BB183" s="6" t="str">
        <f t="shared" si="56"/>
        <v/>
      </c>
      <c r="BC183" s="40"/>
      <c r="BI183" t="s">
        <v>899</v>
      </c>
      <c r="CS183" s="286"/>
      <c r="CT183" s="288"/>
      <c r="CU183" s="331" t="str">
        <f t="shared" si="70"/>
        <v/>
      </c>
      <c r="CV183" s="1" t="str">
        <f t="shared" si="71"/>
        <v/>
      </c>
      <c r="CW183" s="1" t="str">
        <f t="shared" si="72"/>
        <v/>
      </c>
      <c r="CZ183" s="343" t="str">
        <f t="shared" si="73"/>
        <v/>
      </c>
    </row>
    <row r="184" spans="1:104" s="1" customFormat="1" ht="13.5" customHeight="1" x14ac:dyDescent="0.2">
      <c r="A184" s="61">
        <v>169</v>
      </c>
      <c r="B184" s="218"/>
      <c r="C184" s="218"/>
      <c r="D184" s="218"/>
      <c r="E184" s="218"/>
      <c r="F184" s="218"/>
      <c r="G184" s="218"/>
      <c r="H184" s="218"/>
      <c r="I184" s="218"/>
      <c r="J184" s="218"/>
      <c r="K184" s="218"/>
      <c r="L184" s="219"/>
      <c r="M184" s="218"/>
      <c r="N184" s="254"/>
      <c r="O184" s="255"/>
      <c r="P184" s="293" t="str">
        <f>IF(G184="R",IF(OR(AND(実績自動車一覧!H184=SUM(実績事業所!$B$2-1),3&lt;実績自動車一覧!I184),AND(実績自動車一覧!H184=実績事業所!$B$2,4&gt;実績自動車一覧!I184)),"新規",""),"")</f>
        <v/>
      </c>
      <c r="Q184" s="290"/>
      <c r="R184" s="259"/>
      <c r="S184" s="204"/>
      <c r="T184" s="84"/>
      <c r="U184" s="85"/>
      <c r="V184" s="86"/>
      <c r="W184" s="87"/>
      <c r="X184" s="87"/>
      <c r="Y184" s="106"/>
      <c r="Z184" s="16"/>
      <c r="AA184" s="15" t="str">
        <f t="shared" si="57"/>
        <v/>
      </c>
      <c r="AB184" s="15" t="str">
        <f t="shared" si="58"/>
        <v/>
      </c>
      <c r="AC184" s="14" t="str">
        <f t="shared" si="50"/>
        <v/>
      </c>
      <c r="AD184" s="6" t="e">
        <f t="shared" si="59"/>
        <v>#N/A</v>
      </c>
      <c r="AE184" s="6" t="e">
        <f t="shared" si="60"/>
        <v>#N/A</v>
      </c>
      <c r="AF184" s="6" t="e">
        <f t="shared" si="61"/>
        <v>#N/A</v>
      </c>
      <c r="AG184" s="6" t="str">
        <f t="shared" si="51"/>
        <v/>
      </c>
      <c r="AH184" s="6">
        <f t="shared" si="52"/>
        <v>1</v>
      </c>
      <c r="AI184" s="6" t="e">
        <f t="shared" si="62"/>
        <v>#N/A</v>
      </c>
      <c r="AJ184" s="6" t="e">
        <f t="shared" si="63"/>
        <v>#N/A</v>
      </c>
      <c r="AK184" s="6" t="e">
        <f t="shared" si="64"/>
        <v>#N/A</v>
      </c>
      <c r="AL184" s="6" t="e">
        <f t="shared" si="65"/>
        <v>#N/A</v>
      </c>
      <c r="AM184" s="7" t="str">
        <f t="shared" si="66"/>
        <v xml:space="preserve"> </v>
      </c>
      <c r="AN184" s="6" t="e">
        <f t="shared" si="67"/>
        <v>#N/A</v>
      </c>
      <c r="AO184" s="6"/>
      <c r="AP184" s="6"/>
      <c r="AQ184" s="6"/>
      <c r="AR184" s="6"/>
      <c r="AS184" s="6"/>
      <c r="AT184" s="6"/>
      <c r="AU184" s="6"/>
      <c r="AV184" s="6"/>
      <c r="AW184" s="6">
        <f t="shared" si="68"/>
        <v>0</v>
      </c>
      <c r="AX184" s="6" t="e">
        <f t="shared" si="69"/>
        <v>#N/A</v>
      </c>
      <c r="AY184" s="6" t="str">
        <f t="shared" si="53"/>
        <v/>
      </c>
      <c r="AZ184" s="6" t="str">
        <f t="shared" si="54"/>
        <v/>
      </c>
      <c r="BA184" s="6" t="str">
        <f t="shared" si="55"/>
        <v/>
      </c>
      <c r="BB184" s="6" t="str">
        <f t="shared" si="56"/>
        <v/>
      </c>
      <c r="BC184" s="40"/>
      <c r="BI184" t="s">
        <v>900</v>
      </c>
      <c r="CS184" s="286"/>
      <c r="CT184" s="288"/>
      <c r="CU184" s="331" t="str">
        <f t="shared" si="70"/>
        <v/>
      </c>
      <c r="CV184" s="1" t="str">
        <f t="shared" si="71"/>
        <v/>
      </c>
      <c r="CW184" s="1" t="str">
        <f t="shared" si="72"/>
        <v/>
      </c>
      <c r="CZ184" s="343" t="str">
        <f t="shared" si="73"/>
        <v/>
      </c>
    </row>
    <row r="185" spans="1:104" s="1" customFormat="1" ht="13.5" customHeight="1" x14ac:dyDescent="0.2">
      <c r="A185" s="61">
        <v>170</v>
      </c>
      <c r="B185" s="218"/>
      <c r="C185" s="218"/>
      <c r="D185" s="218"/>
      <c r="E185" s="218"/>
      <c r="F185" s="218"/>
      <c r="G185" s="218"/>
      <c r="H185" s="218"/>
      <c r="I185" s="218"/>
      <c r="J185" s="218"/>
      <c r="K185" s="218"/>
      <c r="L185" s="219"/>
      <c r="M185" s="218"/>
      <c r="N185" s="254"/>
      <c r="O185" s="255"/>
      <c r="P185" s="293" t="str">
        <f>IF(G185="R",IF(OR(AND(実績自動車一覧!H185=SUM(実績事業所!$B$2-1),3&lt;実績自動車一覧!I185),AND(実績自動車一覧!H185=実績事業所!$B$2,4&gt;実績自動車一覧!I185)),"新規",""),"")</f>
        <v/>
      </c>
      <c r="Q185" s="290"/>
      <c r="R185" s="259"/>
      <c r="S185" s="204"/>
      <c r="T185" s="84"/>
      <c r="U185" s="85"/>
      <c r="V185" s="86"/>
      <c r="W185" s="87"/>
      <c r="X185" s="87"/>
      <c r="Y185" s="106"/>
      <c r="Z185" s="16"/>
      <c r="AA185" s="15" t="str">
        <f t="shared" si="57"/>
        <v/>
      </c>
      <c r="AB185" s="15" t="str">
        <f t="shared" si="58"/>
        <v/>
      </c>
      <c r="AC185" s="14" t="str">
        <f t="shared" si="50"/>
        <v/>
      </c>
      <c r="AD185" s="6" t="e">
        <f t="shared" si="59"/>
        <v>#N/A</v>
      </c>
      <c r="AE185" s="6" t="e">
        <f t="shared" si="60"/>
        <v>#N/A</v>
      </c>
      <c r="AF185" s="6" t="e">
        <f t="shared" si="61"/>
        <v>#N/A</v>
      </c>
      <c r="AG185" s="6" t="str">
        <f t="shared" si="51"/>
        <v/>
      </c>
      <c r="AH185" s="6">
        <f t="shared" si="52"/>
        <v>1</v>
      </c>
      <c r="AI185" s="6" t="e">
        <f t="shared" si="62"/>
        <v>#N/A</v>
      </c>
      <c r="AJ185" s="6" t="e">
        <f t="shared" si="63"/>
        <v>#N/A</v>
      </c>
      <c r="AK185" s="6" t="e">
        <f t="shared" si="64"/>
        <v>#N/A</v>
      </c>
      <c r="AL185" s="6" t="e">
        <f t="shared" si="65"/>
        <v>#N/A</v>
      </c>
      <c r="AM185" s="7" t="str">
        <f t="shared" si="66"/>
        <v xml:space="preserve"> </v>
      </c>
      <c r="AN185" s="6" t="e">
        <f t="shared" si="67"/>
        <v>#N/A</v>
      </c>
      <c r="AO185" s="6"/>
      <c r="AP185" s="6"/>
      <c r="AQ185" s="6"/>
      <c r="AR185" s="6"/>
      <c r="AS185" s="6"/>
      <c r="AT185" s="6"/>
      <c r="AU185" s="6"/>
      <c r="AV185" s="6"/>
      <c r="AW185" s="6">
        <f t="shared" si="68"/>
        <v>0</v>
      </c>
      <c r="AX185" s="6" t="e">
        <f t="shared" si="69"/>
        <v>#N/A</v>
      </c>
      <c r="AY185" s="6" t="str">
        <f t="shared" si="53"/>
        <v/>
      </c>
      <c r="AZ185" s="6" t="str">
        <f t="shared" si="54"/>
        <v/>
      </c>
      <c r="BA185" s="6" t="str">
        <f t="shared" si="55"/>
        <v/>
      </c>
      <c r="BB185" s="6" t="str">
        <f t="shared" si="56"/>
        <v/>
      </c>
      <c r="BC185" s="40"/>
      <c r="BI185" t="s">
        <v>901</v>
      </c>
      <c r="CS185" s="286"/>
      <c r="CT185" s="288"/>
      <c r="CU185" s="331" t="str">
        <f t="shared" si="70"/>
        <v/>
      </c>
      <c r="CV185" s="1" t="str">
        <f t="shared" si="71"/>
        <v/>
      </c>
      <c r="CW185" s="1" t="str">
        <f t="shared" si="72"/>
        <v/>
      </c>
      <c r="CZ185" s="343" t="str">
        <f t="shared" si="73"/>
        <v/>
      </c>
    </row>
    <row r="186" spans="1:104" s="1" customFormat="1" ht="13.5" customHeight="1" x14ac:dyDescent="0.2">
      <c r="A186" s="61">
        <v>171</v>
      </c>
      <c r="B186" s="218"/>
      <c r="C186" s="218"/>
      <c r="D186" s="218"/>
      <c r="E186" s="218"/>
      <c r="F186" s="218"/>
      <c r="G186" s="218"/>
      <c r="H186" s="218"/>
      <c r="I186" s="218"/>
      <c r="J186" s="218"/>
      <c r="K186" s="218"/>
      <c r="L186" s="219"/>
      <c r="M186" s="218"/>
      <c r="N186" s="254"/>
      <c r="O186" s="255"/>
      <c r="P186" s="293" t="str">
        <f>IF(G186="R",IF(OR(AND(実績自動車一覧!H186=SUM(実績事業所!$B$2-1),3&lt;実績自動車一覧!I186),AND(実績自動車一覧!H186=実績事業所!$B$2,4&gt;実績自動車一覧!I186)),"新規",""),"")</f>
        <v/>
      </c>
      <c r="Q186" s="290"/>
      <c r="R186" s="259"/>
      <c r="S186" s="204"/>
      <c r="T186" s="84"/>
      <c r="U186" s="85"/>
      <c r="V186" s="86"/>
      <c r="W186" s="87"/>
      <c r="X186" s="87"/>
      <c r="Y186" s="106"/>
      <c r="Z186" s="16"/>
      <c r="AA186" s="15" t="str">
        <f t="shared" si="57"/>
        <v/>
      </c>
      <c r="AB186" s="15" t="str">
        <f t="shared" si="58"/>
        <v/>
      </c>
      <c r="AC186" s="14" t="str">
        <f t="shared" si="50"/>
        <v/>
      </c>
      <c r="AD186" s="6" t="e">
        <f t="shared" si="59"/>
        <v>#N/A</v>
      </c>
      <c r="AE186" s="6" t="e">
        <f t="shared" si="60"/>
        <v>#N/A</v>
      </c>
      <c r="AF186" s="6" t="e">
        <f t="shared" si="61"/>
        <v>#N/A</v>
      </c>
      <c r="AG186" s="6" t="str">
        <f t="shared" si="51"/>
        <v/>
      </c>
      <c r="AH186" s="6">
        <f t="shared" si="52"/>
        <v>1</v>
      </c>
      <c r="AI186" s="6" t="e">
        <f t="shared" si="62"/>
        <v>#N/A</v>
      </c>
      <c r="AJ186" s="6" t="e">
        <f t="shared" si="63"/>
        <v>#N/A</v>
      </c>
      <c r="AK186" s="6" t="e">
        <f t="shared" si="64"/>
        <v>#N/A</v>
      </c>
      <c r="AL186" s="6" t="e">
        <f t="shared" si="65"/>
        <v>#N/A</v>
      </c>
      <c r="AM186" s="7" t="str">
        <f t="shared" si="66"/>
        <v xml:space="preserve"> </v>
      </c>
      <c r="AN186" s="6" t="e">
        <f t="shared" si="67"/>
        <v>#N/A</v>
      </c>
      <c r="AO186" s="6"/>
      <c r="AP186" s="6"/>
      <c r="AQ186" s="6"/>
      <c r="AR186" s="6"/>
      <c r="AS186" s="6"/>
      <c r="AT186" s="6"/>
      <c r="AU186" s="6"/>
      <c r="AV186" s="6"/>
      <c r="AW186" s="6">
        <f t="shared" si="68"/>
        <v>0</v>
      </c>
      <c r="AX186" s="6" t="e">
        <f t="shared" si="69"/>
        <v>#N/A</v>
      </c>
      <c r="AY186" s="6" t="str">
        <f t="shared" si="53"/>
        <v/>
      </c>
      <c r="AZ186" s="6" t="str">
        <f t="shared" si="54"/>
        <v/>
      </c>
      <c r="BA186" s="6" t="str">
        <f t="shared" si="55"/>
        <v/>
      </c>
      <c r="BB186" s="6" t="str">
        <f t="shared" si="56"/>
        <v/>
      </c>
      <c r="BC186" s="40"/>
      <c r="BI186" t="s">
        <v>902</v>
      </c>
      <c r="CS186" s="286"/>
      <c r="CT186" s="288"/>
      <c r="CU186" s="331" t="str">
        <f t="shared" si="70"/>
        <v/>
      </c>
      <c r="CV186" s="1" t="str">
        <f t="shared" si="71"/>
        <v/>
      </c>
      <c r="CW186" s="1" t="str">
        <f t="shared" si="72"/>
        <v/>
      </c>
      <c r="CZ186" s="343" t="str">
        <f t="shared" si="73"/>
        <v/>
      </c>
    </row>
    <row r="187" spans="1:104" s="1" customFormat="1" ht="13.5" customHeight="1" x14ac:dyDescent="0.2">
      <c r="A187" s="61">
        <v>172</v>
      </c>
      <c r="B187" s="218"/>
      <c r="C187" s="218"/>
      <c r="D187" s="218"/>
      <c r="E187" s="218"/>
      <c r="F187" s="218"/>
      <c r="G187" s="218"/>
      <c r="H187" s="218"/>
      <c r="I187" s="218"/>
      <c r="J187" s="218"/>
      <c r="K187" s="218"/>
      <c r="L187" s="219"/>
      <c r="M187" s="218"/>
      <c r="N187" s="254"/>
      <c r="O187" s="255"/>
      <c r="P187" s="293" t="str">
        <f>IF(G187="R",IF(OR(AND(実績自動車一覧!H187=SUM(実績事業所!$B$2-1),3&lt;実績自動車一覧!I187),AND(実績自動車一覧!H187=実績事業所!$B$2,4&gt;実績自動車一覧!I187)),"新規",""),"")</f>
        <v/>
      </c>
      <c r="Q187" s="290"/>
      <c r="R187" s="259"/>
      <c r="S187" s="204"/>
      <c r="T187" s="84"/>
      <c r="U187" s="85"/>
      <c r="V187" s="86"/>
      <c r="W187" s="87"/>
      <c r="X187" s="87"/>
      <c r="Y187" s="106"/>
      <c r="Z187" s="16"/>
      <c r="AA187" s="15" t="str">
        <f t="shared" si="57"/>
        <v/>
      </c>
      <c r="AB187" s="15" t="str">
        <f t="shared" si="58"/>
        <v/>
      </c>
      <c r="AC187" s="14" t="str">
        <f t="shared" si="50"/>
        <v/>
      </c>
      <c r="AD187" s="6" t="e">
        <f t="shared" si="59"/>
        <v>#N/A</v>
      </c>
      <c r="AE187" s="6" t="e">
        <f t="shared" si="60"/>
        <v>#N/A</v>
      </c>
      <c r="AF187" s="6" t="e">
        <f t="shared" si="61"/>
        <v>#N/A</v>
      </c>
      <c r="AG187" s="6" t="str">
        <f t="shared" si="51"/>
        <v/>
      </c>
      <c r="AH187" s="6">
        <f t="shared" si="52"/>
        <v>1</v>
      </c>
      <c r="AI187" s="6" t="e">
        <f t="shared" si="62"/>
        <v>#N/A</v>
      </c>
      <c r="AJ187" s="6" t="e">
        <f t="shared" si="63"/>
        <v>#N/A</v>
      </c>
      <c r="AK187" s="6" t="e">
        <f t="shared" si="64"/>
        <v>#N/A</v>
      </c>
      <c r="AL187" s="6" t="e">
        <f t="shared" si="65"/>
        <v>#N/A</v>
      </c>
      <c r="AM187" s="7" t="str">
        <f t="shared" si="66"/>
        <v xml:space="preserve"> </v>
      </c>
      <c r="AN187" s="6" t="e">
        <f t="shared" si="67"/>
        <v>#N/A</v>
      </c>
      <c r="AO187" s="6"/>
      <c r="AP187" s="6"/>
      <c r="AQ187" s="6"/>
      <c r="AR187" s="6"/>
      <c r="AS187" s="6"/>
      <c r="AT187" s="6"/>
      <c r="AU187" s="6"/>
      <c r="AV187" s="6"/>
      <c r="AW187" s="6">
        <f t="shared" si="68"/>
        <v>0</v>
      </c>
      <c r="AX187" s="6" t="e">
        <f t="shared" si="69"/>
        <v>#N/A</v>
      </c>
      <c r="AY187" s="6" t="str">
        <f t="shared" si="53"/>
        <v/>
      </c>
      <c r="AZ187" s="6" t="str">
        <f t="shared" si="54"/>
        <v/>
      </c>
      <c r="BA187" s="6" t="str">
        <f t="shared" si="55"/>
        <v/>
      </c>
      <c r="BB187" s="6" t="str">
        <f t="shared" si="56"/>
        <v/>
      </c>
      <c r="BC187" s="40"/>
      <c r="BI187" t="s">
        <v>903</v>
      </c>
      <c r="CS187" s="286"/>
      <c r="CT187" s="288"/>
      <c r="CU187" s="331" t="str">
        <f t="shared" si="70"/>
        <v/>
      </c>
      <c r="CV187" s="1" t="str">
        <f t="shared" si="71"/>
        <v/>
      </c>
      <c r="CW187" s="1" t="str">
        <f t="shared" si="72"/>
        <v/>
      </c>
      <c r="CZ187" s="343" t="str">
        <f t="shared" si="73"/>
        <v/>
      </c>
    </row>
    <row r="188" spans="1:104" s="1" customFormat="1" ht="13.5" customHeight="1" x14ac:dyDescent="0.2">
      <c r="A188" s="61">
        <v>173</v>
      </c>
      <c r="B188" s="218"/>
      <c r="C188" s="218"/>
      <c r="D188" s="218"/>
      <c r="E188" s="218"/>
      <c r="F188" s="218"/>
      <c r="G188" s="218"/>
      <c r="H188" s="218"/>
      <c r="I188" s="218"/>
      <c r="J188" s="218"/>
      <c r="K188" s="218"/>
      <c r="L188" s="219"/>
      <c r="M188" s="218"/>
      <c r="N188" s="254"/>
      <c r="O188" s="255"/>
      <c r="P188" s="293" t="str">
        <f>IF(G188="R",IF(OR(AND(実績自動車一覧!H188=SUM(実績事業所!$B$2-1),3&lt;実績自動車一覧!I188),AND(実績自動車一覧!H188=実績事業所!$B$2,4&gt;実績自動車一覧!I188)),"新規",""),"")</f>
        <v/>
      </c>
      <c r="Q188" s="290"/>
      <c r="R188" s="259"/>
      <c r="S188" s="204"/>
      <c r="T188" s="84"/>
      <c r="U188" s="85"/>
      <c r="V188" s="86"/>
      <c r="W188" s="87"/>
      <c r="X188" s="87"/>
      <c r="Y188" s="106"/>
      <c r="Z188" s="16"/>
      <c r="AA188" s="15" t="str">
        <f t="shared" si="57"/>
        <v/>
      </c>
      <c r="AB188" s="15" t="str">
        <f t="shared" si="58"/>
        <v/>
      </c>
      <c r="AC188" s="14" t="str">
        <f t="shared" si="50"/>
        <v/>
      </c>
      <c r="AD188" s="6" t="e">
        <f t="shared" si="59"/>
        <v>#N/A</v>
      </c>
      <c r="AE188" s="6" t="e">
        <f t="shared" si="60"/>
        <v>#N/A</v>
      </c>
      <c r="AF188" s="6" t="e">
        <f t="shared" si="61"/>
        <v>#N/A</v>
      </c>
      <c r="AG188" s="6" t="str">
        <f t="shared" si="51"/>
        <v/>
      </c>
      <c r="AH188" s="6">
        <f t="shared" si="52"/>
        <v>1</v>
      </c>
      <c r="AI188" s="6" t="e">
        <f t="shared" si="62"/>
        <v>#N/A</v>
      </c>
      <c r="AJ188" s="6" t="e">
        <f t="shared" si="63"/>
        <v>#N/A</v>
      </c>
      <c r="AK188" s="6" t="e">
        <f t="shared" si="64"/>
        <v>#N/A</v>
      </c>
      <c r="AL188" s="6" t="e">
        <f t="shared" si="65"/>
        <v>#N/A</v>
      </c>
      <c r="AM188" s="7" t="str">
        <f t="shared" si="66"/>
        <v xml:space="preserve"> </v>
      </c>
      <c r="AN188" s="6" t="e">
        <f t="shared" si="67"/>
        <v>#N/A</v>
      </c>
      <c r="AO188" s="6"/>
      <c r="AP188" s="6"/>
      <c r="AQ188" s="6"/>
      <c r="AR188" s="6"/>
      <c r="AS188" s="6"/>
      <c r="AT188" s="6"/>
      <c r="AU188" s="6"/>
      <c r="AV188" s="6"/>
      <c r="AW188" s="6">
        <f t="shared" si="68"/>
        <v>0</v>
      </c>
      <c r="AX188" s="6" t="e">
        <f t="shared" si="69"/>
        <v>#N/A</v>
      </c>
      <c r="AY188" s="6" t="str">
        <f t="shared" si="53"/>
        <v/>
      </c>
      <c r="AZ188" s="6" t="str">
        <f t="shared" si="54"/>
        <v/>
      </c>
      <c r="BA188" s="6" t="str">
        <f t="shared" si="55"/>
        <v/>
      </c>
      <c r="BB188" s="6" t="str">
        <f t="shared" si="56"/>
        <v/>
      </c>
      <c r="BC188" s="40"/>
      <c r="BI188" t="s">
        <v>702</v>
      </c>
      <c r="CS188" s="286"/>
      <c r="CT188" s="288"/>
      <c r="CU188" s="331" t="str">
        <f t="shared" si="70"/>
        <v/>
      </c>
      <c r="CV188" s="1" t="str">
        <f t="shared" si="71"/>
        <v/>
      </c>
      <c r="CW188" s="1" t="str">
        <f t="shared" si="72"/>
        <v/>
      </c>
      <c r="CZ188" s="343" t="str">
        <f t="shared" si="73"/>
        <v/>
      </c>
    </row>
    <row r="189" spans="1:104" s="1" customFormat="1" ht="13.5" customHeight="1" x14ac:dyDescent="0.2">
      <c r="A189" s="61">
        <v>174</v>
      </c>
      <c r="B189" s="218"/>
      <c r="C189" s="218"/>
      <c r="D189" s="218"/>
      <c r="E189" s="218"/>
      <c r="F189" s="218"/>
      <c r="G189" s="218"/>
      <c r="H189" s="218"/>
      <c r="I189" s="218"/>
      <c r="J189" s="218"/>
      <c r="K189" s="218"/>
      <c r="L189" s="219"/>
      <c r="M189" s="218"/>
      <c r="N189" s="254"/>
      <c r="O189" s="255"/>
      <c r="P189" s="293" t="str">
        <f>IF(G189="R",IF(OR(AND(実績自動車一覧!H189=SUM(実績事業所!$B$2-1),3&lt;実績自動車一覧!I189),AND(実績自動車一覧!H189=実績事業所!$B$2,4&gt;実績自動車一覧!I189)),"新規",""),"")</f>
        <v/>
      </c>
      <c r="Q189" s="290"/>
      <c r="R189" s="259"/>
      <c r="S189" s="204"/>
      <c r="T189" s="84"/>
      <c r="U189" s="85"/>
      <c r="V189" s="86"/>
      <c r="W189" s="87"/>
      <c r="X189" s="87"/>
      <c r="Y189" s="106"/>
      <c r="Z189" s="16"/>
      <c r="AA189" s="15" t="str">
        <f t="shared" si="57"/>
        <v/>
      </c>
      <c r="AB189" s="15" t="str">
        <f t="shared" si="58"/>
        <v/>
      </c>
      <c r="AC189" s="14" t="str">
        <f t="shared" si="50"/>
        <v/>
      </c>
      <c r="AD189" s="6" t="e">
        <f t="shared" si="59"/>
        <v>#N/A</v>
      </c>
      <c r="AE189" s="6" t="e">
        <f t="shared" si="60"/>
        <v>#N/A</v>
      </c>
      <c r="AF189" s="6" t="e">
        <f t="shared" si="61"/>
        <v>#N/A</v>
      </c>
      <c r="AG189" s="6" t="str">
        <f t="shared" si="51"/>
        <v/>
      </c>
      <c r="AH189" s="6">
        <f t="shared" si="52"/>
        <v>1</v>
      </c>
      <c r="AI189" s="6" t="e">
        <f t="shared" si="62"/>
        <v>#N/A</v>
      </c>
      <c r="AJ189" s="6" t="e">
        <f t="shared" si="63"/>
        <v>#N/A</v>
      </c>
      <c r="AK189" s="6" t="e">
        <f t="shared" si="64"/>
        <v>#N/A</v>
      </c>
      <c r="AL189" s="6" t="e">
        <f t="shared" si="65"/>
        <v>#N/A</v>
      </c>
      <c r="AM189" s="7" t="str">
        <f t="shared" si="66"/>
        <v xml:space="preserve"> </v>
      </c>
      <c r="AN189" s="6" t="e">
        <f t="shared" si="67"/>
        <v>#N/A</v>
      </c>
      <c r="AO189" s="6"/>
      <c r="AP189" s="6"/>
      <c r="AQ189" s="6"/>
      <c r="AR189" s="6"/>
      <c r="AS189" s="6"/>
      <c r="AT189" s="6"/>
      <c r="AU189" s="6"/>
      <c r="AV189" s="6"/>
      <c r="AW189" s="6">
        <f t="shared" si="68"/>
        <v>0</v>
      </c>
      <c r="AX189" s="6" t="e">
        <f t="shared" si="69"/>
        <v>#N/A</v>
      </c>
      <c r="AY189" s="6" t="str">
        <f t="shared" si="53"/>
        <v/>
      </c>
      <c r="AZ189" s="6" t="str">
        <f t="shared" si="54"/>
        <v/>
      </c>
      <c r="BA189" s="6" t="str">
        <f t="shared" si="55"/>
        <v/>
      </c>
      <c r="BB189" s="6" t="str">
        <f t="shared" si="56"/>
        <v/>
      </c>
      <c r="BC189" s="40"/>
      <c r="BI189" t="s">
        <v>704</v>
      </c>
      <c r="CS189" s="286"/>
      <c r="CT189" s="288"/>
      <c r="CU189" s="331" t="str">
        <f t="shared" si="70"/>
        <v/>
      </c>
      <c r="CV189" s="1" t="str">
        <f t="shared" si="71"/>
        <v/>
      </c>
      <c r="CW189" s="1" t="str">
        <f t="shared" si="72"/>
        <v/>
      </c>
      <c r="CZ189" s="343" t="str">
        <f t="shared" si="73"/>
        <v/>
      </c>
    </row>
    <row r="190" spans="1:104" s="1" customFormat="1" ht="13.5" customHeight="1" x14ac:dyDescent="0.2">
      <c r="A190" s="61">
        <v>175</v>
      </c>
      <c r="B190" s="218"/>
      <c r="C190" s="218"/>
      <c r="D190" s="218"/>
      <c r="E190" s="218"/>
      <c r="F190" s="218"/>
      <c r="G190" s="218"/>
      <c r="H190" s="218"/>
      <c r="I190" s="218"/>
      <c r="J190" s="218"/>
      <c r="K190" s="218"/>
      <c r="L190" s="219"/>
      <c r="M190" s="218"/>
      <c r="N190" s="254"/>
      <c r="O190" s="255"/>
      <c r="P190" s="293" t="str">
        <f>IF(G190="R",IF(OR(AND(実績自動車一覧!H190=SUM(実績事業所!$B$2-1),3&lt;実績自動車一覧!I190),AND(実績自動車一覧!H190=実績事業所!$B$2,4&gt;実績自動車一覧!I190)),"新規",""),"")</f>
        <v/>
      </c>
      <c r="Q190" s="290"/>
      <c r="R190" s="259"/>
      <c r="S190" s="204"/>
      <c r="T190" s="84"/>
      <c r="U190" s="85"/>
      <c r="V190" s="86"/>
      <c r="W190" s="87"/>
      <c r="X190" s="87"/>
      <c r="Y190" s="106"/>
      <c r="Z190" s="16"/>
      <c r="AA190" s="15" t="str">
        <f t="shared" si="57"/>
        <v/>
      </c>
      <c r="AB190" s="15" t="str">
        <f t="shared" si="58"/>
        <v/>
      </c>
      <c r="AC190" s="14" t="str">
        <f t="shared" si="50"/>
        <v/>
      </c>
      <c r="AD190" s="6" t="e">
        <f t="shared" si="59"/>
        <v>#N/A</v>
      </c>
      <c r="AE190" s="6" t="e">
        <f t="shared" si="60"/>
        <v>#N/A</v>
      </c>
      <c r="AF190" s="6" t="e">
        <f t="shared" si="61"/>
        <v>#N/A</v>
      </c>
      <c r="AG190" s="6" t="str">
        <f t="shared" si="51"/>
        <v/>
      </c>
      <c r="AH190" s="6">
        <f t="shared" si="52"/>
        <v>1</v>
      </c>
      <c r="AI190" s="6" t="e">
        <f t="shared" si="62"/>
        <v>#N/A</v>
      </c>
      <c r="AJ190" s="6" t="e">
        <f t="shared" si="63"/>
        <v>#N/A</v>
      </c>
      <c r="AK190" s="6" t="e">
        <f t="shared" si="64"/>
        <v>#N/A</v>
      </c>
      <c r="AL190" s="6" t="e">
        <f t="shared" si="65"/>
        <v>#N/A</v>
      </c>
      <c r="AM190" s="7" t="str">
        <f t="shared" si="66"/>
        <v xml:space="preserve"> </v>
      </c>
      <c r="AN190" s="6" t="e">
        <f t="shared" si="67"/>
        <v>#N/A</v>
      </c>
      <c r="AO190" s="6"/>
      <c r="AP190" s="6"/>
      <c r="AQ190" s="6"/>
      <c r="AR190" s="6"/>
      <c r="AS190" s="6"/>
      <c r="AT190" s="6"/>
      <c r="AU190" s="6"/>
      <c r="AV190" s="6"/>
      <c r="AW190" s="6">
        <f t="shared" si="68"/>
        <v>0</v>
      </c>
      <c r="AX190" s="6" t="e">
        <f t="shared" si="69"/>
        <v>#N/A</v>
      </c>
      <c r="AY190" s="6" t="str">
        <f t="shared" si="53"/>
        <v/>
      </c>
      <c r="AZ190" s="6" t="str">
        <f t="shared" si="54"/>
        <v/>
      </c>
      <c r="BA190" s="6" t="str">
        <f t="shared" si="55"/>
        <v/>
      </c>
      <c r="BB190" s="6" t="str">
        <f t="shared" si="56"/>
        <v/>
      </c>
      <c r="BC190" s="40"/>
      <c r="BI190" t="s">
        <v>706</v>
      </c>
      <c r="CS190" s="286"/>
      <c r="CT190" s="288"/>
      <c r="CU190" s="331" t="str">
        <f t="shared" si="70"/>
        <v/>
      </c>
      <c r="CV190" s="1" t="str">
        <f t="shared" si="71"/>
        <v/>
      </c>
      <c r="CW190" s="1" t="str">
        <f t="shared" si="72"/>
        <v/>
      </c>
      <c r="CZ190" s="343" t="str">
        <f t="shared" si="73"/>
        <v/>
      </c>
    </row>
    <row r="191" spans="1:104" s="1" customFormat="1" ht="13.5" customHeight="1" x14ac:dyDescent="0.2">
      <c r="A191" s="61">
        <v>176</v>
      </c>
      <c r="B191" s="218"/>
      <c r="C191" s="218"/>
      <c r="D191" s="218"/>
      <c r="E191" s="218"/>
      <c r="F191" s="218"/>
      <c r="G191" s="218"/>
      <c r="H191" s="218"/>
      <c r="I191" s="218"/>
      <c r="J191" s="218"/>
      <c r="K191" s="218"/>
      <c r="L191" s="219"/>
      <c r="M191" s="218"/>
      <c r="N191" s="254"/>
      <c r="O191" s="255"/>
      <c r="P191" s="293" t="str">
        <f>IF(G191="R",IF(OR(AND(実績自動車一覧!H191=SUM(実績事業所!$B$2-1),3&lt;実績自動車一覧!I191),AND(実績自動車一覧!H191=実績事業所!$B$2,4&gt;実績自動車一覧!I191)),"新規",""),"")</f>
        <v/>
      </c>
      <c r="Q191" s="290"/>
      <c r="R191" s="259"/>
      <c r="S191" s="204"/>
      <c r="T191" s="84"/>
      <c r="U191" s="85"/>
      <c r="V191" s="86"/>
      <c r="W191" s="87"/>
      <c r="X191" s="87"/>
      <c r="Y191" s="106"/>
      <c r="Z191" s="16"/>
      <c r="AA191" s="15" t="str">
        <f t="shared" si="57"/>
        <v/>
      </c>
      <c r="AB191" s="15" t="str">
        <f t="shared" si="58"/>
        <v/>
      </c>
      <c r="AC191" s="14" t="str">
        <f t="shared" si="50"/>
        <v/>
      </c>
      <c r="AD191" s="6" t="e">
        <f t="shared" si="59"/>
        <v>#N/A</v>
      </c>
      <c r="AE191" s="6" t="e">
        <f t="shared" si="60"/>
        <v>#N/A</v>
      </c>
      <c r="AF191" s="6" t="e">
        <f t="shared" si="61"/>
        <v>#N/A</v>
      </c>
      <c r="AG191" s="6" t="str">
        <f t="shared" si="51"/>
        <v/>
      </c>
      <c r="AH191" s="6">
        <f t="shared" si="52"/>
        <v>1</v>
      </c>
      <c r="AI191" s="6" t="e">
        <f t="shared" si="62"/>
        <v>#N/A</v>
      </c>
      <c r="AJ191" s="6" t="e">
        <f t="shared" si="63"/>
        <v>#N/A</v>
      </c>
      <c r="AK191" s="6" t="e">
        <f t="shared" si="64"/>
        <v>#N/A</v>
      </c>
      <c r="AL191" s="6" t="e">
        <f t="shared" si="65"/>
        <v>#N/A</v>
      </c>
      <c r="AM191" s="7" t="str">
        <f t="shared" si="66"/>
        <v xml:space="preserve"> </v>
      </c>
      <c r="AN191" s="6" t="e">
        <f t="shared" si="67"/>
        <v>#N/A</v>
      </c>
      <c r="AO191" s="6"/>
      <c r="AP191" s="6"/>
      <c r="AQ191" s="6"/>
      <c r="AR191" s="6"/>
      <c r="AS191" s="6"/>
      <c r="AT191" s="6"/>
      <c r="AU191" s="6"/>
      <c r="AV191" s="6"/>
      <c r="AW191" s="6">
        <f t="shared" si="68"/>
        <v>0</v>
      </c>
      <c r="AX191" s="6" t="e">
        <f t="shared" si="69"/>
        <v>#N/A</v>
      </c>
      <c r="AY191" s="6" t="str">
        <f t="shared" si="53"/>
        <v/>
      </c>
      <c r="AZ191" s="6" t="str">
        <f t="shared" si="54"/>
        <v/>
      </c>
      <c r="BA191" s="6" t="str">
        <f t="shared" si="55"/>
        <v/>
      </c>
      <c r="BB191" s="6" t="str">
        <f t="shared" si="56"/>
        <v/>
      </c>
      <c r="BC191" s="40"/>
      <c r="BI191" t="s">
        <v>649</v>
      </c>
      <c r="CS191" s="286"/>
      <c r="CT191" s="288"/>
      <c r="CU191" s="331" t="str">
        <f t="shared" si="70"/>
        <v/>
      </c>
      <c r="CV191" s="1" t="str">
        <f t="shared" si="71"/>
        <v/>
      </c>
      <c r="CW191" s="1" t="str">
        <f t="shared" si="72"/>
        <v/>
      </c>
      <c r="CZ191" s="343" t="str">
        <f t="shared" si="73"/>
        <v/>
      </c>
    </row>
    <row r="192" spans="1:104" s="1" customFormat="1" ht="13.5" customHeight="1" x14ac:dyDescent="0.2">
      <c r="A192" s="61">
        <v>177</v>
      </c>
      <c r="B192" s="218"/>
      <c r="C192" s="218"/>
      <c r="D192" s="218"/>
      <c r="E192" s="218"/>
      <c r="F192" s="218"/>
      <c r="G192" s="218"/>
      <c r="H192" s="218"/>
      <c r="I192" s="218"/>
      <c r="J192" s="218"/>
      <c r="K192" s="218"/>
      <c r="L192" s="219"/>
      <c r="M192" s="218"/>
      <c r="N192" s="254"/>
      <c r="O192" s="255"/>
      <c r="P192" s="293" t="str">
        <f>IF(G192="R",IF(OR(AND(実績自動車一覧!H192=SUM(実績事業所!$B$2-1),3&lt;実績自動車一覧!I192),AND(実績自動車一覧!H192=実績事業所!$B$2,4&gt;実績自動車一覧!I192)),"新規",""),"")</f>
        <v/>
      </c>
      <c r="Q192" s="290"/>
      <c r="R192" s="259"/>
      <c r="S192" s="204"/>
      <c r="T192" s="84"/>
      <c r="U192" s="85"/>
      <c r="V192" s="86"/>
      <c r="W192" s="87"/>
      <c r="X192" s="87"/>
      <c r="Y192" s="106"/>
      <c r="Z192" s="16"/>
      <c r="AA192" s="15" t="str">
        <f t="shared" si="57"/>
        <v/>
      </c>
      <c r="AB192" s="15" t="str">
        <f t="shared" si="58"/>
        <v/>
      </c>
      <c r="AC192" s="14" t="str">
        <f t="shared" si="50"/>
        <v/>
      </c>
      <c r="AD192" s="6" t="e">
        <f t="shared" si="59"/>
        <v>#N/A</v>
      </c>
      <c r="AE192" s="6" t="e">
        <f t="shared" si="60"/>
        <v>#N/A</v>
      </c>
      <c r="AF192" s="6" t="e">
        <f t="shared" si="61"/>
        <v>#N/A</v>
      </c>
      <c r="AG192" s="6" t="str">
        <f t="shared" si="51"/>
        <v/>
      </c>
      <c r="AH192" s="6">
        <f t="shared" si="52"/>
        <v>1</v>
      </c>
      <c r="AI192" s="6" t="e">
        <f t="shared" si="62"/>
        <v>#N/A</v>
      </c>
      <c r="AJ192" s="6" t="e">
        <f t="shared" si="63"/>
        <v>#N/A</v>
      </c>
      <c r="AK192" s="6" t="e">
        <f t="shared" si="64"/>
        <v>#N/A</v>
      </c>
      <c r="AL192" s="6" t="e">
        <f t="shared" si="65"/>
        <v>#N/A</v>
      </c>
      <c r="AM192" s="7" t="str">
        <f t="shared" si="66"/>
        <v xml:space="preserve"> </v>
      </c>
      <c r="AN192" s="6" t="e">
        <f t="shared" si="67"/>
        <v>#N/A</v>
      </c>
      <c r="AO192" s="6"/>
      <c r="AP192" s="6"/>
      <c r="AQ192" s="6"/>
      <c r="AR192" s="6"/>
      <c r="AS192" s="6"/>
      <c r="AT192" s="6"/>
      <c r="AU192" s="6"/>
      <c r="AV192" s="6"/>
      <c r="AW192" s="6">
        <f t="shared" si="68"/>
        <v>0</v>
      </c>
      <c r="AX192" s="6" t="e">
        <f t="shared" si="69"/>
        <v>#N/A</v>
      </c>
      <c r="AY192" s="6" t="str">
        <f t="shared" si="53"/>
        <v/>
      </c>
      <c r="AZ192" s="6" t="str">
        <f t="shared" si="54"/>
        <v/>
      </c>
      <c r="BA192" s="6" t="str">
        <f t="shared" si="55"/>
        <v/>
      </c>
      <c r="BB192" s="6" t="str">
        <f t="shared" si="56"/>
        <v/>
      </c>
      <c r="BC192" s="40"/>
      <c r="BI192" t="s">
        <v>651</v>
      </c>
      <c r="CS192" s="286"/>
      <c r="CT192" s="288"/>
      <c r="CU192" s="331" t="str">
        <f t="shared" si="70"/>
        <v/>
      </c>
      <c r="CV192" s="1" t="str">
        <f t="shared" si="71"/>
        <v/>
      </c>
      <c r="CW192" s="1" t="str">
        <f t="shared" si="72"/>
        <v/>
      </c>
      <c r="CZ192" s="343" t="str">
        <f t="shared" si="73"/>
        <v/>
      </c>
    </row>
    <row r="193" spans="1:104" s="1" customFormat="1" ht="13.5" customHeight="1" x14ac:dyDescent="0.2">
      <c r="A193" s="61">
        <v>178</v>
      </c>
      <c r="B193" s="218"/>
      <c r="C193" s="218"/>
      <c r="D193" s="218"/>
      <c r="E193" s="218"/>
      <c r="F193" s="218"/>
      <c r="G193" s="218"/>
      <c r="H193" s="218"/>
      <c r="I193" s="218"/>
      <c r="J193" s="218"/>
      <c r="K193" s="218"/>
      <c r="L193" s="219"/>
      <c r="M193" s="218"/>
      <c r="N193" s="254"/>
      <c r="O193" s="255"/>
      <c r="P193" s="293" t="str">
        <f>IF(G193="R",IF(OR(AND(実績自動車一覧!H193=SUM(実績事業所!$B$2-1),3&lt;実績自動車一覧!I193),AND(実績自動車一覧!H193=実績事業所!$B$2,4&gt;実績自動車一覧!I193)),"新規",""),"")</f>
        <v/>
      </c>
      <c r="Q193" s="290"/>
      <c r="R193" s="259"/>
      <c r="S193" s="204"/>
      <c r="T193" s="84"/>
      <c r="U193" s="85"/>
      <c r="V193" s="86"/>
      <c r="W193" s="87"/>
      <c r="X193" s="87"/>
      <c r="Y193" s="106"/>
      <c r="Z193" s="16"/>
      <c r="AA193" s="15" t="str">
        <f t="shared" si="57"/>
        <v/>
      </c>
      <c r="AB193" s="15" t="str">
        <f t="shared" si="58"/>
        <v/>
      </c>
      <c r="AC193" s="14" t="str">
        <f t="shared" si="50"/>
        <v/>
      </c>
      <c r="AD193" s="6" t="e">
        <f t="shared" si="59"/>
        <v>#N/A</v>
      </c>
      <c r="AE193" s="6" t="e">
        <f t="shared" si="60"/>
        <v>#N/A</v>
      </c>
      <c r="AF193" s="6" t="e">
        <f t="shared" si="61"/>
        <v>#N/A</v>
      </c>
      <c r="AG193" s="6" t="str">
        <f t="shared" si="51"/>
        <v/>
      </c>
      <c r="AH193" s="6">
        <f t="shared" si="52"/>
        <v>1</v>
      </c>
      <c r="AI193" s="6" t="e">
        <f t="shared" si="62"/>
        <v>#N/A</v>
      </c>
      <c r="AJ193" s="6" t="e">
        <f t="shared" si="63"/>
        <v>#N/A</v>
      </c>
      <c r="AK193" s="6" t="e">
        <f t="shared" si="64"/>
        <v>#N/A</v>
      </c>
      <c r="AL193" s="6" t="e">
        <f t="shared" si="65"/>
        <v>#N/A</v>
      </c>
      <c r="AM193" s="7" t="str">
        <f t="shared" si="66"/>
        <v xml:space="preserve"> </v>
      </c>
      <c r="AN193" s="6" t="e">
        <f t="shared" si="67"/>
        <v>#N/A</v>
      </c>
      <c r="AO193" s="6"/>
      <c r="AP193" s="6"/>
      <c r="AQ193" s="6"/>
      <c r="AR193" s="6"/>
      <c r="AS193" s="6"/>
      <c r="AT193" s="6"/>
      <c r="AU193" s="6"/>
      <c r="AV193" s="6"/>
      <c r="AW193" s="6">
        <f t="shared" si="68"/>
        <v>0</v>
      </c>
      <c r="AX193" s="6" t="e">
        <f t="shared" si="69"/>
        <v>#N/A</v>
      </c>
      <c r="AY193" s="6" t="str">
        <f t="shared" si="53"/>
        <v/>
      </c>
      <c r="AZ193" s="6" t="str">
        <f t="shared" si="54"/>
        <v/>
      </c>
      <c r="BA193" s="6" t="str">
        <f t="shared" si="55"/>
        <v/>
      </c>
      <c r="BB193" s="6" t="str">
        <f t="shared" si="56"/>
        <v/>
      </c>
      <c r="BC193" s="40"/>
      <c r="BI193" t="s">
        <v>653</v>
      </c>
      <c r="CS193" s="286"/>
      <c r="CT193" s="288"/>
      <c r="CU193" s="331" t="str">
        <f t="shared" si="70"/>
        <v/>
      </c>
      <c r="CV193" s="1" t="str">
        <f t="shared" si="71"/>
        <v/>
      </c>
      <c r="CW193" s="1" t="str">
        <f t="shared" si="72"/>
        <v/>
      </c>
      <c r="CZ193" s="343" t="str">
        <f t="shared" si="73"/>
        <v/>
      </c>
    </row>
    <row r="194" spans="1:104" s="1" customFormat="1" ht="13.5" customHeight="1" x14ac:dyDescent="0.2">
      <c r="A194" s="61">
        <v>179</v>
      </c>
      <c r="B194" s="218"/>
      <c r="C194" s="218"/>
      <c r="D194" s="218"/>
      <c r="E194" s="218"/>
      <c r="F194" s="218"/>
      <c r="G194" s="218"/>
      <c r="H194" s="218"/>
      <c r="I194" s="218"/>
      <c r="J194" s="218"/>
      <c r="K194" s="218"/>
      <c r="L194" s="219"/>
      <c r="M194" s="218"/>
      <c r="N194" s="254"/>
      <c r="O194" s="255"/>
      <c r="P194" s="293" t="str">
        <f>IF(G194="R",IF(OR(AND(実績自動車一覧!H194=SUM(実績事業所!$B$2-1),3&lt;実績自動車一覧!I194),AND(実績自動車一覧!H194=実績事業所!$B$2,4&gt;実績自動車一覧!I194)),"新規",""),"")</f>
        <v/>
      </c>
      <c r="Q194" s="290"/>
      <c r="R194" s="259"/>
      <c r="S194" s="204"/>
      <c r="T194" s="84"/>
      <c r="U194" s="85"/>
      <c r="V194" s="86"/>
      <c r="W194" s="87"/>
      <c r="X194" s="87"/>
      <c r="Y194" s="106"/>
      <c r="Z194" s="16"/>
      <c r="AA194" s="15" t="str">
        <f t="shared" si="57"/>
        <v/>
      </c>
      <c r="AB194" s="15" t="str">
        <f t="shared" si="58"/>
        <v/>
      </c>
      <c r="AC194" s="14" t="str">
        <f t="shared" si="50"/>
        <v/>
      </c>
      <c r="AD194" s="6" t="e">
        <f t="shared" si="59"/>
        <v>#N/A</v>
      </c>
      <c r="AE194" s="6" t="e">
        <f t="shared" si="60"/>
        <v>#N/A</v>
      </c>
      <c r="AF194" s="6" t="e">
        <f t="shared" si="61"/>
        <v>#N/A</v>
      </c>
      <c r="AG194" s="6" t="str">
        <f t="shared" si="51"/>
        <v/>
      </c>
      <c r="AH194" s="6">
        <f t="shared" si="52"/>
        <v>1</v>
      </c>
      <c r="AI194" s="6" t="e">
        <f t="shared" si="62"/>
        <v>#N/A</v>
      </c>
      <c r="AJ194" s="6" t="e">
        <f t="shared" si="63"/>
        <v>#N/A</v>
      </c>
      <c r="AK194" s="6" t="e">
        <f t="shared" si="64"/>
        <v>#N/A</v>
      </c>
      <c r="AL194" s="6" t="e">
        <f t="shared" si="65"/>
        <v>#N/A</v>
      </c>
      <c r="AM194" s="7" t="str">
        <f t="shared" si="66"/>
        <v xml:space="preserve"> </v>
      </c>
      <c r="AN194" s="6" t="e">
        <f t="shared" si="67"/>
        <v>#N/A</v>
      </c>
      <c r="AO194" s="6"/>
      <c r="AP194" s="6"/>
      <c r="AQ194" s="6"/>
      <c r="AR194" s="6"/>
      <c r="AS194" s="6"/>
      <c r="AT194" s="6"/>
      <c r="AU194" s="6"/>
      <c r="AV194" s="6"/>
      <c r="AW194" s="6">
        <f t="shared" si="68"/>
        <v>0</v>
      </c>
      <c r="AX194" s="6" t="e">
        <f t="shared" si="69"/>
        <v>#N/A</v>
      </c>
      <c r="AY194" s="6" t="str">
        <f t="shared" si="53"/>
        <v/>
      </c>
      <c r="AZ194" s="6" t="str">
        <f t="shared" si="54"/>
        <v/>
      </c>
      <c r="BA194" s="6" t="str">
        <f t="shared" si="55"/>
        <v/>
      </c>
      <c r="BB194" s="6" t="str">
        <f t="shared" si="56"/>
        <v/>
      </c>
      <c r="BC194" s="40"/>
      <c r="BI194" t="s">
        <v>663</v>
      </c>
      <c r="CS194" s="286"/>
      <c r="CT194" s="288"/>
      <c r="CU194" s="331" t="str">
        <f t="shared" si="70"/>
        <v/>
      </c>
      <c r="CV194" s="1" t="str">
        <f t="shared" si="71"/>
        <v/>
      </c>
      <c r="CW194" s="1" t="str">
        <f t="shared" si="72"/>
        <v/>
      </c>
      <c r="CZ194" s="343" t="str">
        <f t="shared" si="73"/>
        <v/>
      </c>
    </row>
    <row r="195" spans="1:104" s="1" customFormat="1" ht="13.5" customHeight="1" x14ac:dyDescent="0.2">
      <c r="A195" s="61">
        <v>180</v>
      </c>
      <c r="B195" s="218"/>
      <c r="C195" s="218"/>
      <c r="D195" s="218"/>
      <c r="E195" s="218"/>
      <c r="F195" s="218"/>
      <c r="G195" s="218"/>
      <c r="H195" s="218"/>
      <c r="I195" s="218"/>
      <c r="J195" s="218"/>
      <c r="K195" s="218"/>
      <c r="L195" s="219"/>
      <c r="M195" s="218"/>
      <c r="N195" s="254"/>
      <c r="O195" s="255"/>
      <c r="P195" s="293" t="str">
        <f>IF(G195="R",IF(OR(AND(実績自動車一覧!H195=SUM(実績事業所!$B$2-1),3&lt;実績自動車一覧!I195),AND(実績自動車一覧!H195=実績事業所!$B$2,4&gt;実績自動車一覧!I195)),"新規",""),"")</f>
        <v/>
      </c>
      <c r="Q195" s="290"/>
      <c r="R195" s="259"/>
      <c r="S195" s="204"/>
      <c r="T195" s="84"/>
      <c r="U195" s="85"/>
      <c r="V195" s="86"/>
      <c r="W195" s="87"/>
      <c r="X195" s="87"/>
      <c r="Y195" s="106"/>
      <c r="Z195" s="16"/>
      <c r="AA195" s="15" t="str">
        <f t="shared" si="57"/>
        <v/>
      </c>
      <c r="AB195" s="15" t="str">
        <f t="shared" si="58"/>
        <v/>
      </c>
      <c r="AC195" s="14" t="str">
        <f t="shared" si="50"/>
        <v/>
      </c>
      <c r="AD195" s="6" t="e">
        <f t="shared" si="59"/>
        <v>#N/A</v>
      </c>
      <c r="AE195" s="6" t="e">
        <f t="shared" si="60"/>
        <v>#N/A</v>
      </c>
      <c r="AF195" s="6" t="e">
        <f t="shared" si="61"/>
        <v>#N/A</v>
      </c>
      <c r="AG195" s="6" t="str">
        <f t="shared" si="51"/>
        <v/>
      </c>
      <c r="AH195" s="6">
        <f t="shared" si="52"/>
        <v>1</v>
      </c>
      <c r="AI195" s="6" t="e">
        <f t="shared" si="62"/>
        <v>#N/A</v>
      </c>
      <c r="AJ195" s="6" t="e">
        <f t="shared" si="63"/>
        <v>#N/A</v>
      </c>
      <c r="AK195" s="6" t="e">
        <f t="shared" si="64"/>
        <v>#N/A</v>
      </c>
      <c r="AL195" s="6" t="e">
        <f t="shared" si="65"/>
        <v>#N/A</v>
      </c>
      <c r="AM195" s="7" t="str">
        <f t="shared" si="66"/>
        <v xml:space="preserve"> </v>
      </c>
      <c r="AN195" s="6" t="e">
        <f t="shared" si="67"/>
        <v>#N/A</v>
      </c>
      <c r="AO195" s="6"/>
      <c r="AP195" s="6"/>
      <c r="AQ195" s="6"/>
      <c r="AR195" s="6"/>
      <c r="AS195" s="6"/>
      <c r="AT195" s="6"/>
      <c r="AU195" s="6"/>
      <c r="AV195" s="6"/>
      <c r="AW195" s="6">
        <f t="shared" si="68"/>
        <v>0</v>
      </c>
      <c r="AX195" s="6" t="e">
        <f t="shared" si="69"/>
        <v>#N/A</v>
      </c>
      <c r="AY195" s="6" t="str">
        <f t="shared" si="53"/>
        <v/>
      </c>
      <c r="AZ195" s="6" t="str">
        <f t="shared" si="54"/>
        <v/>
      </c>
      <c r="BA195" s="6" t="str">
        <f t="shared" si="55"/>
        <v/>
      </c>
      <c r="BB195" s="6" t="str">
        <f t="shared" si="56"/>
        <v/>
      </c>
      <c r="BC195" s="40"/>
      <c r="BI195" t="s">
        <v>665</v>
      </c>
      <c r="CS195" s="286"/>
      <c r="CT195" s="288"/>
      <c r="CU195" s="331" t="str">
        <f t="shared" si="70"/>
        <v/>
      </c>
      <c r="CV195" s="1" t="str">
        <f t="shared" si="71"/>
        <v/>
      </c>
      <c r="CW195" s="1" t="str">
        <f t="shared" si="72"/>
        <v/>
      </c>
      <c r="CZ195" s="343" t="str">
        <f t="shared" si="73"/>
        <v/>
      </c>
    </row>
    <row r="196" spans="1:104" s="1" customFormat="1" ht="13.5" customHeight="1" x14ac:dyDescent="0.2">
      <c r="A196" s="61">
        <v>181</v>
      </c>
      <c r="B196" s="218"/>
      <c r="C196" s="218"/>
      <c r="D196" s="218"/>
      <c r="E196" s="218"/>
      <c r="F196" s="218"/>
      <c r="G196" s="218"/>
      <c r="H196" s="218"/>
      <c r="I196" s="218"/>
      <c r="J196" s="218"/>
      <c r="K196" s="218"/>
      <c r="L196" s="219"/>
      <c r="M196" s="218"/>
      <c r="N196" s="254"/>
      <c r="O196" s="255"/>
      <c r="P196" s="293" t="str">
        <f>IF(G196="R",IF(OR(AND(実績自動車一覧!H196=SUM(実績事業所!$B$2-1),3&lt;実績自動車一覧!I196),AND(実績自動車一覧!H196=実績事業所!$B$2,4&gt;実績自動車一覧!I196)),"新規",""),"")</f>
        <v/>
      </c>
      <c r="Q196" s="290"/>
      <c r="R196" s="259"/>
      <c r="S196" s="204"/>
      <c r="T196" s="84"/>
      <c r="U196" s="85"/>
      <c r="V196" s="86"/>
      <c r="W196" s="87"/>
      <c r="X196" s="87"/>
      <c r="Y196" s="106"/>
      <c r="Z196" s="16"/>
      <c r="AA196" s="15" t="str">
        <f t="shared" si="57"/>
        <v/>
      </c>
      <c r="AB196" s="15" t="str">
        <f t="shared" si="58"/>
        <v/>
      </c>
      <c r="AC196" s="14" t="str">
        <f t="shared" si="50"/>
        <v/>
      </c>
      <c r="AD196" s="6" t="e">
        <f t="shared" si="59"/>
        <v>#N/A</v>
      </c>
      <c r="AE196" s="6" t="e">
        <f t="shared" si="60"/>
        <v>#N/A</v>
      </c>
      <c r="AF196" s="6" t="e">
        <f t="shared" si="61"/>
        <v>#N/A</v>
      </c>
      <c r="AG196" s="6" t="str">
        <f t="shared" si="51"/>
        <v/>
      </c>
      <c r="AH196" s="6">
        <f t="shared" si="52"/>
        <v>1</v>
      </c>
      <c r="AI196" s="6" t="e">
        <f t="shared" si="62"/>
        <v>#N/A</v>
      </c>
      <c r="AJ196" s="6" t="e">
        <f t="shared" si="63"/>
        <v>#N/A</v>
      </c>
      <c r="AK196" s="6" t="e">
        <f t="shared" si="64"/>
        <v>#N/A</v>
      </c>
      <c r="AL196" s="6" t="e">
        <f t="shared" si="65"/>
        <v>#N/A</v>
      </c>
      <c r="AM196" s="7" t="str">
        <f t="shared" si="66"/>
        <v xml:space="preserve"> </v>
      </c>
      <c r="AN196" s="6" t="e">
        <f t="shared" si="67"/>
        <v>#N/A</v>
      </c>
      <c r="AO196" s="6"/>
      <c r="AP196" s="6"/>
      <c r="AQ196" s="6"/>
      <c r="AR196" s="6"/>
      <c r="AS196" s="6"/>
      <c r="AT196" s="6"/>
      <c r="AU196" s="6"/>
      <c r="AV196" s="6"/>
      <c r="AW196" s="6">
        <f t="shared" si="68"/>
        <v>0</v>
      </c>
      <c r="AX196" s="6" t="e">
        <f t="shared" si="69"/>
        <v>#N/A</v>
      </c>
      <c r="AY196" s="6" t="str">
        <f t="shared" si="53"/>
        <v/>
      </c>
      <c r="AZ196" s="6" t="str">
        <f t="shared" si="54"/>
        <v/>
      </c>
      <c r="BA196" s="6" t="str">
        <f t="shared" si="55"/>
        <v/>
      </c>
      <c r="BB196" s="6" t="str">
        <f t="shared" si="56"/>
        <v/>
      </c>
      <c r="BC196" s="40"/>
      <c r="BI196" t="s">
        <v>667</v>
      </c>
      <c r="CS196" s="286"/>
      <c r="CT196" s="288"/>
      <c r="CU196" s="331" t="str">
        <f t="shared" si="70"/>
        <v/>
      </c>
      <c r="CV196" s="1" t="str">
        <f t="shared" si="71"/>
        <v/>
      </c>
      <c r="CW196" s="1" t="str">
        <f t="shared" si="72"/>
        <v/>
      </c>
      <c r="CZ196" s="343" t="str">
        <f t="shared" si="73"/>
        <v/>
      </c>
    </row>
    <row r="197" spans="1:104" s="1" customFormat="1" ht="13.5" customHeight="1" x14ac:dyDescent="0.2">
      <c r="A197" s="61">
        <v>182</v>
      </c>
      <c r="B197" s="218"/>
      <c r="C197" s="218"/>
      <c r="D197" s="218"/>
      <c r="E197" s="218"/>
      <c r="F197" s="218"/>
      <c r="G197" s="218"/>
      <c r="H197" s="218"/>
      <c r="I197" s="218"/>
      <c r="J197" s="218"/>
      <c r="K197" s="218"/>
      <c r="L197" s="219"/>
      <c r="M197" s="218"/>
      <c r="N197" s="254"/>
      <c r="O197" s="255"/>
      <c r="P197" s="293" t="str">
        <f>IF(G197="R",IF(OR(AND(実績自動車一覧!H197=SUM(実績事業所!$B$2-1),3&lt;実績自動車一覧!I197),AND(実績自動車一覧!H197=実績事業所!$B$2,4&gt;実績自動車一覧!I197)),"新規",""),"")</f>
        <v/>
      </c>
      <c r="Q197" s="290"/>
      <c r="R197" s="259"/>
      <c r="S197" s="204"/>
      <c r="T197" s="84"/>
      <c r="U197" s="85"/>
      <c r="V197" s="86"/>
      <c r="W197" s="87"/>
      <c r="X197" s="87"/>
      <c r="Y197" s="106"/>
      <c r="Z197" s="16"/>
      <c r="AA197" s="15" t="str">
        <f t="shared" si="57"/>
        <v/>
      </c>
      <c r="AB197" s="15" t="str">
        <f t="shared" si="58"/>
        <v/>
      </c>
      <c r="AC197" s="14" t="str">
        <f t="shared" si="50"/>
        <v/>
      </c>
      <c r="AD197" s="6" t="e">
        <f t="shared" si="59"/>
        <v>#N/A</v>
      </c>
      <c r="AE197" s="6" t="e">
        <f t="shared" si="60"/>
        <v>#N/A</v>
      </c>
      <c r="AF197" s="6" t="e">
        <f t="shared" si="61"/>
        <v>#N/A</v>
      </c>
      <c r="AG197" s="6" t="str">
        <f t="shared" si="51"/>
        <v/>
      </c>
      <c r="AH197" s="6">
        <f t="shared" si="52"/>
        <v>1</v>
      </c>
      <c r="AI197" s="6" t="e">
        <f t="shared" si="62"/>
        <v>#N/A</v>
      </c>
      <c r="AJ197" s="6" t="e">
        <f t="shared" si="63"/>
        <v>#N/A</v>
      </c>
      <c r="AK197" s="6" t="e">
        <f t="shared" si="64"/>
        <v>#N/A</v>
      </c>
      <c r="AL197" s="6" t="e">
        <f t="shared" si="65"/>
        <v>#N/A</v>
      </c>
      <c r="AM197" s="7" t="str">
        <f t="shared" si="66"/>
        <v xml:space="preserve"> </v>
      </c>
      <c r="AN197" s="6" t="e">
        <f t="shared" si="67"/>
        <v>#N/A</v>
      </c>
      <c r="AO197" s="6"/>
      <c r="AP197" s="6"/>
      <c r="AQ197" s="6"/>
      <c r="AR197" s="6"/>
      <c r="AS197" s="6"/>
      <c r="AT197" s="6"/>
      <c r="AU197" s="6"/>
      <c r="AV197" s="6"/>
      <c r="AW197" s="6">
        <f t="shared" si="68"/>
        <v>0</v>
      </c>
      <c r="AX197" s="6" t="e">
        <f t="shared" si="69"/>
        <v>#N/A</v>
      </c>
      <c r="AY197" s="6" t="str">
        <f t="shared" si="53"/>
        <v/>
      </c>
      <c r="AZ197" s="6" t="str">
        <f t="shared" si="54"/>
        <v/>
      </c>
      <c r="BA197" s="6" t="str">
        <f t="shared" si="55"/>
        <v/>
      </c>
      <c r="BB197" s="6" t="str">
        <f t="shared" si="56"/>
        <v/>
      </c>
      <c r="BC197" s="40"/>
      <c r="BI197" t="s">
        <v>708</v>
      </c>
      <c r="CS197" s="286"/>
      <c r="CT197" s="288"/>
      <c r="CU197" s="331" t="str">
        <f t="shared" si="70"/>
        <v/>
      </c>
      <c r="CV197" s="1" t="str">
        <f t="shared" si="71"/>
        <v/>
      </c>
      <c r="CW197" s="1" t="str">
        <f t="shared" si="72"/>
        <v/>
      </c>
      <c r="CZ197" s="343" t="str">
        <f t="shared" si="73"/>
        <v/>
      </c>
    </row>
    <row r="198" spans="1:104" s="1" customFormat="1" ht="13.5" customHeight="1" x14ac:dyDescent="0.2">
      <c r="A198" s="61">
        <v>183</v>
      </c>
      <c r="B198" s="218"/>
      <c r="C198" s="218"/>
      <c r="D198" s="218"/>
      <c r="E198" s="218"/>
      <c r="F198" s="218"/>
      <c r="G198" s="218"/>
      <c r="H198" s="218"/>
      <c r="I198" s="218"/>
      <c r="J198" s="218"/>
      <c r="K198" s="218"/>
      <c r="L198" s="219"/>
      <c r="M198" s="218"/>
      <c r="N198" s="254"/>
      <c r="O198" s="255"/>
      <c r="P198" s="293" t="str">
        <f>IF(G198="R",IF(OR(AND(実績自動車一覧!H198=SUM(実績事業所!$B$2-1),3&lt;実績自動車一覧!I198),AND(実績自動車一覧!H198=実績事業所!$B$2,4&gt;実績自動車一覧!I198)),"新規",""),"")</f>
        <v/>
      </c>
      <c r="Q198" s="290"/>
      <c r="R198" s="259"/>
      <c r="S198" s="204"/>
      <c r="T198" s="84"/>
      <c r="U198" s="85"/>
      <c r="V198" s="86"/>
      <c r="W198" s="87"/>
      <c r="X198" s="87"/>
      <c r="Y198" s="106"/>
      <c r="Z198" s="16"/>
      <c r="AA198" s="15" t="str">
        <f t="shared" si="57"/>
        <v/>
      </c>
      <c r="AB198" s="15" t="str">
        <f t="shared" si="58"/>
        <v/>
      </c>
      <c r="AC198" s="14" t="str">
        <f t="shared" si="50"/>
        <v/>
      </c>
      <c r="AD198" s="6" t="e">
        <f t="shared" si="59"/>
        <v>#N/A</v>
      </c>
      <c r="AE198" s="6" t="e">
        <f t="shared" si="60"/>
        <v>#N/A</v>
      </c>
      <c r="AF198" s="6" t="e">
        <f t="shared" si="61"/>
        <v>#N/A</v>
      </c>
      <c r="AG198" s="6" t="str">
        <f t="shared" si="51"/>
        <v/>
      </c>
      <c r="AH198" s="6">
        <f t="shared" si="52"/>
        <v>1</v>
      </c>
      <c r="AI198" s="6" t="e">
        <f t="shared" si="62"/>
        <v>#N/A</v>
      </c>
      <c r="AJ198" s="6" t="e">
        <f t="shared" si="63"/>
        <v>#N/A</v>
      </c>
      <c r="AK198" s="6" t="e">
        <f t="shared" si="64"/>
        <v>#N/A</v>
      </c>
      <c r="AL198" s="6" t="e">
        <f t="shared" si="65"/>
        <v>#N/A</v>
      </c>
      <c r="AM198" s="7" t="str">
        <f t="shared" si="66"/>
        <v xml:space="preserve"> </v>
      </c>
      <c r="AN198" s="6" t="e">
        <f t="shared" si="67"/>
        <v>#N/A</v>
      </c>
      <c r="AO198" s="6"/>
      <c r="AP198" s="6"/>
      <c r="AQ198" s="6"/>
      <c r="AR198" s="6"/>
      <c r="AS198" s="6"/>
      <c r="AT198" s="6"/>
      <c r="AU198" s="6"/>
      <c r="AV198" s="6"/>
      <c r="AW198" s="6">
        <f t="shared" si="68"/>
        <v>0</v>
      </c>
      <c r="AX198" s="6" t="e">
        <f t="shared" si="69"/>
        <v>#N/A</v>
      </c>
      <c r="AY198" s="6" t="str">
        <f t="shared" si="53"/>
        <v/>
      </c>
      <c r="AZ198" s="6" t="str">
        <f t="shared" si="54"/>
        <v/>
      </c>
      <c r="BA198" s="6" t="str">
        <f t="shared" si="55"/>
        <v/>
      </c>
      <c r="BB198" s="6" t="str">
        <f t="shared" si="56"/>
        <v/>
      </c>
      <c r="BC198" s="40"/>
      <c r="BI198" t="s">
        <v>710</v>
      </c>
      <c r="CS198" s="286"/>
      <c r="CT198" s="288"/>
      <c r="CU198" s="331" t="str">
        <f t="shared" si="70"/>
        <v/>
      </c>
      <c r="CV198" s="1" t="str">
        <f t="shared" si="71"/>
        <v/>
      </c>
      <c r="CW198" s="1" t="str">
        <f t="shared" si="72"/>
        <v/>
      </c>
      <c r="CZ198" s="343" t="str">
        <f t="shared" si="73"/>
        <v/>
      </c>
    </row>
    <row r="199" spans="1:104" s="1" customFormat="1" ht="13.5" customHeight="1" x14ac:dyDescent="0.2">
      <c r="A199" s="61">
        <v>184</v>
      </c>
      <c r="B199" s="218"/>
      <c r="C199" s="218"/>
      <c r="D199" s="218"/>
      <c r="E199" s="218"/>
      <c r="F199" s="218"/>
      <c r="G199" s="218"/>
      <c r="H199" s="218"/>
      <c r="I199" s="218"/>
      <c r="J199" s="218"/>
      <c r="K199" s="218"/>
      <c r="L199" s="219"/>
      <c r="M199" s="218"/>
      <c r="N199" s="254"/>
      <c r="O199" s="255"/>
      <c r="P199" s="293" t="str">
        <f>IF(G199="R",IF(OR(AND(実績自動車一覧!H199=SUM(実績事業所!$B$2-1),3&lt;実績自動車一覧!I199),AND(実績自動車一覧!H199=実績事業所!$B$2,4&gt;実績自動車一覧!I199)),"新規",""),"")</f>
        <v/>
      </c>
      <c r="Q199" s="290"/>
      <c r="R199" s="259"/>
      <c r="S199" s="204"/>
      <c r="T199" s="84"/>
      <c r="U199" s="85"/>
      <c r="V199" s="86"/>
      <c r="W199" s="87"/>
      <c r="X199" s="87"/>
      <c r="Y199" s="106"/>
      <c r="Z199" s="16"/>
      <c r="AA199" s="15" t="str">
        <f t="shared" si="57"/>
        <v/>
      </c>
      <c r="AB199" s="15" t="str">
        <f t="shared" si="58"/>
        <v/>
      </c>
      <c r="AC199" s="14" t="str">
        <f t="shared" si="50"/>
        <v/>
      </c>
      <c r="AD199" s="6" t="e">
        <f t="shared" si="59"/>
        <v>#N/A</v>
      </c>
      <c r="AE199" s="6" t="e">
        <f t="shared" si="60"/>
        <v>#N/A</v>
      </c>
      <c r="AF199" s="6" t="e">
        <f t="shared" si="61"/>
        <v>#N/A</v>
      </c>
      <c r="AG199" s="6" t="str">
        <f t="shared" si="51"/>
        <v/>
      </c>
      <c r="AH199" s="6">
        <f t="shared" si="52"/>
        <v>1</v>
      </c>
      <c r="AI199" s="6" t="e">
        <f t="shared" si="62"/>
        <v>#N/A</v>
      </c>
      <c r="AJ199" s="6" t="e">
        <f t="shared" si="63"/>
        <v>#N/A</v>
      </c>
      <c r="AK199" s="6" t="e">
        <f t="shared" si="64"/>
        <v>#N/A</v>
      </c>
      <c r="AL199" s="6" t="e">
        <f t="shared" si="65"/>
        <v>#N/A</v>
      </c>
      <c r="AM199" s="7" t="str">
        <f t="shared" si="66"/>
        <v xml:space="preserve"> </v>
      </c>
      <c r="AN199" s="6" t="e">
        <f t="shared" si="67"/>
        <v>#N/A</v>
      </c>
      <c r="AO199" s="6"/>
      <c r="AP199" s="6"/>
      <c r="AQ199" s="6"/>
      <c r="AR199" s="6"/>
      <c r="AS199" s="6"/>
      <c r="AT199" s="6"/>
      <c r="AU199" s="6"/>
      <c r="AV199" s="6"/>
      <c r="AW199" s="6">
        <f t="shared" si="68"/>
        <v>0</v>
      </c>
      <c r="AX199" s="6" t="e">
        <f t="shared" si="69"/>
        <v>#N/A</v>
      </c>
      <c r="AY199" s="6" t="str">
        <f t="shared" si="53"/>
        <v/>
      </c>
      <c r="AZ199" s="6" t="str">
        <f t="shared" si="54"/>
        <v/>
      </c>
      <c r="BA199" s="6" t="str">
        <f t="shared" si="55"/>
        <v/>
      </c>
      <c r="BB199" s="6" t="str">
        <f t="shared" si="56"/>
        <v/>
      </c>
      <c r="BC199" s="40"/>
      <c r="BI199" t="s">
        <v>712</v>
      </c>
      <c r="CS199" s="286"/>
      <c r="CT199" s="288"/>
      <c r="CU199" s="331" t="str">
        <f t="shared" si="70"/>
        <v/>
      </c>
      <c r="CV199" s="1" t="str">
        <f t="shared" si="71"/>
        <v/>
      </c>
      <c r="CW199" s="1" t="str">
        <f t="shared" si="72"/>
        <v/>
      </c>
      <c r="CZ199" s="343" t="str">
        <f t="shared" si="73"/>
        <v/>
      </c>
    </row>
    <row r="200" spans="1:104" s="1" customFormat="1" ht="13.5" customHeight="1" x14ac:dyDescent="0.2">
      <c r="A200" s="61">
        <v>185</v>
      </c>
      <c r="B200" s="218"/>
      <c r="C200" s="218"/>
      <c r="D200" s="218"/>
      <c r="E200" s="218"/>
      <c r="F200" s="218"/>
      <c r="G200" s="218"/>
      <c r="H200" s="218"/>
      <c r="I200" s="218"/>
      <c r="J200" s="218"/>
      <c r="K200" s="218"/>
      <c r="L200" s="219"/>
      <c r="M200" s="218"/>
      <c r="N200" s="254"/>
      <c r="O200" s="255"/>
      <c r="P200" s="293" t="str">
        <f>IF(G200="R",IF(OR(AND(実績自動車一覧!H200=SUM(実績事業所!$B$2-1),3&lt;実績自動車一覧!I200),AND(実績自動車一覧!H200=実績事業所!$B$2,4&gt;実績自動車一覧!I200)),"新規",""),"")</f>
        <v/>
      </c>
      <c r="Q200" s="290"/>
      <c r="R200" s="259"/>
      <c r="S200" s="204"/>
      <c r="T200" s="84"/>
      <c r="U200" s="85"/>
      <c r="V200" s="86"/>
      <c r="W200" s="87"/>
      <c r="X200" s="87"/>
      <c r="Y200" s="106"/>
      <c r="Z200" s="16"/>
      <c r="AA200" s="15" t="str">
        <f t="shared" si="57"/>
        <v/>
      </c>
      <c r="AB200" s="15" t="str">
        <f t="shared" si="58"/>
        <v/>
      </c>
      <c r="AC200" s="14" t="str">
        <f t="shared" si="50"/>
        <v/>
      </c>
      <c r="AD200" s="6" t="e">
        <f t="shared" si="59"/>
        <v>#N/A</v>
      </c>
      <c r="AE200" s="6" t="e">
        <f t="shared" si="60"/>
        <v>#N/A</v>
      </c>
      <c r="AF200" s="6" t="e">
        <f t="shared" si="61"/>
        <v>#N/A</v>
      </c>
      <c r="AG200" s="6" t="str">
        <f t="shared" si="51"/>
        <v/>
      </c>
      <c r="AH200" s="6">
        <f t="shared" si="52"/>
        <v>1</v>
      </c>
      <c r="AI200" s="6" t="e">
        <f t="shared" si="62"/>
        <v>#N/A</v>
      </c>
      <c r="AJ200" s="6" t="e">
        <f t="shared" si="63"/>
        <v>#N/A</v>
      </c>
      <c r="AK200" s="6" t="e">
        <f t="shared" si="64"/>
        <v>#N/A</v>
      </c>
      <c r="AL200" s="6" t="e">
        <f t="shared" si="65"/>
        <v>#N/A</v>
      </c>
      <c r="AM200" s="7" t="str">
        <f t="shared" si="66"/>
        <v xml:space="preserve"> </v>
      </c>
      <c r="AN200" s="6" t="e">
        <f t="shared" si="67"/>
        <v>#N/A</v>
      </c>
      <c r="AO200" s="6"/>
      <c r="AP200" s="6"/>
      <c r="AQ200" s="6"/>
      <c r="AR200" s="6"/>
      <c r="AS200" s="6"/>
      <c r="AT200" s="6"/>
      <c r="AU200" s="6"/>
      <c r="AV200" s="6"/>
      <c r="AW200" s="6">
        <f t="shared" si="68"/>
        <v>0</v>
      </c>
      <c r="AX200" s="6" t="e">
        <f t="shared" si="69"/>
        <v>#N/A</v>
      </c>
      <c r="AY200" s="6" t="str">
        <f t="shared" si="53"/>
        <v/>
      </c>
      <c r="AZ200" s="6" t="str">
        <f t="shared" si="54"/>
        <v/>
      </c>
      <c r="BA200" s="6" t="str">
        <f t="shared" si="55"/>
        <v/>
      </c>
      <c r="BB200" s="6" t="str">
        <f t="shared" si="56"/>
        <v/>
      </c>
      <c r="BC200" s="40"/>
      <c r="BI200" t="s">
        <v>655</v>
      </c>
      <c r="CS200" s="286"/>
      <c r="CT200" s="288"/>
      <c r="CU200" s="331" t="str">
        <f t="shared" si="70"/>
        <v/>
      </c>
      <c r="CV200" s="1" t="str">
        <f t="shared" si="71"/>
        <v/>
      </c>
      <c r="CW200" s="1" t="str">
        <f t="shared" si="72"/>
        <v/>
      </c>
      <c r="CZ200" s="343" t="str">
        <f t="shared" si="73"/>
        <v/>
      </c>
    </row>
    <row r="201" spans="1:104" s="1" customFormat="1" ht="13.5" customHeight="1" x14ac:dyDescent="0.2">
      <c r="A201" s="61">
        <v>186</v>
      </c>
      <c r="B201" s="218"/>
      <c r="C201" s="218"/>
      <c r="D201" s="218"/>
      <c r="E201" s="218"/>
      <c r="F201" s="218"/>
      <c r="G201" s="218"/>
      <c r="H201" s="218"/>
      <c r="I201" s="218"/>
      <c r="J201" s="218"/>
      <c r="K201" s="218"/>
      <c r="L201" s="219"/>
      <c r="M201" s="218"/>
      <c r="N201" s="254"/>
      <c r="O201" s="255"/>
      <c r="P201" s="293" t="str">
        <f>IF(G201="R",IF(OR(AND(実績自動車一覧!H201=SUM(実績事業所!$B$2-1),3&lt;実績自動車一覧!I201),AND(実績自動車一覧!H201=実績事業所!$B$2,4&gt;実績自動車一覧!I201)),"新規",""),"")</f>
        <v/>
      </c>
      <c r="Q201" s="290"/>
      <c r="R201" s="259"/>
      <c r="S201" s="204"/>
      <c r="T201" s="84"/>
      <c r="U201" s="85"/>
      <c r="V201" s="86"/>
      <c r="W201" s="87"/>
      <c r="X201" s="87"/>
      <c r="Y201" s="106"/>
      <c r="Z201" s="16"/>
      <c r="AA201" s="15" t="str">
        <f t="shared" si="57"/>
        <v/>
      </c>
      <c r="AB201" s="15" t="str">
        <f t="shared" si="58"/>
        <v/>
      </c>
      <c r="AC201" s="14" t="str">
        <f t="shared" si="50"/>
        <v/>
      </c>
      <c r="AD201" s="6" t="e">
        <f t="shared" si="59"/>
        <v>#N/A</v>
      </c>
      <c r="AE201" s="6" t="e">
        <f t="shared" si="60"/>
        <v>#N/A</v>
      </c>
      <c r="AF201" s="6" t="e">
        <f t="shared" si="61"/>
        <v>#N/A</v>
      </c>
      <c r="AG201" s="6" t="str">
        <f t="shared" si="51"/>
        <v/>
      </c>
      <c r="AH201" s="6">
        <f t="shared" si="52"/>
        <v>1</v>
      </c>
      <c r="AI201" s="6" t="e">
        <f t="shared" si="62"/>
        <v>#N/A</v>
      </c>
      <c r="AJ201" s="6" t="e">
        <f t="shared" si="63"/>
        <v>#N/A</v>
      </c>
      <c r="AK201" s="6" t="e">
        <f t="shared" si="64"/>
        <v>#N/A</v>
      </c>
      <c r="AL201" s="6" t="e">
        <f t="shared" si="65"/>
        <v>#N/A</v>
      </c>
      <c r="AM201" s="7" t="str">
        <f t="shared" si="66"/>
        <v xml:space="preserve"> </v>
      </c>
      <c r="AN201" s="6" t="e">
        <f t="shared" si="67"/>
        <v>#N/A</v>
      </c>
      <c r="AO201" s="6"/>
      <c r="AP201" s="6"/>
      <c r="AQ201" s="6"/>
      <c r="AR201" s="6"/>
      <c r="AS201" s="6"/>
      <c r="AT201" s="6"/>
      <c r="AU201" s="6"/>
      <c r="AV201" s="6"/>
      <c r="AW201" s="6">
        <f t="shared" si="68"/>
        <v>0</v>
      </c>
      <c r="AX201" s="6" t="e">
        <f t="shared" si="69"/>
        <v>#N/A</v>
      </c>
      <c r="AY201" s="6" t="str">
        <f t="shared" si="53"/>
        <v/>
      </c>
      <c r="AZ201" s="6" t="str">
        <f t="shared" si="54"/>
        <v/>
      </c>
      <c r="BA201" s="6" t="str">
        <f t="shared" si="55"/>
        <v/>
      </c>
      <c r="BB201" s="6" t="str">
        <f t="shared" si="56"/>
        <v/>
      </c>
      <c r="BC201" s="40"/>
      <c r="BI201" t="s">
        <v>657</v>
      </c>
      <c r="CS201" s="286"/>
      <c r="CT201" s="288"/>
      <c r="CU201" s="331" t="str">
        <f t="shared" si="70"/>
        <v/>
      </c>
      <c r="CV201" s="1" t="str">
        <f t="shared" si="71"/>
        <v/>
      </c>
      <c r="CW201" s="1" t="str">
        <f t="shared" si="72"/>
        <v/>
      </c>
      <c r="CZ201" s="343" t="str">
        <f t="shared" si="73"/>
        <v/>
      </c>
    </row>
    <row r="202" spans="1:104" s="1" customFormat="1" ht="13.5" customHeight="1" x14ac:dyDescent="0.2">
      <c r="A202" s="61">
        <v>187</v>
      </c>
      <c r="B202" s="218"/>
      <c r="C202" s="218"/>
      <c r="D202" s="218"/>
      <c r="E202" s="218"/>
      <c r="F202" s="218"/>
      <c r="G202" s="218"/>
      <c r="H202" s="218"/>
      <c r="I202" s="218"/>
      <c r="J202" s="218"/>
      <c r="K202" s="218"/>
      <c r="L202" s="219"/>
      <c r="M202" s="218"/>
      <c r="N202" s="254"/>
      <c r="O202" s="255"/>
      <c r="P202" s="293" t="str">
        <f>IF(G202="R",IF(OR(AND(実績自動車一覧!H202=SUM(実績事業所!$B$2-1),3&lt;実績自動車一覧!I202),AND(実績自動車一覧!H202=実績事業所!$B$2,4&gt;実績自動車一覧!I202)),"新規",""),"")</f>
        <v/>
      </c>
      <c r="Q202" s="290"/>
      <c r="R202" s="259"/>
      <c r="S202" s="204"/>
      <c r="T202" s="84"/>
      <c r="U202" s="85"/>
      <c r="V202" s="86"/>
      <c r="W202" s="87"/>
      <c r="X202" s="87"/>
      <c r="Y202" s="106"/>
      <c r="Z202" s="16"/>
      <c r="AA202" s="15" t="str">
        <f t="shared" si="57"/>
        <v/>
      </c>
      <c r="AB202" s="15" t="str">
        <f t="shared" si="58"/>
        <v/>
      </c>
      <c r="AC202" s="14" t="str">
        <f t="shared" si="50"/>
        <v/>
      </c>
      <c r="AD202" s="6" t="e">
        <f t="shared" si="59"/>
        <v>#N/A</v>
      </c>
      <c r="AE202" s="6" t="e">
        <f t="shared" si="60"/>
        <v>#N/A</v>
      </c>
      <c r="AF202" s="6" t="e">
        <f t="shared" si="61"/>
        <v>#N/A</v>
      </c>
      <c r="AG202" s="6" t="str">
        <f t="shared" si="51"/>
        <v/>
      </c>
      <c r="AH202" s="6">
        <f t="shared" si="52"/>
        <v>1</v>
      </c>
      <c r="AI202" s="6" t="e">
        <f t="shared" si="62"/>
        <v>#N/A</v>
      </c>
      <c r="AJ202" s="6" t="e">
        <f t="shared" si="63"/>
        <v>#N/A</v>
      </c>
      <c r="AK202" s="6" t="e">
        <f t="shared" si="64"/>
        <v>#N/A</v>
      </c>
      <c r="AL202" s="6" t="e">
        <f t="shared" si="65"/>
        <v>#N/A</v>
      </c>
      <c r="AM202" s="7" t="str">
        <f t="shared" si="66"/>
        <v xml:space="preserve"> </v>
      </c>
      <c r="AN202" s="6" t="e">
        <f t="shared" si="67"/>
        <v>#N/A</v>
      </c>
      <c r="AO202" s="6"/>
      <c r="AP202" s="6"/>
      <c r="AQ202" s="6"/>
      <c r="AR202" s="6"/>
      <c r="AS202" s="6"/>
      <c r="AT202" s="6"/>
      <c r="AU202" s="6"/>
      <c r="AV202" s="6"/>
      <c r="AW202" s="6">
        <f t="shared" si="68"/>
        <v>0</v>
      </c>
      <c r="AX202" s="6" t="e">
        <f t="shared" si="69"/>
        <v>#N/A</v>
      </c>
      <c r="AY202" s="6" t="str">
        <f t="shared" si="53"/>
        <v/>
      </c>
      <c r="AZ202" s="6" t="str">
        <f t="shared" si="54"/>
        <v/>
      </c>
      <c r="BA202" s="6" t="str">
        <f t="shared" si="55"/>
        <v/>
      </c>
      <c r="BB202" s="6" t="str">
        <f t="shared" si="56"/>
        <v/>
      </c>
      <c r="BC202" s="40"/>
      <c r="BI202" t="s">
        <v>659</v>
      </c>
      <c r="CS202" s="286"/>
      <c r="CT202" s="288"/>
      <c r="CU202" s="331" t="str">
        <f t="shared" si="70"/>
        <v/>
      </c>
      <c r="CV202" s="1" t="str">
        <f t="shared" si="71"/>
        <v/>
      </c>
      <c r="CW202" s="1" t="str">
        <f t="shared" si="72"/>
        <v/>
      </c>
      <c r="CZ202" s="343" t="str">
        <f t="shared" si="73"/>
        <v/>
      </c>
    </row>
    <row r="203" spans="1:104" s="1" customFormat="1" ht="13.5" customHeight="1" x14ac:dyDescent="0.2">
      <c r="A203" s="61">
        <v>188</v>
      </c>
      <c r="B203" s="218"/>
      <c r="C203" s="218"/>
      <c r="D203" s="218"/>
      <c r="E203" s="218"/>
      <c r="F203" s="218"/>
      <c r="G203" s="218"/>
      <c r="H203" s="218"/>
      <c r="I203" s="218"/>
      <c r="J203" s="218"/>
      <c r="K203" s="218"/>
      <c r="L203" s="219"/>
      <c r="M203" s="218"/>
      <c r="N203" s="254"/>
      <c r="O203" s="255"/>
      <c r="P203" s="293" t="str">
        <f>IF(G203="R",IF(OR(AND(実績自動車一覧!H203=SUM(実績事業所!$B$2-1),3&lt;実績自動車一覧!I203),AND(実績自動車一覧!H203=実績事業所!$B$2,4&gt;実績自動車一覧!I203)),"新規",""),"")</f>
        <v/>
      </c>
      <c r="Q203" s="290"/>
      <c r="R203" s="259"/>
      <c r="S203" s="204"/>
      <c r="T203" s="84"/>
      <c r="U203" s="85"/>
      <c r="V203" s="86"/>
      <c r="W203" s="87"/>
      <c r="X203" s="87"/>
      <c r="Y203" s="106"/>
      <c r="Z203" s="16"/>
      <c r="AA203" s="15" t="str">
        <f t="shared" si="57"/>
        <v/>
      </c>
      <c r="AB203" s="15" t="str">
        <f t="shared" si="58"/>
        <v/>
      </c>
      <c r="AC203" s="14" t="str">
        <f t="shared" si="50"/>
        <v/>
      </c>
      <c r="AD203" s="6" t="e">
        <f t="shared" si="59"/>
        <v>#N/A</v>
      </c>
      <c r="AE203" s="6" t="e">
        <f t="shared" si="60"/>
        <v>#N/A</v>
      </c>
      <c r="AF203" s="6" t="e">
        <f t="shared" si="61"/>
        <v>#N/A</v>
      </c>
      <c r="AG203" s="6" t="str">
        <f t="shared" si="51"/>
        <v/>
      </c>
      <c r="AH203" s="6">
        <f t="shared" si="52"/>
        <v>1</v>
      </c>
      <c r="AI203" s="6" t="e">
        <f t="shared" si="62"/>
        <v>#N/A</v>
      </c>
      <c r="AJ203" s="6" t="e">
        <f t="shared" si="63"/>
        <v>#N/A</v>
      </c>
      <c r="AK203" s="6" t="e">
        <f t="shared" si="64"/>
        <v>#N/A</v>
      </c>
      <c r="AL203" s="6" t="e">
        <f t="shared" si="65"/>
        <v>#N/A</v>
      </c>
      <c r="AM203" s="7" t="str">
        <f t="shared" si="66"/>
        <v xml:space="preserve"> </v>
      </c>
      <c r="AN203" s="6" t="e">
        <f t="shared" si="67"/>
        <v>#N/A</v>
      </c>
      <c r="AO203" s="6"/>
      <c r="AP203" s="6"/>
      <c r="AQ203" s="6"/>
      <c r="AR203" s="6"/>
      <c r="AS203" s="6"/>
      <c r="AT203" s="6"/>
      <c r="AU203" s="6"/>
      <c r="AV203" s="6"/>
      <c r="AW203" s="6">
        <f t="shared" si="68"/>
        <v>0</v>
      </c>
      <c r="AX203" s="6" t="e">
        <f t="shared" si="69"/>
        <v>#N/A</v>
      </c>
      <c r="AY203" s="6" t="str">
        <f t="shared" si="53"/>
        <v/>
      </c>
      <c r="AZ203" s="6" t="str">
        <f t="shared" si="54"/>
        <v/>
      </c>
      <c r="BA203" s="6" t="str">
        <f t="shared" si="55"/>
        <v/>
      </c>
      <c r="BB203" s="6" t="str">
        <f t="shared" si="56"/>
        <v/>
      </c>
      <c r="BC203" s="40"/>
      <c r="BI203" t="s">
        <v>669</v>
      </c>
      <c r="CS203" s="286"/>
      <c r="CT203" s="288"/>
      <c r="CU203" s="331" t="str">
        <f t="shared" si="70"/>
        <v/>
      </c>
      <c r="CV203" s="1" t="str">
        <f t="shared" si="71"/>
        <v/>
      </c>
      <c r="CW203" s="1" t="str">
        <f t="shared" si="72"/>
        <v/>
      </c>
      <c r="CZ203" s="343" t="str">
        <f t="shared" si="73"/>
        <v/>
      </c>
    </row>
    <row r="204" spans="1:104" s="1" customFormat="1" ht="13.5" customHeight="1" x14ac:dyDescent="0.2">
      <c r="A204" s="61">
        <v>189</v>
      </c>
      <c r="B204" s="218"/>
      <c r="C204" s="218"/>
      <c r="D204" s="218"/>
      <c r="E204" s="218"/>
      <c r="F204" s="218"/>
      <c r="G204" s="218"/>
      <c r="H204" s="218"/>
      <c r="I204" s="218"/>
      <c r="J204" s="218"/>
      <c r="K204" s="218"/>
      <c r="L204" s="219"/>
      <c r="M204" s="218"/>
      <c r="N204" s="254"/>
      <c r="O204" s="255"/>
      <c r="P204" s="293" t="str">
        <f>IF(G204="R",IF(OR(AND(実績自動車一覧!H204=SUM(実績事業所!$B$2-1),3&lt;実績自動車一覧!I204),AND(実績自動車一覧!H204=実績事業所!$B$2,4&gt;実績自動車一覧!I204)),"新規",""),"")</f>
        <v/>
      </c>
      <c r="Q204" s="290"/>
      <c r="R204" s="259"/>
      <c r="S204" s="204"/>
      <c r="T204" s="84"/>
      <c r="U204" s="85"/>
      <c r="V204" s="86"/>
      <c r="W204" s="87"/>
      <c r="X204" s="87"/>
      <c r="Y204" s="106"/>
      <c r="Z204" s="16"/>
      <c r="AA204" s="15" t="str">
        <f t="shared" si="57"/>
        <v/>
      </c>
      <c r="AB204" s="15" t="str">
        <f t="shared" si="58"/>
        <v/>
      </c>
      <c r="AC204" s="14" t="str">
        <f t="shared" si="50"/>
        <v/>
      </c>
      <c r="AD204" s="6" t="e">
        <f t="shared" si="59"/>
        <v>#N/A</v>
      </c>
      <c r="AE204" s="6" t="e">
        <f t="shared" si="60"/>
        <v>#N/A</v>
      </c>
      <c r="AF204" s="6" t="e">
        <f t="shared" si="61"/>
        <v>#N/A</v>
      </c>
      <c r="AG204" s="6" t="str">
        <f t="shared" si="51"/>
        <v/>
      </c>
      <c r="AH204" s="6">
        <f t="shared" si="52"/>
        <v>1</v>
      </c>
      <c r="AI204" s="6" t="e">
        <f t="shared" si="62"/>
        <v>#N/A</v>
      </c>
      <c r="AJ204" s="6" t="e">
        <f t="shared" si="63"/>
        <v>#N/A</v>
      </c>
      <c r="AK204" s="6" t="e">
        <f t="shared" si="64"/>
        <v>#N/A</v>
      </c>
      <c r="AL204" s="6" t="e">
        <f t="shared" si="65"/>
        <v>#N/A</v>
      </c>
      <c r="AM204" s="7" t="str">
        <f t="shared" si="66"/>
        <v xml:space="preserve"> </v>
      </c>
      <c r="AN204" s="6" t="e">
        <f t="shared" si="67"/>
        <v>#N/A</v>
      </c>
      <c r="AO204" s="6"/>
      <c r="AP204" s="6"/>
      <c r="AQ204" s="6"/>
      <c r="AR204" s="6"/>
      <c r="AS204" s="6"/>
      <c r="AT204" s="6"/>
      <c r="AU204" s="6"/>
      <c r="AV204" s="6"/>
      <c r="AW204" s="6">
        <f t="shared" si="68"/>
        <v>0</v>
      </c>
      <c r="AX204" s="6" t="e">
        <f t="shared" si="69"/>
        <v>#N/A</v>
      </c>
      <c r="AY204" s="6" t="str">
        <f t="shared" si="53"/>
        <v/>
      </c>
      <c r="AZ204" s="6" t="str">
        <f t="shared" si="54"/>
        <v/>
      </c>
      <c r="BA204" s="6" t="str">
        <f t="shared" si="55"/>
        <v/>
      </c>
      <c r="BB204" s="6" t="str">
        <f t="shared" si="56"/>
        <v/>
      </c>
      <c r="BC204" s="40"/>
      <c r="BI204" t="s">
        <v>671</v>
      </c>
      <c r="CS204" s="286"/>
      <c r="CT204" s="288"/>
      <c r="CU204" s="331" t="str">
        <f t="shared" si="70"/>
        <v/>
      </c>
      <c r="CV204" s="1" t="str">
        <f t="shared" si="71"/>
        <v/>
      </c>
      <c r="CW204" s="1" t="str">
        <f t="shared" si="72"/>
        <v/>
      </c>
      <c r="CZ204" s="343" t="str">
        <f t="shared" si="73"/>
        <v/>
      </c>
    </row>
    <row r="205" spans="1:104" s="1" customFormat="1" ht="13.5" customHeight="1" x14ac:dyDescent="0.2">
      <c r="A205" s="61">
        <v>190</v>
      </c>
      <c r="B205" s="218"/>
      <c r="C205" s="218"/>
      <c r="D205" s="218"/>
      <c r="E205" s="218"/>
      <c r="F205" s="218"/>
      <c r="G205" s="218"/>
      <c r="H205" s="218"/>
      <c r="I205" s="218"/>
      <c r="J205" s="218"/>
      <c r="K205" s="218"/>
      <c r="L205" s="219"/>
      <c r="M205" s="218"/>
      <c r="N205" s="254"/>
      <c r="O205" s="255"/>
      <c r="P205" s="293" t="str">
        <f>IF(G205="R",IF(OR(AND(実績自動車一覧!H205=SUM(実績事業所!$B$2-1),3&lt;実績自動車一覧!I205),AND(実績自動車一覧!H205=実績事業所!$B$2,4&gt;実績自動車一覧!I205)),"新規",""),"")</f>
        <v/>
      </c>
      <c r="Q205" s="290"/>
      <c r="R205" s="259"/>
      <c r="S205" s="204"/>
      <c r="T205" s="84"/>
      <c r="U205" s="85"/>
      <c r="V205" s="86"/>
      <c r="W205" s="87"/>
      <c r="X205" s="87"/>
      <c r="Y205" s="106"/>
      <c r="Z205" s="16"/>
      <c r="AA205" s="15" t="str">
        <f t="shared" si="57"/>
        <v/>
      </c>
      <c r="AB205" s="15" t="str">
        <f t="shared" si="58"/>
        <v/>
      </c>
      <c r="AC205" s="14" t="str">
        <f t="shared" si="50"/>
        <v/>
      </c>
      <c r="AD205" s="6" t="e">
        <f t="shared" si="59"/>
        <v>#N/A</v>
      </c>
      <c r="AE205" s="6" t="e">
        <f t="shared" si="60"/>
        <v>#N/A</v>
      </c>
      <c r="AF205" s="6" t="e">
        <f t="shared" si="61"/>
        <v>#N/A</v>
      </c>
      <c r="AG205" s="6" t="str">
        <f t="shared" si="51"/>
        <v/>
      </c>
      <c r="AH205" s="6">
        <f t="shared" si="52"/>
        <v>1</v>
      </c>
      <c r="AI205" s="6" t="e">
        <f t="shared" si="62"/>
        <v>#N/A</v>
      </c>
      <c r="AJ205" s="6" t="e">
        <f t="shared" si="63"/>
        <v>#N/A</v>
      </c>
      <c r="AK205" s="6" t="e">
        <f t="shared" si="64"/>
        <v>#N/A</v>
      </c>
      <c r="AL205" s="6" t="e">
        <f t="shared" si="65"/>
        <v>#N/A</v>
      </c>
      <c r="AM205" s="7" t="str">
        <f t="shared" si="66"/>
        <v xml:space="preserve"> </v>
      </c>
      <c r="AN205" s="6" t="e">
        <f t="shared" si="67"/>
        <v>#N/A</v>
      </c>
      <c r="AO205" s="6"/>
      <c r="AP205" s="6"/>
      <c r="AQ205" s="6"/>
      <c r="AR205" s="6"/>
      <c r="AS205" s="6"/>
      <c r="AT205" s="6"/>
      <c r="AU205" s="6"/>
      <c r="AV205" s="6"/>
      <c r="AW205" s="6">
        <f t="shared" si="68"/>
        <v>0</v>
      </c>
      <c r="AX205" s="6" t="e">
        <f t="shared" si="69"/>
        <v>#N/A</v>
      </c>
      <c r="AY205" s="6" t="str">
        <f t="shared" si="53"/>
        <v/>
      </c>
      <c r="AZ205" s="6" t="str">
        <f t="shared" si="54"/>
        <v/>
      </c>
      <c r="BA205" s="6" t="str">
        <f t="shared" si="55"/>
        <v/>
      </c>
      <c r="BB205" s="6" t="str">
        <f t="shared" si="56"/>
        <v/>
      </c>
      <c r="BC205" s="40"/>
      <c r="BI205" t="s">
        <v>673</v>
      </c>
      <c r="CS205" s="286"/>
      <c r="CT205" s="288"/>
      <c r="CU205" s="331" t="str">
        <f t="shared" si="70"/>
        <v/>
      </c>
      <c r="CV205" s="1" t="str">
        <f t="shared" si="71"/>
        <v/>
      </c>
      <c r="CW205" s="1" t="str">
        <f t="shared" si="72"/>
        <v/>
      </c>
      <c r="CZ205" s="343" t="str">
        <f t="shared" si="73"/>
        <v/>
      </c>
    </row>
    <row r="206" spans="1:104" s="1" customFormat="1" ht="13.5" customHeight="1" x14ac:dyDescent="0.2">
      <c r="A206" s="61">
        <v>191</v>
      </c>
      <c r="B206" s="218"/>
      <c r="C206" s="218"/>
      <c r="D206" s="218"/>
      <c r="E206" s="218"/>
      <c r="F206" s="218"/>
      <c r="G206" s="218"/>
      <c r="H206" s="218"/>
      <c r="I206" s="218"/>
      <c r="J206" s="218"/>
      <c r="K206" s="218"/>
      <c r="L206" s="219"/>
      <c r="M206" s="218"/>
      <c r="N206" s="254"/>
      <c r="O206" s="255"/>
      <c r="P206" s="293" t="str">
        <f>IF(G206="R",IF(OR(AND(実績自動車一覧!H206=SUM(実績事業所!$B$2-1),3&lt;実績自動車一覧!I206),AND(実績自動車一覧!H206=実績事業所!$B$2,4&gt;実績自動車一覧!I206)),"新規",""),"")</f>
        <v/>
      </c>
      <c r="Q206" s="290"/>
      <c r="R206" s="259"/>
      <c r="S206" s="204"/>
      <c r="T206" s="84"/>
      <c r="U206" s="85"/>
      <c r="V206" s="86"/>
      <c r="W206" s="87"/>
      <c r="X206" s="87"/>
      <c r="Y206" s="106"/>
      <c r="Z206" s="16"/>
      <c r="AA206" s="15" t="str">
        <f t="shared" si="57"/>
        <v/>
      </c>
      <c r="AB206" s="15" t="str">
        <f t="shared" si="58"/>
        <v/>
      </c>
      <c r="AC206" s="14" t="str">
        <f t="shared" si="50"/>
        <v/>
      </c>
      <c r="AD206" s="6" t="e">
        <f t="shared" si="59"/>
        <v>#N/A</v>
      </c>
      <c r="AE206" s="6" t="e">
        <f t="shared" si="60"/>
        <v>#N/A</v>
      </c>
      <c r="AF206" s="6" t="e">
        <f t="shared" si="61"/>
        <v>#N/A</v>
      </c>
      <c r="AG206" s="6" t="str">
        <f t="shared" si="51"/>
        <v/>
      </c>
      <c r="AH206" s="6">
        <f t="shared" si="52"/>
        <v>1</v>
      </c>
      <c r="AI206" s="6" t="e">
        <f t="shared" si="62"/>
        <v>#N/A</v>
      </c>
      <c r="AJ206" s="6" t="e">
        <f t="shared" si="63"/>
        <v>#N/A</v>
      </c>
      <c r="AK206" s="6" t="e">
        <f t="shared" si="64"/>
        <v>#N/A</v>
      </c>
      <c r="AL206" s="6" t="e">
        <f t="shared" si="65"/>
        <v>#N/A</v>
      </c>
      <c r="AM206" s="7" t="str">
        <f t="shared" si="66"/>
        <v xml:space="preserve"> </v>
      </c>
      <c r="AN206" s="6" t="e">
        <f t="shared" si="67"/>
        <v>#N/A</v>
      </c>
      <c r="AO206" s="6"/>
      <c r="AP206" s="6"/>
      <c r="AQ206" s="6"/>
      <c r="AR206" s="6"/>
      <c r="AS206" s="6"/>
      <c r="AT206" s="6"/>
      <c r="AU206" s="6"/>
      <c r="AV206" s="6"/>
      <c r="AW206" s="6">
        <f t="shared" si="68"/>
        <v>0</v>
      </c>
      <c r="AX206" s="6" t="e">
        <f t="shared" si="69"/>
        <v>#N/A</v>
      </c>
      <c r="AY206" s="6" t="str">
        <f t="shared" si="53"/>
        <v/>
      </c>
      <c r="AZ206" s="6" t="str">
        <f t="shared" si="54"/>
        <v/>
      </c>
      <c r="BA206" s="6" t="str">
        <f t="shared" si="55"/>
        <v/>
      </c>
      <c r="BB206" s="6" t="str">
        <f t="shared" si="56"/>
        <v/>
      </c>
      <c r="BC206" s="40"/>
      <c r="BI206" t="s">
        <v>675</v>
      </c>
      <c r="CS206" s="286"/>
      <c r="CT206" s="288"/>
      <c r="CU206" s="331" t="str">
        <f t="shared" si="70"/>
        <v/>
      </c>
      <c r="CV206" s="1" t="str">
        <f t="shared" si="71"/>
        <v/>
      </c>
      <c r="CW206" s="1" t="str">
        <f t="shared" si="72"/>
        <v/>
      </c>
      <c r="CZ206" s="343" t="str">
        <f t="shared" si="73"/>
        <v/>
      </c>
    </row>
    <row r="207" spans="1:104" s="1" customFormat="1" ht="13.5" customHeight="1" x14ac:dyDescent="0.2">
      <c r="A207" s="61">
        <v>192</v>
      </c>
      <c r="B207" s="218"/>
      <c r="C207" s="218"/>
      <c r="D207" s="218"/>
      <c r="E207" s="218"/>
      <c r="F207" s="218"/>
      <c r="G207" s="218"/>
      <c r="H207" s="218"/>
      <c r="I207" s="218"/>
      <c r="J207" s="218"/>
      <c r="K207" s="218"/>
      <c r="L207" s="219"/>
      <c r="M207" s="218"/>
      <c r="N207" s="254"/>
      <c r="O207" s="255"/>
      <c r="P207" s="293" t="str">
        <f>IF(G207="R",IF(OR(AND(実績自動車一覧!H207=SUM(実績事業所!$B$2-1),3&lt;実績自動車一覧!I207),AND(実績自動車一覧!H207=実績事業所!$B$2,4&gt;実績自動車一覧!I207)),"新規",""),"")</f>
        <v/>
      </c>
      <c r="Q207" s="290"/>
      <c r="R207" s="259"/>
      <c r="S207" s="204"/>
      <c r="T207" s="84"/>
      <c r="U207" s="85"/>
      <c r="V207" s="86"/>
      <c r="W207" s="87"/>
      <c r="X207" s="87"/>
      <c r="Y207" s="106"/>
      <c r="Z207" s="16"/>
      <c r="AA207" s="15" t="str">
        <f t="shared" si="57"/>
        <v/>
      </c>
      <c r="AB207" s="15" t="str">
        <f t="shared" si="58"/>
        <v/>
      </c>
      <c r="AC207" s="14" t="str">
        <f t="shared" si="50"/>
        <v/>
      </c>
      <c r="AD207" s="6" t="e">
        <f t="shared" si="59"/>
        <v>#N/A</v>
      </c>
      <c r="AE207" s="6" t="e">
        <f t="shared" si="60"/>
        <v>#N/A</v>
      </c>
      <c r="AF207" s="6" t="e">
        <f t="shared" si="61"/>
        <v>#N/A</v>
      </c>
      <c r="AG207" s="6" t="str">
        <f t="shared" si="51"/>
        <v/>
      </c>
      <c r="AH207" s="6">
        <f t="shared" si="52"/>
        <v>1</v>
      </c>
      <c r="AI207" s="6" t="e">
        <f t="shared" si="62"/>
        <v>#N/A</v>
      </c>
      <c r="AJ207" s="6" t="e">
        <f t="shared" si="63"/>
        <v>#N/A</v>
      </c>
      <c r="AK207" s="6" t="e">
        <f t="shared" si="64"/>
        <v>#N/A</v>
      </c>
      <c r="AL207" s="6" t="e">
        <f t="shared" si="65"/>
        <v>#N/A</v>
      </c>
      <c r="AM207" s="7" t="str">
        <f t="shared" si="66"/>
        <v xml:space="preserve"> </v>
      </c>
      <c r="AN207" s="6" t="e">
        <f t="shared" si="67"/>
        <v>#N/A</v>
      </c>
      <c r="AO207" s="6"/>
      <c r="AP207" s="6"/>
      <c r="AQ207" s="6"/>
      <c r="AR207" s="6"/>
      <c r="AS207" s="6"/>
      <c r="AT207" s="6"/>
      <c r="AU207" s="6"/>
      <c r="AV207" s="6"/>
      <c r="AW207" s="6">
        <f t="shared" si="68"/>
        <v>0</v>
      </c>
      <c r="AX207" s="6" t="e">
        <f t="shared" si="69"/>
        <v>#N/A</v>
      </c>
      <c r="AY207" s="6" t="str">
        <f t="shared" si="53"/>
        <v/>
      </c>
      <c r="AZ207" s="6" t="str">
        <f t="shared" si="54"/>
        <v/>
      </c>
      <c r="BA207" s="6" t="str">
        <f t="shared" si="55"/>
        <v/>
      </c>
      <c r="BB207" s="6" t="str">
        <f t="shared" si="56"/>
        <v/>
      </c>
      <c r="BC207" s="40"/>
      <c r="BI207" t="s">
        <v>677</v>
      </c>
      <c r="CS207" s="286"/>
      <c r="CT207" s="288"/>
      <c r="CU207" s="331" t="str">
        <f t="shared" si="70"/>
        <v/>
      </c>
      <c r="CV207" s="1" t="str">
        <f t="shared" si="71"/>
        <v/>
      </c>
      <c r="CW207" s="1" t="str">
        <f t="shared" si="72"/>
        <v/>
      </c>
      <c r="CZ207" s="343" t="str">
        <f t="shared" si="73"/>
        <v/>
      </c>
    </row>
    <row r="208" spans="1:104" s="1" customFormat="1" ht="13.5" customHeight="1" x14ac:dyDescent="0.2">
      <c r="A208" s="61">
        <v>193</v>
      </c>
      <c r="B208" s="218"/>
      <c r="C208" s="218"/>
      <c r="D208" s="218"/>
      <c r="E208" s="218"/>
      <c r="F208" s="218"/>
      <c r="G208" s="218"/>
      <c r="H208" s="218"/>
      <c r="I208" s="218"/>
      <c r="J208" s="218"/>
      <c r="K208" s="218"/>
      <c r="L208" s="219"/>
      <c r="M208" s="218"/>
      <c r="N208" s="254"/>
      <c r="O208" s="255"/>
      <c r="P208" s="293" t="str">
        <f>IF(G208="R",IF(OR(AND(実績自動車一覧!H208=SUM(実績事業所!$B$2-1),3&lt;実績自動車一覧!I208),AND(実績自動車一覧!H208=実績事業所!$B$2,4&gt;実績自動車一覧!I208)),"新規",""),"")</f>
        <v/>
      </c>
      <c r="Q208" s="290"/>
      <c r="R208" s="259"/>
      <c r="S208" s="204"/>
      <c r="T208" s="84"/>
      <c r="U208" s="85"/>
      <c r="V208" s="86"/>
      <c r="W208" s="87"/>
      <c r="X208" s="87"/>
      <c r="Y208" s="106"/>
      <c r="Z208" s="16"/>
      <c r="AA208" s="15" t="str">
        <f t="shared" si="57"/>
        <v/>
      </c>
      <c r="AB208" s="15" t="str">
        <f t="shared" si="58"/>
        <v/>
      </c>
      <c r="AC208" s="14" t="str">
        <f t="shared" ref="AC208:AC215" si="74">IF(ISBLANK(J208)=TRUE,"",IF(OR(ISBLANK(B208)=TRUE),1,""))</f>
        <v/>
      </c>
      <c r="AD208" s="6" t="e">
        <f t="shared" si="59"/>
        <v>#N/A</v>
      </c>
      <c r="AE208" s="6" t="e">
        <f t="shared" si="60"/>
        <v>#N/A</v>
      </c>
      <c r="AF208" s="6" t="e">
        <f t="shared" si="61"/>
        <v>#N/A</v>
      </c>
      <c r="AG208" s="6" t="str">
        <f t="shared" ref="AG208:AG215" si="75">IF(ISERROR(SEARCH("-",K208,1))=TRUE,ASC(UPPER(K208)),ASC(UPPER(LEFT(K208,SEARCH("-",K208,1)-1))))</f>
        <v/>
      </c>
      <c r="AH208" s="6">
        <f t="shared" ref="AH208:AH215" si="76">IF(L208&gt;3500,L208/1000,1)</f>
        <v>1</v>
      </c>
      <c r="AI208" s="6" t="e">
        <f t="shared" si="62"/>
        <v>#N/A</v>
      </c>
      <c r="AJ208" s="6" t="e">
        <f t="shared" si="63"/>
        <v>#N/A</v>
      </c>
      <c r="AK208" s="6" t="e">
        <f t="shared" si="64"/>
        <v>#N/A</v>
      </c>
      <c r="AL208" s="6" t="e">
        <f t="shared" si="65"/>
        <v>#N/A</v>
      </c>
      <c r="AM208" s="7" t="str">
        <f t="shared" si="66"/>
        <v xml:space="preserve"> </v>
      </c>
      <c r="AN208" s="6" t="e">
        <f t="shared" si="67"/>
        <v>#N/A</v>
      </c>
      <c r="AO208" s="6"/>
      <c r="AP208" s="6"/>
      <c r="AQ208" s="6"/>
      <c r="AR208" s="6"/>
      <c r="AS208" s="6"/>
      <c r="AT208" s="6"/>
      <c r="AU208" s="6"/>
      <c r="AV208" s="6"/>
      <c r="AW208" s="6">
        <f t="shared" si="68"/>
        <v>0</v>
      </c>
      <c r="AX208" s="6" t="e">
        <f t="shared" si="69"/>
        <v>#N/A</v>
      </c>
      <c r="AY208" s="6" t="str">
        <f t="shared" ref="AY208:AY215" si="77">IF(J208="","",VLOOKUP(J208,$BD$17:$BH$25,5,FALSE))</f>
        <v/>
      </c>
      <c r="AZ208" s="6" t="str">
        <f t="shared" ref="AZ208:AZ215" si="78">IF(D208="","",VLOOKUP(CONCATENATE("A",LEFT(D208)),$BW$17:$BX$26,2,FALSE))</f>
        <v/>
      </c>
      <c r="BA208" s="6" t="str">
        <f t="shared" ref="BA208:BA215" si="79">IF(AY208=AZ208,"",1)</f>
        <v/>
      </c>
      <c r="BB208" s="6" t="str">
        <f t="shared" ref="BB208:BB215" si="80">CONCATENATE(C208,D208,E208,F208)</f>
        <v/>
      </c>
      <c r="BC208" s="40"/>
      <c r="BI208" t="s">
        <v>679</v>
      </c>
      <c r="CS208" s="286"/>
      <c r="CT208" s="288"/>
      <c r="CU208" s="331" t="str">
        <f t="shared" si="70"/>
        <v/>
      </c>
      <c r="CV208" s="1" t="str">
        <f t="shared" si="71"/>
        <v/>
      </c>
      <c r="CW208" s="1" t="str">
        <f t="shared" si="72"/>
        <v/>
      </c>
      <c r="CZ208" s="343" t="str">
        <f t="shared" si="73"/>
        <v/>
      </c>
    </row>
    <row r="209" spans="1:104" s="1" customFormat="1" ht="13.5" customHeight="1" x14ac:dyDescent="0.2">
      <c r="A209" s="61">
        <v>194</v>
      </c>
      <c r="B209" s="218"/>
      <c r="C209" s="218"/>
      <c r="D209" s="218"/>
      <c r="E209" s="218"/>
      <c r="F209" s="218"/>
      <c r="G209" s="218"/>
      <c r="H209" s="218"/>
      <c r="I209" s="218"/>
      <c r="J209" s="218"/>
      <c r="K209" s="218"/>
      <c r="L209" s="219"/>
      <c r="M209" s="218"/>
      <c r="N209" s="254"/>
      <c r="O209" s="255"/>
      <c r="P209" s="293" t="str">
        <f>IF(G209="R",IF(OR(AND(実績自動車一覧!H209=SUM(実績事業所!$B$2-1),3&lt;実績自動車一覧!I209),AND(実績自動車一覧!H209=実績事業所!$B$2,4&gt;実績自動車一覧!I209)),"新規",""),"")</f>
        <v/>
      </c>
      <c r="Q209" s="290"/>
      <c r="R209" s="259"/>
      <c r="S209" s="204"/>
      <c r="T209" s="84"/>
      <c r="U209" s="85"/>
      <c r="V209" s="86"/>
      <c r="W209" s="87"/>
      <c r="X209" s="87"/>
      <c r="Y209" s="106"/>
      <c r="Z209" s="16"/>
      <c r="AA209" s="15" t="str">
        <f t="shared" ref="AA209:AA215" si="81">IF(Q209="","",Q209)</f>
        <v/>
      </c>
      <c r="AB209" s="15" t="str">
        <f t="shared" ref="AB209:AB215" si="82">IF(R209="","",R209)</f>
        <v/>
      </c>
      <c r="AC209" s="14" t="str">
        <f t="shared" si="74"/>
        <v/>
      </c>
      <c r="AD209" s="6" t="e">
        <f t="shared" ref="AD209:AD215" si="83">VLOOKUP(J209,$BD$17:$BG$23,2,FALSE)</f>
        <v>#N/A</v>
      </c>
      <c r="AE209" s="6" t="e">
        <f t="shared" ref="AE209:AE215" si="84">VLOOKUP(J209,$BD$17:$BG$23,3,FALSE)</f>
        <v>#N/A</v>
      </c>
      <c r="AF209" s="6" t="e">
        <f t="shared" ref="AF209:AF215" si="85">VLOOKUP(J209,$BD$17:$BG$23,4,FALSE)</f>
        <v>#N/A</v>
      </c>
      <c r="AG209" s="6" t="str">
        <f t="shared" si="75"/>
        <v/>
      </c>
      <c r="AH209" s="6">
        <f t="shared" si="76"/>
        <v>1</v>
      </c>
      <c r="AI209" s="6" t="e">
        <f t="shared" ref="AI209:AI215" si="86">IF(AF209=9,0,IF(L209&lt;=1700,1,IF(L209&lt;=2500,2,IF(L209&lt;=3500,3,4))))</f>
        <v>#N/A</v>
      </c>
      <c r="AJ209" s="6" t="e">
        <f t="shared" ref="AJ209:AJ215" si="87">IF(AF209=5,0,IF(AF209=9,0,IF(L209&lt;=1700,1,IF(L209&lt;=2500,2,IF(L209&lt;=3500,3,4)))))</f>
        <v>#N/A</v>
      </c>
      <c r="AK209" s="6" t="e">
        <f t="shared" ref="AK209:AK215" si="88">VLOOKUP(M209,$BL$17:$BM$27,2,FALSE)</f>
        <v>#N/A</v>
      </c>
      <c r="AL209" s="6" t="e">
        <f t="shared" ref="AL209:AL215" si="89">VLOOKUP(AN209,排出係数表,9,FALSE)</f>
        <v>#N/A</v>
      </c>
      <c r="AM209" s="7" t="str">
        <f t="shared" ref="AM209:AM215" si="90">IF(OR(ISBLANK(M209)=TRUE,ISBLANK(B209)=TRUE)," ",P209&amp;CONCATENATE(B209,AF209,AI209))</f>
        <v xml:space="preserve"> </v>
      </c>
      <c r="AN209" s="6" t="e">
        <f t="shared" ref="AN209:AN215" si="91">CONCATENATE(AD209,AJ209,AK209,AG209)</f>
        <v>#N/A</v>
      </c>
      <c r="AO209" s="6"/>
      <c r="AP209" s="6"/>
      <c r="AQ209" s="6"/>
      <c r="AR209" s="6"/>
      <c r="AS209" s="6"/>
      <c r="AT209" s="6"/>
      <c r="AU209" s="6"/>
      <c r="AV209" s="6"/>
      <c r="AW209" s="6">
        <f t="shared" ref="AW209:AW215" si="92">IF(AND(N209="なし",O209="なし"),0,IF(AND(N209="",O209=""),0,IF(AND(N209="",O209="なし"),0,IF(AND(N209="なし",O209=""),0,1))))</f>
        <v>0</v>
      </c>
      <c r="AX209" s="6" t="e">
        <f t="shared" ref="AX209:AX215" si="93">VLOOKUP(AN209,排出係数表,8,FALSE)</f>
        <v>#N/A</v>
      </c>
      <c r="AY209" s="6" t="str">
        <f t="shared" si="77"/>
        <v/>
      </c>
      <c r="AZ209" s="6" t="str">
        <f t="shared" si="78"/>
        <v/>
      </c>
      <c r="BA209" s="6" t="str">
        <f t="shared" si="79"/>
        <v/>
      </c>
      <c r="BB209" s="6" t="str">
        <f t="shared" si="80"/>
        <v/>
      </c>
      <c r="BC209" s="40"/>
      <c r="BI209" t="s">
        <v>816</v>
      </c>
      <c r="CS209" s="286"/>
      <c r="CT209" s="288"/>
      <c r="CU209" s="331" t="str">
        <f t="shared" ref="CU209:CU272" si="94">IFERROR(VLOOKUP(AL209,$CQ$17:$CR$33,2,0),"")</f>
        <v/>
      </c>
      <c r="CV209" s="1" t="str">
        <f t="shared" ref="CV209:CV215" si="95">IF(P209="","",IF(P209="新規",P209&amp;CU209,IF(P209="減車",P209&amp;CU209,"")))</f>
        <v/>
      </c>
      <c r="CW209" s="1" t="str">
        <f t="shared" ref="CW209:CW215" si="96">IF("新規"=P209,IF(OR(N209="あり",O209="あり(H17あり)",O209="あり(H17なし)"),"新規後付",""),IF("減車"=P209,IF(OR(N209="あり",O209="あり(H17あり)",O209="あり(H17なし)"),"減車後付",""),""))</f>
        <v/>
      </c>
      <c r="CZ209" s="343" t="str">
        <f t="shared" ref="CZ209:CZ272" si="97">IF(
  OR(
    AND(D209&gt;=480, D209&lt;=498),
    AND(D209&gt;=580, D209&lt;=598),
    AND(D209&gt;=680, D209&lt;=698),
    AND(D209&gt;=780, D209&lt;=798)
  ),
  "※軽自動車は報告の対象外です。",
  ""
)</f>
        <v/>
      </c>
    </row>
    <row r="210" spans="1:104" s="1" customFormat="1" ht="13.5" customHeight="1" x14ac:dyDescent="0.2">
      <c r="A210" s="61">
        <v>195</v>
      </c>
      <c r="B210" s="218"/>
      <c r="C210" s="218"/>
      <c r="D210" s="218"/>
      <c r="E210" s="218"/>
      <c r="F210" s="218"/>
      <c r="G210" s="218"/>
      <c r="H210" s="218"/>
      <c r="I210" s="218"/>
      <c r="J210" s="218"/>
      <c r="K210" s="218"/>
      <c r="L210" s="219"/>
      <c r="M210" s="218"/>
      <c r="N210" s="254"/>
      <c r="O210" s="255"/>
      <c r="P210" s="293" t="str">
        <f>IF(G210="R",IF(OR(AND(実績自動車一覧!H210=SUM(実績事業所!$B$2-1),3&lt;実績自動車一覧!I210),AND(実績自動車一覧!H210=実績事業所!$B$2,4&gt;実績自動車一覧!I210)),"新規",""),"")</f>
        <v/>
      </c>
      <c r="Q210" s="290"/>
      <c r="R210" s="259"/>
      <c r="S210" s="204"/>
      <c r="T210" s="84"/>
      <c r="U210" s="85"/>
      <c r="V210" s="86"/>
      <c r="W210" s="87"/>
      <c r="X210" s="87"/>
      <c r="Y210" s="106"/>
      <c r="Z210" s="16"/>
      <c r="AA210" s="15" t="str">
        <f t="shared" si="81"/>
        <v/>
      </c>
      <c r="AB210" s="15" t="str">
        <f t="shared" si="82"/>
        <v/>
      </c>
      <c r="AC210" s="14" t="str">
        <f t="shared" si="74"/>
        <v/>
      </c>
      <c r="AD210" s="6" t="e">
        <f t="shared" si="83"/>
        <v>#N/A</v>
      </c>
      <c r="AE210" s="6" t="e">
        <f t="shared" si="84"/>
        <v>#N/A</v>
      </c>
      <c r="AF210" s="6" t="e">
        <f t="shared" si="85"/>
        <v>#N/A</v>
      </c>
      <c r="AG210" s="6" t="str">
        <f t="shared" si="75"/>
        <v/>
      </c>
      <c r="AH210" s="6">
        <f t="shared" si="76"/>
        <v>1</v>
      </c>
      <c r="AI210" s="6" t="e">
        <f t="shared" si="86"/>
        <v>#N/A</v>
      </c>
      <c r="AJ210" s="6" t="e">
        <f t="shared" si="87"/>
        <v>#N/A</v>
      </c>
      <c r="AK210" s="6" t="e">
        <f t="shared" si="88"/>
        <v>#N/A</v>
      </c>
      <c r="AL210" s="6" t="e">
        <f t="shared" si="89"/>
        <v>#N/A</v>
      </c>
      <c r="AM210" s="7" t="str">
        <f t="shared" si="90"/>
        <v xml:space="preserve"> </v>
      </c>
      <c r="AN210" s="6" t="e">
        <f t="shared" si="91"/>
        <v>#N/A</v>
      </c>
      <c r="AO210" s="6"/>
      <c r="AP210" s="6"/>
      <c r="AQ210" s="6"/>
      <c r="AR210" s="6"/>
      <c r="AS210" s="6"/>
      <c r="AT210" s="6"/>
      <c r="AU210" s="6"/>
      <c r="AV210" s="6"/>
      <c r="AW210" s="6">
        <f t="shared" si="92"/>
        <v>0</v>
      </c>
      <c r="AX210" s="6" t="e">
        <f t="shared" si="93"/>
        <v>#N/A</v>
      </c>
      <c r="AY210" s="6" t="str">
        <f t="shared" si="77"/>
        <v/>
      </c>
      <c r="AZ210" s="6" t="str">
        <f t="shared" si="78"/>
        <v/>
      </c>
      <c r="BA210" s="6" t="str">
        <f t="shared" si="79"/>
        <v/>
      </c>
      <c r="BB210" s="6" t="str">
        <f t="shared" si="80"/>
        <v/>
      </c>
      <c r="BC210" s="40"/>
      <c r="BI210" t="s">
        <v>817</v>
      </c>
      <c r="CS210" s="286"/>
      <c r="CT210" s="288"/>
      <c r="CU210" s="331" t="str">
        <f t="shared" si="94"/>
        <v/>
      </c>
      <c r="CV210" s="1" t="str">
        <f t="shared" si="95"/>
        <v/>
      </c>
      <c r="CW210" s="1" t="str">
        <f t="shared" si="96"/>
        <v/>
      </c>
      <c r="CZ210" s="343" t="str">
        <f t="shared" si="97"/>
        <v/>
      </c>
    </row>
    <row r="211" spans="1:104" s="1" customFormat="1" ht="13.5" customHeight="1" x14ac:dyDescent="0.2">
      <c r="A211" s="61">
        <v>196</v>
      </c>
      <c r="B211" s="218"/>
      <c r="C211" s="218"/>
      <c r="D211" s="218"/>
      <c r="E211" s="218"/>
      <c r="F211" s="218"/>
      <c r="G211" s="218"/>
      <c r="H211" s="218"/>
      <c r="I211" s="218"/>
      <c r="J211" s="218"/>
      <c r="K211" s="218"/>
      <c r="L211" s="219"/>
      <c r="M211" s="218"/>
      <c r="N211" s="254"/>
      <c r="O211" s="255"/>
      <c r="P211" s="293" t="str">
        <f>IF(G211="R",IF(OR(AND(実績自動車一覧!H211=SUM(実績事業所!$B$2-1),3&lt;実績自動車一覧!I211),AND(実績自動車一覧!H211=実績事業所!$B$2,4&gt;実績自動車一覧!I211)),"新規",""),"")</f>
        <v/>
      </c>
      <c r="Q211" s="290"/>
      <c r="R211" s="259"/>
      <c r="S211" s="204"/>
      <c r="T211" s="84"/>
      <c r="U211" s="85"/>
      <c r="V211" s="86"/>
      <c r="W211" s="87"/>
      <c r="X211" s="87"/>
      <c r="Y211" s="106"/>
      <c r="Z211" s="16"/>
      <c r="AA211" s="15" t="str">
        <f t="shared" si="81"/>
        <v/>
      </c>
      <c r="AB211" s="15" t="str">
        <f t="shared" si="82"/>
        <v/>
      </c>
      <c r="AC211" s="14" t="str">
        <f t="shared" si="74"/>
        <v/>
      </c>
      <c r="AD211" s="6" t="e">
        <f t="shared" si="83"/>
        <v>#N/A</v>
      </c>
      <c r="AE211" s="6" t="e">
        <f t="shared" si="84"/>
        <v>#N/A</v>
      </c>
      <c r="AF211" s="6" t="e">
        <f t="shared" si="85"/>
        <v>#N/A</v>
      </c>
      <c r="AG211" s="6" t="str">
        <f t="shared" si="75"/>
        <v/>
      </c>
      <c r="AH211" s="6">
        <f t="shared" si="76"/>
        <v>1</v>
      </c>
      <c r="AI211" s="6" t="e">
        <f t="shared" si="86"/>
        <v>#N/A</v>
      </c>
      <c r="AJ211" s="6" t="e">
        <f t="shared" si="87"/>
        <v>#N/A</v>
      </c>
      <c r="AK211" s="6" t="e">
        <f t="shared" si="88"/>
        <v>#N/A</v>
      </c>
      <c r="AL211" s="6" t="e">
        <f t="shared" si="89"/>
        <v>#N/A</v>
      </c>
      <c r="AM211" s="7" t="str">
        <f t="shared" si="90"/>
        <v xml:space="preserve"> </v>
      </c>
      <c r="AN211" s="6" t="e">
        <f t="shared" si="91"/>
        <v>#N/A</v>
      </c>
      <c r="AO211" s="6"/>
      <c r="AP211" s="6"/>
      <c r="AQ211" s="6"/>
      <c r="AR211" s="6"/>
      <c r="AS211" s="6"/>
      <c r="AT211" s="6"/>
      <c r="AU211" s="6"/>
      <c r="AV211" s="6"/>
      <c r="AW211" s="6">
        <f t="shared" si="92"/>
        <v>0</v>
      </c>
      <c r="AX211" s="6" t="e">
        <f t="shared" si="93"/>
        <v>#N/A</v>
      </c>
      <c r="AY211" s="6" t="str">
        <f t="shared" si="77"/>
        <v/>
      </c>
      <c r="AZ211" s="6" t="str">
        <f t="shared" si="78"/>
        <v/>
      </c>
      <c r="BA211" s="6" t="str">
        <f t="shared" si="79"/>
        <v/>
      </c>
      <c r="BB211" s="6" t="str">
        <f t="shared" si="80"/>
        <v/>
      </c>
      <c r="BC211" s="40"/>
      <c r="BI211" t="s">
        <v>818</v>
      </c>
      <c r="CS211" s="286"/>
      <c r="CT211" s="288"/>
      <c r="CU211" s="331" t="str">
        <f t="shared" si="94"/>
        <v/>
      </c>
      <c r="CV211" s="1" t="str">
        <f t="shared" si="95"/>
        <v/>
      </c>
      <c r="CW211" s="1" t="str">
        <f t="shared" si="96"/>
        <v/>
      </c>
      <c r="CZ211" s="343" t="str">
        <f t="shared" si="97"/>
        <v/>
      </c>
    </row>
    <row r="212" spans="1:104" s="1" customFormat="1" ht="13.5" customHeight="1" x14ac:dyDescent="0.2">
      <c r="A212" s="61">
        <v>197</v>
      </c>
      <c r="B212" s="218"/>
      <c r="C212" s="218"/>
      <c r="D212" s="218"/>
      <c r="E212" s="218"/>
      <c r="F212" s="218"/>
      <c r="G212" s="218"/>
      <c r="H212" s="218"/>
      <c r="I212" s="218"/>
      <c r="J212" s="218"/>
      <c r="K212" s="218"/>
      <c r="L212" s="219"/>
      <c r="M212" s="218"/>
      <c r="N212" s="254"/>
      <c r="O212" s="255"/>
      <c r="P212" s="293" t="str">
        <f>IF(G212="R",IF(OR(AND(実績自動車一覧!H212=SUM(実績事業所!$B$2-1),3&lt;実績自動車一覧!I212),AND(実績自動車一覧!H212=実績事業所!$B$2,4&gt;実績自動車一覧!I212)),"新規",""),"")</f>
        <v/>
      </c>
      <c r="Q212" s="290"/>
      <c r="R212" s="259"/>
      <c r="S212" s="204"/>
      <c r="T212" s="84"/>
      <c r="U212" s="85"/>
      <c r="V212" s="86"/>
      <c r="W212" s="87"/>
      <c r="X212" s="87"/>
      <c r="Y212" s="106"/>
      <c r="Z212" s="16"/>
      <c r="AA212" s="15" t="str">
        <f t="shared" si="81"/>
        <v/>
      </c>
      <c r="AB212" s="15" t="str">
        <f t="shared" si="82"/>
        <v/>
      </c>
      <c r="AC212" s="14" t="str">
        <f t="shared" si="74"/>
        <v/>
      </c>
      <c r="AD212" s="6" t="e">
        <f t="shared" si="83"/>
        <v>#N/A</v>
      </c>
      <c r="AE212" s="6" t="e">
        <f t="shared" si="84"/>
        <v>#N/A</v>
      </c>
      <c r="AF212" s="6" t="e">
        <f t="shared" si="85"/>
        <v>#N/A</v>
      </c>
      <c r="AG212" s="6" t="str">
        <f t="shared" si="75"/>
        <v/>
      </c>
      <c r="AH212" s="6">
        <f t="shared" si="76"/>
        <v>1</v>
      </c>
      <c r="AI212" s="6" t="e">
        <f t="shared" si="86"/>
        <v>#N/A</v>
      </c>
      <c r="AJ212" s="6" t="e">
        <f t="shared" si="87"/>
        <v>#N/A</v>
      </c>
      <c r="AK212" s="6" t="e">
        <f t="shared" si="88"/>
        <v>#N/A</v>
      </c>
      <c r="AL212" s="6" t="e">
        <f t="shared" si="89"/>
        <v>#N/A</v>
      </c>
      <c r="AM212" s="7" t="str">
        <f t="shared" si="90"/>
        <v xml:space="preserve"> </v>
      </c>
      <c r="AN212" s="6" t="e">
        <f t="shared" si="91"/>
        <v>#N/A</v>
      </c>
      <c r="AO212" s="6"/>
      <c r="AP212" s="6"/>
      <c r="AQ212" s="6"/>
      <c r="AR212" s="6"/>
      <c r="AS212" s="6"/>
      <c r="AT212" s="6"/>
      <c r="AU212" s="6"/>
      <c r="AV212" s="6"/>
      <c r="AW212" s="6">
        <f t="shared" si="92"/>
        <v>0</v>
      </c>
      <c r="AX212" s="6" t="e">
        <f t="shared" si="93"/>
        <v>#N/A</v>
      </c>
      <c r="AY212" s="6" t="str">
        <f t="shared" si="77"/>
        <v/>
      </c>
      <c r="AZ212" s="6" t="str">
        <f t="shared" si="78"/>
        <v/>
      </c>
      <c r="BA212" s="6" t="str">
        <f t="shared" si="79"/>
        <v/>
      </c>
      <c r="BB212" s="6" t="str">
        <f t="shared" si="80"/>
        <v/>
      </c>
      <c r="BC212" s="40"/>
      <c r="BI212" t="s">
        <v>819</v>
      </c>
      <c r="CS212" s="286"/>
      <c r="CT212" s="288"/>
      <c r="CU212" s="331" t="str">
        <f t="shared" si="94"/>
        <v/>
      </c>
      <c r="CV212" s="1" t="str">
        <f t="shared" si="95"/>
        <v/>
      </c>
      <c r="CW212" s="1" t="str">
        <f t="shared" si="96"/>
        <v/>
      </c>
      <c r="CZ212" s="343" t="str">
        <f t="shared" si="97"/>
        <v/>
      </c>
    </row>
    <row r="213" spans="1:104" s="1" customFormat="1" ht="13.5" customHeight="1" x14ac:dyDescent="0.2">
      <c r="A213" s="61">
        <v>198</v>
      </c>
      <c r="B213" s="218"/>
      <c r="C213" s="218"/>
      <c r="D213" s="218"/>
      <c r="E213" s="218"/>
      <c r="F213" s="218"/>
      <c r="G213" s="218"/>
      <c r="H213" s="218"/>
      <c r="I213" s="218"/>
      <c r="J213" s="218"/>
      <c r="K213" s="218"/>
      <c r="L213" s="219"/>
      <c r="M213" s="218"/>
      <c r="N213" s="254"/>
      <c r="O213" s="255"/>
      <c r="P213" s="293" t="str">
        <f>IF(G213="R",IF(OR(AND(実績自動車一覧!H213=SUM(実績事業所!$B$2-1),3&lt;実績自動車一覧!I213),AND(実績自動車一覧!H213=実績事業所!$B$2,4&gt;実績自動車一覧!I213)),"新規",""),"")</f>
        <v/>
      </c>
      <c r="Q213" s="290"/>
      <c r="R213" s="259"/>
      <c r="S213" s="204"/>
      <c r="T213" s="84"/>
      <c r="U213" s="85"/>
      <c r="V213" s="86"/>
      <c r="W213" s="87"/>
      <c r="X213" s="87"/>
      <c r="Y213" s="106"/>
      <c r="Z213" s="16"/>
      <c r="AA213" s="15" t="str">
        <f t="shared" si="81"/>
        <v/>
      </c>
      <c r="AB213" s="15" t="str">
        <f t="shared" si="82"/>
        <v/>
      </c>
      <c r="AC213" s="14" t="str">
        <f t="shared" si="74"/>
        <v/>
      </c>
      <c r="AD213" s="6" t="e">
        <f t="shared" si="83"/>
        <v>#N/A</v>
      </c>
      <c r="AE213" s="6" t="e">
        <f t="shared" si="84"/>
        <v>#N/A</v>
      </c>
      <c r="AF213" s="6" t="e">
        <f t="shared" si="85"/>
        <v>#N/A</v>
      </c>
      <c r="AG213" s="6" t="str">
        <f t="shared" si="75"/>
        <v/>
      </c>
      <c r="AH213" s="6">
        <f t="shared" si="76"/>
        <v>1</v>
      </c>
      <c r="AI213" s="6" t="e">
        <f t="shared" si="86"/>
        <v>#N/A</v>
      </c>
      <c r="AJ213" s="6" t="e">
        <f t="shared" si="87"/>
        <v>#N/A</v>
      </c>
      <c r="AK213" s="6" t="e">
        <f t="shared" si="88"/>
        <v>#N/A</v>
      </c>
      <c r="AL213" s="6" t="e">
        <f t="shared" si="89"/>
        <v>#N/A</v>
      </c>
      <c r="AM213" s="7" t="str">
        <f t="shared" si="90"/>
        <v xml:space="preserve"> </v>
      </c>
      <c r="AN213" s="6" t="e">
        <f t="shared" si="91"/>
        <v>#N/A</v>
      </c>
      <c r="AO213" s="6"/>
      <c r="AP213" s="6"/>
      <c r="AQ213" s="6"/>
      <c r="AR213" s="6"/>
      <c r="AS213" s="6"/>
      <c r="AT213" s="6"/>
      <c r="AU213" s="6"/>
      <c r="AV213" s="6"/>
      <c r="AW213" s="6">
        <f t="shared" si="92"/>
        <v>0</v>
      </c>
      <c r="AX213" s="6" t="e">
        <f t="shared" si="93"/>
        <v>#N/A</v>
      </c>
      <c r="AY213" s="6" t="str">
        <f t="shared" si="77"/>
        <v/>
      </c>
      <c r="AZ213" s="6" t="str">
        <f t="shared" si="78"/>
        <v/>
      </c>
      <c r="BA213" s="6" t="str">
        <f t="shared" si="79"/>
        <v/>
      </c>
      <c r="BB213" s="6" t="str">
        <f t="shared" si="80"/>
        <v/>
      </c>
      <c r="BC213" s="40"/>
      <c r="BI213" t="s">
        <v>714</v>
      </c>
      <c r="CS213" s="286"/>
      <c r="CT213" s="288"/>
      <c r="CU213" s="331" t="str">
        <f t="shared" si="94"/>
        <v/>
      </c>
      <c r="CV213" s="1" t="str">
        <f t="shared" si="95"/>
        <v/>
      </c>
      <c r="CW213" s="1" t="str">
        <f t="shared" si="96"/>
        <v/>
      </c>
      <c r="CZ213" s="343" t="str">
        <f t="shared" si="97"/>
        <v/>
      </c>
    </row>
    <row r="214" spans="1:104" s="1" customFormat="1" ht="13.5" customHeight="1" x14ac:dyDescent="0.2">
      <c r="A214" s="61">
        <v>199</v>
      </c>
      <c r="B214" s="218"/>
      <c r="C214" s="218"/>
      <c r="D214" s="218"/>
      <c r="E214" s="218"/>
      <c r="F214" s="218"/>
      <c r="G214" s="218"/>
      <c r="H214" s="218"/>
      <c r="I214" s="218"/>
      <c r="J214" s="218"/>
      <c r="K214" s="218"/>
      <c r="L214" s="219"/>
      <c r="M214" s="218"/>
      <c r="N214" s="254"/>
      <c r="O214" s="255"/>
      <c r="P214" s="293" t="str">
        <f>IF(G214="R",IF(OR(AND(実績自動車一覧!H214=SUM(実績事業所!$B$2-1),3&lt;実績自動車一覧!I214),AND(実績自動車一覧!H214=実績事業所!$B$2,4&gt;実績自動車一覧!I214)),"新規",""),"")</f>
        <v/>
      </c>
      <c r="Q214" s="290"/>
      <c r="R214" s="259"/>
      <c r="S214" s="204"/>
      <c r="T214" s="84"/>
      <c r="U214" s="85"/>
      <c r="V214" s="86"/>
      <c r="W214" s="87"/>
      <c r="X214" s="87"/>
      <c r="Y214" s="106"/>
      <c r="Z214" s="16"/>
      <c r="AA214" s="15" t="str">
        <f t="shared" si="81"/>
        <v/>
      </c>
      <c r="AB214" s="15" t="str">
        <f t="shared" si="82"/>
        <v/>
      </c>
      <c r="AC214" s="14" t="str">
        <f t="shared" si="74"/>
        <v/>
      </c>
      <c r="AD214" s="6" t="e">
        <f t="shared" si="83"/>
        <v>#N/A</v>
      </c>
      <c r="AE214" s="6" t="e">
        <f t="shared" si="84"/>
        <v>#N/A</v>
      </c>
      <c r="AF214" s="6" t="e">
        <f t="shared" si="85"/>
        <v>#N/A</v>
      </c>
      <c r="AG214" s="6" t="str">
        <f t="shared" si="75"/>
        <v/>
      </c>
      <c r="AH214" s="6">
        <f t="shared" si="76"/>
        <v>1</v>
      </c>
      <c r="AI214" s="6" t="e">
        <f t="shared" si="86"/>
        <v>#N/A</v>
      </c>
      <c r="AJ214" s="6" t="e">
        <f t="shared" si="87"/>
        <v>#N/A</v>
      </c>
      <c r="AK214" s="6" t="e">
        <f t="shared" si="88"/>
        <v>#N/A</v>
      </c>
      <c r="AL214" s="6" t="e">
        <f t="shared" si="89"/>
        <v>#N/A</v>
      </c>
      <c r="AM214" s="7" t="str">
        <f t="shared" si="90"/>
        <v xml:space="preserve"> </v>
      </c>
      <c r="AN214" s="6" t="e">
        <f t="shared" si="91"/>
        <v>#N/A</v>
      </c>
      <c r="AO214" s="6"/>
      <c r="AP214" s="6"/>
      <c r="AQ214" s="6"/>
      <c r="AR214" s="6"/>
      <c r="AS214" s="6"/>
      <c r="AT214" s="6"/>
      <c r="AU214" s="6"/>
      <c r="AV214" s="6"/>
      <c r="AW214" s="6">
        <f t="shared" si="92"/>
        <v>0</v>
      </c>
      <c r="AX214" s="6" t="e">
        <f t="shared" si="93"/>
        <v>#N/A</v>
      </c>
      <c r="AY214" s="6" t="str">
        <f t="shared" si="77"/>
        <v/>
      </c>
      <c r="AZ214" s="6" t="str">
        <f t="shared" si="78"/>
        <v/>
      </c>
      <c r="BA214" s="6" t="str">
        <f t="shared" si="79"/>
        <v/>
      </c>
      <c r="BB214" s="6" t="str">
        <f t="shared" si="80"/>
        <v/>
      </c>
      <c r="BC214" s="40"/>
      <c r="BI214" t="s">
        <v>716</v>
      </c>
      <c r="CS214" s="286"/>
      <c r="CT214" s="288"/>
      <c r="CU214" s="331" t="str">
        <f t="shared" si="94"/>
        <v/>
      </c>
      <c r="CV214" s="1" t="str">
        <f t="shared" si="95"/>
        <v/>
      </c>
      <c r="CW214" s="1" t="str">
        <f t="shared" si="96"/>
        <v/>
      </c>
      <c r="CZ214" s="343" t="str">
        <f t="shared" si="97"/>
        <v/>
      </c>
    </row>
    <row r="215" spans="1:104" s="1" customFormat="1" ht="13.5" customHeight="1" x14ac:dyDescent="0.2">
      <c r="A215" s="61">
        <v>200</v>
      </c>
      <c r="B215" s="218"/>
      <c r="C215" s="218"/>
      <c r="D215" s="218"/>
      <c r="E215" s="218"/>
      <c r="F215" s="218"/>
      <c r="G215" s="218"/>
      <c r="H215" s="218"/>
      <c r="I215" s="218"/>
      <c r="J215" s="218"/>
      <c r="K215" s="218"/>
      <c r="L215" s="219"/>
      <c r="M215" s="218"/>
      <c r="N215" s="254"/>
      <c r="O215" s="255"/>
      <c r="P215" s="293" t="str">
        <f>IF(G215="R",IF(OR(AND(実績自動車一覧!H215=SUM(実績事業所!$B$2-1),3&lt;実績自動車一覧!I215),AND(実績自動車一覧!H215=実績事業所!$B$2,4&gt;実績自動車一覧!I215)),"新規",""),"")</f>
        <v/>
      </c>
      <c r="Q215" s="290"/>
      <c r="R215" s="259"/>
      <c r="S215" s="204"/>
      <c r="T215" s="84"/>
      <c r="U215" s="85"/>
      <c r="V215" s="86"/>
      <c r="W215" s="87"/>
      <c r="X215" s="87"/>
      <c r="Y215" s="106"/>
      <c r="Z215" s="16"/>
      <c r="AA215" s="15" t="str">
        <f t="shared" si="81"/>
        <v/>
      </c>
      <c r="AB215" s="15" t="str">
        <f t="shared" si="82"/>
        <v/>
      </c>
      <c r="AC215" s="14" t="str">
        <f t="shared" si="74"/>
        <v/>
      </c>
      <c r="AD215" s="6" t="e">
        <f t="shared" si="83"/>
        <v>#N/A</v>
      </c>
      <c r="AE215" s="6" t="e">
        <f t="shared" si="84"/>
        <v>#N/A</v>
      </c>
      <c r="AF215" s="6" t="e">
        <f t="shared" si="85"/>
        <v>#N/A</v>
      </c>
      <c r="AG215" s="6" t="str">
        <f t="shared" si="75"/>
        <v/>
      </c>
      <c r="AH215" s="6">
        <f t="shared" si="76"/>
        <v>1</v>
      </c>
      <c r="AI215" s="6" t="e">
        <f t="shared" si="86"/>
        <v>#N/A</v>
      </c>
      <c r="AJ215" s="6" t="e">
        <f t="shared" si="87"/>
        <v>#N/A</v>
      </c>
      <c r="AK215" s="6" t="e">
        <f t="shared" si="88"/>
        <v>#N/A</v>
      </c>
      <c r="AL215" s="6" t="e">
        <f t="shared" si="89"/>
        <v>#N/A</v>
      </c>
      <c r="AM215" s="7" t="str">
        <f t="shared" si="90"/>
        <v xml:space="preserve"> </v>
      </c>
      <c r="AN215" s="6" t="e">
        <f t="shared" si="91"/>
        <v>#N/A</v>
      </c>
      <c r="AO215" s="6"/>
      <c r="AP215" s="6"/>
      <c r="AQ215" s="6"/>
      <c r="AR215" s="6"/>
      <c r="AS215" s="6"/>
      <c r="AT215" s="6"/>
      <c r="AU215" s="6"/>
      <c r="AV215" s="6"/>
      <c r="AW215" s="6">
        <f t="shared" si="92"/>
        <v>0</v>
      </c>
      <c r="AX215" s="6" t="e">
        <f t="shared" si="93"/>
        <v>#N/A</v>
      </c>
      <c r="AY215" s="6" t="str">
        <f t="shared" si="77"/>
        <v/>
      </c>
      <c r="AZ215" s="6" t="str">
        <f t="shared" si="78"/>
        <v/>
      </c>
      <c r="BA215" s="6" t="str">
        <f t="shared" si="79"/>
        <v/>
      </c>
      <c r="BB215" s="6" t="str">
        <f t="shared" si="80"/>
        <v/>
      </c>
      <c r="BC215" s="40"/>
      <c r="BI215" t="s">
        <v>906</v>
      </c>
      <c r="CS215" s="286"/>
      <c r="CT215" s="288"/>
      <c r="CU215" s="331" t="str">
        <f t="shared" si="94"/>
        <v/>
      </c>
      <c r="CV215" s="1" t="str">
        <f t="shared" si="95"/>
        <v/>
      </c>
      <c r="CW215" s="1" t="str">
        <f t="shared" si="96"/>
        <v/>
      </c>
      <c r="CZ215" s="343" t="str">
        <f t="shared" si="97"/>
        <v/>
      </c>
    </row>
    <row r="216" spans="1:104" s="1" customFormat="1" ht="13.5" customHeight="1" x14ac:dyDescent="0.2">
      <c r="A216" s="61">
        <v>201</v>
      </c>
      <c r="B216" s="218"/>
      <c r="C216" s="218"/>
      <c r="D216" s="218"/>
      <c r="E216" s="218"/>
      <c r="F216" s="218"/>
      <c r="G216" s="218"/>
      <c r="H216" s="218"/>
      <c r="I216" s="218"/>
      <c r="J216" s="218"/>
      <c r="K216" s="218"/>
      <c r="L216" s="219"/>
      <c r="M216" s="218"/>
      <c r="N216" s="254"/>
      <c r="O216" s="255"/>
      <c r="P216" s="293" t="str">
        <f>IF(G216="R",IF(OR(AND(実績自動車一覧!H216=SUM(実績事業所!$B$2-1),3&lt;実績自動車一覧!I216),AND(実績自動車一覧!H216=実績事業所!$B$2,4&gt;実績自動車一覧!I216)),"新規",""),"")</f>
        <v/>
      </c>
      <c r="Q216" s="290"/>
      <c r="R216" s="259"/>
      <c r="S216" s="204"/>
      <c r="T216" s="84"/>
      <c r="U216" s="85"/>
      <c r="V216" s="86"/>
      <c r="W216" s="87"/>
      <c r="X216" s="87"/>
      <c r="Y216" s="106"/>
      <c r="Z216" s="16"/>
      <c r="AA216" s="15" t="str">
        <f t="shared" ref="AA216:AA279" si="98">IF(Q216="","",Q216)</f>
        <v/>
      </c>
      <c r="AB216" s="15" t="str">
        <f t="shared" ref="AB216:AB279" si="99">IF(R216="","",R216)</f>
        <v/>
      </c>
      <c r="AC216" s="14" t="str">
        <f t="shared" ref="AC216:AC279" si="100">IF(ISBLANK(J216)=TRUE,"",IF(OR(ISBLANK(B216)=TRUE),1,""))</f>
        <v/>
      </c>
      <c r="AD216" s="6" t="e">
        <f t="shared" ref="AD216:AD279" si="101">VLOOKUP(J216,$BD$17:$BG$23,2,FALSE)</f>
        <v>#N/A</v>
      </c>
      <c r="AE216" s="6" t="e">
        <f t="shared" ref="AE216:AE279" si="102">VLOOKUP(J216,$BD$17:$BG$23,3,FALSE)</f>
        <v>#N/A</v>
      </c>
      <c r="AF216" s="6" t="e">
        <f t="shared" ref="AF216:AF279" si="103">VLOOKUP(J216,$BD$17:$BG$23,4,FALSE)</f>
        <v>#N/A</v>
      </c>
      <c r="AG216" s="6" t="str">
        <f t="shared" ref="AG216:AG279" si="104">IF(ISERROR(SEARCH("-",K216,1))=TRUE,ASC(UPPER(K216)),ASC(UPPER(LEFT(K216,SEARCH("-",K216,1)-1))))</f>
        <v/>
      </c>
      <c r="AH216" s="6">
        <f t="shared" ref="AH216:AH279" si="105">IF(L216&gt;3500,L216/1000,1)</f>
        <v>1</v>
      </c>
      <c r="AI216" s="6" t="e">
        <f t="shared" ref="AI216:AI279" si="106">IF(AF216=9,0,IF(L216&lt;=1700,1,IF(L216&lt;=2500,2,IF(L216&lt;=3500,3,4))))</f>
        <v>#N/A</v>
      </c>
      <c r="AJ216" s="6" t="e">
        <f t="shared" ref="AJ216:AJ279" si="107">IF(AF216=5,0,IF(AF216=9,0,IF(L216&lt;=1700,1,IF(L216&lt;=2500,2,IF(L216&lt;=3500,3,4)))))</f>
        <v>#N/A</v>
      </c>
      <c r="AK216" s="6" t="e">
        <f t="shared" ref="AK216:AK279" si="108">VLOOKUP(M216,$BL$17:$BM$27,2,FALSE)</f>
        <v>#N/A</v>
      </c>
      <c r="AL216" s="6" t="e">
        <f t="shared" ref="AL216:AL279" si="109">VLOOKUP(AN216,排出係数表,9,FALSE)</f>
        <v>#N/A</v>
      </c>
      <c r="AM216" s="7" t="str">
        <f t="shared" ref="AM216:AM279" si="110">IF(OR(ISBLANK(M216)=TRUE,ISBLANK(B216)=TRUE)," ",P216&amp;CONCATENATE(B216,AF216,AI216))</f>
        <v xml:space="preserve"> </v>
      </c>
      <c r="AN216" s="6" t="e">
        <f t="shared" ref="AN216:AN279" si="111">CONCATENATE(AD216,AJ216,AK216,AG216)</f>
        <v>#N/A</v>
      </c>
      <c r="AO216" s="6"/>
      <c r="AP216" s="6"/>
      <c r="AQ216" s="6"/>
      <c r="AR216" s="6"/>
      <c r="AS216" s="6"/>
      <c r="AT216" s="6"/>
      <c r="AU216" s="6"/>
      <c r="AV216" s="6"/>
      <c r="AW216" s="6">
        <f t="shared" ref="AW216:AW279" si="112">IF(AND(N216="なし",O216="なし"),0,IF(AND(N216="",O216=""),0,IF(AND(N216="",O216="なし"),0,IF(AND(N216="なし",O216=""),0,1))))</f>
        <v>0</v>
      </c>
      <c r="AX216" s="6" t="e">
        <f t="shared" ref="AX216:AX279" si="113">VLOOKUP(AN216,排出係数表,8,FALSE)</f>
        <v>#N/A</v>
      </c>
      <c r="AY216" s="6" t="str">
        <f t="shared" ref="AY216:AY279" si="114">IF(J216="","",VLOOKUP(J216,$BD$17:$BH$25,5,FALSE))</f>
        <v/>
      </c>
      <c r="AZ216" s="6" t="str">
        <f t="shared" ref="AZ216:AZ279" si="115">IF(D216="","",VLOOKUP(CONCATENATE("A",LEFT(D216)),$BW$17:$BX$26,2,FALSE))</f>
        <v/>
      </c>
      <c r="BA216" s="6" t="str">
        <f t="shared" ref="BA216:BA279" si="116">IF(AY216=AZ216,"",1)</f>
        <v/>
      </c>
      <c r="BB216" s="6" t="str">
        <f t="shared" ref="BB216:BB279" si="117">CONCATENATE(C216,D216,E216,F216)</f>
        <v/>
      </c>
      <c r="BC216" s="40"/>
      <c r="BI216" t="s">
        <v>907</v>
      </c>
      <c r="CS216" s="286"/>
      <c r="CT216" s="288"/>
      <c r="CU216" s="331" t="str">
        <f t="shared" si="94"/>
        <v/>
      </c>
      <c r="CV216" s="1" t="str">
        <f t="shared" ref="CV216:CV279" si="118">IF(P216="","",IF(P216="新規",P216&amp;CU216,IF(P216="減車",P216&amp;CU216,"")))</f>
        <v/>
      </c>
      <c r="CW216" s="1" t="str">
        <f t="shared" ref="CW216:CW279" si="119">IF("新規"=P216,IF(OR(N216="あり",O216="あり(H17あり)",O216="あり(H17なし)"),"新規後付",""),IF("減車"=P216,IF(OR(N216="あり",O216="あり(H17あり)",O216="あり(H17なし)"),"減車後付",""),""))</f>
        <v/>
      </c>
      <c r="CZ216" s="343" t="str">
        <f t="shared" si="97"/>
        <v/>
      </c>
    </row>
    <row r="217" spans="1:104" s="1" customFormat="1" ht="13.5" customHeight="1" x14ac:dyDescent="0.2">
      <c r="A217" s="61">
        <v>202</v>
      </c>
      <c r="B217" s="218"/>
      <c r="C217" s="218"/>
      <c r="D217" s="218"/>
      <c r="E217" s="218"/>
      <c r="F217" s="218"/>
      <c r="G217" s="218"/>
      <c r="H217" s="218"/>
      <c r="I217" s="218"/>
      <c r="J217" s="218"/>
      <c r="K217" s="218"/>
      <c r="L217" s="219"/>
      <c r="M217" s="218"/>
      <c r="N217" s="254"/>
      <c r="O217" s="255"/>
      <c r="P217" s="293" t="str">
        <f>IF(G217="R",IF(OR(AND(実績自動車一覧!H217=SUM(実績事業所!$B$2-1),3&lt;実績自動車一覧!I217),AND(実績自動車一覧!H217=実績事業所!$B$2,4&gt;実績自動車一覧!I217)),"新規",""),"")</f>
        <v/>
      </c>
      <c r="Q217" s="290"/>
      <c r="R217" s="259"/>
      <c r="S217" s="204"/>
      <c r="T217" s="84"/>
      <c r="U217" s="85"/>
      <c r="V217" s="86"/>
      <c r="W217" s="87"/>
      <c r="X217" s="87"/>
      <c r="Y217" s="106"/>
      <c r="Z217" s="16"/>
      <c r="AA217" s="15" t="str">
        <f t="shared" si="98"/>
        <v/>
      </c>
      <c r="AB217" s="15" t="str">
        <f t="shared" si="99"/>
        <v/>
      </c>
      <c r="AC217" s="14" t="str">
        <f t="shared" si="100"/>
        <v/>
      </c>
      <c r="AD217" s="6" t="e">
        <f t="shared" si="101"/>
        <v>#N/A</v>
      </c>
      <c r="AE217" s="6" t="e">
        <f t="shared" si="102"/>
        <v>#N/A</v>
      </c>
      <c r="AF217" s="6" t="e">
        <f t="shared" si="103"/>
        <v>#N/A</v>
      </c>
      <c r="AG217" s="6" t="str">
        <f t="shared" si="104"/>
        <v/>
      </c>
      <c r="AH217" s="6">
        <f t="shared" si="105"/>
        <v>1</v>
      </c>
      <c r="AI217" s="6" t="e">
        <f t="shared" si="106"/>
        <v>#N/A</v>
      </c>
      <c r="AJ217" s="6" t="e">
        <f t="shared" si="107"/>
        <v>#N/A</v>
      </c>
      <c r="AK217" s="6" t="e">
        <f t="shared" si="108"/>
        <v>#N/A</v>
      </c>
      <c r="AL217" s="6" t="e">
        <f t="shared" si="109"/>
        <v>#N/A</v>
      </c>
      <c r="AM217" s="7" t="str">
        <f t="shared" si="110"/>
        <v xml:space="preserve"> </v>
      </c>
      <c r="AN217" s="6" t="e">
        <f t="shared" si="111"/>
        <v>#N/A</v>
      </c>
      <c r="AO217" s="6"/>
      <c r="AP217" s="6"/>
      <c r="AQ217" s="6"/>
      <c r="AR217" s="6"/>
      <c r="AS217" s="6"/>
      <c r="AT217" s="6"/>
      <c r="AU217" s="6"/>
      <c r="AV217" s="6"/>
      <c r="AW217" s="6">
        <f t="shared" si="112"/>
        <v>0</v>
      </c>
      <c r="AX217" s="6" t="e">
        <f t="shared" si="113"/>
        <v>#N/A</v>
      </c>
      <c r="AY217" s="6" t="str">
        <f t="shared" si="114"/>
        <v/>
      </c>
      <c r="AZ217" s="6" t="str">
        <f t="shared" si="115"/>
        <v/>
      </c>
      <c r="BA217" s="6" t="str">
        <f t="shared" si="116"/>
        <v/>
      </c>
      <c r="BB217" s="6" t="str">
        <f t="shared" si="117"/>
        <v/>
      </c>
      <c r="BC217" s="40"/>
      <c r="BI217" t="s">
        <v>908</v>
      </c>
      <c r="CS217" s="286"/>
      <c r="CT217" s="288"/>
      <c r="CU217" s="331" t="str">
        <f t="shared" si="94"/>
        <v/>
      </c>
      <c r="CV217" s="1" t="str">
        <f t="shared" si="118"/>
        <v/>
      </c>
      <c r="CW217" s="1" t="str">
        <f t="shared" si="119"/>
        <v/>
      </c>
      <c r="CZ217" s="343" t="str">
        <f t="shared" si="97"/>
        <v/>
      </c>
    </row>
    <row r="218" spans="1:104" s="1" customFormat="1" ht="13.5" customHeight="1" x14ac:dyDescent="0.2">
      <c r="A218" s="61">
        <v>203</v>
      </c>
      <c r="B218" s="218"/>
      <c r="C218" s="218"/>
      <c r="D218" s="218"/>
      <c r="E218" s="218"/>
      <c r="F218" s="218"/>
      <c r="G218" s="218"/>
      <c r="H218" s="218"/>
      <c r="I218" s="218"/>
      <c r="J218" s="218"/>
      <c r="K218" s="218"/>
      <c r="L218" s="219"/>
      <c r="M218" s="218"/>
      <c r="N218" s="254"/>
      <c r="O218" s="255"/>
      <c r="P218" s="293" t="str">
        <f>IF(G218="R",IF(OR(AND(実績自動車一覧!H218=SUM(実績事業所!$B$2-1),3&lt;実績自動車一覧!I218),AND(実績自動車一覧!H218=実績事業所!$B$2,4&gt;実績自動車一覧!I218)),"新規",""),"")</f>
        <v/>
      </c>
      <c r="Q218" s="290"/>
      <c r="R218" s="259"/>
      <c r="S218" s="204"/>
      <c r="T218" s="84"/>
      <c r="U218" s="85"/>
      <c r="V218" s="86"/>
      <c r="W218" s="87"/>
      <c r="X218" s="87"/>
      <c r="Y218" s="106"/>
      <c r="Z218" s="16"/>
      <c r="AA218" s="15" t="str">
        <f t="shared" si="98"/>
        <v/>
      </c>
      <c r="AB218" s="15" t="str">
        <f t="shared" si="99"/>
        <v/>
      </c>
      <c r="AC218" s="14" t="str">
        <f t="shared" si="100"/>
        <v/>
      </c>
      <c r="AD218" s="6" t="e">
        <f t="shared" si="101"/>
        <v>#N/A</v>
      </c>
      <c r="AE218" s="6" t="e">
        <f t="shared" si="102"/>
        <v>#N/A</v>
      </c>
      <c r="AF218" s="6" t="e">
        <f t="shared" si="103"/>
        <v>#N/A</v>
      </c>
      <c r="AG218" s="6" t="str">
        <f t="shared" si="104"/>
        <v/>
      </c>
      <c r="AH218" s="6">
        <f t="shared" si="105"/>
        <v>1</v>
      </c>
      <c r="AI218" s="6" t="e">
        <f t="shared" si="106"/>
        <v>#N/A</v>
      </c>
      <c r="AJ218" s="6" t="e">
        <f t="shared" si="107"/>
        <v>#N/A</v>
      </c>
      <c r="AK218" s="6" t="e">
        <f t="shared" si="108"/>
        <v>#N/A</v>
      </c>
      <c r="AL218" s="6" t="e">
        <f t="shared" si="109"/>
        <v>#N/A</v>
      </c>
      <c r="AM218" s="7" t="str">
        <f t="shared" si="110"/>
        <v xml:space="preserve"> </v>
      </c>
      <c r="AN218" s="6" t="e">
        <f t="shared" si="111"/>
        <v>#N/A</v>
      </c>
      <c r="AO218" s="6"/>
      <c r="AP218" s="6"/>
      <c r="AQ218" s="6"/>
      <c r="AR218" s="6"/>
      <c r="AS218" s="6"/>
      <c r="AT218" s="6"/>
      <c r="AU218" s="6"/>
      <c r="AV218" s="6"/>
      <c r="AW218" s="6">
        <f t="shared" si="112"/>
        <v>0</v>
      </c>
      <c r="AX218" s="6" t="e">
        <f t="shared" si="113"/>
        <v>#N/A</v>
      </c>
      <c r="AY218" s="6" t="str">
        <f t="shared" si="114"/>
        <v/>
      </c>
      <c r="AZ218" s="6" t="str">
        <f t="shared" si="115"/>
        <v/>
      </c>
      <c r="BA218" s="6" t="str">
        <f t="shared" si="116"/>
        <v/>
      </c>
      <c r="BB218" s="6" t="str">
        <f t="shared" si="117"/>
        <v/>
      </c>
      <c r="BC218" s="40"/>
      <c r="BI218" t="s">
        <v>909</v>
      </c>
      <c r="CS218" s="286"/>
      <c r="CT218" s="288"/>
      <c r="CU218" s="331" t="str">
        <f t="shared" si="94"/>
        <v/>
      </c>
      <c r="CV218" s="1" t="str">
        <f t="shared" si="118"/>
        <v/>
      </c>
      <c r="CW218" s="1" t="str">
        <f t="shared" si="119"/>
        <v/>
      </c>
      <c r="CZ218" s="343" t="str">
        <f t="shared" si="97"/>
        <v/>
      </c>
    </row>
    <row r="219" spans="1:104" s="1" customFormat="1" ht="13.5" customHeight="1" x14ac:dyDescent="0.2">
      <c r="A219" s="61">
        <v>204</v>
      </c>
      <c r="B219" s="218"/>
      <c r="C219" s="218"/>
      <c r="D219" s="218"/>
      <c r="E219" s="218"/>
      <c r="F219" s="218"/>
      <c r="G219" s="218"/>
      <c r="H219" s="218"/>
      <c r="I219" s="218"/>
      <c r="J219" s="218"/>
      <c r="K219" s="218"/>
      <c r="L219" s="219"/>
      <c r="M219" s="218"/>
      <c r="N219" s="254"/>
      <c r="O219" s="255"/>
      <c r="P219" s="293" t="str">
        <f>IF(G219="R",IF(OR(AND(実績自動車一覧!H219=SUM(実績事業所!$B$2-1),3&lt;実績自動車一覧!I219),AND(実績自動車一覧!H219=実績事業所!$B$2,4&gt;実績自動車一覧!I219)),"新規",""),"")</f>
        <v/>
      </c>
      <c r="Q219" s="290"/>
      <c r="R219" s="259"/>
      <c r="S219" s="204"/>
      <c r="T219" s="84"/>
      <c r="U219" s="85"/>
      <c r="V219" s="86"/>
      <c r="W219" s="87"/>
      <c r="X219" s="87"/>
      <c r="Y219" s="106"/>
      <c r="Z219" s="16"/>
      <c r="AA219" s="15" t="str">
        <f t="shared" si="98"/>
        <v/>
      </c>
      <c r="AB219" s="15" t="str">
        <f t="shared" si="99"/>
        <v/>
      </c>
      <c r="AC219" s="14" t="str">
        <f t="shared" si="100"/>
        <v/>
      </c>
      <c r="AD219" s="6" t="e">
        <f t="shared" si="101"/>
        <v>#N/A</v>
      </c>
      <c r="AE219" s="6" t="e">
        <f t="shared" si="102"/>
        <v>#N/A</v>
      </c>
      <c r="AF219" s="6" t="e">
        <f t="shared" si="103"/>
        <v>#N/A</v>
      </c>
      <c r="AG219" s="6" t="str">
        <f t="shared" si="104"/>
        <v/>
      </c>
      <c r="AH219" s="6">
        <f t="shared" si="105"/>
        <v>1</v>
      </c>
      <c r="AI219" s="6" t="e">
        <f t="shared" si="106"/>
        <v>#N/A</v>
      </c>
      <c r="AJ219" s="6" t="e">
        <f t="shared" si="107"/>
        <v>#N/A</v>
      </c>
      <c r="AK219" s="6" t="e">
        <f t="shared" si="108"/>
        <v>#N/A</v>
      </c>
      <c r="AL219" s="6" t="e">
        <f t="shared" si="109"/>
        <v>#N/A</v>
      </c>
      <c r="AM219" s="7" t="str">
        <f t="shared" si="110"/>
        <v xml:space="preserve"> </v>
      </c>
      <c r="AN219" s="6" t="e">
        <f t="shared" si="111"/>
        <v>#N/A</v>
      </c>
      <c r="AO219" s="6"/>
      <c r="AP219" s="6"/>
      <c r="AQ219" s="6"/>
      <c r="AR219" s="6"/>
      <c r="AS219" s="6"/>
      <c r="AT219" s="6"/>
      <c r="AU219" s="6"/>
      <c r="AV219" s="6"/>
      <c r="AW219" s="6">
        <f t="shared" si="112"/>
        <v>0</v>
      </c>
      <c r="AX219" s="6" t="e">
        <f t="shared" si="113"/>
        <v>#N/A</v>
      </c>
      <c r="AY219" s="6" t="str">
        <f t="shared" si="114"/>
        <v/>
      </c>
      <c r="AZ219" s="6" t="str">
        <f t="shared" si="115"/>
        <v/>
      </c>
      <c r="BA219" s="6" t="str">
        <f t="shared" si="116"/>
        <v/>
      </c>
      <c r="BB219" s="6" t="str">
        <f t="shared" si="117"/>
        <v/>
      </c>
      <c r="BC219" s="40"/>
      <c r="BI219" t="s">
        <v>910</v>
      </c>
      <c r="CS219" s="286"/>
      <c r="CT219" s="288"/>
      <c r="CU219" s="331" t="str">
        <f t="shared" si="94"/>
        <v/>
      </c>
      <c r="CV219" s="1" t="str">
        <f t="shared" si="118"/>
        <v/>
      </c>
      <c r="CW219" s="1" t="str">
        <f t="shared" si="119"/>
        <v/>
      </c>
      <c r="CZ219" s="343" t="str">
        <f t="shared" si="97"/>
        <v/>
      </c>
    </row>
    <row r="220" spans="1:104" s="1" customFormat="1" ht="13.5" customHeight="1" x14ac:dyDescent="0.2">
      <c r="A220" s="61">
        <v>205</v>
      </c>
      <c r="B220" s="218"/>
      <c r="C220" s="218"/>
      <c r="D220" s="218"/>
      <c r="E220" s="218"/>
      <c r="F220" s="218"/>
      <c r="G220" s="218"/>
      <c r="H220" s="218"/>
      <c r="I220" s="218"/>
      <c r="J220" s="218"/>
      <c r="K220" s="218"/>
      <c r="L220" s="219"/>
      <c r="M220" s="218"/>
      <c r="N220" s="254"/>
      <c r="O220" s="255"/>
      <c r="P220" s="293" t="str">
        <f>IF(G220="R",IF(OR(AND(実績自動車一覧!H220=SUM(実績事業所!$B$2-1),3&lt;実績自動車一覧!I220),AND(実績自動車一覧!H220=実績事業所!$B$2,4&gt;実績自動車一覧!I220)),"新規",""),"")</f>
        <v/>
      </c>
      <c r="Q220" s="290"/>
      <c r="R220" s="259"/>
      <c r="S220" s="204"/>
      <c r="T220" s="84"/>
      <c r="U220" s="85"/>
      <c r="V220" s="86"/>
      <c r="W220" s="87"/>
      <c r="X220" s="87"/>
      <c r="Y220" s="106"/>
      <c r="Z220" s="16"/>
      <c r="AA220" s="15" t="str">
        <f t="shared" si="98"/>
        <v/>
      </c>
      <c r="AB220" s="15" t="str">
        <f t="shared" si="99"/>
        <v/>
      </c>
      <c r="AC220" s="14" t="str">
        <f t="shared" si="100"/>
        <v/>
      </c>
      <c r="AD220" s="6" t="e">
        <f t="shared" si="101"/>
        <v>#N/A</v>
      </c>
      <c r="AE220" s="6" t="e">
        <f t="shared" si="102"/>
        <v>#N/A</v>
      </c>
      <c r="AF220" s="6" t="e">
        <f t="shared" si="103"/>
        <v>#N/A</v>
      </c>
      <c r="AG220" s="6" t="str">
        <f t="shared" si="104"/>
        <v/>
      </c>
      <c r="AH220" s="6">
        <f t="shared" si="105"/>
        <v>1</v>
      </c>
      <c r="AI220" s="6" t="e">
        <f t="shared" si="106"/>
        <v>#N/A</v>
      </c>
      <c r="AJ220" s="6" t="e">
        <f t="shared" si="107"/>
        <v>#N/A</v>
      </c>
      <c r="AK220" s="6" t="e">
        <f t="shared" si="108"/>
        <v>#N/A</v>
      </c>
      <c r="AL220" s="6" t="e">
        <f t="shared" si="109"/>
        <v>#N/A</v>
      </c>
      <c r="AM220" s="7" t="str">
        <f t="shared" si="110"/>
        <v xml:space="preserve"> </v>
      </c>
      <c r="AN220" s="6" t="e">
        <f t="shared" si="111"/>
        <v>#N/A</v>
      </c>
      <c r="AO220" s="6"/>
      <c r="AP220" s="6"/>
      <c r="AQ220" s="6"/>
      <c r="AR220" s="6"/>
      <c r="AS220" s="6"/>
      <c r="AT220" s="6"/>
      <c r="AU220" s="6"/>
      <c r="AV220" s="6"/>
      <c r="AW220" s="6">
        <f t="shared" si="112"/>
        <v>0</v>
      </c>
      <c r="AX220" s="6" t="e">
        <f t="shared" si="113"/>
        <v>#N/A</v>
      </c>
      <c r="AY220" s="6" t="str">
        <f t="shared" si="114"/>
        <v/>
      </c>
      <c r="AZ220" s="6" t="str">
        <f t="shared" si="115"/>
        <v/>
      </c>
      <c r="BA220" s="6" t="str">
        <f t="shared" si="116"/>
        <v/>
      </c>
      <c r="BB220" s="6" t="str">
        <f t="shared" si="117"/>
        <v/>
      </c>
      <c r="BC220" s="40"/>
      <c r="BI220" t="s">
        <v>820</v>
      </c>
      <c r="CS220" s="286"/>
      <c r="CT220" s="288"/>
      <c r="CU220" s="331" t="str">
        <f t="shared" si="94"/>
        <v/>
      </c>
      <c r="CV220" s="1" t="str">
        <f t="shared" si="118"/>
        <v/>
      </c>
      <c r="CW220" s="1" t="str">
        <f t="shared" si="119"/>
        <v/>
      </c>
      <c r="CZ220" s="343" t="str">
        <f t="shared" si="97"/>
        <v/>
      </c>
    </row>
    <row r="221" spans="1:104" s="1" customFormat="1" ht="13.5" customHeight="1" x14ac:dyDescent="0.2">
      <c r="A221" s="61">
        <v>206</v>
      </c>
      <c r="B221" s="218"/>
      <c r="C221" s="218"/>
      <c r="D221" s="218"/>
      <c r="E221" s="218"/>
      <c r="F221" s="218"/>
      <c r="G221" s="218"/>
      <c r="H221" s="218"/>
      <c r="I221" s="218"/>
      <c r="J221" s="218"/>
      <c r="K221" s="218"/>
      <c r="L221" s="219"/>
      <c r="M221" s="218"/>
      <c r="N221" s="254"/>
      <c r="O221" s="255"/>
      <c r="P221" s="293" t="str">
        <f>IF(G221="R",IF(OR(AND(実績自動車一覧!H221=SUM(実績事業所!$B$2-1),3&lt;実績自動車一覧!I221),AND(実績自動車一覧!H221=実績事業所!$B$2,4&gt;実績自動車一覧!I221)),"新規",""),"")</f>
        <v/>
      </c>
      <c r="Q221" s="290"/>
      <c r="R221" s="259"/>
      <c r="S221" s="204"/>
      <c r="T221" s="84"/>
      <c r="U221" s="85"/>
      <c r="V221" s="86"/>
      <c r="W221" s="87"/>
      <c r="X221" s="87"/>
      <c r="Y221" s="106"/>
      <c r="Z221" s="16"/>
      <c r="AA221" s="15" t="str">
        <f t="shared" si="98"/>
        <v/>
      </c>
      <c r="AB221" s="15" t="str">
        <f t="shared" si="99"/>
        <v/>
      </c>
      <c r="AC221" s="14" t="str">
        <f t="shared" si="100"/>
        <v/>
      </c>
      <c r="AD221" s="6" t="e">
        <f t="shared" si="101"/>
        <v>#N/A</v>
      </c>
      <c r="AE221" s="6" t="e">
        <f t="shared" si="102"/>
        <v>#N/A</v>
      </c>
      <c r="AF221" s="6" t="e">
        <f t="shared" si="103"/>
        <v>#N/A</v>
      </c>
      <c r="AG221" s="6" t="str">
        <f t="shared" si="104"/>
        <v/>
      </c>
      <c r="AH221" s="6">
        <f t="shared" si="105"/>
        <v>1</v>
      </c>
      <c r="AI221" s="6" t="e">
        <f t="shared" si="106"/>
        <v>#N/A</v>
      </c>
      <c r="AJ221" s="6" t="e">
        <f t="shared" si="107"/>
        <v>#N/A</v>
      </c>
      <c r="AK221" s="6" t="e">
        <f t="shared" si="108"/>
        <v>#N/A</v>
      </c>
      <c r="AL221" s="6" t="e">
        <f t="shared" si="109"/>
        <v>#N/A</v>
      </c>
      <c r="AM221" s="7" t="str">
        <f t="shared" si="110"/>
        <v xml:space="preserve"> </v>
      </c>
      <c r="AN221" s="6" t="e">
        <f t="shared" si="111"/>
        <v>#N/A</v>
      </c>
      <c r="AO221" s="6"/>
      <c r="AP221" s="6"/>
      <c r="AQ221" s="6"/>
      <c r="AR221" s="6"/>
      <c r="AS221" s="6"/>
      <c r="AT221" s="6"/>
      <c r="AU221" s="6"/>
      <c r="AV221" s="6"/>
      <c r="AW221" s="6">
        <f t="shared" si="112"/>
        <v>0</v>
      </c>
      <c r="AX221" s="6" t="e">
        <f t="shared" si="113"/>
        <v>#N/A</v>
      </c>
      <c r="AY221" s="6" t="str">
        <f t="shared" si="114"/>
        <v/>
      </c>
      <c r="AZ221" s="6" t="str">
        <f t="shared" si="115"/>
        <v/>
      </c>
      <c r="BA221" s="6" t="str">
        <f t="shared" si="116"/>
        <v/>
      </c>
      <c r="BB221" s="6" t="str">
        <f t="shared" si="117"/>
        <v/>
      </c>
      <c r="BC221" s="40"/>
      <c r="BI221" t="s">
        <v>821</v>
      </c>
      <c r="CS221" s="286"/>
      <c r="CT221" s="288"/>
      <c r="CU221" s="331" t="str">
        <f t="shared" si="94"/>
        <v/>
      </c>
      <c r="CV221" s="1" t="str">
        <f t="shared" si="118"/>
        <v/>
      </c>
      <c r="CW221" s="1" t="str">
        <f t="shared" si="119"/>
        <v/>
      </c>
      <c r="CZ221" s="343" t="str">
        <f t="shared" si="97"/>
        <v/>
      </c>
    </row>
    <row r="222" spans="1:104" s="1" customFormat="1" ht="13.5" customHeight="1" x14ac:dyDescent="0.2">
      <c r="A222" s="61">
        <v>207</v>
      </c>
      <c r="B222" s="218"/>
      <c r="C222" s="218"/>
      <c r="D222" s="218"/>
      <c r="E222" s="218"/>
      <c r="F222" s="218"/>
      <c r="G222" s="218"/>
      <c r="H222" s="218"/>
      <c r="I222" s="218"/>
      <c r="J222" s="218"/>
      <c r="K222" s="218"/>
      <c r="L222" s="219"/>
      <c r="M222" s="218"/>
      <c r="N222" s="254"/>
      <c r="O222" s="255"/>
      <c r="P222" s="293" t="str">
        <f>IF(G222="R",IF(OR(AND(実績自動車一覧!H222=SUM(実績事業所!$B$2-1),3&lt;実績自動車一覧!I222),AND(実績自動車一覧!H222=実績事業所!$B$2,4&gt;実績自動車一覧!I222)),"新規",""),"")</f>
        <v/>
      </c>
      <c r="Q222" s="290"/>
      <c r="R222" s="259"/>
      <c r="S222" s="204"/>
      <c r="T222" s="84"/>
      <c r="U222" s="85"/>
      <c r="V222" s="86"/>
      <c r="W222" s="87"/>
      <c r="X222" s="87"/>
      <c r="Y222" s="106"/>
      <c r="Z222" s="16"/>
      <c r="AA222" s="15" t="str">
        <f t="shared" si="98"/>
        <v/>
      </c>
      <c r="AB222" s="15" t="str">
        <f t="shared" si="99"/>
        <v/>
      </c>
      <c r="AC222" s="14" t="str">
        <f t="shared" si="100"/>
        <v/>
      </c>
      <c r="AD222" s="6" t="e">
        <f t="shared" si="101"/>
        <v>#N/A</v>
      </c>
      <c r="AE222" s="6" t="e">
        <f t="shared" si="102"/>
        <v>#N/A</v>
      </c>
      <c r="AF222" s="6" t="e">
        <f t="shared" si="103"/>
        <v>#N/A</v>
      </c>
      <c r="AG222" s="6" t="str">
        <f t="shared" si="104"/>
        <v/>
      </c>
      <c r="AH222" s="6">
        <f t="shared" si="105"/>
        <v>1</v>
      </c>
      <c r="AI222" s="6" t="e">
        <f t="shared" si="106"/>
        <v>#N/A</v>
      </c>
      <c r="AJ222" s="6" t="e">
        <f t="shared" si="107"/>
        <v>#N/A</v>
      </c>
      <c r="AK222" s="6" t="e">
        <f t="shared" si="108"/>
        <v>#N/A</v>
      </c>
      <c r="AL222" s="6" t="e">
        <f t="shared" si="109"/>
        <v>#N/A</v>
      </c>
      <c r="AM222" s="7" t="str">
        <f t="shared" si="110"/>
        <v xml:space="preserve"> </v>
      </c>
      <c r="AN222" s="6" t="e">
        <f t="shared" si="111"/>
        <v>#N/A</v>
      </c>
      <c r="AO222" s="6"/>
      <c r="AP222" s="6"/>
      <c r="AQ222" s="6"/>
      <c r="AR222" s="6"/>
      <c r="AS222" s="6"/>
      <c r="AT222" s="6"/>
      <c r="AU222" s="6"/>
      <c r="AV222" s="6"/>
      <c r="AW222" s="6">
        <f t="shared" si="112"/>
        <v>0</v>
      </c>
      <c r="AX222" s="6" t="e">
        <f t="shared" si="113"/>
        <v>#N/A</v>
      </c>
      <c r="AY222" s="6" t="str">
        <f t="shared" si="114"/>
        <v/>
      </c>
      <c r="AZ222" s="6" t="str">
        <f t="shared" si="115"/>
        <v/>
      </c>
      <c r="BA222" s="6" t="str">
        <f t="shared" si="116"/>
        <v/>
      </c>
      <c r="BB222" s="6" t="str">
        <f t="shared" si="117"/>
        <v/>
      </c>
      <c r="BC222" s="40"/>
      <c r="BI222" t="s">
        <v>822</v>
      </c>
      <c r="CS222" s="286"/>
      <c r="CT222" s="288"/>
      <c r="CU222" s="331" t="str">
        <f t="shared" si="94"/>
        <v/>
      </c>
      <c r="CV222" s="1" t="str">
        <f t="shared" si="118"/>
        <v/>
      </c>
      <c r="CW222" s="1" t="str">
        <f t="shared" si="119"/>
        <v/>
      </c>
      <c r="CZ222" s="343" t="str">
        <f t="shared" si="97"/>
        <v/>
      </c>
    </row>
    <row r="223" spans="1:104" s="1" customFormat="1" ht="13.5" customHeight="1" x14ac:dyDescent="0.2">
      <c r="A223" s="61">
        <v>208</v>
      </c>
      <c r="B223" s="218"/>
      <c r="C223" s="218"/>
      <c r="D223" s="218"/>
      <c r="E223" s="218"/>
      <c r="F223" s="218"/>
      <c r="G223" s="218"/>
      <c r="H223" s="218"/>
      <c r="I223" s="218"/>
      <c r="J223" s="218"/>
      <c r="K223" s="218"/>
      <c r="L223" s="219"/>
      <c r="M223" s="218"/>
      <c r="N223" s="254"/>
      <c r="O223" s="255"/>
      <c r="P223" s="293" t="str">
        <f>IF(G223="R",IF(OR(AND(実績自動車一覧!H223=SUM(実績事業所!$B$2-1),3&lt;実績自動車一覧!I223),AND(実績自動車一覧!H223=実績事業所!$B$2,4&gt;実績自動車一覧!I223)),"新規",""),"")</f>
        <v/>
      </c>
      <c r="Q223" s="290"/>
      <c r="R223" s="259"/>
      <c r="S223" s="204"/>
      <c r="T223" s="84"/>
      <c r="U223" s="85"/>
      <c r="V223" s="86"/>
      <c r="W223" s="87"/>
      <c r="X223" s="87"/>
      <c r="Y223" s="106"/>
      <c r="Z223" s="16"/>
      <c r="AA223" s="15" t="str">
        <f t="shared" si="98"/>
        <v/>
      </c>
      <c r="AB223" s="15" t="str">
        <f t="shared" si="99"/>
        <v/>
      </c>
      <c r="AC223" s="14" t="str">
        <f t="shared" si="100"/>
        <v/>
      </c>
      <c r="AD223" s="6" t="e">
        <f t="shared" si="101"/>
        <v>#N/A</v>
      </c>
      <c r="AE223" s="6" t="e">
        <f t="shared" si="102"/>
        <v>#N/A</v>
      </c>
      <c r="AF223" s="6" t="e">
        <f t="shared" si="103"/>
        <v>#N/A</v>
      </c>
      <c r="AG223" s="6" t="str">
        <f t="shared" si="104"/>
        <v/>
      </c>
      <c r="AH223" s="6">
        <f t="shared" si="105"/>
        <v>1</v>
      </c>
      <c r="AI223" s="6" t="e">
        <f t="shared" si="106"/>
        <v>#N/A</v>
      </c>
      <c r="AJ223" s="6" t="e">
        <f t="shared" si="107"/>
        <v>#N/A</v>
      </c>
      <c r="AK223" s="6" t="e">
        <f t="shared" si="108"/>
        <v>#N/A</v>
      </c>
      <c r="AL223" s="6" t="e">
        <f t="shared" si="109"/>
        <v>#N/A</v>
      </c>
      <c r="AM223" s="7" t="str">
        <f t="shared" si="110"/>
        <v xml:space="preserve"> </v>
      </c>
      <c r="AN223" s="6" t="e">
        <f t="shared" si="111"/>
        <v>#N/A</v>
      </c>
      <c r="AO223" s="6"/>
      <c r="AP223" s="6"/>
      <c r="AQ223" s="6"/>
      <c r="AR223" s="6"/>
      <c r="AS223" s="6"/>
      <c r="AT223" s="6"/>
      <c r="AU223" s="6"/>
      <c r="AV223" s="6"/>
      <c r="AW223" s="6">
        <f t="shared" si="112"/>
        <v>0</v>
      </c>
      <c r="AX223" s="6" t="e">
        <f t="shared" si="113"/>
        <v>#N/A</v>
      </c>
      <c r="AY223" s="6" t="str">
        <f t="shared" si="114"/>
        <v/>
      </c>
      <c r="AZ223" s="6" t="str">
        <f t="shared" si="115"/>
        <v/>
      </c>
      <c r="BA223" s="6" t="str">
        <f t="shared" si="116"/>
        <v/>
      </c>
      <c r="BB223" s="6" t="str">
        <f t="shared" si="117"/>
        <v/>
      </c>
      <c r="BC223" s="40"/>
      <c r="BI223" t="s">
        <v>823</v>
      </c>
      <c r="CS223" s="286"/>
      <c r="CT223" s="288"/>
      <c r="CU223" s="331" t="str">
        <f t="shared" si="94"/>
        <v/>
      </c>
      <c r="CV223" s="1" t="str">
        <f t="shared" si="118"/>
        <v/>
      </c>
      <c r="CW223" s="1" t="str">
        <f t="shared" si="119"/>
        <v/>
      </c>
      <c r="CZ223" s="343" t="str">
        <f t="shared" si="97"/>
        <v/>
      </c>
    </row>
    <row r="224" spans="1:104" s="1" customFormat="1" ht="13.5" customHeight="1" x14ac:dyDescent="0.2">
      <c r="A224" s="61">
        <v>209</v>
      </c>
      <c r="B224" s="218"/>
      <c r="C224" s="218"/>
      <c r="D224" s="218"/>
      <c r="E224" s="218"/>
      <c r="F224" s="218"/>
      <c r="G224" s="218"/>
      <c r="H224" s="218"/>
      <c r="I224" s="218"/>
      <c r="J224" s="218"/>
      <c r="K224" s="218"/>
      <c r="L224" s="219"/>
      <c r="M224" s="218"/>
      <c r="N224" s="254"/>
      <c r="O224" s="255"/>
      <c r="P224" s="293" t="str">
        <f>IF(G224="R",IF(OR(AND(実績自動車一覧!H224=SUM(実績事業所!$B$2-1),3&lt;実績自動車一覧!I224),AND(実績自動車一覧!H224=実績事業所!$B$2,4&gt;実績自動車一覧!I224)),"新規",""),"")</f>
        <v/>
      </c>
      <c r="Q224" s="290"/>
      <c r="R224" s="259"/>
      <c r="S224" s="204"/>
      <c r="T224" s="84"/>
      <c r="U224" s="85"/>
      <c r="V224" s="86"/>
      <c r="W224" s="87"/>
      <c r="X224" s="87"/>
      <c r="Y224" s="106"/>
      <c r="Z224" s="16"/>
      <c r="AA224" s="15" t="str">
        <f t="shared" si="98"/>
        <v/>
      </c>
      <c r="AB224" s="15" t="str">
        <f t="shared" si="99"/>
        <v/>
      </c>
      <c r="AC224" s="14" t="str">
        <f t="shared" si="100"/>
        <v/>
      </c>
      <c r="AD224" s="6" t="e">
        <f t="shared" si="101"/>
        <v>#N/A</v>
      </c>
      <c r="AE224" s="6" t="e">
        <f t="shared" si="102"/>
        <v>#N/A</v>
      </c>
      <c r="AF224" s="6" t="e">
        <f t="shared" si="103"/>
        <v>#N/A</v>
      </c>
      <c r="AG224" s="6" t="str">
        <f t="shared" si="104"/>
        <v/>
      </c>
      <c r="AH224" s="6">
        <f t="shared" si="105"/>
        <v>1</v>
      </c>
      <c r="AI224" s="6" t="e">
        <f t="shared" si="106"/>
        <v>#N/A</v>
      </c>
      <c r="AJ224" s="6" t="e">
        <f t="shared" si="107"/>
        <v>#N/A</v>
      </c>
      <c r="AK224" s="6" t="e">
        <f t="shared" si="108"/>
        <v>#N/A</v>
      </c>
      <c r="AL224" s="6" t="e">
        <f t="shared" si="109"/>
        <v>#N/A</v>
      </c>
      <c r="AM224" s="7" t="str">
        <f t="shared" si="110"/>
        <v xml:space="preserve"> </v>
      </c>
      <c r="AN224" s="6" t="e">
        <f t="shared" si="111"/>
        <v>#N/A</v>
      </c>
      <c r="AO224" s="6"/>
      <c r="AP224" s="6"/>
      <c r="AQ224" s="6"/>
      <c r="AR224" s="6"/>
      <c r="AS224" s="6"/>
      <c r="AT224" s="6"/>
      <c r="AU224" s="6"/>
      <c r="AV224" s="6"/>
      <c r="AW224" s="6">
        <f t="shared" si="112"/>
        <v>0</v>
      </c>
      <c r="AX224" s="6" t="e">
        <f t="shared" si="113"/>
        <v>#N/A</v>
      </c>
      <c r="AY224" s="6" t="str">
        <f t="shared" si="114"/>
        <v/>
      </c>
      <c r="AZ224" s="6" t="str">
        <f t="shared" si="115"/>
        <v/>
      </c>
      <c r="BA224" s="6" t="str">
        <f t="shared" si="116"/>
        <v/>
      </c>
      <c r="BB224" s="6" t="str">
        <f t="shared" si="117"/>
        <v/>
      </c>
      <c r="BC224" s="40"/>
      <c r="BI224" t="s">
        <v>718</v>
      </c>
      <c r="CS224" s="286"/>
      <c r="CT224" s="288"/>
      <c r="CU224" s="331" t="str">
        <f t="shared" si="94"/>
        <v/>
      </c>
      <c r="CV224" s="1" t="str">
        <f t="shared" si="118"/>
        <v/>
      </c>
      <c r="CW224" s="1" t="str">
        <f t="shared" si="119"/>
        <v/>
      </c>
      <c r="CZ224" s="343" t="str">
        <f t="shared" si="97"/>
        <v/>
      </c>
    </row>
    <row r="225" spans="1:104" s="1" customFormat="1" ht="13.5" customHeight="1" x14ac:dyDescent="0.2">
      <c r="A225" s="61">
        <v>210</v>
      </c>
      <c r="B225" s="218"/>
      <c r="C225" s="218"/>
      <c r="D225" s="218"/>
      <c r="E225" s="218"/>
      <c r="F225" s="218"/>
      <c r="G225" s="218"/>
      <c r="H225" s="218"/>
      <c r="I225" s="218"/>
      <c r="J225" s="218"/>
      <c r="K225" s="218"/>
      <c r="L225" s="219"/>
      <c r="M225" s="218"/>
      <c r="N225" s="254"/>
      <c r="O225" s="255"/>
      <c r="P225" s="293" t="str">
        <f>IF(G225="R",IF(OR(AND(実績自動車一覧!H225=SUM(実績事業所!$B$2-1),3&lt;実績自動車一覧!I225),AND(実績自動車一覧!H225=実績事業所!$B$2,4&gt;実績自動車一覧!I225)),"新規",""),"")</f>
        <v/>
      </c>
      <c r="Q225" s="290"/>
      <c r="R225" s="259"/>
      <c r="S225" s="204"/>
      <c r="T225" s="84"/>
      <c r="U225" s="85"/>
      <c r="V225" s="86"/>
      <c r="W225" s="87"/>
      <c r="X225" s="87"/>
      <c r="Y225" s="106"/>
      <c r="Z225" s="16"/>
      <c r="AA225" s="15" t="str">
        <f t="shared" si="98"/>
        <v/>
      </c>
      <c r="AB225" s="15" t="str">
        <f t="shared" si="99"/>
        <v/>
      </c>
      <c r="AC225" s="14" t="str">
        <f t="shared" si="100"/>
        <v/>
      </c>
      <c r="AD225" s="6" t="e">
        <f t="shared" si="101"/>
        <v>#N/A</v>
      </c>
      <c r="AE225" s="6" t="e">
        <f t="shared" si="102"/>
        <v>#N/A</v>
      </c>
      <c r="AF225" s="6" t="e">
        <f t="shared" si="103"/>
        <v>#N/A</v>
      </c>
      <c r="AG225" s="6" t="str">
        <f t="shared" si="104"/>
        <v/>
      </c>
      <c r="AH225" s="6">
        <f t="shared" si="105"/>
        <v>1</v>
      </c>
      <c r="AI225" s="6" t="e">
        <f t="shared" si="106"/>
        <v>#N/A</v>
      </c>
      <c r="AJ225" s="6" t="e">
        <f t="shared" si="107"/>
        <v>#N/A</v>
      </c>
      <c r="AK225" s="6" t="e">
        <f t="shared" si="108"/>
        <v>#N/A</v>
      </c>
      <c r="AL225" s="6" t="e">
        <f t="shared" si="109"/>
        <v>#N/A</v>
      </c>
      <c r="AM225" s="7" t="str">
        <f t="shared" si="110"/>
        <v xml:space="preserve"> </v>
      </c>
      <c r="AN225" s="6" t="e">
        <f t="shared" si="111"/>
        <v>#N/A</v>
      </c>
      <c r="AO225" s="6"/>
      <c r="AP225" s="6"/>
      <c r="AQ225" s="6"/>
      <c r="AR225" s="6"/>
      <c r="AS225" s="6"/>
      <c r="AT225" s="6"/>
      <c r="AU225" s="6"/>
      <c r="AV225" s="6"/>
      <c r="AW225" s="6">
        <f t="shared" si="112"/>
        <v>0</v>
      </c>
      <c r="AX225" s="6" t="e">
        <f t="shared" si="113"/>
        <v>#N/A</v>
      </c>
      <c r="AY225" s="6" t="str">
        <f t="shared" si="114"/>
        <v/>
      </c>
      <c r="AZ225" s="6" t="str">
        <f t="shared" si="115"/>
        <v/>
      </c>
      <c r="BA225" s="6" t="str">
        <f t="shared" si="116"/>
        <v/>
      </c>
      <c r="BB225" s="6" t="str">
        <f t="shared" si="117"/>
        <v/>
      </c>
      <c r="BC225" s="40"/>
      <c r="BI225" t="s">
        <v>720</v>
      </c>
      <c r="CS225" s="286"/>
      <c r="CT225" s="288"/>
      <c r="CU225" s="331" t="str">
        <f t="shared" si="94"/>
        <v/>
      </c>
      <c r="CV225" s="1" t="str">
        <f t="shared" si="118"/>
        <v/>
      </c>
      <c r="CW225" s="1" t="str">
        <f t="shared" si="119"/>
        <v/>
      </c>
      <c r="CZ225" s="343" t="str">
        <f t="shared" si="97"/>
        <v/>
      </c>
    </row>
    <row r="226" spans="1:104" s="1" customFormat="1" ht="13.5" customHeight="1" x14ac:dyDescent="0.2">
      <c r="A226" s="61">
        <v>211</v>
      </c>
      <c r="B226" s="218"/>
      <c r="C226" s="218"/>
      <c r="D226" s="218"/>
      <c r="E226" s="218"/>
      <c r="F226" s="218"/>
      <c r="G226" s="218"/>
      <c r="H226" s="218"/>
      <c r="I226" s="218"/>
      <c r="J226" s="218"/>
      <c r="K226" s="218"/>
      <c r="L226" s="219"/>
      <c r="M226" s="218"/>
      <c r="N226" s="254"/>
      <c r="O226" s="255"/>
      <c r="P226" s="293" t="str">
        <f>IF(G226="R",IF(OR(AND(実績自動車一覧!H226=SUM(実績事業所!$B$2-1),3&lt;実績自動車一覧!I226),AND(実績自動車一覧!H226=実績事業所!$B$2,4&gt;実績自動車一覧!I226)),"新規",""),"")</f>
        <v/>
      </c>
      <c r="Q226" s="290"/>
      <c r="R226" s="259"/>
      <c r="S226" s="204"/>
      <c r="T226" s="84"/>
      <c r="U226" s="85"/>
      <c r="V226" s="86"/>
      <c r="W226" s="87"/>
      <c r="X226" s="87"/>
      <c r="Y226" s="106"/>
      <c r="Z226" s="16"/>
      <c r="AA226" s="15" t="str">
        <f t="shared" si="98"/>
        <v/>
      </c>
      <c r="AB226" s="15" t="str">
        <f t="shared" si="99"/>
        <v/>
      </c>
      <c r="AC226" s="14" t="str">
        <f t="shared" si="100"/>
        <v/>
      </c>
      <c r="AD226" s="6" t="e">
        <f t="shared" si="101"/>
        <v>#N/A</v>
      </c>
      <c r="AE226" s="6" t="e">
        <f t="shared" si="102"/>
        <v>#N/A</v>
      </c>
      <c r="AF226" s="6" t="e">
        <f t="shared" si="103"/>
        <v>#N/A</v>
      </c>
      <c r="AG226" s="6" t="str">
        <f t="shared" si="104"/>
        <v/>
      </c>
      <c r="AH226" s="6">
        <f t="shared" si="105"/>
        <v>1</v>
      </c>
      <c r="AI226" s="6" t="e">
        <f t="shared" si="106"/>
        <v>#N/A</v>
      </c>
      <c r="AJ226" s="6" t="e">
        <f t="shared" si="107"/>
        <v>#N/A</v>
      </c>
      <c r="AK226" s="6" t="e">
        <f t="shared" si="108"/>
        <v>#N/A</v>
      </c>
      <c r="AL226" s="6" t="e">
        <f t="shared" si="109"/>
        <v>#N/A</v>
      </c>
      <c r="AM226" s="7" t="str">
        <f t="shared" si="110"/>
        <v xml:space="preserve"> </v>
      </c>
      <c r="AN226" s="6" t="e">
        <f t="shared" si="111"/>
        <v>#N/A</v>
      </c>
      <c r="AO226" s="6"/>
      <c r="AP226" s="6"/>
      <c r="AQ226" s="6"/>
      <c r="AR226" s="6"/>
      <c r="AS226" s="6"/>
      <c r="AT226" s="6"/>
      <c r="AU226" s="6"/>
      <c r="AV226" s="6"/>
      <c r="AW226" s="6">
        <f t="shared" si="112"/>
        <v>0</v>
      </c>
      <c r="AX226" s="6" t="e">
        <f t="shared" si="113"/>
        <v>#N/A</v>
      </c>
      <c r="AY226" s="6" t="str">
        <f t="shared" si="114"/>
        <v/>
      </c>
      <c r="AZ226" s="6" t="str">
        <f t="shared" si="115"/>
        <v/>
      </c>
      <c r="BA226" s="6" t="str">
        <f t="shared" si="116"/>
        <v/>
      </c>
      <c r="BB226" s="6" t="str">
        <f t="shared" si="117"/>
        <v/>
      </c>
      <c r="BC226" s="40"/>
      <c r="BI226" t="s">
        <v>912</v>
      </c>
      <c r="CS226" s="286"/>
      <c r="CT226" s="288"/>
      <c r="CU226" s="331" t="str">
        <f t="shared" si="94"/>
        <v/>
      </c>
      <c r="CV226" s="1" t="str">
        <f t="shared" si="118"/>
        <v/>
      </c>
      <c r="CW226" s="1" t="str">
        <f t="shared" si="119"/>
        <v/>
      </c>
      <c r="CZ226" s="343" t="str">
        <f t="shared" si="97"/>
        <v/>
      </c>
    </row>
    <row r="227" spans="1:104" s="1" customFormat="1" ht="13.5" customHeight="1" x14ac:dyDescent="0.2">
      <c r="A227" s="61">
        <v>212</v>
      </c>
      <c r="B227" s="218"/>
      <c r="C227" s="218"/>
      <c r="D227" s="218"/>
      <c r="E227" s="218"/>
      <c r="F227" s="218"/>
      <c r="G227" s="218"/>
      <c r="H227" s="218"/>
      <c r="I227" s="218"/>
      <c r="J227" s="218"/>
      <c r="K227" s="218"/>
      <c r="L227" s="219"/>
      <c r="M227" s="218"/>
      <c r="N227" s="254"/>
      <c r="O227" s="255"/>
      <c r="P227" s="293" t="str">
        <f>IF(G227="R",IF(OR(AND(実績自動車一覧!H227=SUM(実績事業所!$B$2-1),3&lt;実績自動車一覧!I227),AND(実績自動車一覧!H227=実績事業所!$B$2,4&gt;実績自動車一覧!I227)),"新規",""),"")</f>
        <v/>
      </c>
      <c r="Q227" s="290"/>
      <c r="R227" s="259"/>
      <c r="S227" s="204"/>
      <c r="T227" s="84"/>
      <c r="U227" s="85"/>
      <c r="V227" s="86"/>
      <c r="W227" s="87"/>
      <c r="X227" s="87"/>
      <c r="Y227" s="106"/>
      <c r="Z227" s="16"/>
      <c r="AA227" s="15" t="str">
        <f t="shared" si="98"/>
        <v/>
      </c>
      <c r="AB227" s="15" t="str">
        <f t="shared" si="99"/>
        <v/>
      </c>
      <c r="AC227" s="14" t="str">
        <f t="shared" si="100"/>
        <v/>
      </c>
      <c r="AD227" s="6" t="e">
        <f t="shared" si="101"/>
        <v>#N/A</v>
      </c>
      <c r="AE227" s="6" t="e">
        <f t="shared" si="102"/>
        <v>#N/A</v>
      </c>
      <c r="AF227" s="6" t="e">
        <f t="shared" si="103"/>
        <v>#N/A</v>
      </c>
      <c r="AG227" s="6" t="str">
        <f t="shared" si="104"/>
        <v/>
      </c>
      <c r="AH227" s="6">
        <f t="shared" si="105"/>
        <v>1</v>
      </c>
      <c r="AI227" s="6" t="e">
        <f t="shared" si="106"/>
        <v>#N/A</v>
      </c>
      <c r="AJ227" s="6" t="e">
        <f t="shared" si="107"/>
        <v>#N/A</v>
      </c>
      <c r="AK227" s="6" t="e">
        <f t="shared" si="108"/>
        <v>#N/A</v>
      </c>
      <c r="AL227" s="6" t="e">
        <f t="shared" si="109"/>
        <v>#N/A</v>
      </c>
      <c r="AM227" s="7" t="str">
        <f t="shared" si="110"/>
        <v xml:space="preserve"> </v>
      </c>
      <c r="AN227" s="6" t="e">
        <f t="shared" si="111"/>
        <v>#N/A</v>
      </c>
      <c r="AO227" s="6"/>
      <c r="AP227" s="6"/>
      <c r="AQ227" s="6"/>
      <c r="AR227" s="6"/>
      <c r="AS227" s="6"/>
      <c r="AT227" s="6"/>
      <c r="AU227" s="6"/>
      <c r="AV227" s="6"/>
      <c r="AW227" s="6">
        <f t="shared" si="112"/>
        <v>0</v>
      </c>
      <c r="AX227" s="6" t="e">
        <f t="shared" si="113"/>
        <v>#N/A</v>
      </c>
      <c r="AY227" s="6" t="str">
        <f t="shared" si="114"/>
        <v/>
      </c>
      <c r="AZ227" s="6" t="str">
        <f t="shared" si="115"/>
        <v/>
      </c>
      <c r="BA227" s="6" t="str">
        <f t="shared" si="116"/>
        <v/>
      </c>
      <c r="BB227" s="6" t="str">
        <f t="shared" si="117"/>
        <v/>
      </c>
      <c r="BC227" s="40"/>
      <c r="BI227" t="s">
        <v>913</v>
      </c>
      <c r="CS227" s="286"/>
      <c r="CT227" s="288"/>
      <c r="CU227" s="331" t="str">
        <f t="shared" si="94"/>
        <v/>
      </c>
      <c r="CV227" s="1" t="str">
        <f t="shared" si="118"/>
        <v/>
      </c>
      <c r="CW227" s="1" t="str">
        <f t="shared" si="119"/>
        <v/>
      </c>
      <c r="CZ227" s="343" t="str">
        <f t="shared" si="97"/>
        <v/>
      </c>
    </row>
    <row r="228" spans="1:104" s="1" customFormat="1" ht="13.5" customHeight="1" x14ac:dyDescent="0.2">
      <c r="A228" s="61">
        <v>213</v>
      </c>
      <c r="B228" s="218"/>
      <c r="C228" s="218"/>
      <c r="D228" s="218"/>
      <c r="E228" s="218"/>
      <c r="F228" s="218"/>
      <c r="G228" s="218"/>
      <c r="H228" s="218"/>
      <c r="I228" s="218"/>
      <c r="J228" s="218"/>
      <c r="K228" s="218"/>
      <c r="L228" s="219"/>
      <c r="M228" s="218"/>
      <c r="N228" s="254"/>
      <c r="O228" s="255"/>
      <c r="P228" s="293" t="str">
        <f>IF(G228="R",IF(OR(AND(実績自動車一覧!H228=SUM(実績事業所!$B$2-1),3&lt;実績自動車一覧!I228),AND(実績自動車一覧!H228=実績事業所!$B$2,4&gt;実績自動車一覧!I228)),"新規",""),"")</f>
        <v/>
      </c>
      <c r="Q228" s="290"/>
      <c r="R228" s="259"/>
      <c r="S228" s="204"/>
      <c r="T228" s="84"/>
      <c r="U228" s="85"/>
      <c r="V228" s="86"/>
      <c r="W228" s="87"/>
      <c r="X228" s="87"/>
      <c r="Y228" s="106"/>
      <c r="Z228" s="16"/>
      <c r="AA228" s="15" t="str">
        <f t="shared" si="98"/>
        <v/>
      </c>
      <c r="AB228" s="15" t="str">
        <f t="shared" si="99"/>
        <v/>
      </c>
      <c r="AC228" s="14" t="str">
        <f t="shared" si="100"/>
        <v/>
      </c>
      <c r="AD228" s="6" t="e">
        <f t="shared" si="101"/>
        <v>#N/A</v>
      </c>
      <c r="AE228" s="6" t="e">
        <f t="shared" si="102"/>
        <v>#N/A</v>
      </c>
      <c r="AF228" s="6" t="e">
        <f t="shared" si="103"/>
        <v>#N/A</v>
      </c>
      <c r="AG228" s="6" t="str">
        <f t="shared" si="104"/>
        <v/>
      </c>
      <c r="AH228" s="6">
        <f t="shared" si="105"/>
        <v>1</v>
      </c>
      <c r="AI228" s="6" t="e">
        <f t="shared" si="106"/>
        <v>#N/A</v>
      </c>
      <c r="AJ228" s="6" t="e">
        <f t="shared" si="107"/>
        <v>#N/A</v>
      </c>
      <c r="AK228" s="6" t="e">
        <f t="shared" si="108"/>
        <v>#N/A</v>
      </c>
      <c r="AL228" s="6" t="e">
        <f t="shared" si="109"/>
        <v>#N/A</v>
      </c>
      <c r="AM228" s="7" t="str">
        <f t="shared" si="110"/>
        <v xml:space="preserve"> </v>
      </c>
      <c r="AN228" s="6" t="e">
        <f t="shared" si="111"/>
        <v>#N/A</v>
      </c>
      <c r="AO228" s="6"/>
      <c r="AP228" s="6"/>
      <c r="AQ228" s="6"/>
      <c r="AR228" s="6"/>
      <c r="AS228" s="6"/>
      <c r="AT228" s="6"/>
      <c r="AU228" s="6"/>
      <c r="AV228" s="6"/>
      <c r="AW228" s="6">
        <f t="shared" si="112"/>
        <v>0</v>
      </c>
      <c r="AX228" s="6" t="e">
        <f t="shared" si="113"/>
        <v>#N/A</v>
      </c>
      <c r="AY228" s="6" t="str">
        <f t="shared" si="114"/>
        <v/>
      </c>
      <c r="AZ228" s="6" t="str">
        <f t="shared" si="115"/>
        <v/>
      </c>
      <c r="BA228" s="6" t="str">
        <f t="shared" si="116"/>
        <v/>
      </c>
      <c r="BB228" s="6" t="str">
        <f t="shared" si="117"/>
        <v/>
      </c>
      <c r="BC228" s="40"/>
      <c r="BI228" t="s">
        <v>914</v>
      </c>
      <c r="CS228" s="286"/>
      <c r="CT228" s="288"/>
      <c r="CU228" s="331" t="str">
        <f t="shared" si="94"/>
        <v/>
      </c>
      <c r="CV228" s="1" t="str">
        <f t="shared" si="118"/>
        <v/>
      </c>
      <c r="CW228" s="1" t="str">
        <f t="shared" si="119"/>
        <v/>
      </c>
      <c r="CZ228" s="343" t="str">
        <f t="shared" si="97"/>
        <v/>
      </c>
    </row>
    <row r="229" spans="1:104" s="1" customFormat="1" ht="13.5" customHeight="1" x14ac:dyDescent="0.2">
      <c r="A229" s="61">
        <v>214</v>
      </c>
      <c r="B229" s="218"/>
      <c r="C229" s="218"/>
      <c r="D229" s="218"/>
      <c r="E229" s="218"/>
      <c r="F229" s="218"/>
      <c r="G229" s="218"/>
      <c r="H229" s="218"/>
      <c r="I229" s="218"/>
      <c r="J229" s="218"/>
      <c r="K229" s="218"/>
      <c r="L229" s="219"/>
      <c r="M229" s="218"/>
      <c r="N229" s="254"/>
      <c r="O229" s="255"/>
      <c r="P229" s="293" t="str">
        <f>IF(G229="R",IF(OR(AND(実績自動車一覧!H229=SUM(実績事業所!$B$2-1),3&lt;実績自動車一覧!I229),AND(実績自動車一覧!H229=実績事業所!$B$2,4&gt;実績自動車一覧!I229)),"新規",""),"")</f>
        <v/>
      </c>
      <c r="Q229" s="290"/>
      <c r="R229" s="259"/>
      <c r="S229" s="204"/>
      <c r="T229" s="84"/>
      <c r="U229" s="85"/>
      <c r="V229" s="86"/>
      <c r="W229" s="87"/>
      <c r="X229" s="87"/>
      <c r="Y229" s="106"/>
      <c r="Z229" s="16"/>
      <c r="AA229" s="15" t="str">
        <f t="shared" si="98"/>
        <v/>
      </c>
      <c r="AB229" s="15" t="str">
        <f t="shared" si="99"/>
        <v/>
      </c>
      <c r="AC229" s="14" t="str">
        <f t="shared" si="100"/>
        <v/>
      </c>
      <c r="AD229" s="6" t="e">
        <f t="shared" si="101"/>
        <v>#N/A</v>
      </c>
      <c r="AE229" s="6" t="e">
        <f t="shared" si="102"/>
        <v>#N/A</v>
      </c>
      <c r="AF229" s="6" t="e">
        <f t="shared" si="103"/>
        <v>#N/A</v>
      </c>
      <c r="AG229" s="6" t="str">
        <f t="shared" si="104"/>
        <v/>
      </c>
      <c r="AH229" s="6">
        <f t="shared" si="105"/>
        <v>1</v>
      </c>
      <c r="AI229" s="6" t="e">
        <f t="shared" si="106"/>
        <v>#N/A</v>
      </c>
      <c r="AJ229" s="6" t="e">
        <f t="shared" si="107"/>
        <v>#N/A</v>
      </c>
      <c r="AK229" s="6" t="e">
        <f t="shared" si="108"/>
        <v>#N/A</v>
      </c>
      <c r="AL229" s="6" t="e">
        <f t="shared" si="109"/>
        <v>#N/A</v>
      </c>
      <c r="AM229" s="7" t="str">
        <f t="shared" si="110"/>
        <v xml:space="preserve"> </v>
      </c>
      <c r="AN229" s="6" t="e">
        <f t="shared" si="111"/>
        <v>#N/A</v>
      </c>
      <c r="AO229" s="6"/>
      <c r="AP229" s="6"/>
      <c r="AQ229" s="6"/>
      <c r="AR229" s="6"/>
      <c r="AS229" s="6"/>
      <c r="AT229" s="6"/>
      <c r="AU229" s="6"/>
      <c r="AV229" s="6"/>
      <c r="AW229" s="6">
        <f t="shared" si="112"/>
        <v>0</v>
      </c>
      <c r="AX229" s="6" t="e">
        <f t="shared" si="113"/>
        <v>#N/A</v>
      </c>
      <c r="AY229" s="6" t="str">
        <f t="shared" si="114"/>
        <v/>
      </c>
      <c r="AZ229" s="6" t="str">
        <f t="shared" si="115"/>
        <v/>
      </c>
      <c r="BA229" s="6" t="str">
        <f t="shared" si="116"/>
        <v/>
      </c>
      <c r="BB229" s="6" t="str">
        <f t="shared" si="117"/>
        <v/>
      </c>
      <c r="BC229" s="40"/>
      <c r="BI229" t="s">
        <v>915</v>
      </c>
      <c r="CS229" s="286"/>
      <c r="CT229" s="288"/>
      <c r="CU229" s="331" t="str">
        <f t="shared" si="94"/>
        <v/>
      </c>
      <c r="CV229" s="1" t="str">
        <f t="shared" si="118"/>
        <v/>
      </c>
      <c r="CW229" s="1" t="str">
        <f t="shared" si="119"/>
        <v/>
      </c>
      <c r="CZ229" s="343" t="str">
        <f t="shared" si="97"/>
        <v/>
      </c>
    </row>
    <row r="230" spans="1:104" s="1" customFormat="1" ht="13.5" customHeight="1" x14ac:dyDescent="0.2">
      <c r="A230" s="61">
        <v>215</v>
      </c>
      <c r="B230" s="218"/>
      <c r="C230" s="218"/>
      <c r="D230" s="218"/>
      <c r="E230" s="218"/>
      <c r="F230" s="218"/>
      <c r="G230" s="218"/>
      <c r="H230" s="218"/>
      <c r="I230" s="218"/>
      <c r="J230" s="218"/>
      <c r="K230" s="218"/>
      <c r="L230" s="219"/>
      <c r="M230" s="218"/>
      <c r="N230" s="254"/>
      <c r="O230" s="255"/>
      <c r="P230" s="293" t="str">
        <f>IF(G230="R",IF(OR(AND(実績自動車一覧!H230=SUM(実績事業所!$B$2-1),3&lt;実績自動車一覧!I230),AND(実績自動車一覧!H230=実績事業所!$B$2,4&gt;実績自動車一覧!I230)),"新規",""),"")</f>
        <v/>
      </c>
      <c r="Q230" s="290"/>
      <c r="R230" s="259"/>
      <c r="S230" s="204"/>
      <c r="T230" s="84"/>
      <c r="U230" s="85"/>
      <c r="V230" s="86"/>
      <c r="W230" s="87"/>
      <c r="X230" s="87"/>
      <c r="Y230" s="106"/>
      <c r="Z230" s="16"/>
      <c r="AA230" s="15" t="str">
        <f t="shared" si="98"/>
        <v/>
      </c>
      <c r="AB230" s="15" t="str">
        <f t="shared" si="99"/>
        <v/>
      </c>
      <c r="AC230" s="14" t="str">
        <f t="shared" si="100"/>
        <v/>
      </c>
      <c r="AD230" s="6" t="e">
        <f t="shared" si="101"/>
        <v>#N/A</v>
      </c>
      <c r="AE230" s="6" t="e">
        <f t="shared" si="102"/>
        <v>#N/A</v>
      </c>
      <c r="AF230" s="6" t="e">
        <f t="shared" si="103"/>
        <v>#N/A</v>
      </c>
      <c r="AG230" s="6" t="str">
        <f t="shared" si="104"/>
        <v/>
      </c>
      <c r="AH230" s="6">
        <f t="shared" si="105"/>
        <v>1</v>
      </c>
      <c r="AI230" s="6" t="e">
        <f t="shared" si="106"/>
        <v>#N/A</v>
      </c>
      <c r="AJ230" s="6" t="e">
        <f t="shared" si="107"/>
        <v>#N/A</v>
      </c>
      <c r="AK230" s="6" t="e">
        <f t="shared" si="108"/>
        <v>#N/A</v>
      </c>
      <c r="AL230" s="6" t="e">
        <f t="shared" si="109"/>
        <v>#N/A</v>
      </c>
      <c r="AM230" s="7" t="str">
        <f t="shared" si="110"/>
        <v xml:space="preserve"> </v>
      </c>
      <c r="AN230" s="6" t="e">
        <f t="shared" si="111"/>
        <v>#N/A</v>
      </c>
      <c r="AO230" s="6"/>
      <c r="AP230" s="6"/>
      <c r="AQ230" s="6"/>
      <c r="AR230" s="6"/>
      <c r="AS230" s="6"/>
      <c r="AT230" s="6"/>
      <c r="AU230" s="6"/>
      <c r="AV230" s="6"/>
      <c r="AW230" s="6">
        <f t="shared" si="112"/>
        <v>0</v>
      </c>
      <c r="AX230" s="6" t="e">
        <f t="shared" si="113"/>
        <v>#N/A</v>
      </c>
      <c r="AY230" s="6" t="str">
        <f t="shared" si="114"/>
        <v/>
      </c>
      <c r="AZ230" s="6" t="str">
        <f t="shared" si="115"/>
        <v/>
      </c>
      <c r="BA230" s="6" t="str">
        <f t="shared" si="116"/>
        <v/>
      </c>
      <c r="BB230" s="6" t="str">
        <f t="shared" si="117"/>
        <v/>
      </c>
      <c r="BC230" s="40"/>
      <c r="BI230" t="s">
        <v>916</v>
      </c>
      <c r="CS230" s="286"/>
      <c r="CT230" s="288"/>
      <c r="CU230" s="331" t="str">
        <f t="shared" si="94"/>
        <v/>
      </c>
      <c r="CV230" s="1" t="str">
        <f t="shared" si="118"/>
        <v/>
      </c>
      <c r="CW230" s="1" t="str">
        <f t="shared" si="119"/>
        <v/>
      </c>
      <c r="CZ230" s="343" t="str">
        <f t="shared" si="97"/>
        <v/>
      </c>
    </row>
    <row r="231" spans="1:104" s="1" customFormat="1" ht="13.5" customHeight="1" x14ac:dyDescent="0.2">
      <c r="A231" s="61">
        <v>216</v>
      </c>
      <c r="B231" s="218"/>
      <c r="C231" s="218"/>
      <c r="D231" s="218"/>
      <c r="E231" s="218"/>
      <c r="F231" s="218"/>
      <c r="G231" s="218"/>
      <c r="H231" s="218"/>
      <c r="I231" s="218"/>
      <c r="J231" s="218"/>
      <c r="K231" s="218"/>
      <c r="L231" s="219"/>
      <c r="M231" s="218"/>
      <c r="N231" s="254"/>
      <c r="O231" s="255"/>
      <c r="P231" s="293" t="str">
        <f>IF(G231="R",IF(OR(AND(実績自動車一覧!H231=SUM(実績事業所!$B$2-1),3&lt;実績自動車一覧!I231),AND(実績自動車一覧!H231=実績事業所!$B$2,4&gt;実績自動車一覧!I231)),"新規",""),"")</f>
        <v/>
      </c>
      <c r="Q231" s="290"/>
      <c r="R231" s="259"/>
      <c r="S231" s="204"/>
      <c r="T231" s="84"/>
      <c r="U231" s="85"/>
      <c r="V231" s="86"/>
      <c r="W231" s="87"/>
      <c r="X231" s="87"/>
      <c r="Y231" s="106"/>
      <c r="Z231" s="16"/>
      <c r="AA231" s="15" t="str">
        <f t="shared" si="98"/>
        <v/>
      </c>
      <c r="AB231" s="15" t="str">
        <f t="shared" si="99"/>
        <v/>
      </c>
      <c r="AC231" s="14" t="str">
        <f t="shared" si="100"/>
        <v/>
      </c>
      <c r="AD231" s="6" t="e">
        <f t="shared" si="101"/>
        <v>#N/A</v>
      </c>
      <c r="AE231" s="6" t="e">
        <f t="shared" si="102"/>
        <v>#N/A</v>
      </c>
      <c r="AF231" s="6" t="e">
        <f t="shared" si="103"/>
        <v>#N/A</v>
      </c>
      <c r="AG231" s="6" t="str">
        <f t="shared" si="104"/>
        <v/>
      </c>
      <c r="AH231" s="6">
        <f t="shared" si="105"/>
        <v>1</v>
      </c>
      <c r="AI231" s="6" t="e">
        <f t="shared" si="106"/>
        <v>#N/A</v>
      </c>
      <c r="AJ231" s="6" t="e">
        <f t="shared" si="107"/>
        <v>#N/A</v>
      </c>
      <c r="AK231" s="6" t="e">
        <f t="shared" si="108"/>
        <v>#N/A</v>
      </c>
      <c r="AL231" s="6" t="e">
        <f t="shared" si="109"/>
        <v>#N/A</v>
      </c>
      <c r="AM231" s="7" t="str">
        <f t="shared" si="110"/>
        <v xml:space="preserve"> </v>
      </c>
      <c r="AN231" s="6" t="e">
        <f t="shared" si="111"/>
        <v>#N/A</v>
      </c>
      <c r="AO231" s="6"/>
      <c r="AP231" s="6"/>
      <c r="AQ231" s="6"/>
      <c r="AR231" s="6"/>
      <c r="AS231" s="6"/>
      <c r="AT231" s="6"/>
      <c r="AU231" s="6"/>
      <c r="AV231" s="6"/>
      <c r="AW231" s="6">
        <f t="shared" si="112"/>
        <v>0</v>
      </c>
      <c r="AX231" s="6" t="e">
        <f t="shared" si="113"/>
        <v>#N/A</v>
      </c>
      <c r="AY231" s="6" t="str">
        <f t="shared" si="114"/>
        <v/>
      </c>
      <c r="AZ231" s="6" t="str">
        <f t="shared" si="115"/>
        <v/>
      </c>
      <c r="BA231" s="6" t="str">
        <f t="shared" si="116"/>
        <v/>
      </c>
      <c r="BB231" s="6" t="str">
        <f t="shared" si="117"/>
        <v/>
      </c>
      <c r="BC231" s="40"/>
      <c r="BI231" t="s">
        <v>824</v>
      </c>
      <c r="CS231" s="286"/>
      <c r="CT231" s="288"/>
      <c r="CU231" s="331" t="str">
        <f t="shared" si="94"/>
        <v/>
      </c>
      <c r="CV231" s="1" t="str">
        <f t="shared" si="118"/>
        <v/>
      </c>
      <c r="CW231" s="1" t="str">
        <f t="shared" si="119"/>
        <v/>
      </c>
      <c r="CZ231" s="343" t="str">
        <f t="shared" si="97"/>
        <v/>
      </c>
    </row>
    <row r="232" spans="1:104" s="1" customFormat="1" ht="13.5" customHeight="1" x14ac:dyDescent="0.2">
      <c r="A232" s="61">
        <v>217</v>
      </c>
      <c r="B232" s="218"/>
      <c r="C232" s="218"/>
      <c r="D232" s="218"/>
      <c r="E232" s="218"/>
      <c r="F232" s="218"/>
      <c r="G232" s="218"/>
      <c r="H232" s="218"/>
      <c r="I232" s="218"/>
      <c r="J232" s="218"/>
      <c r="K232" s="218"/>
      <c r="L232" s="219"/>
      <c r="M232" s="218"/>
      <c r="N232" s="254"/>
      <c r="O232" s="255"/>
      <c r="P232" s="293" t="str">
        <f>IF(G232="R",IF(OR(AND(実績自動車一覧!H232=SUM(実績事業所!$B$2-1),3&lt;実績自動車一覧!I232),AND(実績自動車一覧!H232=実績事業所!$B$2,4&gt;実績自動車一覧!I232)),"新規",""),"")</f>
        <v/>
      </c>
      <c r="Q232" s="290"/>
      <c r="R232" s="259"/>
      <c r="S232" s="204"/>
      <c r="T232" s="84"/>
      <c r="U232" s="85"/>
      <c r="V232" s="86"/>
      <c r="W232" s="87"/>
      <c r="X232" s="87"/>
      <c r="Y232" s="106"/>
      <c r="Z232" s="16"/>
      <c r="AA232" s="15" t="str">
        <f t="shared" si="98"/>
        <v/>
      </c>
      <c r="AB232" s="15" t="str">
        <f t="shared" si="99"/>
        <v/>
      </c>
      <c r="AC232" s="14" t="str">
        <f t="shared" si="100"/>
        <v/>
      </c>
      <c r="AD232" s="6" t="e">
        <f t="shared" si="101"/>
        <v>#N/A</v>
      </c>
      <c r="AE232" s="6" t="e">
        <f t="shared" si="102"/>
        <v>#N/A</v>
      </c>
      <c r="AF232" s="6" t="e">
        <f t="shared" si="103"/>
        <v>#N/A</v>
      </c>
      <c r="AG232" s="6" t="str">
        <f t="shared" si="104"/>
        <v/>
      </c>
      <c r="AH232" s="6">
        <f t="shared" si="105"/>
        <v>1</v>
      </c>
      <c r="AI232" s="6" t="e">
        <f t="shared" si="106"/>
        <v>#N/A</v>
      </c>
      <c r="AJ232" s="6" t="e">
        <f t="shared" si="107"/>
        <v>#N/A</v>
      </c>
      <c r="AK232" s="6" t="e">
        <f t="shared" si="108"/>
        <v>#N/A</v>
      </c>
      <c r="AL232" s="6" t="e">
        <f t="shared" si="109"/>
        <v>#N/A</v>
      </c>
      <c r="AM232" s="7" t="str">
        <f t="shared" si="110"/>
        <v xml:space="preserve"> </v>
      </c>
      <c r="AN232" s="6" t="e">
        <f t="shared" si="111"/>
        <v>#N/A</v>
      </c>
      <c r="AO232" s="6"/>
      <c r="AP232" s="6"/>
      <c r="AQ232" s="6"/>
      <c r="AR232" s="6"/>
      <c r="AS232" s="6"/>
      <c r="AT232" s="6"/>
      <c r="AU232" s="6"/>
      <c r="AV232" s="6"/>
      <c r="AW232" s="6">
        <f t="shared" si="112"/>
        <v>0</v>
      </c>
      <c r="AX232" s="6" t="e">
        <f t="shared" si="113"/>
        <v>#N/A</v>
      </c>
      <c r="AY232" s="6" t="str">
        <f t="shared" si="114"/>
        <v/>
      </c>
      <c r="AZ232" s="6" t="str">
        <f t="shared" si="115"/>
        <v/>
      </c>
      <c r="BA232" s="6" t="str">
        <f t="shared" si="116"/>
        <v/>
      </c>
      <c r="BB232" s="6" t="str">
        <f t="shared" si="117"/>
        <v/>
      </c>
      <c r="BC232" s="40"/>
      <c r="BI232" t="s">
        <v>825</v>
      </c>
      <c r="CS232" s="286"/>
      <c r="CT232" s="288"/>
      <c r="CU232" s="331" t="str">
        <f t="shared" si="94"/>
        <v/>
      </c>
      <c r="CV232" s="1" t="str">
        <f t="shared" si="118"/>
        <v/>
      </c>
      <c r="CW232" s="1" t="str">
        <f t="shared" si="119"/>
        <v/>
      </c>
      <c r="CZ232" s="343" t="str">
        <f t="shared" si="97"/>
        <v/>
      </c>
    </row>
    <row r="233" spans="1:104" s="1" customFormat="1" ht="13.5" customHeight="1" x14ac:dyDescent="0.2">
      <c r="A233" s="61">
        <v>218</v>
      </c>
      <c r="B233" s="218"/>
      <c r="C233" s="218"/>
      <c r="D233" s="218"/>
      <c r="E233" s="218"/>
      <c r="F233" s="218"/>
      <c r="G233" s="218"/>
      <c r="H233" s="218"/>
      <c r="I233" s="218"/>
      <c r="J233" s="218"/>
      <c r="K233" s="218"/>
      <c r="L233" s="219"/>
      <c r="M233" s="218"/>
      <c r="N233" s="254"/>
      <c r="O233" s="255"/>
      <c r="P233" s="293" t="str">
        <f>IF(G233="R",IF(OR(AND(実績自動車一覧!H233=SUM(実績事業所!$B$2-1),3&lt;実績自動車一覧!I233),AND(実績自動車一覧!H233=実績事業所!$B$2,4&gt;実績自動車一覧!I233)),"新規",""),"")</f>
        <v/>
      </c>
      <c r="Q233" s="290"/>
      <c r="R233" s="259"/>
      <c r="S233" s="204"/>
      <c r="T233" s="84"/>
      <c r="U233" s="85"/>
      <c r="V233" s="86"/>
      <c r="W233" s="87"/>
      <c r="X233" s="87"/>
      <c r="Y233" s="106"/>
      <c r="Z233" s="16"/>
      <c r="AA233" s="15" t="str">
        <f t="shared" si="98"/>
        <v/>
      </c>
      <c r="AB233" s="15" t="str">
        <f t="shared" si="99"/>
        <v/>
      </c>
      <c r="AC233" s="14" t="str">
        <f t="shared" si="100"/>
        <v/>
      </c>
      <c r="AD233" s="6" t="e">
        <f t="shared" si="101"/>
        <v>#N/A</v>
      </c>
      <c r="AE233" s="6" t="e">
        <f t="shared" si="102"/>
        <v>#N/A</v>
      </c>
      <c r="AF233" s="6" t="e">
        <f t="shared" si="103"/>
        <v>#N/A</v>
      </c>
      <c r="AG233" s="6" t="str">
        <f t="shared" si="104"/>
        <v/>
      </c>
      <c r="AH233" s="6">
        <f t="shared" si="105"/>
        <v>1</v>
      </c>
      <c r="AI233" s="6" t="e">
        <f t="shared" si="106"/>
        <v>#N/A</v>
      </c>
      <c r="AJ233" s="6" t="e">
        <f t="shared" si="107"/>
        <v>#N/A</v>
      </c>
      <c r="AK233" s="6" t="e">
        <f t="shared" si="108"/>
        <v>#N/A</v>
      </c>
      <c r="AL233" s="6" t="e">
        <f t="shared" si="109"/>
        <v>#N/A</v>
      </c>
      <c r="AM233" s="7" t="str">
        <f t="shared" si="110"/>
        <v xml:space="preserve"> </v>
      </c>
      <c r="AN233" s="6" t="e">
        <f t="shared" si="111"/>
        <v>#N/A</v>
      </c>
      <c r="AO233" s="6"/>
      <c r="AP233" s="6"/>
      <c r="AQ233" s="6"/>
      <c r="AR233" s="6"/>
      <c r="AS233" s="6"/>
      <c r="AT233" s="6"/>
      <c r="AU233" s="6"/>
      <c r="AV233" s="6"/>
      <c r="AW233" s="6">
        <f t="shared" si="112"/>
        <v>0</v>
      </c>
      <c r="AX233" s="6" t="e">
        <f t="shared" si="113"/>
        <v>#N/A</v>
      </c>
      <c r="AY233" s="6" t="str">
        <f t="shared" si="114"/>
        <v/>
      </c>
      <c r="AZ233" s="6" t="str">
        <f t="shared" si="115"/>
        <v/>
      </c>
      <c r="BA233" s="6" t="str">
        <f t="shared" si="116"/>
        <v/>
      </c>
      <c r="BB233" s="6" t="str">
        <f t="shared" si="117"/>
        <v/>
      </c>
      <c r="BC233" s="40"/>
      <c r="BI233" t="s">
        <v>826</v>
      </c>
      <c r="CS233" s="286"/>
      <c r="CT233" s="288"/>
      <c r="CU233" s="331" t="str">
        <f t="shared" si="94"/>
        <v/>
      </c>
      <c r="CV233" s="1" t="str">
        <f t="shared" si="118"/>
        <v/>
      </c>
      <c r="CW233" s="1" t="str">
        <f t="shared" si="119"/>
        <v/>
      </c>
      <c r="CZ233" s="343" t="str">
        <f t="shared" si="97"/>
        <v/>
      </c>
    </row>
    <row r="234" spans="1:104" s="1" customFormat="1" ht="13.5" customHeight="1" x14ac:dyDescent="0.2">
      <c r="A234" s="61">
        <v>219</v>
      </c>
      <c r="B234" s="218"/>
      <c r="C234" s="218"/>
      <c r="D234" s="218"/>
      <c r="E234" s="218"/>
      <c r="F234" s="218"/>
      <c r="G234" s="218"/>
      <c r="H234" s="218"/>
      <c r="I234" s="218"/>
      <c r="J234" s="218"/>
      <c r="K234" s="218"/>
      <c r="L234" s="219"/>
      <c r="M234" s="218"/>
      <c r="N234" s="254"/>
      <c r="O234" s="255"/>
      <c r="P234" s="293" t="str">
        <f>IF(G234="R",IF(OR(AND(実績自動車一覧!H234=SUM(実績事業所!$B$2-1),3&lt;実績自動車一覧!I234),AND(実績自動車一覧!H234=実績事業所!$B$2,4&gt;実績自動車一覧!I234)),"新規",""),"")</f>
        <v/>
      </c>
      <c r="Q234" s="290"/>
      <c r="R234" s="259"/>
      <c r="S234" s="204"/>
      <c r="T234" s="84"/>
      <c r="U234" s="85"/>
      <c r="V234" s="86"/>
      <c r="W234" s="87"/>
      <c r="X234" s="87"/>
      <c r="Y234" s="106"/>
      <c r="Z234" s="16"/>
      <c r="AA234" s="15" t="str">
        <f t="shared" si="98"/>
        <v/>
      </c>
      <c r="AB234" s="15" t="str">
        <f t="shared" si="99"/>
        <v/>
      </c>
      <c r="AC234" s="14" t="str">
        <f t="shared" si="100"/>
        <v/>
      </c>
      <c r="AD234" s="6" t="e">
        <f t="shared" si="101"/>
        <v>#N/A</v>
      </c>
      <c r="AE234" s="6" t="e">
        <f t="shared" si="102"/>
        <v>#N/A</v>
      </c>
      <c r="AF234" s="6" t="e">
        <f t="shared" si="103"/>
        <v>#N/A</v>
      </c>
      <c r="AG234" s="6" t="str">
        <f t="shared" si="104"/>
        <v/>
      </c>
      <c r="AH234" s="6">
        <f t="shared" si="105"/>
        <v>1</v>
      </c>
      <c r="AI234" s="6" t="e">
        <f t="shared" si="106"/>
        <v>#N/A</v>
      </c>
      <c r="AJ234" s="6" t="e">
        <f t="shared" si="107"/>
        <v>#N/A</v>
      </c>
      <c r="AK234" s="6" t="e">
        <f t="shared" si="108"/>
        <v>#N/A</v>
      </c>
      <c r="AL234" s="6" t="e">
        <f t="shared" si="109"/>
        <v>#N/A</v>
      </c>
      <c r="AM234" s="7" t="str">
        <f t="shared" si="110"/>
        <v xml:space="preserve"> </v>
      </c>
      <c r="AN234" s="6" t="e">
        <f t="shared" si="111"/>
        <v>#N/A</v>
      </c>
      <c r="AO234" s="6"/>
      <c r="AP234" s="6"/>
      <c r="AQ234" s="6"/>
      <c r="AR234" s="6"/>
      <c r="AS234" s="6"/>
      <c r="AT234" s="6"/>
      <c r="AU234" s="6"/>
      <c r="AV234" s="6"/>
      <c r="AW234" s="6">
        <f t="shared" si="112"/>
        <v>0</v>
      </c>
      <c r="AX234" s="6" t="e">
        <f t="shared" si="113"/>
        <v>#N/A</v>
      </c>
      <c r="AY234" s="6" t="str">
        <f t="shared" si="114"/>
        <v/>
      </c>
      <c r="AZ234" s="6" t="str">
        <f t="shared" si="115"/>
        <v/>
      </c>
      <c r="BA234" s="6" t="str">
        <f t="shared" si="116"/>
        <v/>
      </c>
      <c r="BB234" s="6" t="str">
        <f t="shared" si="117"/>
        <v/>
      </c>
      <c r="BC234" s="40"/>
      <c r="BI234" t="s">
        <v>827</v>
      </c>
      <c r="CS234" s="286"/>
      <c r="CT234" s="288"/>
      <c r="CU234" s="331" t="str">
        <f t="shared" si="94"/>
        <v/>
      </c>
      <c r="CV234" s="1" t="str">
        <f t="shared" si="118"/>
        <v/>
      </c>
      <c r="CW234" s="1" t="str">
        <f t="shared" si="119"/>
        <v/>
      </c>
      <c r="CZ234" s="343" t="str">
        <f t="shared" si="97"/>
        <v/>
      </c>
    </row>
    <row r="235" spans="1:104" s="1" customFormat="1" ht="13.5" customHeight="1" x14ac:dyDescent="0.2">
      <c r="A235" s="61">
        <v>220</v>
      </c>
      <c r="B235" s="218"/>
      <c r="C235" s="218"/>
      <c r="D235" s="218"/>
      <c r="E235" s="218"/>
      <c r="F235" s="218"/>
      <c r="G235" s="218"/>
      <c r="H235" s="218"/>
      <c r="I235" s="218"/>
      <c r="J235" s="218"/>
      <c r="K235" s="218"/>
      <c r="L235" s="219"/>
      <c r="M235" s="218"/>
      <c r="N235" s="254"/>
      <c r="O235" s="255"/>
      <c r="P235" s="293" t="str">
        <f>IF(G235="R",IF(OR(AND(実績自動車一覧!H235=SUM(実績事業所!$B$2-1),3&lt;実績自動車一覧!I235),AND(実績自動車一覧!H235=実績事業所!$B$2,4&gt;実績自動車一覧!I235)),"新規",""),"")</f>
        <v/>
      </c>
      <c r="Q235" s="290"/>
      <c r="R235" s="259"/>
      <c r="S235" s="204"/>
      <c r="T235" s="84"/>
      <c r="U235" s="85"/>
      <c r="V235" s="86"/>
      <c r="W235" s="87"/>
      <c r="X235" s="87"/>
      <c r="Y235" s="106"/>
      <c r="Z235" s="16"/>
      <c r="AA235" s="15" t="str">
        <f t="shared" si="98"/>
        <v/>
      </c>
      <c r="AB235" s="15" t="str">
        <f t="shared" si="99"/>
        <v/>
      </c>
      <c r="AC235" s="14" t="str">
        <f t="shared" si="100"/>
        <v/>
      </c>
      <c r="AD235" s="6" t="e">
        <f t="shared" si="101"/>
        <v>#N/A</v>
      </c>
      <c r="AE235" s="6" t="e">
        <f t="shared" si="102"/>
        <v>#N/A</v>
      </c>
      <c r="AF235" s="6" t="e">
        <f t="shared" si="103"/>
        <v>#N/A</v>
      </c>
      <c r="AG235" s="6" t="str">
        <f t="shared" si="104"/>
        <v/>
      </c>
      <c r="AH235" s="6">
        <f t="shared" si="105"/>
        <v>1</v>
      </c>
      <c r="AI235" s="6" t="e">
        <f t="shared" si="106"/>
        <v>#N/A</v>
      </c>
      <c r="AJ235" s="6" t="e">
        <f t="shared" si="107"/>
        <v>#N/A</v>
      </c>
      <c r="AK235" s="6" t="e">
        <f t="shared" si="108"/>
        <v>#N/A</v>
      </c>
      <c r="AL235" s="6" t="e">
        <f t="shared" si="109"/>
        <v>#N/A</v>
      </c>
      <c r="AM235" s="7" t="str">
        <f t="shared" si="110"/>
        <v xml:space="preserve"> </v>
      </c>
      <c r="AN235" s="6" t="e">
        <f t="shared" si="111"/>
        <v>#N/A</v>
      </c>
      <c r="AO235" s="6"/>
      <c r="AP235" s="6"/>
      <c r="AQ235" s="6"/>
      <c r="AR235" s="6"/>
      <c r="AS235" s="6"/>
      <c r="AT235" s="6"/>
      <c r="AU235" s="6"/>
      <c r="AV235" s="6"/>
      <c r="AW235" s="6">
        <f t="shared" si="112"/>
        <v>0</v>
      </c>
      <c r="AX235" s="6" t="e">
        <f t="shared" si="113"/>
        <v>#N/A</v>
      </c>
      <c r="AY235" s="6" t="str">
        <f t="shared" si="114"/>
        <v/>
      </c>
      <c r="AZ235" s="6" t="str">
        <f t="shared" si="115"/>
        <v/>
      </c>
      <c r="BA235" s="6" t="str">
        <f t="shared" si="116"/>
        <v/>
      </c>
      <c r="BB235" s="6" t="str">
        <f t="shared" si="117"/>
        <v/>
      </c>
      <c r="BC235" s="40"/>
      <c r="BI235" t="s">
        <v>722</v>
      </c>
      <c r="CS235" s="286"/>
      <c r="CT235" s="288"/>
      <c r="CU235" s="331" t="str">
        <f t="shared" si="94"/>
        <v/>
      </c>
      <c r="CV235" s="1" t="str">
        <f t="shared" si="118"/>
        <v/>
      </c>
      <c r="CW235" s="1" t="str">
        <f t="shared" si="119"/>
        <v/>
      </c>
      <c r="CZ235" s="343" t="str">
        <f t="shared" si="97"/>
        <v/>
      </c>
    </row>
    <row r="236" spans="1:104" s="1" customFormat="1" ht="13.5" customHeight="1" x14ac:dyDescent="0.2">
      <c r="A236" s="61">
        <v>221</v>
      </c>
      <c r="B236" s="218"/>
      <c r="C236" s="218"/>
      <c r="D236" s="218"/>
      <c r="E236" s="218"/>
      <c r="F236" s="218"/>
      <c r="G236" s="218"/>
      <c r="H236" s="218"/>
      <c r="I236" s="218"/>
      <c r="J236" s="218"/>
      <c r="K236" s="218"/>
      <c r="L236" s="219"/>
      <c r="M236" s="218"/>
      <c r="N236" s="254"/>
      <c r="O236" s="255"/>
      <c r="P236" s="293" t="str">
        <f>IF(G236="R",IF(OR(AND(実績自動車一覧!H236=SUM(実績事業所!$B$2-1),3&lt;実績自動車一覧!I236),AND(実績自動車一覧!H236=実績事業所!$B$2,4&gt;実績自動車一覧!I236)),"新規",""),"")</f>
        <v/>
      </c>
      <c r="Q236" s="290"/>
      <c r="R236" s="259"/>
      <c r="S236" s="204"/>
      <c r="T236" s="84"/>
      <c r="U236" s="85"/>
      <c r="V236" s="86"/>
      <c r="W236" s="87"/>
      <c r="X236" s="87"/>
      <c r="Y236" s="106"/>
      <c r="Z236" s="16"/>
      <c r="AA236" s="15" t="str">
        <f t="shared" si="98"/>
        <v/>
      </c>
      <c r="AB236" s="15" t="str">
        <f t="shared" si="99"/>
        <v/>
      </c>
      <c r="AC236" s="14" t="str">
        <f t="shared" si="100"/>
        <v/>
      </c>
      <c r="AD236" s="6" t="e">
        <f t="shared" si="101"/>
        <v>#N/A</v>
      </c>
      <c r="AE236" s="6" t="e">
        <f t="shared" si="102"/>
        <v>#N/A</v>
      </c>
      <c r="AF236" s="6" t="e">
        <f t="shared" si="103"/>
        <v>#N/A</v>
      </c>
      <c r="AG236" s="6" t="str">
        <f t="shared" si="104"/>
        <v/>
      </c>
      <c r="AH236" s="6">
        <f t="shared" si="105"/>
        <v>1</v>
      </c>
      <c r="AI236" s="6" t="e">
        <f t="shared" si="106"/>
        <v>#N/A</v>
      </c>
      <c r="AJ236" s="6" t="e">
        <f t="shared" si="107"/>
        <v>#N/A</v>
      </c>
      <c r="AK236" s="6" t="e">
        <f t="shared" si="108"/>
        <v>#N/A</v>
      </c>
      <c r="AL236" s="6" t="e">
        <f t="shared" si="109"/>
        <v>#N/A</v>
      </c>
      <c r="AM236" s="7" t="str">
        <f t="shared" si="110"/>
        <v xml:space="preserve"> </v>
      </c>
      <c r="AN236" s="6" t="e">
        <f t="shared" si="111"/>
        <v>#N/A</v>
      </c>
      <c r="AO236" s="6"/>
      <c r="AP236" s="6"/>
      <c r="AQ236" s="6"/>
      <c r="AR236" s="6"/>
      <c r="AS236" s="6"/>
      <c r="AT236" s="6"/>
      <c r="AU236" s="6"/>
      <c r="AV236" s="6"/>
      <c r="AW236" s="6">
        <f t="shared" si="112"/>
        <v>0</v>
      </c>
      <c r="AX236" s="6" t="e">
        <f t="shared" si="113"/>
        <v>#N/A</v>
      </c>
      <c r="AY236" s="6" t="str">
        <f t="shared" si="114"/>
        <v/>
      </c>
      <c r="AZ236" s="6" t="str">
        <f t="shared" si="115"/>
        <v/>
      </c>
      <c r="BA236" s="6" t="str">
        <f t="shared" si="116"/>
        <v/>
      </c>
      <c r="BB236" s="6" t="str">
        <f t="shared" si="117"/>
        <v/>
      </c>
      <c r="BC236" s="40"/>
      <c r="BI236" t="s">
        <v>724</v>
      </c>
      <c r="CS236" s="286"/>
      <c r="CT236" s="288"/>
      <c r="CU236" s="331" t="str">
        <f t="shared" si="94"/>
        <v/>
      </c>
      <c r="CV236" s="1" t="str">
        <f t="shared" si="118"/>
        <v/>
      </c>
      <c r="CW236" s="1" t="str">
        <f t="shared" si="119"/>
        <v/>
      </c>
      <c r="CZ236" s="343" t="str">
        <f t="shared" si="97"/>
        <v/>
      </c>
    </row>
    <row r="237" spans="1:104" s="1" customFormat="1" ht="13.5" customHeight="1" x14ac:dyDescent="0.2">
      <c r="A237" s="61">
        <v>222</v>
      </c>
      <c r="B237" s="218"/>
      <c r="C237" s="218"/>
      <c r="D237" s="218"/>
      <c r="E237" s="218"/>
      <c r="F237" s="218"/>
      <c r="G237" s="218"/>
      <c r="H237" s="218"/>
      <c r="I237" s="218"/>
      <c r="J237" s="218"/>
      <c r="K237" s="218"/>
      <c r="L237" s="219"/>
      <c r="M237" s="218"/>
      <c r="N237" s="254"/>
      <c r="O237" s="255"/>
      <c r="P237" s="293" t="str">
        <f>IF(G237="R",IF(OR(AND(実績自動車一覧!H237=SUM(実績事業所!$B$2-1),3&lt;実績自動車一覧!I237),AND(実績自動車一覧!H237=実績事業所!$B$2,4&gt;実績自動車一覧!I237)),"新規",""),"")</f>
        <v/>
      </c>
      <c r="Q237" s="290"/>
      <c r="R237" s="259"/>
      <c r="S237" s="204"/>
      <c r="T237" s="84"/>
      <c r="U237" s="85"/>
      <c r="V237" s="86"/>
      <c r="W237" s="87"/>
      <c r="X237" s="87"/>
      <c r="Y237" s="106"/>
      <c r="Z237" s="16"/>
      <c r="AA237" s="15" t="str">
        <f t="shared" si="98"/>
        <v/>
      </c>
      <c r="AB237" s="15" t="str">
        <f t="shared" si="99"/>
        <v/>
      </c>
      <c r="AC237" s="14" t="str">
        <f t="shared" si="100"/>
        <v/>
      </c>
      <c r="AD237" s="6" t="e">
        <f t="shared" si="101"/>
        <v>#N/A</v>
      </c>
      <c r="AE237" s="6" t="e">
        <f t="shared" si="102"/>
        <v>#N/A</v>
      </c>
      <c r="AF237" s="6" t="e">
        <f t="shared" si="103"/>
        <v>#N/A</v>
      </c>
      <c r="AG237" s="6" t="str">
        <f t="shared" si="104"/>
        <v/>
      </c>
      <c r="AH237" s="6">
        <f t="shared" si="105"/>
        <v>1</v>
      </c>
      <c r="AI237" s="6" t="e">
        <f t="shared" si="106"/>
        <v>#N/A</v>
      </c>
      <c r="AJ237" s="6" t="e">
        <f t="shared" si="107"/>
        <v>#N/A</v>
      </c>
      <c r="AK237" s="6" t="e">
        <f t="shared" si="108"/>
        <v>#N/A</v>
      </c>
      <c r="AL237" s="6" t="e">
        <f t="shared" si="109"/>
        <v>#N/A</v>
      </c>
      <c r="AM237" s="7" t="str">
        <f t="shared" si="110"/>
        <v xml:space="preserve"> </v>
      </c>
      <c r="AN237" s="6" t="e">
        <f t="shared" si="111"/>
        <v>#N/A</v>
      </c>
      <c r="AO237" s="6"/>
      <c r="AP237" s="6"/>
      <c r="AQ237" s="6"/>
      <c r="AR237" s="6"/>
      <c r="AS237" s="6"/>
      <c r="AT237" s="6"/>
      <c r="AU237" s="6"/>
      <c r="AV237" s="6"/>
      <c r="AW237" s="6">
        <f t="shared" si="112"/>
        <v>0</v>
      </c>
      <c r="AX237" s="6" t="e">
        <f t="shared" si="113"/>
        <v>#N/A</v>
      </c>
      <c r="AY237" s="6" t="str">
        <f t="shared" si="114"/>
        <v/>
      </c>
      <c r="AZ237" s="6" t="str">
        <f t="shared" si="115"/>
        <v/>
      </c>
      <c r="BA237" s="6" t="str">
        <f t="shared" si="116"/>
        <v/>
      </c>
      <c r="BB237" s="6" t="str">
        <f t="shared" si="117"/>
        <v/>
      </c>
      <c r="BC237" s="40"/>
      <c r="BI237" t="s">
        <v>917</v>
      </c>
      <c r="CS237" s="286"/>
      <c r="CT237" s="288"/>
      <c r="CU237" s="331" t="str">
        <f t="shared" si="94"/>
        <v/>
      </c>
      <c r="CV237" s="1" t="str">
        <f t="shared" si="118"/>
        <v/>
      </c>
      <c r="CW237" s="1" t="str">
        <f t="shared" si="119"/>
        <v/>
      </c>
      <c r="CZ237" s="343" t="str">
        <f t="shared" si="97"/>
        <v/>
      </c>
    </row>
    <row r="238" spans="1:104" s="1" customFormat="1" ht="13.5" customHeight="1" x14ac:dyDescent="0.2">
      <c r="A238" s="61">
        <v>223</v>
      </c>
      <c r="B238" s="218"/>
      <c r="C238" s="218"/>
      <c r="D238" s="218"/>
      <c r="E238" s="218"/>
      <c r="F238" s="218"/>
      <c r="G238" s="218"/>
      <c r="H238" s="218"/>
      <c r="I238" s="218"/>
      <c r="J238" s="218"/>
      <c r="K238" s="218"/>
      <c r="L238" s="219"/>
      <c r="M238" s="218"/>
      <c r="N238" s="254"/>
      <c r="O238" s="255"/>
      <c r="P238" s="293" t="str">
        <f>IF(G238="R",IF(OR(AND(実績自動車一覧!H238=SUM(実績事業所!$B$2-1),3&lt;実績自動車一覧!I238),AND(実績自動車一覧!H238=実績事業所!$B$2,4&gt;実績自動車一覧!I238)),"新規",""),"")</f>
        <v/>
      </c>
      <c r="Q238" s="290"/>
      <c r="R238" s="259"/>
      <c r="S238" s="204"/>
      <c r="T238" s="84"/>
      <c r="U238" s="85"/>
      <c r="V238" s="86"/>
      <c r="W238" s="87"/>
      <c r="X238" s="87"/>
      <c r="Y238" s="106"/>
      <c r="Z238" s="16"/>
      <c r="AA238" s="15" t="str">
        <f t="shared" si="98"/>
        <v/>
      </c>
      <c r="AB238" s="15" t="str">
        <f t="shared" si="99"/>
        <v/>
      </c>
      <c r="AC238" s="14" t="str">
        <f t="shared" si="100"/>
        <v/>
      </c>
      <c r="AD238" s="6" t="e">
        <f t="shared" si="101"/>
        <v>#N/A</v>
      </c>
      <c r="AE238" s="6" t="e">
        <f t="shared" si="102"/>
        <v>#N/A</v>
      </c>
      <c r="AF238" s="6" t="e">
        <f t="shared" si="103"/>
        <v>#N/A</v>
      </c>
      <c r="AG238" s="6" t="str">
        <f t="shared" si="104"/>
        <v/>
      </c>
      <c r="AH238" s="6">
        <f t="shared" si="105"/>
        <v>1</v>
      </c>
      <c r="AI238" s="6" t="e">
        <f t="shared" si="106"/>
        <v>#N/A</v>
      </c>
      <c r="AJ238" s="6" t="e">
        <f t="shared" si="107"/>
        <v>#N/A</v>
      </c>
      <c r="AK238" s="6" t="e">
        <f t="shared" si="108"/>
        <v>#N/A</v>
      </c>
      <c r="AL238" s="6" t="e">
        <f t="shared" si="109"/>
        <v>#N/A</v>
      </c>
      <c r="AM238" s="7" t="str">
        <f t="shared" si="110"/>
        <v xml:space="preserve"> </v>
      </c>
      <c r="AN238" s="6" t="e">
        <f t="shared" si="111"/>
        <v>#N/A</v>
      </c>
      <c r="AO238" s="6"/>
      <c r="AP238" s="6"/>
      <c r="AQ238" s="6"/>
      <c r="AR238" s="6"/>
      <c r="AS238" s="6"/>
      <c r="AT238" s="6"/>
      <c r="AU238" s="6"/>
      <c r="AV238" s="6"/>
      <c r="AW238" s="6">
        <f t="shared" si="112"/>
        <v>0</v>
      </c>
      <c r="AX238" s="6" t="e">
        <f t="shared" si="113"/>
        <v>#N/A</v>
      </c>
      <c r="AY238" s="6" t="str">
        <f t="shared" si="114"/>
        <v/>
      </c>
      <c r="AZ238" s="6" t="str">
        <f t="shared" si="115"/>
        <v/>
      </c>
      <c r="BA238" s="6" t="str">
        <f t="shared" si="116"/>
        <v/>
      </c>
      <c r="BB238" s="6" t="str">
        <f t="shared" si="117"/>
        <v/>
      </c>
      <c r="BC238" s="40"/>
      <c r="BI238" t="s">
        <v>918</v>
      </c>
      <c r="CS238" s="286"/>
      <c r="CT238" s="288"/>
      <c r="CU238" s="331" t="str">
        <f t="shared" si="94"/>
        <v/>
      </c>
      <c r="CV238" s="1" t="str">
        <f t="shared" si="118"/>
        <v/>
      </c>
      <c r="CW238" s="1" t="str">
        <f t="shared" si="119"/>
        <v/>
      </c>
      <c r="CZ238" s="343" t="str">
        <f t="shared" si="97"/>
        <v/>
      </c>
    </row>
    <row r="239" spans="1:104" s="1" customFormat="1" ht="13.5" customHeight="1" x14ac:dyDescent="0.2">
      <c r="A239" s="61">
        <v>224</v>
      </c>
      <c r="B239" s="218"/>
      <c r="C239" s="218"/>
      <c r="D239" s="218"/>
      <c r="E239" s="218"/>
      <c r="F239" s="218"/>
      <c r="G239" s="218"/>
      <c r="H239" s="218"/>
      <c r="I239" s="218"/>
      <c r="J239" s="218"/>
      <c r="K239" s="218"/>
      <c r="L239" s="219"/>
      <c r="M239" s="218"/>
      <c r="N239" s="254"/>
      <c r="O239" s="255"/>
      <c r="P239" s="293" t="str">
        <f>IF(G239="R",IF(OR(AND(実績自動車一覧!H239=SUM(実績事業所!$B$2-1),3&lt;実績自動車一覧!I239),AND(実績自動車一覧!H239=実績事業所!$B$2,4&gt;実績自動車一覧!I239)),"新規",""),"")</f>
        <v/>
      </c>
      <c r="Q239" s="290"/>
      <c r="R239" s="259"/>
      <c r="S239" s="204"/>
      <c r="T239" s="84"/>
      <c r="U239" s="85"/>
      <c r="V239" s="86"/>
      <c r="W239" s="87"/>
      <c r="X239" s="87"/>
      <c r="Y239" s="106"/>
      <c r="Z239" s="16"/>
      <c r="AA239" s="15" t="str">
        <f t="shared" si="98"/>
        <v/>
      </c>
      <c r="AB239" s="15" t="str">
        <f t="shared" si="99"/>
        <v/>
      </c>
      <c r="AC239" s="14" t="str">
        <f t="shared" si="100"/>
        <v/>
      </c>
      <c r="AD239" s="6" t="e">
        <f t="shared" si="101"/>
        <v>#N/A</v>
      </c>
      <c r="AE239" s="6" t="e">
        <f t="shared" si="102"/>
        <v>#N/A</v>
      </c>
      <c r="AF239" s="6" t="e">
        <f t="shared" si="103"/>
        <v>#N/A</v>
      </c>
      <c r="AG239" s="6" t="str">
        <f t="shared" si="104"/>
        <v/>
      </c>
      <c r="AH239" s="6">
        <f t="shared" si="105"/>
        <v>1</v>
      </c>
      <c r="AI239" s="6" t="e">
        <f t="shared" si="106"/>
        <v>#N/A</v>
      </c>
      <c r="AJ239" s="6" t="e">
        <f t="shared" si="107"/>
        <v>#N/A</v>
      </c>
      <c r="AK239" s="6" t="e">
        <f t="shared" si="108"/>
        <v>#N/A</v>
      </c>
      <c r="AL239" s="6" t="e">
        <f t="shared" si="109"/>
        <v>#N/A</v>
      </c>
      <c r="AM239" s="7" t="str">
        <f t="shared" si="110"/>
        <v xml:space="preserve"> </v>
      </c>
      <c r="AN239" s="6" t="e">
        <f t="shared" si="111"/>
        <v>#N/A</v>
      </c>
      <c r="AO239" s="6"/>
      <c r="AP239" s="6"/>
      <c r="AQ239" s="6"/>
      <c r="AR239" s="6"/>
      <c r="AS239" s="6"/>
      <c r="AT239" s="6"/>
      <c r="AU239" s="6"/>
      <c r="AV239" s="6"/>
      <c r="AW239" s="6">
        <f t="shared" si="112"/>
        <v>0</v>
      </c>
      <c r="AX239" s="6" t="e">
        <f t="shared" si="113"/>
        <v>#N/A</v>
      </c>
      <c r="AY239" s="6" t="str">
        <f t="shared" si="114"/>
        <v/>
      </c>
      <c r="AZ239" s="6" t="str">
        <f t="shared" si="115"/>
        <v/>
      </c>
      <c r="BA239" s="6" t="str">
        <f t="shared" si="116"/>
        <v/>
      </c>
      <c r="BB239" s="6" t="str">
        <f t="shared" si="117"/>
        <v/>
      </c>
      <c r="BC239" s="40"/>
      <c r="BI239" t="s">
        <v>919</v>
      </c>
      <c r="CS239" s="286"/>
      <c r="CT239" s="288"/>
      <c r="CU239" s="331" t="str">
        <f t="shared" si="94"/>
        <v/>
      </c>
      <c r="CV239" s="1" t="str">
        <f t="shared" si="118"/>
        <v/>
      </c>
      <c r="CW239" s="1" t="str">
        <f t="shared" si="119"/>
        <v/>
      </c>
      <c r="CZ239" s="343" t="str">
        <f t="shared" si="97"/>
        <v/>
      </c>
    </row>
    <row r="240" spans="1:104" s="1" customFormat="1" ht="13.5" customHeight="1" x14ac:dyDescent="0.2">
      <c r="A240" s="61">
        <v>225</v>
      </c>
      <c r="B240" s="218"/>
      <c r="C240" s="218"/>
      <c r="D240" s="218"/>
      <c r="E240" s="218"/>
      <c r="F240" s="218"/>
      <c r="G240" s="218"/>
      <c r="H240" s="218"/>
      <c r="I240" s="218"/>
      <c r="J240" s="218"/>
      <c r="K240" s="218"/>
      <c r="L240" s="219"/>
      <c r="M240" s="218"/>
      <c r="N240" s="254"/>
      <c r="O240" s="255"/>
      <c r="P240" s="293" t="str">
        <f>IF(G240="R",IF(OR(AND(実績自動車一覧!H240=SUM(実績事業所!$B$2-1),3&lt;実績自動車一覧!I240),AND(実績自動車一覧!H240=実績事業所!$B$2,4&gt;実績自動車一覧!I240)),"新規",""),"")</f>
        <v/>
      </c>
      <c r="Q240" s="290"/>
      <c r="R240" s="259"/>
      <c r="S240" s="204"/>
      <c r="T240" s="84"/>
      <c r="U240" s="85"/>
      <c r="V240" s="86"/>
      <c r="W240" s="87"/>
      <c r="X240" s="87"/>
      <c r="Y240" s="106"/>
      <c r="Z240" s="16"/>
      <c r="AA240" s="15" t="str">
        <f t="shared" si="98"/>
        <v/>
      </c>
      <c r="AB240" s="15" t="str">
        <f t="shared" si="99"/>
        <v/>
      </c>
      <c r="AC240" s="14" t="str">
        <f t="shared" si="100"/>
        <v/>
      </c>
      <c r="AD240" s="6" t="e">
        <f t="shared" si="101"/>
        <v>#N/A</v>
      </c>
      <c r="AE240" s="6" t="e">
        <f t="shared" si="102"/>
        <v>#N/A</v>
      </c>
      <c r="AF240" s="6" t="e">
        <f t="shared" si="103"/>
        <v>#N/A</v>
      </c>
      <c r="AG240" s="6" t="str">
        <f t="shared" si="104"/>
        <v/>
      </c>
      <c r="AH240" s="6">
        <f t="shared" si="105"/>
        <v>1</v>
      </c>
      <c r="AI240" s="6" t="e">
        <f t="shared" si="106"/>
        <v>#N/A</v>
      </c>
      <c r="AJ240" s="6" t="e">
        <f t="shared" si="107"/>
        <v>#N/A</v>
      </c>
      <c r="AK240" s="6" t="e">
        <f t="shared" si="108"/>
        <v>#N/A</v>
      </c>
      <c r="AL240" s="6" t="e">
        <f t="shared" si="109"/>
        <v>#N/A</v>
      </c>
      <c r="AM240" s="7" t="str">
        <f t="shared" si="110"/>
        <v xml:space="preserve"> </v>
      </c>
      <c r="AN240" s="6" t="e">
        <f t="shared" si="111"/>
        <v>#N/A</v>
      </c>
      <c r="AO240" s="6"/>
      <c r="AP240" s="6"/>
      <c r="AQ240" s="6"/>
      <c r="AR240" s="6"/>
      <c r="AS240" s="6"/>
      <c r="AT240" s="6"/>
      <c r="AU240" s="6"/>
      <c r="AV240" s="6"/>
      <c r="AW240" s="6">
        <f t="shared" si="112"/>
        <v>0</v>
      </c>
      <c r="AX240" s="6" t="e">
        <f t="shared" si="113"/>
        <v>#N/A</v>
      </c>
      <c r="AY240" s="6" t="str">
        <f t="shared" si="114"/>
        <v/>
      </c>
      <c r="AZ240" s="6" t="str">
        <f t="shared" si="115"/>
        <v/>
      </c>
      <c r="BA240" s="6" t="str">
        <f t="shared" si="116"/>
        <v/>
      </c>
      <c r="BB240" s="6" t="str">
        <f t="shared" si="117"/>
        <v/>
      </c>
      <c r="BC240" s="40"/>
      <c r="BI240" t="s">
        <v>920</v>
      </c>
      <c r="CS240" s="286"/>
      <c r="CT240" s="288"/>
      <c r="CU240" s="331" t="str">
        <f t="shared" si="94"/>
        <v/>
      </c>
      <c r="CV240" s="1" t="str">
        <f t="shared" si="118"/>
        <v/>
      </c>
      <c r="CW240" s="1" t="str">
        <f t="shared" si="119"/>
        <v/>
      </c>
      <c r="CZ240" s="343" t="str">
        <f t="shared" si="97"/>
        <v/>
      </c>
    </row>
    <row r="241" spans="1:104" s="1" customFormat="1" ht="13.5" customHeight="1" x14ac:dyDescent="0.2">
      <c r="A241" s="61">
        <v>226</v>
      </c>
      <c r="B241" s="218"/>
      <c r="C241" s="218"/>
      <c r="D241" s="218"/>
      <c r="E241" s="218"/>
      <c r="F241" s="218"/>
      <c r="G241" s="218"/>
      <c r="H241" s="218"/>
      <c r="I241" s="218"/>
      <c r="J241" s="218"/>
      <c r="K241" s="218"/>
      <c r="L241" s="219"/>
      <c r="M241" s="218"/>
      <c r="N241" s="254"/>
      <c r="O241" s="255"/>
      <c r="P241" s="293" t="str">
        <f>IF(G241="R",IF(OR(AND(実績自動車一覧!H241=SUM(実績事業所!$B$2-1),3&lt;実績自動車一覧!I241),AND(実績自動車一覧!H241=実績事業所!$B$2,4&gt;実績自動車一覧!I241)),"新規",""),"")</f>
        <v/>
      </c>
      <c r="Q241" s="290"/>
      <c r="R241" s="259"/>
      <c r="S241" s="204"/>
      <c r="T241" s="84"/>
      <c r="U241" s="85"/>
      <c r="V241" s="86"/>
      <c r="W241" s="87"/>
      <c r="X241" s="87"/>
      <c r="Y241" s="106"/>
      <c r="Z241" s="16"/>
      <c r="AA241" s="15" t="str">
        <f t="shared" si="98"/>
        <v/>
      </c>
      <c r="AB241" s="15" t="str">
        <f t="shared" si="99"/>
        <v/>
      </c>
      <c r="AC241" s="14" t="str">
        <f t="shared" si="100"/>
        <v/>
      </c>
      <c r="AD241" s="6" t="e">
        <f t="shared" si="101"/>
        <v>#N/A</v>
      </c>
      <c r="AE241" s="6" t="e">
        <f t="shared" si="102"/>
        <v>#N/A</v>
      </c>
      <c r="AF241" s="6" t="e">
        <f t="shared" si="103"/>
        <v>#N/A</v>
      </c>
      <c r="AG241" s="6" t="str">
        <f t="shared" si="104"/>
        <v/>
      </c>
      <c r="AH241" s="6">
        <f t="shared" si="105"/>
        <v>1</v>
      </c>
      <c r="AI241" s="6" t="e">
        <f t="shared" si="106"/>
        <v>#N/A</v>
      </c>
      <c r="AJ241" s="6" t="e">
        <f t="shared" si="107"/>
        <v>#N/A</v>
      </c>
      <c r="AK241" s="6" t="e">
        <f t="shared" si="108"/>
        <v>#N/A</v>
      </c>
      <c r="AL241" s="6" t="e">
        <f t="shared" si="109"/>
        <v>#N/A</v>
      </c>
      <c r="AM241" s="7" t="str">
        <f t="shared" si="110"/>
        <v xml:space="preserve"> </v>
      </c>
      <c r="AN241" s="6" t="e">
        <f t="shared" si="111"/>
        <v>#N/A</v>
      </c>
      <c r="AO241" s="6"/>
      <c r="AP241" s="6"/>
      <c r="AQ241" s="6"/>
      <c r="AR241" s="6"/>
      <c r="AS241" s="6"/>
      <c r="AT241" s="6"/>
      <c r="AU241" s="6"/>
      <c r="AV241" s="6"/>
      <c r="AW241" s="6">
        <f t="shared" si="112"/>
        <v>0</v>
      </c>
      <c r="AX241" s="6" t="e">
        <f t="shared" si="113"/>
        <v>#N/A</v>
      </c>
      <c r="AY241" s="6" t="str">
        <f t="shared" si="114"/>
        <v/>
      </c>
      <c r="AZ241" s="6" t="str">
        <f t="shared" si="115"/>
        <v/>
      </c>
      <c r="BA241" s="6" t="str">
        <f t="shared" si="116"/>
        <v/>
      </c>
      <c r="BB241" s="6" t="str">
        <f t="shared" si="117"/>
        <v/>
      </c>
      <c r="BC241" s="40"/>
      <c r="BI241" t="s">
        <v>921</v>
      </c>
      <c r="CS241" s="286"/>
      <c r="CT241" s="288"/>
      <c r="CU241" s="331" t="str">
        <f t="shared" si="94"/>
        <v/>
      </c>
      <c r="CV241" s="1" t="str">
        <f t="shared" si="118"/>
        <v/>
      </c>
      <c r="CW241" s="1" t="str">
        <f t="shared" si="119"/>
        <v/>
      </c>
      <c r="CZ241" s="343" t="str">
        <f t="shared" si="97"/>
        <v/>
      </c>
    </row>
    <row r="242" spans="1:104" s="1" customFormat="1" ht="13.5" customHeight="1" x14ac:dyDescent="0.2">
      <c r="A242" s="61">
        <v>227</v>
      </c>
      <c r="B242" s="218"/>
      <c r="C242" s="218"/>
      <c r="D242" s="218"/>
      <c r="E242" s="218"/>
      <c r="F242" s="218"/>
      <c r="G242" s="218"/>
      <c r="H242" s="218"/>
      <c r="I242" s="218"/>
      <c r="J242" s="218"/>
      <c r="K242" s="218"/>
      <c r="L242" s="219"/>
      <c r="M242" s="218"/>
      <c r="N242" s="254"/>
      <c r="O242" s="255"/>
      <c r="P242" s="293" t="str">
        <f>IF(G242="R",IF(OR(AND(実績自動車一覧!H242=SUM(実績事業所!$B$2-1),3&lt;実績自動車一覧!I242),AND(実績自動車一覧!H242=実績事業所!$B$2,4&gt;実績自動車一覧!I242)),"新規",""),"")</f>
        <v/>
      </c>
      <c r="Q242" s="290"/>
      <c r="R242" s="259"/>
      <c r="S242" s="204"/>
      <c r="T242" s="84"/>
      <c r="U242" s="85"/>
      <c r="V242" s="86"/>
      <c r="W242" s="87"/>
      <c r="X242" s="87"/>
      <c r="Y242" s="106"/>
      <c r="Z242" s="16"/>
      <c r="AA242" s="15" t="str">
        <f t="shared" si="98"/>
        <v/>
      </c>
      <c r="AB242" s="15" t="str">
        <f t="shared" si="99"/>
        <v/>
      </c>
      <c r="AC242" s="14" t="str">
        <f t="shared" si="100"/>
        <v/>
      </c>
      <c r="AD242" s="6" t="e">
        <f t="shared" si="101"/>
        <v>#N/A</v>
      </c>
      <c r="AE242" s="6" t="e">
        <f t="shared" si="102"/>
        <v>#N/A</v>
      </c>
      <c r="AF242" s="6" t="e">
        <f t="shared" si="103"/>
        <v>#N/A</v>
      </c>
      <c r="AG242" s="6" t="str">
        <f t="shared" si="104"/>
        <v/>
      </c>
      <c r="AH242" s="6">
        <f t="shared" si="105"/>
        <v>1</v>
      </c>
      <c r="AI242" s="6" t="e">
        <f t="shared" si="106"/>
        <v>#N/A</v>
      </c>
      <c r="AJ242" s="6" t="e">
        <f t="shared" si="107"/>
        <v>#N/A</v>
      </c>
      <c r="AK242" s="6" t="e">
        <f t="shared" si="108"/>
        <v>#N/A</v>
      </c>
      <c r="AL242" s="6" t="e">
        <f t="shared" si="109"/>
        <v>#N/A</v>
      </c>
      <c r="AM242" s="7" t="str">
        <f t="shared" si="110"/>
        <v xml:space="preserve"> </v>
      </c>
      <c r="AN242" s="6" t="e">
        <f t="shared" si="111"/>
        <v>#N/A</v>
      </c>
      <c r="AO242" s="6"/>
      <c r="AP242" s="6"/>
      <c r="AQ242" s="6"/>
      <c r="AR242" s="6"/>
      <c r="AS242" s="6"/>
      <c r="AT242" s="6"/>
      <c r="AU242" s="6"/>
      <c r="AV242" s="6"/>
      <c r="AW242" s="6">
        <f t="shared" si="112"/>
        <v>0</v>
      </c>
      <c r="AX242" s="6" t="e">
        <f t="shared" si="113"/>
        <v>#N/A</v>
      </c>
      <c r="AY242" s="6" t="str">
        <f t="shared" si="114"/>
        <v/>
      </c>
      <c r="AZ242" s="6" t="str">
        <f t="shared" si="115"/>
        <v/>
      </c>
      <c r="BA242" s="6" t="str">
        <f t="shared" si="116"/>
        <v/>
      </c>
      <c r="BB242" s="6" t="str">
        <f t="shared" si="117"/>
        <v/>
      </c>
      <c r="BC242" s="40"/>
      <c r="BI242" t="s">
        <v>1161</v>
      </c>
      <c r="CS242" s="286"/>
      <c r="CT242" s="288"/>
      <c r="CU242" s="331" t="str">
        <f t="shared" si="94"/>
        <v/>
      </c>
      <c r="CV242" s="1" t="str">
        <f t="shared" si="118"/>
        <v/>
      </c>
      <c r="CW242" s="1" t="str">
        <f t="shared" si="119"/>
        <v/>
      </c>
      <c r="CZ242" s="343" t="str">
        <f t="shared" si="97"/>
        <v/>
      </c>
    </row>
    <row r="243" spans="1:104" s="1" customFormat="1" ht="13.5" customHeight="1" x14ac:dyDescent="0.2">
      <c r="A243" s="61">
        <v>228</v>
      </c>
      <c r="B243" s="218"/>
      <c r="C243" s="218"/>
      <c r="D243" s="218"/>
      <c r="E243" s="218"/>
      <c r="F243" s="218"/>
      <c r="G243" s="218"/>
      <c r="H243" s="218"/>
      <c r="I243" s="218"/>
      <c r="J243" s="218"/>
      <c r="K243" s="218"/>
      <c r="L243" s="219"/>
      <c r="M243" s="218"/>
      <c r="N243" s="254"/>
      <c r="O243" s="255"/>
      <c r="P243" s="293" t="str">
        <f>IF(G243="R",IF(OR(AND(実績自動車一覧!H243=SUM(実績事業所!$B$2-1),3&lt;実績自動車一覧!I243),AND(実績自動車一覧!H243=実績事業所!$B$2,4&gt;実績自動車一覧!I243)),"新規",""),"")</f>
        <v/>
      </c>
      <c r="Q243" s="290"/>
      <c r="R243" s="259"/>
      <c r="S243" s="204"/>
      <c r="T243" s="84"/>
      <c r="U243" s="85"/>
      <c r="V243" s="86"/>
      <c r="W243" s="87"/>
      <c r="X243" s="87"/>
      <c r="Y243" s="106"/>
      <c r="Z243" s="16"/>
      <c r="AA243" s="15" t="str">
        <f t="shared" si="98"/>
        <v/>
      </c>
      <c r="AB243" s="15" t="str">
        <f t="shared" si="99"/>
        <v/>
      </c>
      <c r="AC243" s="14" t="str">
        <f t="shared" si="100"/>
        <v/>
      </c>
      <c r="AD243" s="6" t="e">
        <f t="shared" si="101"/>
        <v>#N/A</v>
      </c>
      <c r="AE243" s="6" t="e">
        <f t="shared" si="102"/>
        <v>#N/A</v>
      </c>
      <c r="AF243" s="6" t="e">
        <f t="shared" si="103"/>
        <v>#N/A</v>
      </c>
      <c r="AG243" s="6" t="str">
        <f t="shared" si="104"/>
        <v/>
      </c>
      <c r="AH243" s="6">
        <f t="shared" si="105"/>
        <v>1</v>
      </c>
      <c r="AI243" s="6" t="e">
        <f t="shared" si="106"/>
        <v>#N/A</v>
      </c>
      <c r="AJ243" s="6" t="e">
        <f t="shared" si="107"/>
        <v>#N/A</v>
      </c>
      <c r="AK243" s="6" t="e">
        <f t="shared" si="108"/>
        <v>#N/A</v>
      </c>
      <c r="AL243" s="6" t="e">
        <f t="shared" si="109"/>
        <v>#N/A</v>
      </c>
      <c r="AM243" s="7" t="str">
        <f t="shared" si="110"/>
        <v xml:space="preserve"> </v>
      </c>
      <c r="AN243" s="6" t="e">
        <f t="shared" si="111"/>
        <v>#N/A</v>
      </c>
      <c r="AO243" s="6"/>
      <c r="AP243" s="6"/>
      <c r="AQ243" s="6"/>
      <c r="AR243" s="6"/>
      <c r="AS243" s="6"/>
      <c r="AT243" s="6"/>
      <c r="AU243" s="6"/>
      <c r="AV243" s="6"/>
      <c r="AW243" s="6">
        <f t="shared" si="112"/>
        <v>0</v>
      </c>
      <c r="AX243" s="6" t="e">
        <f t="shared" si="113"/>
        <v>#N/A</v>
      </c>
      <c r="AY243" s="6" t="str">
        <f t="shared" si="114"/>
        <v/>
      </c>
      <c r="AZ243" s="6" t="str">
        <f t="shared" si="115"/>
        <v/>
      </c>
      <c r="BA243" s="6" t="str">
        <f t="shared" si="116"/>
        <v/>
      </c>
      <c r="BB243" s="6" t="str">
        <f t="shared" si="117"/>
        <v/>
      </c>
      <c r="BC243" s="40"/>
      <c r="BI243" t="s">
        <v>1154</v>
      </c>
      <c r="CS243" s="286"/>
      <c r="CT243" s="288"/>
      <c r="CU243" s="331" t="str">
        <f t="shared" si="94"/>
        <v/>
      </c>
      <c r="CV243" s="1" t="str">
        <f t="shared" si="118"/>
        <v/>
      </c>
      <c r="CW243" s="1" t="str">
        <f t="shared" si="119"/>
        <v/>
      </c>
      <c r="CZ243" s="343" t="str">
        <f t="shared" si="97"/>
        <v/>
      </c>
    </row>
    <row r="244" spans="1:104" s="1" customFormat="1" ht="13.5" customHeight="1" x14ac:dyDescent="0.2">
      <c r="A244" s="61">
        <v>229</v>
      </c>
      <c r="B244" s="218"/>
      <c r="C244" s="218"/>
      <c r="D244" s="218"/>
      <c r="E244" s="218"/>
      <c r="F244" s="218"/>
      <c r="G244" s="218"/>
      <c r="H244" s="218"/>
      <c r="I244" s="218"/>
      <c r="J244" s="218"/>
      <c r="K244" s="218"/>
      <c r="L244" s="219"/>
      <c r="M244" s="218"/>
      <c r="N244" s="254"/>
      <c r="O244" s="255"/>
      <c r="P244" s="293" t="str">
        <f>IF(G244="R",IF(OR(AND(実績自動車一覧!H244=SUM(実績事業所!$B$2-1),3&lt;実績自動車一覧!I244),AND(実績自動車一覧!H244=実績事業所!$B$2,4&gt;実績自動車一覧!I244)),"新規",""),"")</f>
        <v/>
      </c>
      <c r="Q244" s="290"/>
      <c r="R244" s="259"/>
      <c r="S244" s="204"/>
      <c r="T244" s="84"/>
      <c r="U244" s="85"/>
      <c r="V244" s="86"/>
      <c r="W244" s="87"/>
      <c r="X244" s="87"/>
      <c r="Y244" s="106"/>
      <c r="Z244" s="16"/>
      <c r="AA244" s="15" t="str">
        <f t="shared" si="98"/>
        <v/>
      </c>
      <c r="AB244" s="15" t="str">
        <f t="shared" si="99"/>
        <v/>
      </c>
      <c r="AC244" s="14" t="str">
        <f t="shared" si="100"/>
        <v/>
      </c>
      <c r="AD244" s="6" t="e">
        <f t="shared" si="101"/>
        <v>#N/A</v>
      </c>
      <c r="AE244" s="6" t="e">
        <f t="shared" si="102"/>
        <v>#N/A</v>
      </c>
      <c r="AF244" s="6" t="e">
        <f t="shared" si="103"/>
        <v>#N/A</v>
      </c>
      <c r="AG244" s="6" t="str">
        <f t="shared" si="104"/>
        <v/>
      </c>
      <c r="AH244" s="6">
        <f t="shared" si="105"/>
        <v>1</v>
      </c>
      <c r="AI244" s="6" t="e">
        <f t="shared" si="106"/>
        <v>#N/A</v>
      </c>
      <c r="AJ244" s="6" t="e">
        <f t="shared" si="107"/>
        <v>#N/A</v>
      </c>
      <c r="AK244" s="6" t="e">
        <f t="shared" si="108"/>
        <v>#N/A</v>
      </c>
      <c r="AL244" s="6" t="e">
        <f t="shared" si="109"/>
        <v>#N/A</v>
      </c>
      <c r="AM244" s="7" t="str">
        <f t="shared" si="110"/>
        <v xml:space="preserve"> </v>
      </c>
      <c r="AN244" s="6" t="e">
        <f t="shared" si="111"/>
        <v>#N/A</v>
      </c>
      <c r="AO244" s="6"/>
      <c r="AP244" s="6"/>
      <c r="AQ244" s="6"/>
      <c r="AR244" s="6"/>
      <c r="AS244" s="6"/>
      <c r="AT244" s="6"/>
      <c r="AU244" s="6"/>
      <c r="AV244" s="6"/>
      <c r="AW244" s="6">
        <f t="shared" si="112"/>
        <v>0</v>
      </c>
      <c r="AX244" s="6" t="e">
        <f t="shared" si="113"/>
        <v>#N/A</v>
      </c>
      <c r="AY244" s="6" t="str">
        <f t="shared" si="114"/>
        <v/>
      </c>
      <c r="AZ244" s="6" t="str">
        <f t="shared" si="115"/>
        <v/>
      </c>
      <c r="BA244" s="6" t="str">
        <f t="shared" si="116"/>
        <v/>
      </c>
      <c r="BB244" s="6" t="str">
        <f t="shared" si="117"/>
        <v/>
      </c>
      <c r="BC244" s="40"/>
      <c r="BI244" t="s">
        <v>1194</v>
      </c>
      <c r="CS244" s="286"/>
      <c r="CT244" s="288"/>
      <c r="CU244" s="331" t="str">
        <f t="shared" si="94"/>
        <v/>
      </c>
      <c r="CV244" s="1" t="str">
        <f t="shared" si="118"/>
        <v/>
      </c>
      <c r="CW244" s="1" t="str">
        <f t="shared" si="119"/>
        <v/>
      </c>
      <c r="CZ244" s="343" t="str">
        <f t="shared" si="97"/>
        <v/>
      </c>
    </row>
    <row r="245" spans="1:104" s="1" customFormat="1" ht="13.5" customHeight="1" x14ac:dyDescent="0.2">
      <c r="A245" s="61">
        <v>230</v>
      </c>
      <c r="B245" s="218"/>
      <c r="C245" s="218"/>
      <c r="D245" s="218"/>
      <c r="E245" s="218"/>
      <c r="F245" s="218"/>
      <c r="G245" s="218"/>
      <c r="H245" s="218"/>
      <c r="I245" s="218"/>
      <c r="J245" s="218"/>
      <c r="K245" s="218"/>
      <c r="L245" s="219"/>
      <c r="M245" s="218"/>
      <c r="N245" s="254"/>
      <c r="O245" s="255"/>
      <c r="P245" s="293" t="str">
        <f>IF(G245="R",IF(OR(AND(実績自動車一覧!H245=SUM(実績事業所!$B$2-1),3&lt;実績自動車一覧!I245),AND(実績自動車一覧!H245=実績事業所!$B$2,4&gt;実績自動車一覧!I245)),"新規",""),"")</f>
        <v/>
      </c>
      <c r="Q245" s="290"/>
      <c r="R245" s="259"/>
      <c r="S245" s="204"/>
      <c r="T245" s="84"/>
      <c r="U245" s="85"/>
      <c r="V245" s="86"/>
      <c r="W245" s="87"/>
      <c r="X245" s="87"/>
      <c r="Y245" s="106"/>
      <c r="Z245" s="16"/>
      <c r="AA245" s="15" t="str">
        <f t="shared" si="98"/>
        <v/>
      </c>
      <c r="AB245" s="15" t="str">
        <f t="shared" si="99"/>
        <v/>
      </c>
      <c r="AC245" s="14" t="str">
        <f t="shared" si="100"/>
        <v/>
      </c>
      <c r="AD245" s="6" t="e">
        <f t="shared" si="101"/>
        <v>#N/A</v>
      </c>
      <c r="AE245" s="6" t="e">
        <f t="shared" si="102"/>
        <v>#N/A</v>
      </c>
      <c r="AF245" s="6" t="e">
        <f t="shared" si="103"/>
        <v>#N/A</v>
      </c>
      <c r="AG245" s="6" t="str">
        <f t="shared" si="104"/>
        <v/>
      </c>
      <c r="AH245" s="6">
        <f t="shared" si="105"/>
        <v>1</v>
      </c>
      <c r="AI245" s="6" t="e">
        <f t="shared" si="106"/>
        <v>#N/A</v>
      </c>
      <c r="AJ245" s="6" t="e">
        <f t="shared" si="107"/>
        <v>#N/A</v>
      </c>
      <c r="AK245" s="6" t="e">
        <f t="shared" si="108"/>
        <v>#N/A</v>
      </c>
      <c r="AL245" s="6" t="e">
        <f t="shared" si="109"/>
        <v>#N/A</v>
      </c>
      <c r="AM245" s="7" t="str">
        <f t="shared" si="110"/>
        <v xml:space="preserve"> </v>
      </c>
      <c r="AN245" s="6" t="e">
        <f t="shared" si="111"/>
        <v>#N/A</v>
      </c>
      <c r="AO245" s="6"/>
      <c r="AP245" s="6"/>
      <c r="AQ245" s="6"/>
      <c r="AR245" s="6"/>
      <c r="AS245" s="6"/>
      <c r="AT245" s="6"/>
      <c r="AU245" s="6"/>
      <c r="AV245" s="6"/>
      <c r="AW245" s="6">
        <f t="shared" si="112"/>
        <v>0</v>
      </c>
      <c r="AX245" s="6" t="e">
        <f t="shared" si="113"/>
        <v>#N/A</v>
      </c>
      <c r="AY245" s="6" t="str">
        <f t="shared" si="114"/>
        <v/>
      </c>
      <c r="AZ245" s="6" t="str">
        <f t="shared" si="115"/>
        <v/>
      </c>
      <c r="BA245" s="6" t="str">
        <f t="shared" si="116"/>
        <v/>
      </c>
      <c r="BB245" s="6" t="str">
        <f t="shared" si="117"/>
        <v/>
      </c>
      <c r="BC245" s="40"/>
      <c r="BI245" t="s">
        <v>1193</v>
      </c>
      <c r="CS245" s="286"/>
      <c r="CT245" s="288"/>
      <c r="CU245" s="331" t="str">
        <f t="shared" si="94"/>
        <v/>
      </c>
      <c r="CV245" s="1" t="str">
        <f t="shared" si="118"/>
        <v/>
      </c>
      <c r="CW245" s="1" t="str">
        <f t="shared" si="119"/>
        <v/>
      </c>
      <c r="CZ245" s="343" t="str">
        <f t="shared" si="97"/>
        <v/>
      </c>
    </row>
    <row r="246" spans="1:104" s="1" customFormat="1" ht="13.5" customHeight="1" x14ac:dyDescent="0.2">
      <c r="A246" s="61">
        <v>231</v>
      </c>
      <c r="B246" s="218"/>
      <c r="C246" s="218"/>
      <c r="D246" s="218"/>
      <c r="E246" s="218"/>
      <c r="F246" s="218"/>
      <c r="G246" s="218"/>
      <c r="H246" s="218"/>
      <c r="I246" s="218"/>
      <c r="J246" s="218"/>
      <c r="K246" s="218"/>
      <c r="L246" s="219"/>
      <c r="M246" s="218"/>
      <c r="N246" s="254"/>
      <c r="O246" s="255"/>
      <c r="P246" s="293" t="str">
        <f>IF(G246="R",IF(OR(AND(実績自動車一覧!H246=SUM(実績事業所!$B$2-1),3&lt;実績自動車一覧!I246),AND(実績自動車一覧!H246=実績事業所!$B$2,4&gt;実績自動車一覧!I246)),"新規",""),"")</f>
        <v/>
      </c>
      <c r="Q246" s="290"/>
      <c r="R246" s="259"/>
      <c r="S246" s="204"/>
      <c r="T246" s="84"/>
      <c r="U246" s="85"/>
      <c r="V246" s="86"/>
      <c r="W246" s="87"/>
      <c r="X246" s="87"/>
      <c r="Y246" s="106"/>
      <c r="Z246" s="16"/>
      <c r="AA246" s="15" t="str">
        <f t="shared" si="98"/>
        <v/>
      </c>
      <c r="AB246" s="15" t="str">
        <f t="shared" si="99"/>
        <v/>
      </c>
      <c r="AC246" s="14" t="str">
        <f t="shared" si="100"/>
        <v/>
      </c>
      <c r="AD246" s="6" t="e">
        <f t="shared" si="101"/>
        <v>#N/A</v>
      </c>
      <c r="AE246" s="6" t="e">
        <f t="shared" si="102"/>
        <v>#N/A</v>
      </c>
      <c r="AF246" s="6" t="e">
        <f t="shared" si="103"/>
        <v>#N/A</v>
      </c>
      <c r="AG246" s="6" t="str">
        <f t="shared" si="104"/>
        <v/>
      </c>
      <c r="AH246" s="6">
        <f t="shared" si="105"/>
        <v>1</v>
      </c>
      <c r="AI246" s="6" t="e">
        <f t="shared" si="106"/>
        <v>#N/A</v>
      </c>
      <c r="AJ246" s="6" t="e">
        <f t="shared" si="107"/>
        <v>#N/A</v>
      </c>
      <c r="AK246" s="6" t="e">
        <f t="shared" si="108"/>
        <v>#N/A</v>
      </c>
      <c r="AL246" s="6" t="e">
        <f t="shared" si="109"/>
        <v>#N/A</v>
      </c>
      <c r="AM246" s="7" t="str">
        <f t="shared" si="110"/>
        <v xml:space="preserve"> </v>
      </c>
      <c r="AN246" s="6" t="e">
        <f t="shared" si="111"/>
        <v>#N/A</v>
      </c>
      <c r="AO246" s="6"/>
      <c r="AP246" s="6"/>
      <c r="AQ246" s="6"/>
      <c r="AR246" s="6"/>
      <c r="AS246" s="6"/>
      <c r="AT246" s="6"/>
      <c r="AU246" s="6"/>
      <c r="AV246" s="6"/>
      <c r="AW246" s="6">
        <f t="shared" si="112"/>
        <v>0</v>
      </c>
      <c r="AX246" s="6" t="e">
        <f t="shared" si="113"/>
        <v>#N/A</v>
      </c>
      <c r="AY246" s="6" t="str">
        <f t="shared" si="114"/>
        <v/>
      </c>
      <c r="AZ246" s="6" t="str">
        <f t="shared" si="115"/>
        <v/>
      </c>
      <c r="BA246" s="6" t="str">
        <f t="shared" si="116"/>
        <v/>
      </c>
      <c r="BB246" s="6" t="str">
        <f t="shared" si="117"/>
        <v/>
      </c>
      <c r="BC246" s="40"/>
      <c r="BI246" t="s">
        <v>1222</v>
      </c>
      <c r="CS246" s="286"/>
      <c r="CT246" s="288"/>
      <c r="CU246" s="331" t="str">
        <f t="shared" si="94"/>
        <v/>
      </c>
      <c r="CV246" s="1" t="str">
        <f t="shared" si="118"/>
        <v/>
      </c>
      <c r="CW246" s="1" t="str">
        <f t="shared" si="119"/>
        <v/>
      </c>
      <c r="CZ246" s="343" t="str">
        <f t="shared" si="97"/>
        <v/>
      </c>
    </row>
    <row r="247" spans="1:104" s="1" customFormat="1" ht="13.5" customHeight="1" x14ac:dyDescent="0.2">
      <c r="A247" s="61">
        <v>232</v>
      </c>
      <c r="B247" s="218"/>
      <c r="C247" s="218"/>
      <c r="D247" s="218"/>
      <c r="E247" s="218"/>
      <c r="F247" s="218"/>
      <c r="G247" s="218"/>
      <c r="H247" s="218"/>
      <c r="I247" s="218"/>
      <c r="J247" s="218"/>
      <c r="K247" s="218"/>
      <c r="L247" s="219"/>
      <c r="M247" s="218"/>
      <c r="N247" s="254"/>
      <c r="O247" s="255"/>
      <c r="P247" s="293" t="str">
        <f>IF(G247="R",IF(OR(AND(実績自動車一覧!H247=SUM(実績事業所!$B$2-1),3&lt;実績自動車一覧!I247),AND(実績自動車一覧!H247=実績事業所!$B$2,4&gt;実績自動車一覧!I247)),"新規",""),"")</f>
        <v/>
      </c>
      <c r="Q247" s="290"/>
      <c r="R247" s="259"/>
      <c r="S247" s="204"/>
      <c r="T247" s="84"/>
      <c r="U247" s="85"/>
      <c r="V247" s="86"/>
      <c r="W247" s="87"/>
      <c r="X247" s="87"/>
      <c r="Y247" s="106"/>
      <c r="Z247" s="16"/>
      <c r="AA247" s="15" t="str">
        <f t="shared" si="98"/>
        <v/>
      </c>
      <c r="AB247" s="15" t="str">
        <f t="shared" si="99"/>
        <v/>
      </c>
      <c r="AC247" s="14" t="str">
        <f t="shared" si="100"/>
        <v/>
      </c>
      <c r="AD247" s="6" t="e">
        <f t="shared" si="101"/>
        <v>#N/A</v>
      </c>
      <c r="AE247" s="6" t="e">
        <f t="shared" si="102"/>
        <v>#N/A</v>
      </c>
      <c r="AF247" s="6" t="e">
        <f t="shared" si="103"/>
        <v>#N/A</v>
      </c>
      <c r="AG247" s="6" t="str">
        <f t="shared" si="104"/>
        <v/>
      </c>
      <c r="AH247" s="6">
        <f t="shared" si="105"/>
        <v>1</v>
      </c>
      <c r="AI247" s="6" t="e">
        <f t="shared" si="106"/>
        <v>#N/A</v>
      </c>
      <c r="AJ247" s="6" t="e">
        <f t="shared" si="107"/>
        <v>#N/A</v>
      </c>
      <c r="AK247" s="6" t="e">
        <f t="shared" si="108"/>
        <v>#N/A</v>
      </c>
      <c r="AL247" s="6" t="e">
        <f t="shared" si="109"/>
        <v>#N/A</v>
      </c>
      <c r="AM247" s="7" t="str">
        <f t="shared" si="110"/>
        <v xml:space="preserve"> </v>
      </c>
      <c r="AN247" s="6" t="e">
        <f t="shared" si="111"/>
        <v>#N/A</v>
      </c>
      <c r="AO247" s="6"/>
      <c r="AP247" s="6"/>
      <c r="AQ247" s="6"/>
      <c r="AR247" s="6"/>
      <c r="AS247" s="6"/>
      <c r="AT247" s="6"/>
      <c r="AU247" s="6"/>
      <c r="AV247" s="6"/>
      <c r="AW247" s="6">
        <f t="shared" si="112"/>
        <v>0</v>
      </c>
      <c r="AX247" s="6" t="e">
        <f t="shared" si="113"/>
        <v>#N/A</v>
      </c>
      <c r="AY247" s="6" t="str">
        <f t="shared" si="114"/>
        <v/>
      </c>
      <c r="AZ247" s="6" t="str">
        <f t="shared" si="115"/>
        <v/>
      </c>
      <c r="BA247" s="6" t="str">
        <f t="shared" si="116"/>
        <v/>
      </c>
      <c r="BB247" s="6" t="str">
        <f t="shared" si="117"/>
        <v/>
      </c>
      <c r="BC247" s="40"/>
      <c r="BI247" t="s">
        <v>1221</v>
      </c>
      <c r="CS247" s="286"/>
      <c r="CT247" s="288"/>
      <c r="CU247" s="331" t="str">
        <f t="shared" si="94"/>
        <v/>
      </c>
      <c r="CV247" s="1" t="str">
        <f t="shared" si="118"/>
        <v/>
      </c>
      <c r="CW247" s="1" t="str">
        <f t="shared" si="119"/>
        <v/>
      </c>
      <c r="CZ247" s="343" t="str">
        <f t="shared" si="97"/>
        <v/>
      </c>
    </row>
    <row r="248" spans="1:104" s="1" customFormat="1" ht="13.5" customHeight="1" x14ac:dyDescent="0.2">
      <c r="A248" s="61">
        <v>233</v>
      </c>
      <c r="B248" s="218"/>
      <c r="C248" s="218"/>
      <c r="D248" s="218"/>
      <c r="E248" s="218"/>
      <c r="F248" s="218"/>
      <c r="G248" s="218"/>
      <c r="H248" s="218"/>
      <c r="I248" s="218"/>
      <c r="J248" s="218"/>
      <c r="K248" s="218"/>
      <c r="L248" s="219"/>
      <c r="M248" s="218"/>
      <c r="N248" s="254"/>
      <c r="O248" s="255"/>
      <c r="P248" s="293" t="str">
        <f>IF(G248="R",IF(OR(AND(実績自動車一覧!H248=SUM(実績事業所!$B$2-1),3&lt;実績自動車一覧!I248),AND(実績自動車一覧!H248=実績事業所!$B$2,4&gt;実績自動車一覧!I248)),"新規",""),"")</f>
        <v/>
      </c>
      <c r="Q248" s="290"/>
      <c r="R248" s="259"/>
      <c r="S248" s="204"/>
      <c r="T248" s="84"/>
      <c r="U248" s="85"/>
      <c r="V248" s="86"/>
      <c r="W248" s="87"/>
      <c r="X248" s="87"/>
      <c r="Y248" s="106"/>
      <c r="Z248" s="16"/>
      <c r="AA248" s="15" t="str">
        <f t="shared" si="98"/>
        <v/>
      </c>
      <c r="AB248" s="15" t="str">
        <f t="shared" si="99"/>
        <v/>
      </c>
      <c r="AC248" s="14" t="str">
        <f t="shared" si="100"/>
        <v/>
      </c>
      <c r="AD248" s="6" t="e">
        <f t="shared" si="101"/>
        <v>#N/A</v>
      </c>
      <c r="AE248" s="6" t="e">
        <f t="shared" si="102"/>
        <v>#N/A</v>
      </c>
      <c r="AF248" s="6" t="e">
        <f t="shared" si="103"/>
        <v>#N/A</v>
      </c>
      <c r="AG248" s="6" t="str">
        <f t="shared" si="104"/>
        <v/>
      </c>
      <c r="AH248" s="6">
        <f t="shared" si="105"/>
        <v>1</v>
      </c>
      <c r="AI248" s="6" t="e">
        <f t="shared" si="106"/>
        <v>#N/A</v>
      </c>
      <c r="AJ248" s="6" t="e">
        <f t="shared" si="107"/>
        <v>#N/A</v>
      </c>
      <c r="AK248" s="6" t="e">
        <f t="shared" si="108"/>
        <v>#N/A</v>
      </c>
      <c r="AL248" s="6" t="e">
        <f t="shared" si="109"/>
        <v>#N/A</v>
      </c>
      <c r="AM248" s="7" t="str">
        <f t="shared" si="110"/>
        <v xml:space="preserve"> </v>
      </c>
      <c r="AN248" s="6" t="e">
        <f t="shared" si="111"/>
        <v>#N/A</v>
      </c>
      <c r="AO248" s="6"/>
      <c r="AP248" s="6"/>
      <c r="AQ248" s="6"/>
      <c r="AR248" s="6"/>
      <c r="AS248" s="6"/>
      <c r="AT248" s="6"/>
      <c r="AU248" s="6"/>
      <c r="AV248" s="6"/>
      <c r="AW248" s="6">
        <f t="shared" si="112"/>
        <v>0</v>
      </c>
      <c r="AX248" s="6" t="e">
        <f t="shared" si="113"/>
        <v>#N/A</v>
      </c>
      <c r="AY248" s="6" t="str">
        <f t="shared" si="114"/>
        <v/>
      </c>
      <c r="AZ248" s="6" t="str">
        <f t="shared" si="115"/>
        <v/>
      </c>
      <c r="BA248" s="6" t="str">
        <f t="shared" si="116"/>
        <v/>
      </c>
      <c r="BB248" s="6" t="str">
        <f t="shared" si="117"/>
        <v/>
      </c>
      <c r="BC248" s="40"/>
      <c r="BI248" t="s">
        <v>1162</v>
      </c>
      <c r="CS248" s="286"/>
      <c r="CT248" s="288"/>
      <c r="CU248" s="331" t="str">
        <f t="shared" si="94"/>
        <v/>
      </c>
      <c r="CV248" s="1" t="str">
        <f t="shared" si="118"/>
        <v/>
      </c>
      <c r="CW248" s="1" t="str">
        <f t="shared" si="119"/>
        <v/>
      </c>
      <c r="CZ248" s="343" t="str">
        <f t="shared" si="97"/>
        <v/>
      </c>
    </row>
    <row r="249" spans="1:104" s="1" customFormat="1" ht="13.5" customHeight="1" x14ac:dyDescent="0.2">
      <c r="A249" s="61">
        <v>234</v>
      </c>
      <c r="B249" s="218"/>
      <c r="C249" s="218"/>
      <c r="D249" s="218"/>
      <c r="E249" s="218"/>
      <c r="F249" s="218"/>
      <c r="G249" s="218"/>
      <c r="H249" s="218"/>
      <c r="I249" s="218"/>
      <c r="J249" s="218"/>
      <c r="K249" s="218"/>
      <c r="L249" s="219"/>
      <c r="M249" s="218"/>
      <c r="N249" s="254"/>
      <c r="O249" s="255"/>
      <c r="P249" s="293" t="str">
        <f>IF(G249="R",IF(OR(AND(実績自動車一覧!H249=SUM(実績事業所!$B$2-1),3&lt;実績自動車一覧!I249),AND(実績自動車一覧!H249=実績事業所!$B$2,4&gt;実績自動車一覧!I249)),"新規",""),"")</f>
        <v/>
      </c>
      <c r="Q249" s="290"/>
      <c r="R249" s="259"/>
      <c r="S249" s="204"/>
      <c r="T249" s="84"/>
      <c r="U249" s="85"/>
      <c r="V249" s="86"/>
      <c r="W249" s="87"/>
      <c r="X249" s="87"/>
      <c r="Y249" s="106"/>
      <c r="Z249" s="16"/>
      <c r="AA249" s="15" t="str">
        <f t="shared" si="98"/>
        <v/>
      </c>
      <c r="AB249" s="15" t="str">
        <f t="shared" si="99"/>
        <v/>
      </c>
      <c r="AC249" s="14" t="str">
        <f t="shared" si="100"/>
        <v/>
      </c>
      <c r="AD249" s="6" t="e">
        <f t="shared" si="101"/>
        <v>#N/A</v>
      </c>
      <c r="AE249" s="6" t="e">
        <f t="shared" si="102"/>
        <v>#N/A</v>
      </c>
      <c r="AF249" s="6" t="e">
        <f t="shared" si="103"/>
        <v>#N/A</v>
      </c>
      <c r="AG249" s="6" t="str">
        <f t="shared" si="104"/>
        <v/>
      </c>
      <c r="AH249" s="6">
        <f t="shared" si="105"/>
        <v>1</v>
      </c>
      <c r="AI249" s="6" t="e">
        <f t="shared" si="106"/>
        <v>#N/A</v>
      </c>
      <c r="AJ249" s="6" t="e">
        <f t="shared" si="107"/>
        <v>#N/A</v>
      </c>
      <c r="AK249" s="6" t="e">
        <f t="shared" si="108"/>
        <v>#N/A</v>
      </c>
      <c r="AL249" s="6" t="e">
        <f t="shared" si="109"/>
        <v>#N/A</v>
      </c>
      <c r="AM249" s="7" t="str">
        <f t="shared" si="110"/>
        <v xml:space="preserve"> </v>
      </c>
      <c r="AN249" s="6" t="e">
        <f t="shared" si="111"/>
        <v>#N/A</v>
      </c>
      <c r="AO249" s="6"/>
      <c r="AP249" s="6"/>
      <c r="AQ249" s="6"/>
      <c r="AR249" s="6"/>
      <c r="AS249" s="6"/>
      <c r="AT249" s="6"/>
      <c r="AU249" s="6"/>
      <c r="AV249" s="6"/>
      <c r="AW249" s="6">
        <f t="shared" si="112"/>
        <v>0</v>
      </c>
      <c r="AX249" s="6" t="e">
        <f t="shared" si="113"/>
        <v>#N/A</v>
      </c>
      <c r="AY249" s="6" t="str">
        <f t="shared" si="114"/>
        <v/>
      </c>
      <c r="AZ249" s="6" t="str">
        <f t="shared" si="115"/>
        <v/>
      </c>
      <c r="BA249" s="6" t="str">
        <f t="shared" si="116"/>
        <v/>
      </c>
      <c r="BB249" s="6" t="str">
        <f t="shared" si="117"/>
        <v/>
      </c>
      <c r="BC249" s="40"/>
      <c r="BI249" t="s">
        <v>1155</v>
      </c>
      <c r="CS249" s="286"/>
      <c r="CT249" s="288"/>
      <c r="CU249" s="331" t="str">
        <f t="shared" si="94"/>
        <v/>
      </c>
      <c r="CV249" s="1" t="str">
        <f t="shared" si="118"/>
        <v/>
      </c>
      <c r="CW249" s="1" t="str">
        <f t="shared" si="119"/>
        <v/>
      </c>
      <c r="CZ249" s="343" t="str">
        <f t="shared" si="97"/>
        <v/>
      </c>
    </row>
    <row r="250" spans="1:104" s="1" customFormat="1" ht="13.5" customHeight="1" x14ac:dyDescent="0.2">
      <c r="A250" s="61">
        <v>235</v>
      </c>
      <c r="B250" s="218"/>
      <c r="C250" s="218"/>
      <c r="D250" s="218"/>
      <c r="E250" s="218"/>
      <c r="F250" s="218"/>
      <c r="G250" s="218"/>
      <c r="H250" s="218"/>
      <c r="I250" s="218"/>
      <c r="J250" s="218"/>
      <c r="K250" s="218"/>
      <c r="L250" s="219"/>
      <c r="M250" s="218"/>
      <c r="N250" s="254"/>
      <c r="O250" s="255"/>
      <c r="P250" s="293" t="str">
        <f>IF(G250="R",IF(OR(AND(実績自動車一覧!H250=SUM(実績事業所!$B$2-1),3&lt;実績自動車一覧!I250),AND(実績自動車一覧!H250=実績事業所!$B$2,4&gt;実績自動車一覧!I250)),"新規",""),"")</f>
        <v/>
      </c>
      <c r="Q250" s="290"/>
      <c r="R250" s="259"/>
      <c r="S250" s="204"/>
      <c r="T250" s="84"/>
      <c r="U250" s="85"/>
      <c r="V250" s="86"/>
      <c r="W250" s="87"/>
      <c r="X250" s="87"/>
      <c r="Y250" s="106"/>
      <c r="Z250" s="16"/>
      <c r="AA250" s="15" t="str">
        <f t="shared" si="98"/>
        <v/>
      </c>
      <c r="AB250" s="15" t="str">
        <f t="shared" si="99"/>
        <v/>
      </c>
      <c r="AC250" s="14" t="str">
        <f t="shared" si="100"/>
        <v/>
      </c>
      <c r="AD250" s="6" t="e">
        <f t="shared" si="101"/>
        <v>#N/A</v>
      </c>
      <c r="AE250" s="6" t="e">
        <f t="shared" si="102"/>
        <v>#N/A</v>
      </c>
      <c r="AF250" s="6" t="e">
        <f t="shared" si="103"/>
        <v>#N/A</v>
      </c>
      <c r="AG250" s="6" t="str">
        <f t="shared" si="104"/>
        <v/>
      </c>
      <c r="AH250" s="6">
        <f t="shared" si="105"/>
        <v>1</v>
      </c>
      <c r="AI250" s="6" t="e">
        <f t="shared" si="106"/>
        <v>#N/A</v>
      </c>
      <c r="AJ250" s="6" t="e">
        <f t="shared" si="107"/>
        <v>#N/A</v>
      </c>
      <c r="AK250" s="6" t="e">
        <f t="shared" si="108"/>
        <v>#N/A</v>
      </c>
      <c r="AL250" s="6" t="e">
        <f t="shared" si="109"/>
        <v>#N/A</v>
      </c>
      <c r="AM250" s="7" t="str">
        <f t="shared" si="110"/>
        <v xml:space="preserve"> </v>
      </c>
      <c r="AN250" s="6" t="e">
        <f t="shared" si="111"/>
        <v>#N/A</v>
      </c>
      <c r="AO250" s="6"/>
      <c r="AP250" s="6"/>
      <c r="AQ250" s="6"/>
      <c r="AR250" s="6"/>
      <c r="AS250" s="6"/>
      <c r="AT250" s="6"/>
      <c r="AU250" s="6"/>
      <c r="AV250" s="6"/>
      <c r="AW250" s="6">
        <f t="shared" si="112"/>
        <v>0</v>
      </c>
      <c r="AX250" s="6" t="e">
        <f t="shared" si="113"/>
        <v>#N/A</v>
      </c>
      <c r="AY250" s="6" t="str">
        <f t="shared" si="114"/>
        <v/>
      </c>
      <c r="AZ250" s="6" t="str">
        <f t="shared" si="115"/>
        <v/>
      </c>
      <c r="BA250" s="6" t="str">
        <f t="shared" si="116"/>
        <v/>
      </c>
      <c r="BB250" s="6" t="str">
        <f t="shared" si="117"/>
        <v/>
      </c>
      <c r="BC250" s="40"/>
      <c r="BI250" t="s">
        <v>1166</v>
      </c>
      <c r="CS250" s="286"/>
      <c r="CT250" s="288"/>
      <c r="CU250" s="331" t="str">
        <f t="shared" si="94"/>
        <v/>
      </c>
      <c r="CV250" s="1" t="str">
        <f t="shared" si="118"/>
        <v/>
      </c>
      <c r="CW250" s="1" t="str">
        <f t="shared" si="119"/>
        <v/>
      </c>
      <c r="CZ250" s="343" t="str">
        <f t="shared" si="97"/>
        <v/>
      </c>
    </row>
    <row r="251" spans="1:104" s="1" customFormat="1" ht="13.5" customHeight="1" x14ac:dyDescent="0.2">
      <c r="A251" s="61">
        <v>236</v>
      </c>
      <c r="B251" s="218"/>
      <c r="C251" s="218"/>
      <c r="D251" s="218"/>
      <c r="E251" s="218"/>
      <c r="F251" s="218"/>
      <c r="G251" s="218"/>
      <c r="H251" s="218"/>
      <c r="I251" s="218"/>
      <c r="J251" s="218"/>
      <c r="K251" s="218"/>
      <c r="L251" s="219"/>
      <c r="M251" s="218"/>
      <c r="N251" s="254"/>
      <c r="O251" s="255"/>
      <c r="P251" s="293" t="str">
        <f>IF(G251="R",IF(OR(AND(実績自動車一覧!H251=SUM(実績事業所!$B$2-1),3&lt;実績自動車一覧!I251),AND(実績自動車一覧!H251=実績事業所!$B$2,4&gt;実績自動車一覧!I251)),"新規",""),"")</f>
        <v/>
      </c>
      <c r="Q251" s="290"/>
      <c r="R251" s="259"/>
      <c r="S251" s="204"/>
      <c r="T251" s="84"/>
      <c r="U251" s="85"/>
      <c r="V251" s="86"/>
      <c r="W251" s="87"/>
      <c r="X251" s="87"/>
      <c r="Y251" s="106"/>
      <c r="Z251" s="16"/>
      <c r="AA251" s="15" t="str">
        <f t="shared" si="98"/>
        <v/>
      </c>
      <c r="AB251" s="15" t="str">
        <f t="shared" si="99"/>
        <v/>
      </c>
      <c r="AC251" s="14" t="str">
        <f t="shared" si="100"/>
        <v/>
      </c>
      <c r="AD251" s="6" t="e">
        <f t="shared" si="101"/>
        <v>#N/A</v>
      </c>
      <c r="AE251" s="6" t="e">
        <f t="shared" si="102"/>
        <v>#N/A</v>
      </c>
      <c r="AF251" s="6" t="e">
        <f t="shared" si="103"/>
        <v>#N/A</v>
      </c>
      <c r="AG251" s="6" t="str">
        <f t="shared" si="104"/>
        <v/>
      </c>
      <c r="AH251" s="6">
        <f t="shared" si="105"/>
        <v>1</v>
      </c>
      <c r="AI251" s="6" t="e">
        <f t="shared" si="106"/>
        <v>#N/A</v>
      </c>
      <c r="AJ251" s="6" t="e">
        <f t="shared" si="107"/>
        <v>#N/A</v>
      </c>
      <c r="AK251" s="6" t="e">
        <f t="shared" si="108"/>
        <v>#N/A</v>
      </c>
      <c r="AL251" s="6" t="e">
        <f t="shared" si="109"/>
        <v>#N/A</v>
      </c>
      <c r="AM251" s="7" t="str">
        <f t="shared" si="110"/>
        <v xml:space="preserve"> </v>
      </c>
      <c r="AN251" s="6" t="e">
        <f t="shared" si="111"/>
        <v>#N/A</v>
      </c>
      <c r="AO251" s="6"/>
      <c r="AP251" s="6"/>
      <c r="AQ251" s="6"/>
      <c r="AR251" s="6"/>
      <c r="AS251" s="6"/>
      <c r="AT251" s="6"/>
      <c r="AU251" s="6"/>
      <c r="AV251" s="6"/>
      <c r="AW251" s="6">
        <f t="shared" si="112"/>
        <v>0</v>
      </c>
      <c r="AX251" s="6" t="e">
        <f t="shared" si="113"/>
        <v>#N/A</v>
      </c>
      <c r="AY251" s="6" t="str">
        <f t="shared" si="114"/>
        <v/>
      </c>
      <c r="AZ251" s="6" t="str">
        <f t="shared" si="115"/>
        <v/>
      </c>
      <c r="BA251" s="6" t="str">
        <f t="shared" si="116"/>
        <v/>
      </c>
      <c r="BB251" s="6" t="str">
        <f t="shared" si="117"/>
        <v/>
      </c>
      <c r="BC251" s="40"/>
      <c r="BI251" t="s">
        <v>1163</v>
      </c>
      <c r="CS251" s="286"/>
      <c r="CT251" s="288"/>
      <c r="CU251" s="331" t="str">
        <f t="shared" si="94"/>
        <v/>
      </c>
      <c r="CV251" s="1" t="str">
        <f t="shared" si="118"/>
        <v/>
      </c>
      <c r="CW251" s="1" t="str">
        <f t="shared" si="119"/>
        <v/>
      </c>
      <c r="CZ251" s="343" t="str">
        <f t="shared" si="97"/>
        <v/>
      </c>
    </row>
    <row r="252" spans="1:104" s="1" customFormat="1" ht="13.5" customHeight="1" x14ac:dyDescent="0.2">
      <c r="A252" s="61">
        <v>237</v>
      </c>
      <c r="B252" s="218"/>
      <c r="C252" s="218"/>
      <c r="D252" s="218"/>
      <c r="E252" s="218"/>
      <c r="F252" s="218"/>
      <c r="G252" s="218"/>
      <c r="H252" s="218"/>
      <c r="I252" s="218"/>
      <c r="J252" s="218"/>
      <c r="K252" s="218"/>
      <c r="L252" s="219"/>
      <c r="M252" s="218"/>
      <c r="N252" s="254"/>
      <c r="O252" s="255"/>
      <c r="P252" s="293" t="str">
        <f>IF(G252="R",IF(OR(AND(実績自動車一覧!H252=SUM(実績事業所!$B$2-1),3&lt;実績自動車一覧!I252),AND(実績自動車一覧!H252=実績事業所!$B$2,4&gt;実績自動車一覧!I252)),"新規",""),"")</f>
        <v/>
      </c>
      <c r="Q252" s="290"/>
      <c r="R252" s="259"/>
      <c r="S252" s="204"/>
      <c r="T252" s="84"/>
      <c r="U252" s="85"/>
      <c r="V252" s="86"/>
      <c r="W252" s="87"/>
      <c r="X252" s="87"/>
      <c r="Y252" s="106"/>
      <c r="Z252" s="16"/>
      <c r="AA252" s="15" t="str">
        <f t="shared" si="98"/>
        <v/>
      </c>
      <c r="AB252" s="15" t="str">
        <f t="shared" si="99"/>
        <v/>
      </c>
      <c r="AC252" s="14" t="str">
        <f t="shared" si="100"/>
        <v/>
      </c>
      <c r="AD252" s="6" t="e">
        <f t="shared" si="101"/>
        <v>#N/A</v>
      </c>
      <c r="AE252" s="6" t="e">
        <f t="shared" si="102"/>
        <v>#N/A</v>
      </c>
      <c r="AF252" s="6" t="e">
        <f t="shared" si="103"/>
        <v>#N/A</v>
      </c>
      <c r="AG252" s="6" t="str">
        <f t="shared" si="104"/>
        <v/>
      </c>
      <c r="AH252" s="6">
        <f t="shared" si="105"/>
        <v>1</v>
      </c>
      <c r="AI252" s="6" t="e">
        <f t="shared" si="106"/>
        <v>#N/A</v>
      </c>
      <c r="AJ252" s="6" t="e">
        <f t="shared" si="107"/>
        <v>#N/A</v>
      </c>
      <c r="AK252" s="6" t="e">
        <f t="shared" si="108"/>
        <v>#N/A</v>
      </c>
      <c r="AL252" s="6" t="e">
        <f t="shared" si="109"/>
        <v>#N/A</v>
      </c>
      <c r="AM252" s="7" t="str">
        <f t="shared" si="110"/>
        <v xml:space="preserve"> </v>
      </c>
      <c r="AN252" s="6" t="e">
        <f t="shared" si="111"/>
        <v>#N/A</v>
      </c>
      <c r="AO252" s="6"/>
      <c r="AP252" s="6"/>
      <c r="AQ252" s="6"/>
      <c r="AR252" s="6"/>
      <c r="AS252" s="6"/>
      <c r="AT252" s="6"/>
      <c r="AU252" s="6"/>
      <c r="AV252" s="6"/>
      <c r="AW252" s="6">
        <f t="shared" si="112"/>
        <v>0</v>
      </c>
      <c r="AX252" s="6" t="e">
        <f t="shared" si="113"/>
        <v>#N/A</v>
      </c>
      <c r="AY252" s="6" t="str">
        <f t="shared" si="114"/>
        <v/>
      </c>
      <c r="AZ252" s="6" t="str">
        <f t="shared" si="115"/>
        <v/>
      </c>
      <c r="BA252" s="6" t="str">
        <f t="shared" si="116"/>
        <v/>
      </c>
      <c r="BB252" s="6" t="str">
        <f t="shared" si="117"/>
        <v/>
      </c>
      <c r="BC252" s="40"/>
      <c r="BI252" t="s">
        <v>1158</v>
      </c>
      <c r="CS252" s="286"/>
      <c r="CT252" s="288"/>
      <c r="CU252" s="331" t="str">
        <f t="shared" si="94"/>
        <v/>
      </c>
      <c r="CV252" s="1" t="str">
        <f t="shared" si="118"/>
        <v/>
      </c>
      <c r="CW252" s="1" t="str">
        <f t="shared" si="119"/>
        <v/>
      </c>
      <c r="CZ252" s="343" t="str">
        <f t="shared" si="97"/>
        <v/>
      </c>
    </row>
    <row r="253" spans="1:104" s="1" customFormat="1" ht="13.5" customHeight="1" x14ac:dyDescent="0.2">
      <c r="A253" s="61">
        <v>238</v>
      </c>
      <c r="B253" s="218"/>
      <c r="C253" s="218"/>
      <c r="D253" s="218"/>
      <c r="E253" s="218"/>
      <c r="F253" s="218"/>
      <c r="G253" s="218"/>
      <c r="H253" s="218"/>
      <c r="I253" s="218"/>
      <c r="J253" s="218"/>
      <c r="K253" s="218"/>
      <c r="L253" s="219"/>
      <c r="M253" s="218"/>
      <c r="N253" s="254"/>
      <c r="O253" s="255"/>
      <c r="P253" s="293" t="str">
        <f>IF(G253="R",IF(OR(AND(実績自動車一覧!H253=SUM(実績事業所!$B$2-1),3&lt;実績自動車一覧!I253),AND(実績自動車一覧!H253=実績事業所!$B$2,4&gt;実績自動車一覧!I253)),"新規",""),"")</f>
        <v/>
      </c>
      <c r="Q253" s="290"/>
      <c r="R253" s="259"/>
      <c r="S253" s="204"/>
      <c r="T253" s="84"/>
      <c r="U253" s="85"/>
      <c r="V253" s="86"/>
      <c r="W253" s="87"/>
      <c r="X253" s="87"/>
      <c r="Y253" s="106"/>
      <c r="Z253" s="16"/>
      <c r="AA253" s="15" t="str">
        <f t="shared" si="98"/>
        <v/>
      </c>
      <c r="AB253" s="15" t="str">
        <f t="shared" si="99"/>
        <v/>
      </c>
      <c r="AC253" s="14" t="str">
        <f t="shared" si="100"/>
        <v/>
      </c>
      <c r="AD253" s="6" t="e">
        <f t="shared" si="101"/>
        <v>#N/A</v>
      </c>
      <c r="AE253" s="6" t="e">
        <f t="shared" si="102"/>
        <v>#N/A</v>
      </c>
      <c r="AF253" s="6" t="e">
        <f t="shared" si="103"/>
        <v>#N/A</v>
      </c>
      <c r="AG253" s="6" t="str">
        <f t="shared" si="104"/>
        <v/>
      </c>
      <c r="AH253" s="6">
        <f t="shared" si="105"/>
        <v>1</v>
      </c>
      <c r="AI253" s="6" t="e">
        <f t="shared" si="106"/>
        <v>#N/A</v>
      </c>
      <c r="AJ253" s="6" t="e">
        <f t="shared" si="107"/>
        <v>#N/A</v>
      </c>
      <c r="AK253" s="6" t="e">
        <f t="shared" si="108"/>
        <v>#N/A</v>
      </c>
      <c r="AL253" s="6" t="e">
        <f t="shared" si="109"/>
        <v>#N/A</v>
      </c>
      <c r="AM253" s="7" t="str">
        <f t="shared" si="110"/>
        <v xml:space="preserve"> </v>
      </c>
      <c r="AN253" s="6" t="e">
        <f t="shared" si="111"/>
        <v>#N/A</v>
      </c>
      <c r="AO253" s="6"/>
      <c r="AP253" s="6"/>
      <c r="AQ253" s="6"/>
      <c r="AR253" s="6"/>
      <c r="AS253" s="6"/>
      <c r="AT253" s="6"/>
      <c r="AU253" s="6"/>
      <c r="AV253" s="6"/>
      <c r="AW253" s="6">
        <f t="shared" si="112"/>
        <v>0</v>
      </c>
      <c r="AX253" s="6" t="e">
        <f t="shared" si="113"/>
        <v>#N/A</v>
      </c>
      <c r="AY253" s="6" t="str">
        <f t="shared" si="114"/>
        <v/>
      </c>
      <c r="AZ253" s="6" t="str">
        <f t="shared" si="115"/>
        <v/>
      </c>
      <c r="BA253" s="6" t="str">
        <f t="shared" si="116"/>
        <v/>
      </c>
      <c r="BB253" s="6" t="str">
        <f t="shared" si="117"/>
        <v/>
      </c>
      <c r="BC253" s="40"/>
      <c r="BI253" t="s">
        <v>1164</v>
      </c>
      <c r="CS253" s="286"/>
      <c r="CT253" s="288"/>
      <c r="CU253" s="331" t="str">
        <f t="shared" si="94"/>
        <v/>
      </c>
      <c r="CV253" s="1" t="str">
        <f t="shared" si="118"/>
        <v/>
      </c>
      <c r="CW253" s="1" t="str">
        <f t="shared" si="119"/>
        <v/>
      </c>
      <c r="CZ253" s="343" t="str">
        <f t="shared" si="97"/>
        <v/>
      </c>
    </row>
    <row r="254" spans="1:104" s="1" customFormat="1" ht="13.5" customHeight="1" x14ac:dyDescent="0.2">
      <c r="A254" s="61">
        <v>239</v>
      </c>
      <c r="B254" s="218"/>
      <c r="C254" s="218"/>
      <c r="D254" s="218"/>
      <c r="E254" s="218"/>
      <c r="F254" s="218"/>
      <c r="G254" s="218"/>
      <c r="H254" s="218"/>
      <c r="I254" s="218"/>
      <c r="J254" s="218"/>
      <c r="K254" s="218"/>
      <c r="L254" s="219"/>
      <c r="M254" s="218"/>
      <c r="N254" s="254"/>
      <c r="O254" s="255"/>
      <c r="P254" s="293" t="str">
        <f>IF(G254="R",IF(OR(AND(実績自動車一覧!H254=SUM(実績事業所!$B$2-1),3&lt;実績自動車一覧!I254),AND(実績自動車一覧!H254=実績事業所!$B$2,4&gt;実績自動車一覧!I254)),"新規",""),"")</f>
        <v/>
      </c>
      <c r="Q254" s="290"/>
      <c r="R254" s="259"/>
      <c r="S254" s="204"/>
      <c r="T254" s="84"/>
      <c r="U254" s="85"/>
      <c r="V254" s="86"/>
      <c r="W254" s="87"/>
      <c r="X254" s="87"/>
      <c r="Y254" s="106"/>
      <c r="Z254" s="16"/>
      <c r="AA254" s="15" t="str">
        <f t="shared" si="98"/>
        <v/>
      </c>
      <c r="AB254" s="15" t="str">
        <f t="shared" si="99"/>
        <v/>
      </c>
      <c r="AC254" s="14" t="str">
        <f t="shared" si="100"/>
        <v/>
      </c>
      <c r="AD254" s="6" t="e">
        <f t="shared" si="101"/>
        <v>#N/A</v>
      </c>
      <c r="AE254" s="6" t="e">
        <f t="shared" si="102"/>
        <v>#N/A</v>
      </c>
      <c r="AF254" s="6" t="e">
        <f t="shared" si="103"/>
        <v>#N/A</v>
      </c>
      <c r="AG254" s="6" t="str">
        <f t="shared" si="104"/>
        <v/>
      </c>
      <c r="AH254" s="6">
        <f t="shared" si="105"/>
        <v>1</v>
      </c>
      <c r="AI254" s="6" t="e">
        <f t="shared" si="106"/>
        <v>#N/A</v>
      </c>
      <c r="AJ254" s="6" t="e">
        <f t="shared" si="107"/>
        <v>#N/A</v>
      </c>
      <c r="AK254" s="6" t="e">
        <f t="shared" si="108"/>
        <v>#N/A</v>
      </c>
      <c r="AL254" s="6" t="e">
        <f t="shared" si="109"/>
        <v>#N/A</v>
      </c>
      <c r="AM254" s="7" t="str">
        <f t="shared" si="110"/>
        <v xml:space="preserve"> </v>
      </c>
      <c r="AN254" s="6" t="e">
        <f t="shared" si="111"/>
        <v>#N/A</v>
      </c>
      <c r="AO254" s="6"/>
      <c r="AP254" s="6"/>
      <c r="AQ254" s="6"/>
      <c r="AR254" s="6"/>
      <c r="AS254" s="6"/>
      <c r="AT254" s="6"/>
      <c r="AU254" s="6"/>
      <c r="AV254" s="6"/>
      <c r="AW254" s="6">
        <f t="shared" si="112"/>
        <v>0</v>
      </c>
      <c r="AX254" s="6" t="e">
        <f t="shared" si="113"/>
        <v>#N/A</v>
      </c>
      <c r="AY254" s="6" t="str">
        <f t="shared" si="114"/>
        <v/>
      </c>
      <c r="AZ254" s="6" t="str">
        <f t="shared" si="115"/>
        <v/>
      </c>
      <c r="BA254" s="6" t="str">
        <f t="shared" si="116"/>
        <v/>
      </c>
      <c r="BB254" s="6" t="str">
        <f t="shared" si="117"/>
        <v/>
      </c>
      <c r="BC254" s="40"/>
      <c r="BI254" t="s">
        <v>1159</v>
      </c>
      <c r="CS254" s="286"/>
      <c r="CT254" s="288"/>
      <c r="CU254" s="331" t="str">
        <f t="shared" si="94"/>
        <v/>
      </c>
      <c r="CV254" s="1" t="str">
        <f t="shared" si="118"/>
        <v/>
      </c>
      <c r="CW254" s="1" t="str">
        <f t="shared" si="119"/>
        <v/>
      </c>
      <c r="CZ254" s="343" t="str">
        <f t="shared" si="97"/>
        <v/>
      </c>
    </row>
    <row r="255" spans="1:104" s="1" customFormat="1" ht="13.5" customHeight="1" x14ac:dyDescent="0.2">
      <c r="A255" s="61">
        <v>240</v>
      </c>
      <c r="B255" s="218"/>
      <c r="C255" s="218"/>
      <c r="D255" s="218"/>
      <c r="E255" s="218"/>
      <c r="F255" s="218"/>
      <c r="G255" s="218"/>
      <c r="H255" s="218"/>
      <c r="I255" s="218"/>
      <c r="J255" s="218"/>
      <c r="K255" s="218"/>
      <c r="L255" s="219"/>
      <c r="M255" s="218"/>
      <c r="N255" s="254"/>
      <c r="O255" s="255"/>
      <c r="P255" s="293" t="str">
        <f>IF(G255="R",IF(OR(AND(実績自動車一覧!H255=SUM(実績事業所!$B$2-1),3&lt;実績自動車一覧!I255),AND(実績自動車一覧!H255=実績事業所!$B$2,4&gt;実績自動車一覧!I255)),"新規",""),"")</f>
        <v/>
      </c>
      <c r="Q255" s="290"/>
      <c r="R255" s="259"/>
      <c r="S255" s="204"/>
      <c r="T255" s="84"/>
      <c r="U255" s="85"/>
      <c r="V255" s="86"/>
      <c r="W255" s="87"/>
      <c r="X255" s="87"/>
      <c r="Y255" s="106"/>
      <c r="Z255" s="16"/>
      <c r="AA255" s="15" t="str">
        <f t="shared" si="98"/>
        <v/>
      </c>
      <c r="AB255" s="15" t="str">
        <f t="shared" si="99"/>
        <v/>
      </c>
      <c r="AC255" s="14" t="str">
        <f t="shared" si="100"/>
        <v/>
      </c>
      <c r="AD255" s="6" t="e">
        <f t="shared" si="101"/>
        <v>#N/A</v>
      </c>
      <c r="AE255" s="6" t="e">
        <f t="shared" si="102"/>
        <v>#N/A</v>
      </c>
      <c r="AF255" s="6" t="e">
        <f t="shared" si="103"/>
        <v>#N/A</v>
      </c>
      <c r="AG255" s="6" t="str">
        <f t="shared" si="104"/>
        <v/>
      </c>
      <c r="AH255" s="6">
        <f t="shared" si="105"/>
        <v>1</v>
      </c>
      <c r="AI255" s="6" t="e">
        <f t="shared" si="106"/>
        <v>#N/A</v>
      </c>
      <c r="AJ255" s="6" t="e">
        <f t="shared" si="107"/>
        <v>#N/A</v>
      </c>
      <c r="AK255" s="6" t="e">
        <f t="shared" si="108"/>
        <v>#N/A</v>
      </c>
      <c r="AL255" s="6" t="e">
        <f t="shared" si="109"/>
        <v>#N/A</v>
      </c>
      <c r="AM255" s="7" t="str">
        <f t="shared" si="110"/>
        <v xml:space="preserve"> </v>
      </c>
      <c r="AN255" s="6" t="e">
        <f t="shared" si="111"/>
        <v>#N/A</v>
      </c>
      <c r="AO255" s="6"/>
      <c r="AP255" s="6"/>
      <c r="AQ255" s="6"/>
      <c r="AR255" s="6"/>
      <c r="AS255" s="6"/>
      <c r="AT255" s="6"/>
      <c r="AU255" s="6"/>
      <c r="AV255" s="6"/>
      <c r="AW255" s="6">
        <f t="shared" si="112"/>
        <v>0</v>
      </c>
      <c r="AX255" s="6" t="e">
        <f t="shared" si="113"/>
        <v>#N/A</v>
      </c>
      <c r="AY255" s="6" t="str">
        <f t="shared" si="114"/>
        <v/>
      </c>
      <c r="AZ255" s="6" t="str">
        <f t="shared" si="115"/>
        <v/>
      </c>
      <c r="BA255" s="6" t="str">
        <f t="shared" si="116"/>
        <v/>
      </c>
      <c r="BB255" s="6" t="str">
        <f t="shared" si="117"/>
        <v/>
      </c>
      <c r="BC255" s="40"/>
      <c r="BI255" t="s">
        <v>1165</v>
      </c>
      <c r="CS255" s="286"/>
      <c r="CT255" s="288"/>
      <c r="CU255" s="331" t="str">
        <f t="shared" si="94"/>
        <v/>
      </c>
      <c r="CV255" s="1" t="str">
        <f t="shared" si="118"/>
        <v/>
      </c>
      <c r="CW255" s="1" t="str">
        <f t="shared" si="119"/>
        <v/>
      </c>
      <c r="CZ255" s="343" t="str">
        <f t="shared" si="97"/>
        <v/>
      </c>
    </row>
    <row r="256" spans="1:104" s="1" customFormat="1" ht="13.5" customHeight="1" x14ac:dyDescent="0.2">
      <c r="A256" s="61">
        <v>241</v>
      </c>
      <c r="B256" s="218"/>
      <c r="C256" s="218"/>
      <c r="D256" s="218"/>
      <c r="E256" s="218"/>
      <c r="F256" s="218"/>
      <c r="G256" s="218"/>
      <c r="H256" s="218"/>
      <c r="I256" s="218"/>
      <c r="J256" s="218"/>
      <c r="K256" s="218"/>
      <c r="L256" s="219"/>
      <c r="M256" s="218"/>
      <c r="N256" s="254"/>
      <c r="O256" s="255"/>
      <c r="P256" s="293" t="str">
        <f>IF(G256="R",IF(OR(AND(実績自動車一覧!H256=SUM(実績事業所!$B$2-1),3&lt;実績自動車一覧!I256),AND(実績自動車一覧!H256=実績事業所!$B$2,4&gt;実績自動車一覧!I256)),"新規",""),"")</f>
        <v/>
      </c>
      <c r="Q256" s="290"/>
      <c r="R256" s="259"/>
      <c r="S256" s="204"/>
      <c r="T256" s="84"/>
      <c r="U256" s="85"/>
      <c r="V256" s="86"/>
      <c r="W256" s="87"/>
      <c r="X256" s="87"/>
      <c r="Y256" s="106"/>
      <c r="Z256" s="16"/>
      <c r="AA256" s="15" t="str">
        <f t="shared" si="98"/>
        <v/>
      </c>
      <c r="AB256" s="15" t="str">
        <f t="shared" si="99"/>
        <v/>
      </c>
      <c r="AC256" s="14" t="str">
        <f t="shared" si="100"/>
        <v/>
      </c>
      <c r="AD256" s="6" t="e">
        <f t="shared" si="101"/>
        <v>#N/A</v>
      </c>
      <c r="AE256" s="6" t="e">
        <f t="shared" si="102"/>
        <v>#N/A</v>
      </c>
      <c r="AF256" s="6" t="e">
        <f t="shared" si="103"/>
        <v>#N/A</v>
      </c>
      <c r="AG256" s="6" t="str">
        <f t="shared" si="104"/>
        <v/>
      </c>
      <c r="AH256" s="6">
        <f t="shared" si="105"/>
        <v>1</v>
      </c>
      <c r="AI256" s="6" t="e">
        <f t="shared" si="106"/>
        <v>#N/A</v>
      </c>
      <c r="AJ256" s="6" t="e">
        <f t="shared" si="107"/>
        <v>#N/A</v>
      </c>
      <c r="AK256" s="6" t="e">
        <f t="shared" si="108"/>
        <v>#N/A</v>
      </c>
      <c r="AL256" s="6" t="e">
        <f t="shared" si="109"/>
        <v>#N/A</v>
      </c>
      <c r="AM256" s="7" t="str">
        <f t="shared" si="110"/>
        <v xml:space="preserve"> </v>
      </c>
      <c r="AN256" s="6" t="e">
        <f t="shared" si="111"/>
        <v>#N/A</v>
      </c>
      <c r="AO256" s="6"/>
      <c r="AP256" s="6"/>
      <c r="AQ256" s="6"/>
      <c r="AR256" s="6"/>
      <c r="AS256" s="6"/>
      <c r="AT256" s="6"/>
      <c r="AU256" s="6"/>
      <c r="AV256" s="6"/>
      <c r="AW256" s="6">
        <f t="shared" si="112"/>
        <v>0</v>
      </c>
      <c r="AX256" s="6" t="e">
        <f t="shared" si="113"/>
        <v>#N/A</v>
      </c>
      <c r="AY256" s="6" t="str">
        <f t="shared" si="114"/>
        <v/>
      </c>
      <c r="AZ256" s="6" t="str">
        <f t="shared" si="115"/>
        <v/>
      </c>
      <c r="BA256" s="6" t="str">
        <f t="shared" si="116"/>
        <v/>
      </c>
      <c r="BB256" s="6" t="str">
        <f t="shared" si="117"/>
        <v/>
      </c>
      <c r="BC256" s="40"/>
      <c r="BI256" t="s">
        <v>1160</v>
      </c>
      <c r="CS256" s="286"/>
      <c r="CT256" s="288"/>
      <c r="CU256" s="331" t="str">
        <f t="shared" si="94"/>
        <v/>
      </c>
      <c r="CV256" s="1" t="str">
        <f t="shared" si="118"/>
        <v/>
      </c>
      <c r="CW256" s="1" t="str">
        <f t="shared" si="119"/>
        <v/>
      </c>
      <c r="CZ256" s="343" t="str">
        <f t="shared" si="97"/>
        <v/>
      </c>
    </row>
    <row r="257" spans="1:104" s="1" customFormat="1" ht="13.5" customHeight="1" x14ac:dyDescent="0.2">
      <c r="A257" s="61">
        <v>242</v>
      </c>
      <c r="B257" s="218"/>
      <c r="C257" s="218"/>
      <c r="D257" s="218"/>
      <c r="E257" s="218"/>
      <c r="F257" s="218"/>
      <c r="G257" s="218"/>
      <c r="H257" s="218"/>
      <c r="I257" s="218"/>
      <c r="J257" s="218"/>
      <c r="K257" s="218"/>
      <c r="L257" s="219"/>
      <c r="M257" s="218"/>
      <c r="N257" s="254"/>
      <c r="O257" s="255"/>
      <c r="P257" s="293" t="str">
        <f>IF(G257="R",IF(OR(AND(実績自動車一覧!H257=SUM(実績事業所!$B$2-1),3&lt;実績自動車一覧!I257),AND(実績自動車一覧!H257=実績事業所!$B$2,4&gt;実績自動車一覧!I257)),"新規",""),"")</f>
        <v/>
      </c>
      <c r="Q257" s="290"/>
      <c r="R257" s="259"/>
      <c r="S257" s="204"/>
      <c r="T257" s="84"/>
      <c r="U257" s="85"/>
      <c r="V257" s="86"/>
      <c r="W257" s="87"/>
      <c r="X257" s="87"/>
      <c r="Y257" s="106"/>
      <c r="Z257" s="16"/>
      <c r="AA257" s="15" t="str">
        <f t="shared" si="98"/>
        <v/>
      </c>
      <c r="AB257" s="15" t="str">
        <f t="shared" si="99"/>
        <v/>
      </c>
      <c r="AC257" s="14" t="str">
        <f t="shared" si="100"/>
        <v/>
      </c>
      <c r="AD257" s="6" t="e">
        <f t="shared" si="101"/>
        <v>#N/A</v>
      </c>
      <c r="AE257" s="6" t="e">
        <f t="shared" si="102"/>
        <v>#N/A</v>
      </c>
      <c r="AF257" s="6" t="e">
        <f t="shared" si="103"/>
        <v>#N/A</v>
      </c>
      <c r="AG257" s="6" t="str">
        <f t="shared" si="104"/>
        <v/>
      </c>
      <c r="AH257" s="6">
        <f t="shared" si="105"/>
        <v>1</v>
      </c>
      <c r="AI257" s="6" t="e">
        <f t="shared" si="106"/>
        <v>#N/A</v>
      </c>
      <c r="AJ257" s="6" t="e">
        <f t="shared" si="107"/>
        <v>#N/A</v>
      </c>
      <c r="AK257" s="6" t="e">
        <f t="shared" si="108"/>
        <v>#N/A</v>
      </c>
      <c r="AL257" s="6" t="e">
        <f t="shared" si="109"/>
        <v>#N/A</v>
      </c>
      <c r="AM257" s="7" t="str">
        <f t="shared" si="110"/>
        <v xml:space="preserve"> </v>
      </c>
      <c r="AN257" s="6" t="e">
        <f t="shared" si="111"/>
        <v>#N/A</v>
      </c>
      <c r="AO257" s="6"/>
      <c r="AP257" s="6"/>
      <c r="AQ257" s="6"/>
      <c r="AR257" s="6"/>
      <c r="AS257" s="6"/>
      <c r="AT257" s="6"/>
      <c r="AU257" s="6"/>
      <c r="AV257" s="6"/>
      <c r="AW257" s="6">
        <f t="shared" si="112"/>
        <v>0</v>
      </c>
      <c r="AX257" s="6" t="e">
        <f t="shared" si="113"/>
        <v>#N/A</v>
      </c>
      <c r="AY257" s="6" t="str">
        <f t="shared" si="114"/>
        <v/>
      </c>
      <c r="AZ257" s="6" t="str">
        <f t="shared" si="115"/>
        <v/>
      </c>
      <c r="BA257" s="6" t="str">
        <f t="shared" si="116"/>
        <v/>
      </c>
      <c r="BB257" s="6" t="str">
        <f t="shared" si="117"/>
        <v/>
      </c>
      <c r="BC257" s="40"/>
      <c r="BI257" t="s">
        <v>1225</v>
      </c>
      <c r="CS257" s="286"/>
      <c r="CT257" s="288"/>
      <c r="CU257" s="331" t="str">
        <f t="shared" si="94"/>
        <v/>
      </c>
      <c r="CV257" s="1" t="str">
        <f t="shared" si="118"/>
        <v/>
      </c>
      <c r="CW257" s="1" t="str">
        <f t="shared" si="119"/>
        <v/>
      </c>
      <c r="CZ257" s="343" t="str">
        <f t="shared" si="97"/>
        <v/>
      </c>
    </row>
    <row r="258" spans="1:104" s="1" customFormat="1" ht="13.5" customHeight="1" x14ac:dyDescent="0.2">
      <c r="A258" s="61">
        <v>243</v>
      </c>
      <c r="B258" s="218"/>
      <c r="C258" s="218"/>
      <c r="D258" s="218"/>
      <c r="E258" s="218"/>
      <c r="F258" s="218"/>
      <c r="G258" s="218"/>
      <c r="H258" s="218"/>
      <c r="I258" s="218"/>
      <c r="J258" s="218"/>
      <c r="K258" s="218"/>
      <c r="L258" s="219"/>
      <c r="M258" s="218"/>
      <c r="N258" s="254"/>
      <c r="O258" s="255"/>
      <c r="P258" s="293" t="str">
        <f>IF(G258="R",IF(OR(AND(実績自動車一覧!H258=SUM(実績事業所!$B$2-1),3&lt;実績自動車一覧!I258),AND(実績自動車一覧!H258=実績事業所!$B$2,4&gt;実績自動車一覧!I258)),"新規",""),"")</f>
        <v/>
      </c>
      <c r="Q258" s="290"/>
      <c r="R258" s="259"/>
      <c r="S258" s="204"/>
      <c r="T258" s="84"/>
      <c r="U258" s="85"/>
      <c r="V258" s="86"/>
      <c r="W258" s="87"/>
      <c r="X258" s="87"/>
      <c r="Y258" s="106"/>
      <c r="Z258" s="16"/>
      <c r="AA258" s="15" t="str">
        <f t="shared" si="98"/>
        <v/>
      </c>
      <c r="AB258" s="15" t="str">
        <f t="shared" si="99"/>
        <v/>
      </c>
      <c r="AC258" s="14" t="str">
        <f t="shared" si="100"/>
        <v/>
      </c>
      <c r="AD258" s="6" t="e">
        <f t="shared" si="101"/>
        <v>#N/A</v>
      </c>
      <c r="AE258" s="6" t="e">
        <f t="shared" si="102"/>
        <v>#N/A</v>
      </c>
      <c r="AF258" s="6" t="e">
        <f t="shared" si="103"/>
        <v>#N/A</v>
      </c>
      <c r="AG258" s="6" t="str">
        <f t="shared" si="104"/>
        <v/>
      </c>
      <c r="AH258" s="6">
        <f t="shared" si="105"/>
        <v>1</v>
      </c>
      <c r="AI258" s="6" t="e">
        <f t="shared" si="106"/>
        <v>#N/A</v>
      </c>
      <c r="AJ258" s="6" t="e">
        <f t="shared" si="107"/>
        <v>#N/A</v>
      </c>
      <c r="AK258" s="6" t="e">
        <f t="shared" si="108"/>
        <v>#N/A</v>
      </c>
      <c r="AL258" s="6" t="e">
        <f t="shared" si="109"/>
        <v>#N/A</v>
      </c>
      <c r="AM258" s="7" t="str">
        <f t="shared" si="110"/>
        <v xml:space="preserve"> </v>
      </c>
      <c r="AN258" s="6" t="e">
        <f t="shared" si="111"/>
        <v>#N/A</v>
      </c>
      <c r="AO258" s="6"/>
      <c r="AP258" s="6"/>
      <c r="AQ258" s="6"/>
      <c r="AR258" s="6"/>
      <c r="AS258" s="6"/>
      <c r="AT258" s="6"/>
      <c r="AU258" s="6"/>
      <c r="AV258" s="6"/>
      <c r="AW258" s="6">
        <f t="shared" si="112"/>
        <v>0</v>
      </c>
      <c r="AX258" s="6" t="e">
        <f t="shared" si="113"/>
        <v>#N/A</v>
      </c>
      <c r="AY258" s="6" t="str">
        <f t="shared" si="114"/>
        <v/>
      </c>
      <c r="AZ258" s="6" t="str">
        <f t="shared" si="115"/>
        <v/>
      </c>
      <c r="BA258" s="6" t="str">
        <f t="shared" si="116"/>
        <v/>
      </c>
      <c r="BB258" s="6" t="str">
        <f t="shared" si="117"/>
        <v/>
      </c>
      <c r="BC258" s="40"/>
      <c r="BI258" t="s">
        <v>1015</v>
      </c>
      <c r="CS258" s="286"/>
      <c r="CT258" s="288"/>
      <c r="CU258" s="331" t="str">
        <f t="shared" si="94"/>
        <v/>
      </c>
      <c r="CV258" s="1" t="str">
        <f t="shared" si="118"/>
        <v/>
      </c>
      <c r="CW258" s="1" t="str">
        <f t="shared" si="119"/>
        <v/>
      </c>
      <c r="CZ258" s="343" t="str">
        <f t="shared" si="97"/>
        <v/>
      </c>
    </row>
    <row r="259" spans="1:104" s="1" customFormat="1" ht="13.5" customHeight="1" x14ac:dyDescent="0.2">
      <c r="A259" s="61">
        <v>244</v>
      </c>
      <c r="B259" s="218"/>
      <c r="C259" s="218"/>
      <c r="D259" s="218"/>
      <c r="E259" s="218"/>
      <c r="F259" s="218"/>
      <c r="G259" s="218"/>
      <c r="H259" s="218"/>
      <c r="I259" s="218"/>
      <c r="J259" s="218"/>
      <c r="K259" s="218"/>
      <c r="L259" s="219"/>
      <c r="M259" s="218"/>
      <c r="N259" s="254"/>
      <c r="O259" s="255"/>
      <c r="P259" s="293" t="str">
        <f>IF(G259="R",IF(OR(AND(実績自動車一覧!H259=SUM(実績事業所!$B$2-1),3&lt;実績自動車一覧!I259),AND(実績自動車一覧!H259=実績事業所!$B$2,4&gt;実績自動車一覧!I259)),"新規",""),"")</f>
        <v/>
      </c>
      <c r="Q259" s="290"/>
      <c r="R259" s="259"/>
      <c r="S259" s="204"/>
      <c r="T259" s="84"/>
      <c r="U259" s="85"/>
      <c r="V259" s="86"/>
      <c r="W259" s="87"/>
      <c r="X259" s="87"/>
      <c r="Y259" s="106"/>
      <c r="Z259" s="16"/>
      <c r="AA259" s="15" t="str">
        <f t="shared" si="98"/>
        <v/>
      </c>
      <c r="AB259" s="15" t="str">
        <f t="shared" si="99"/>
        <v/>
      </c>
      <c r="AC259" s="14" t="str">
        <f t="shared" si="100"/>
        <v/>
      </c>
      <c r="AD259" s="6" t="e">
        <f t="shared" si="101"/>
        <v>#N/A</v>
      </c>
      <c r="AE259" s="6" t="e">
        <f t="shared" si="102"/>
        <v>#N/A</v>
      </c>
      <c r="AF259" s="6" t="e">
        <f t="shared" si="103"/>
        <v>#N/A</v>
      </c>
      <c r="AG259" s="6" t="str">
        <f t="shared" si="104"/>
        <v/>
      </c>
      <c r="AH259" s="6">
        <f t="shared" si="105"/>
        <v>1</v>
      </c>
      <c r="AI259" s="6" t="e">
        <f t="shared" si="106"/>
        <v>#N/A</v>
      </c>
      <c r="AJ259" s="6" t="e">
        <f t="shared" si="107"/>
        <v>#N/A</v>
      </c>
      <c r="AK259" s="6" t="e">
        <f t="shared" si="108"/>
        <v>#N/A</v>
      </c>
      <c r="AL259" s="6" t="e">
        <f t="shared" si="109"/>
        <v>#N/A</v>
      </c>
      <c r="AM259" s="7" t="str">
        <f t="shared" si="110"/>
        <v xml:space="preserve"> </v>
      </c>
      <c r="AN259" s="6" t="e">
        <f t="shared" si="111"/>
        <v>#N/A</v>
      </c>
      <c r="AO259" s="6"/>
      <c r="AP259" s="6"/>
      <c r="AQ259" s="6"/>
      <c r="AR259" s="6"/>
      <c r="AS259" s="6"/>
      <c r="AT259" s="6"/>
      <c r="AU259" s="6"/>
      <c r="AV259" s="6"/>
      <c r="AW259" s="6">
        <f t="shared" si="112"/>
        <v>0</v>
      </c>
      <c r="AX259" s="6" t="e">
        <f t="shared" si="113"/>
        <v>#N/A</v>
      </c>
      <c r="AY259" s="6" t="str">
        <f t="shared" si="114"/>
        <v/>
      </c>
      <c r="AZ259" s="6" t="str">
        <f t="shared" si="115"/>
        <v/>
      </c>
      <c r="BA259" s="6" t="str">
        <f t="shared" si="116"/>
        <v/>
      </c>
      <c r="BB259" s="6" t="str">
        <f t="shared" si="117"/>
        <v/>
      </c>
      <c r="BC259" s="40"/>
      <c r="BI259" t="s">
        <v>1038</v>
      </c>
      <c r="CS259" s="286"/>
      <c r="CT259" s="288"/>
      <c r="CU259" s="331" t="str">
        <f t="shared" si="94"/>
        <v/>
      </c>
      <c r="CV259" s="1" t="str">
        <f t="shared" si="118"/>
        <v/>
      </c>
      <c r="CW259" s="1" t="str">
        <f t="shared" si="119"/>
        <v/>
      </c>
      <c r="CZ259" s="343" t="str">
        <f t="shared" si="97"/>
        <v/>
      </c>
    </row>
    <row r="260" spans="1:104" s="1" customFormat="1" ht="13.5" customHeight="1" x14ac:dyDescent="0.2">
      <c r="A260" s="61">
        <v>245</v>
      </c>
      <c r="B260" s="218"/>
      <c r="C260" s="218"/>
      <c r="D260" s="218"/>
      <c r="E260" s="218"/>
      <c r="F260" s="218"/>
      <c r="G260" s="218"/>
      <c r="H260" s="218"/>
      <c r="I260" s="218"/>
      <c r="J260" s="218"/>
      <c r="K260" s="218"/>
      <c r="L260" s="219"/>
      <c r="M260" s="218"/>
      <c r="N260" s="254"/>
      <c r="O260" s="255"/>
      <c r="P260" s="293" t="str">
        <f>IF(G260="R",IF(OR(AND(実績自動車一覧!H260=SUM(実績事業所!$B$2-1),3&lt;実績自動車一覧!I260),AND(実績自動車一覧!H260=実績事業所!$B$2,4&gt;実績自動車一覧!I260)),"新規",""),"")</f>
        <v/>
      </c>
      <c r="Q260" s="290"/>
      <c r="R260" s="259"/>
      <c r="S260" s="204"/>
      <c r="T260" s="84"/>
      <c r="U260" s="85"/>
      <c r="V260" s="86"/>
      <c r="W260" s="87"/>
      <c r="X260" s="87"/>
      <c r="Y260" s="106"/>
      <c r="Z260" s="16"/>
      <c r="AA260" s="15" t="str">
        <f t="shared" si="98"/>
        <v/>
      </c>
      <c r="AB260" s="15" t="str">
        <f t="shared" si="99"/>
        <v/>
      </c>
      <c r="AC260" s="14" t="str">
        <f t="shared" si="100"/>
        <v/>
      </c>
      <c r="AD260" s="6" t="e">
        <f t="shared" si="101"/>
        <v>#N/A</v>
      </c>
      <c r="AE260" s="6" t="e">
        <f t="shared" si="102"/>
        <v>#N/A</v>
      </c>
      <c r="AF260" s="6" t="e">
        <f t="shared" si="103"/>
        <v>#N/A</v>
      </c>
      <c r="AG260" s="6" t="str">
        <f t="shared" si="104"/>
        <v/>
      </c>
      <c r="AH260" s="6">
        <f t="shared" si="105"/>
        <v>1</v>
      </c>
      <c r="AI260" s="6" t="e">
        <f t="shared" si="106"/>
        <v>#N/A</v>
      </c>
      <c r="AJ260" s="6" t="e">
        <f t="shared" si="107"/>
        <v>#N/A</v>
      </c>
      <c r="AK260" s="6" t="e">
        <f t="shared" si="108"/>
        <v>#N/A</v>
      </c>
      <c r="AL260" s="6" t="e">
        <f t="shared" si="109"/>
        <v>#N/A</v>
      </c>
      <c r="AM260" s="7" t="str">
        <f t="shared" si="110"/>
        <v xml:space="preserve"> </v>
      </c>
      <c r="AN260" s="6" t="e">
        <f t="shared" si="111"/>
        <v>#N/A</v>
      </c>
      <c r="AO260" s="6"/>
      <c r="AP260" s="6"/>
      <c r="AQ260" s="6"/>
      <c r="AR260" s="6"/>
      <c r="AS260" s="6"/>
      <c r="AT260" s="6"/>
      <c r="AU260" s="6"/>
      <c r="AV260" s="6"/>
      <c r="AW260" s="6">
        <f t="shared" si="112"/>
        <v>0</v>
      </c>
      <c r="AX260" s="6" t="e">
        <f t="shared" si="113"/>
        <v>#N/A</v>
      </c>
      <c r="AY260" s="6" t="str">
        <f t="shared" si="114"/>
        <v/>
      </c>
      <c r="AZ260" s="6" t="str">
        <f t="shared" si="115"/>
        <v/>
      </c>
      <c r="BA260" s="6" t="str">
        <f t="shared" si="116"/>
        <v/>
      </c>
      <c r="BB260" s="6" t="str">
        <f t="shared" si="117"/>
        <v/>
      </c>
      <c r="BC260" s="40"/>
      <c r="BI260" t="s">
        <v>1224</v>
      </c>
      <c r="CS260" s="286"/>
      <c r="CT260" s="288"/>
      <c r="CU260" s="331" t="str">
        <f t="shared" si="94"/>
        <v/>
      </c>
      <c r="CV260" s="1" t="str">
        <f t="shared" si="118"/>
        <v/>
      </c>
      <c r="CW260" s="1" t="str">
        <f t="shared" si="119"/>
        <v/>
      </c>
      <c r="CZ260" s="343" t="str">
        <f t="shared" si="97"/>
        <v/>
      </c>
    </row>
    <row r="261" spans="1:104" s="1" customFormat="1" ht="13.5" customHeight="1" x14ac:dyDescent="0.2">
      <c r="A261" s="61">
        <v>246</v>
      </c>
      <c r="B261" s="218"/>
      <c r="C261" s="218"/>
      <c r="D261" s="218"/>
      <c r="E261" s="218"/>
      <c r="F261" s="218"/>
      <c r="G261" s="218"/>
      <c r="H261" s="218"/>
      <c r="I261" s="218"/>
      <c r="J261" s="218"/>
      <c r="K261" s="218"/>
      <c r="L261" s="219"/>
      <c r="M261" s="218"/>
      <c r="N261" s="254"/>
      <c r="O261" s="255"/>
      <c r="P261" s="293" t="str">
        <f>IF(G261="R",IF(OR(AND(実績自動車一覧!H261=SUM(実績事業所!$B$2-1),3&lt;実績自動車一覧!I261),AND(実績自動車一覧!H261=実績事業所!$B$2,4&gt;実績自動車一覧!I261)),"新規",""),"")</f>
        <v/>
      </c>
      <c r="Q261" s="290"/>
      <c r="R261" s="259"/>
      <c r="S261" s="204"/>
      <c r="T261" s="84"/>
      <c r="U261" s="85"/>
      <c r="V261" s="86"/>
      <c r="W261" s="87"/>
      <c r="X261" s="87"/>
      <c r="Y261" s="106"/>
      <c r="Z261" s="16"/>
      <c r="AA261" s="15" t="str">
        <f t="shared" si="98"/>
        <v/>
      </c>
      <c r="AB261" s="15" t="str">
        <f t="shared" si="99"/>
        <v/>
      </c>
      <c r="AC261" s="14" t="str">
        <f t="shared" si="100"/>
        <v/>
      </c>
      <c r="AD261" s="6" t="e">
        <f t="shared" si="101"/>
        <v>#N/A</v>
      </c>
      <c r="AE261" s="6" t="e">
        <f t="shared" si="102"/>
        <v>#N/A</v>
      </c>
      <c r="AF261" s="6" t="e">
        <f t="shared" si="103"/>
        <v>#N/A</v>
      </c>
      <c r="AG261" s="6" t="str">
        <f t="shared" si="104"/>
        <v/>
      </c>
      <c r="AH261" s="6">
        <f t="shared" si="105"/>
        <v>1</v>
      </c>
      <c r="AI261" s="6" t="e">
        <f t="shared" si="106"/>
        <v>#N/A</v>
      </c>
      <c r="AJ261" s="6" t="e">
        <f t="shared" si="107"/>
        <v>#N/A</v>
      </c>
      <c r="AK261" s="6" t="e">
        <f t="shared" si="108"/>
        <v>#N/A</v>
      </c>
      <c r="AL261" s="6" t="e">
        <f t="shared" si="109"/>
        <v>#N/A</v>
      </c>
      <c r="AM261" s="7" t="str">
        <f t="shared" si="110"/>
        <v xml:space="preserve"> </v>
      </c>
      <c r="AN261" s="6" t="e">
        <f t="shared" si="111"/>
        <v>#N/A</v>
      </c>
      <c r="AO261" s="6"/>
      <c r="AP261" s="6"/>
      <c r="AQ261" s="6"/>
      <c r="AR261" s="6"/>
      <c r="AS261" s="6"/>
      <c r="AT261" s="6"/>
      <c r="AU261" s="6"/>
      <c r="AV261" s="6"/>
      <c r="AW261" s="6">
        <f t="shared" si="112"/>
        <v>0</v>
      </c>
      <c r="AX261" s="6" t="e">
        <f t="shared" si="113"/>
        <v>#N/A</v>
      </c>
      <c r="AY261" s="6" t="str">
        <f t="shared" si="114"/>
        <v/>
      </c>
      <c r="AZ261" s="6" t="str">
        <f t="shared" si="115"/>
        <v/>
      </c>
      <c r="BA261" s="6" t="str">
        <f t="shared" si="116"/>
        <v/>
      </c>
      <c r="BB261" s="6" t="str">
        <f t="shared" si="117"/>
        <v/>
      </c>
      <c r="BC261" s="40"/>
      <c r="BI261" t="s">
        <v>1014</v>
      </c>
      <c r="CS261" s="286"/>
      <c r="CT261" s="288"/>
      <c r="CU261" s="331" t="str">
        <f t="shared" si="94"/>
        <v/>
      </c>
      <c r="CV261" s="1" t="str">
        <f t="shared" si="118"/>
        <v/>
      </c>
      <c r="CW261" s="1" t="str">
        <f t="shared" si="119"/>
        <v/>
      </c>
      <c r="CZ261" s="343" t="str">
        <f t="shared" si="97"/>
        <v/>
      </c>
    </row>
    <row r="262" spans="1:104" s="1" customFormat="1" ht="13.5" customHeight="1" x14ac:dyDescent="0.2">
      <c r="A262" s="61">
        <v>247</v>
      </c>
      <c r="B262" s="218"/>
      <c r="C262" s="218"/>
      <c r="D262" s="218"/>
      <c r="E262" s="218"/>
      <c r="F262" s="218"/>
      <c r="G262" s="218"/>
      <c r="H262" s="218"/>
      <c r="I262" s="218"/>
      <c r="J262" s="218"/>
      <c r="K262" s="218"/>
      <c r="L262" s="219"/>
      <c r="M262" s="218"/>
      <c r="N262" s="254"/>
      <c r="O262" s="255"/>
      <c r="P262" s="293" t="str">
        <f>IF(G262="R",IF(OR(AND(実績自動車一覧!H262=SUM(実績事業所!$B$2-1),3&lt;実績自動車一覧!I262),AND(実績自動車一覧!H262=実績事業所!$B$2,4&gt;実績自動車一覧!I262)),"新規",""),"")</f>
        <v/>
      </c>
      <c r="Q262" s="290"/>
      <c r="R262" s="259"/>
      <c r="S262" s="204"/>
      <c r="T262" s="84"/>
      <c r="U262" s="85"/>
      <c r="V262" s="86"/>
      <c r="W262" s="87"/>
      <c r="X262" s="87"/>
      <c r="Y262" s="106"/>
      <c r="Z262" s="16"/>
      <c r="AA262" s="15" t="str">
        <f t="shared" si="98"/>
        <v/>
      </c>
      <c r="AB262" s="15" t="str">
        <f t="shared" si="99"/>
        <v/>
      </c>
      <c r="AC262" s="14" t="str">
        <f t="shared" si="100"/>
        <v/>
      </c>
      <c r="AD262" s="6" t="e">
        <f t="shared" si="101"/>
        <v>#N/A</v>
      </c>
      <c r="AE262" s="6" t="e">
        <f t="shared" si="102"/>
        <v>#N/A</v>
      </c>
      <c r="AF262" s="6" t="e">
        <f t="shared" si="103"/>
        <v>#N/A</v>
      </c>
      <c r="AG262" s="6" t="str">
        <f t="shared" si="104"/>
        <v/>
      </c>
      <c r="AH262" s="6">
        <f t="shared" si="105"/>
        <v>1</v>
      </c>
      <c r="AI262" s="6" t="e">
        <f t="shared" si="106"/>
        <v>#N/A</v>
      </c>
      <c r="AJ262" s="6" t="e">
        <f t="shared" si="107"/>
        <v>#N/A</v>
      </c>
      <c r="AK262" s="6" t="e">
        <f t="shared" si="108"/>
        <v>#N/A</v>
      </c>
      <c r="AL262" s="6" t="e">
        <f t="shared" si="109"/>
        <v>#N/A</v>
      </c>
      <c r="AM262" s="7" t="str">
        <f t="shared" si="110"/>
        <v xml:space="preserve"> </v>
      </c>
      <c r="AN262" s="6" t="e">
        <f t="shared" si="111"/>
        <v>#N/A</v>
      </c>
      <c r="AO262" s="6"/>
      <c r="AP262" s="6"/>
      <c r="AQ262" s="6"/>
      <c r="AR262" s="6"/>
      <c r="AS262" s="6"/>
      <c r="AT262" s="6"/>
      <c r="AU262" s="6"/>
      <c r="AV262" s="6"/>
      <c r="AW262" s="6">
        <f t="shared" si="112"/>
        <v>0</v>
      </c>
      <c r="AX262" s="6" t="e">
        <f t="shared" si="113"/>
        <v>#N/A</v>
      </c>
      <c r="AY262" s="6" t="str">
        <f t="shared" si="114"/>
        <v/>
      </c>
      <c r="AZ262" s="6" t="str">
        <f t="shared" si="115"/>
        <v/>
      </c>
      <c r="BA262" s="6" t="str">
        <f t="shared" si="116"/>
        <v/>
      </c>
      <c r="BB262" s="6" t="str">
        <f t="shared" si="117"/>
        <v/>
      </c>
      <c r="BC262" s="40"/>
      <c r="BI262" t="s">
        <v>1037</v>
      </c>
      <c r="CS262" s="286"/>
      <c r="CT262" s="288"/>
      <c r="CU262" s="331" t="str">
        <f t="shared" si="94"/>
        <v/>
      </c>
      <c r="CV262" s="1" t="str">
        <f t="shared" si="118"/>
        <v/>
      </c>
      <c r="CW262" s="1" t="str">
        <f t="shared" si="119"/>
        <v/>
      </c>
      <c r="CZ262" s="343" t="str">
        <f t="shared" si="97"/>
        <v/>
      </c>
    </row>
    <row r="263" spans="1:104" s="1" customFormat="1" ht="13.5" customHeight="1" x14ac:dyDescent="0.2">
      <c r="A263" s="61">
        <v>248</v>
      </c>
      <c r="B263" s="218"/>
      <c r="C263" s="218"/>
      <c r="D263" s="218"/>
      <c r="E263" s="218"/>
      <c r="F263" s="218"/>
      <c r="G263" s="218"/>
      <c r="H263" s="218"/>
      <c r="I263" s="218"/>
      <c r="J263" s="218"/>
      <c r="K263" s="218"/>
      <c r="L263" s="219"/>
      <c r="M263" s="218"/>
      <c r="N263" s="254"/>
      <c r="O263" s="255"/>
      <c r="P263" s="293" t="str">
        <f>IF(G263="R",IF(OR(AND(実績自動車一覧!H263=SUM(実績事業所!$B$2-1),3&lt;実績自動車一覧!I263),AND(実績自動車一覧!H263=実績事業所!$B$2,4&gt;実績自動車一覧!I263)),"新規",""),"")</f>
        <v/>
      </c>
      <c r="Q263" s="290"/>
      <c r="R263" s="259"/>
      <c r="S263" s="204"/>
      <c r="T263" s="84"/>
      <c r="U263" s="85"/>
      <c r="V263" s="86"/>
      <c r="W263" s="87"/>
      <c r="X263" s="87"/>
      <c r="Y263" s="106"/>
      <c r="Z263" s="16"/>
      <c r="AA263" s="15" t="str">
        <f t="shared" si="98"/>
        <v/>
      </c>
      <c r="AB263" s="15" t="str">
        <f t="shared" si="99"/>
        <v/>
      </c>
      <c r="AC263" s="14" t="str">
        <f t="shared" si="100"/>
        <v/>
      </c>
      <c r="AD263" s="6" t="e">
        <f t="shared" si="101"/>
        <v>#N/A</v>
      </c>
      <c r="AE263" s="6" t="e">
        <f t="shared" si="102"/>
        <v>#N/A</v>
      </c>
      <c r="AF263" s="6" t="e">
        <f t="shared" si="103"/>
        <v>#N/A</v>
      </c>
      <c r="AG263" s="6" t="str">
        <f t="shared" si="104"/>
        <v/>
      </c>
      <c r="AH263" s="6">
        <f t="shared" si="105"/>
        <v>1</v>
      </c>
      <c r="AI263" s="6" t="e">
        <f t="shared" si="106"/>
        <v>#N/A</v>
      </c>
      <c r="AJ263" s="6" t="e">
        <f t="shared" si="107"/>
        <v>#N/A</v>
      </c>
      <c r="AK263" s="6" t="e">
        <f t="shared" si="108"/>
        <v>#N/A</v>
      </c>
      <c r="AL263" s="6" t="e">
        <f t="shared" si="109"/>
        <v>#N/A</v>
      </c>
      <c r="AM263" s="7" t="str">
        <f t="shared" si="110"/>
        <v xml:space="preserve"> </v>
      </c>
      <c r="AN263" s="6" t="e">
        <f t="shared" si="111"/>
        <v>#N/A</v>
      </c>
      <c r="AO263" s="6"/>
      <c r="AP263" s="6"/>
      <c r="AQ263" s="6"/>
      <c r="AR263" s="6"/>
      <c r="AS263" s="6"/>
      <c r="AT263" s="6"/>
      <c r="AU263" s="6"/>
      <c r="AV263" s="6"/>
      <c r="AW263" s="6">
        <f t="shared" si="112"/>
        <v>0</v>
      </c>
      <c r="AX263" s="6" t="e">
        <f t="shared" si="113"/>
        <v>#N/A</v>
      </c>
      <c r="AY263" s="6" t="str">
        <f t="shared" si="114"/>
        <v/>
      </c>
      <c r="AZ263" s="6" t="str">
        <f t="shared" si="115"/>
        <v/>
      </c>
      <c r="BA263" s="6" t="str">
        <f t="shared" si="116"/>
        <v/>
      </c>
      <c r="BB263" s="6" t="str">
        <f t="shared" si="117"/>
        <v/>
      </c>
      <c r="BC263" s="40"/>
      <c r="BI263" t="s">
        <v>1246</v>
      </c>
      <c r="CS263" s="286"/>
      <c r="CT263" s="288"/>
      <c r="CU263" s="331" t="str">
        <f t="shared" si="94"/>
        <v/>
      </c>
      <c r="CV263" s="1" t="str">
        <f t="shared" si="118"/>
        <v/>
      </c>
      <c r="CW263" s="1" t="str">
        <f t="shared" si="119"/>
        <v/>
      </c>
      <c r="CZ263" s="343" t="str">
        <f t="shared" si="97"/>
        <v/>
      </c>
    </row>
    <row r="264" spans="1:104" s="1" customFormat="1" ht="13.5" customHeight="1" x14ac:dyDescent="0.2">
      <c r="A264" s="61">
        <v>249</v>
      </c>
      <c r="B264" s="218"/>
      <c r="C264" s="218"/>
      <c r="D264" s="218"/>
      <c r="E264" s="218"/>
      <c r="F264" s="218"/>
      <c r="G264" s="218"/>
      <c r="H264" s="218"/>
      <c r="I264" s="218"/>
      <c r="J264" s="218"/>
      <c r="K264" s="218"/>
      <c r="L264" s="219"/>
      <c r="M264" s="218"/>
      <c r="N264" s="254"/>
      <c r="O264" s="255"/>
      <c r="P264" s="293" t="str">
        <f>IF(G264="R",IF(OR(AND(実績自動車一覧!H264=SUM(実績事業所!$B$2-1),3&lt;実績自動車一覧!I264),AND(実績自動車一覧!H264=実績事業所!$B$2,4&gt;実績自動車一覧!I264)),"新規",""),"")</f>
        <v/>
      </c>
      <c r="Q264" s="290"/>
      <c r="R264" s="259"/>
      <c r="S264" s="204"/>
      <c r="T264" s="84"/>
      <c r="U264" s="85"/>
      <c r="V264" s="86"/>
      <c r="W264" s="87"/>
      <c r="X264" s="87"/>
      <c r="Y264" s="106"/>
      <c r="Z264" s="16"/>
      <c r="AA264" s="15" t="str">
        <f t="shared" si="98"/>
        <v/>
      </c>
      <c r="AB264" s="15" t="str">
        <f t="shared" si="99"/>
        <v/>
      </c>
      <c r="AC264" s="14" t="str">
        <f t="shared" si="100"/>
        <v/>
      </c>
      <c r="AD264" s="6" t="e">
        <f t="shared" si="101"/>
        <v>#N/A</v>
      </c>
      <c r="AE264" s="6" t="e">
        <f t="shared" si="102"/>
        <v>#N/A</v>
      </c>
      <c r="AF264" s="6" t="e">
        <f t="shared" si="103"/>
        <v>#N/A</v>
      </c>
      <c r="AG264" s="6" t="str">
        <f t="shared" si="104"/>
        <v/>
      </c>
      <c r="AH264" s="6">
        <f t="shared" si="105"/>
        <v>1</v>
      </c>
      <c r="AI264" s="6" t="e">
        <f t="shared" si="106"/>
        <v>#N/A</v>
      </c>
      <c r="AJ264" s="6" t="e">
        <f t="shared" si="107"/>
        <v>#N/A</v>
      </c>
      <c r="AK264" s="6" t="e">
        <f t="shared" si="108"/>
        <v>#N/A</v>
      </c>
      <c r="AL264" s="6" t="e">
        <f t="shared" si="109"/>
        <v>#N/A</v>
      </c>
      <c r="AM264" s="7" t="str">
        <f t="shared" si="110"/>
        <v xml:space="preserve"> </v>
      </c>
      <c r="AN264" s="6" t="e">
        <f t="shared" si="111"/>
        <v>#N/A</v>
      </c>
      <c r="AO264" s="6"/>
      <c r="AP264" s="6"/>
      <c r="AQ264" s="6"/>
      <c r="AR264" s="6"/>
      <c r="AS264" s="6"/>
      <c r="AT264" s="6"/>
      <c r="AU264" s="6"/>
      <c r="AV264" s="6"/>
      <c r="AW264" s="6">
        <f t="shared" si="112"/>
        <v>0</v>
      </c>
      <c r="AX264" s="6" t="e">
        <f t="shared" si="113"/>
        <v>#N/A</v>
      </c>
      <c r="AY264" s="6" t="str">
        <f t="shared" si="114"/>
        <v/>
      </c>
      <c r="AZ264" s="6" t="str">
        <f t="shared" si="115"/>
        <v/>
      </c>
      <c r="BA264" s="6" t="str">
        <f t="shared" si="116"/>
        <v/>
      </c>
      <c r="BB264" s="6" t="str">
        <f t="shared" si="117"/>
        <v/>
      </c>
      <c r="BC264" s="40"/>
      <c r="BI264" t="s">
        <v>1078</v>
      </c>
      <c r="CS264" s="286"/>
      <c r="CT264" s="288"/>
      <c r="CU264" s="331" t="str">
        <f t="shared" si="94"/>
        <v/>
      </c>
      <c r="CV264" s="1" t="str">
        <f t="shared" si="118"/>
        <v/>
      </c>
      <c r="CW264" s="1" t="str">
        <f t="shared" si="119"/>
        <v/>
      </c>
      <c r="CZ264" s="343" t="str">
        <f t="shared" si="97"/>
        <v/>
      </c>
    </row>
    <row r="265" spans="1:104" s="1" customFormat="1" ht="13.5" customHeight="1" x14ac:dyDescent="0.2">
      <c r="A265" s="61">
        <v>250</v>
      </c>
      <c r="B265" s="218"/>
      <c r="C265" s="218"/>
      <c r="D265" s="218"/>
      <c r="E265" s="218"/>
      <c r="F265" s="218"/>
      <c r="G265" s="218"/>
      <c r="H265" s="218"/>
      <c r="I265" s="218"/>
      <c r="J265" s="218"/>
      <c r="K265" s="218"/>
      <c r="L265" s="219"/>
      <c r="M265" s="218"/>
      <c r="N265" s="254"/>
      <c r="O265" s="255"/>
      <c r="P265" s="293" t="str">
        <f>IF(G265="R",IF(OR(AND(実績自動車一覧!H265=SUM(実績事業所!$B$2-1),3&lt;実績自動車一覧!I265),AND(実績自動車一覧!H265=実績事業所!$B$2,4&gt;実績自動車一覧!I265)),"新規",""),"")</f>
        <v/>
      </c>
      <c r="Q265" s="290"/>
      <c r="R265" s="259"/>
      <c r="S265" s="204"/>
      <c r="T265" s="84"/>
      <c r="U265" s="85"/>
      <c r="V265" s="86"/>
      <c r="W265" s="87"/>
      <c r="X265" s="87"/>
      <c r="Y265" s="106"/>
      <c r="Z265" s="16"/>
      <c r="AA265" s="15" t="str">
        <f t="shared" si="98"/>
        <v/>
      </c>
      <c r="AB265" s="15" t="str">
        <f t="shared" si="99"/>
        <v/>
      </c>
      <c r="AC265" s="14" t="str">
        <f t="shared" si="100"/>
        <v/>
      </c>
      <c r="AD265" s="6" t="e">
        <f t="shared" si="101"/>
        <v>#N/A</v>
      </c>
      <c r="AE265" s="6" t="e">
        <f t="shared" si="102"/>
        <v>#N/A</v>
      </c>
      <c r="AF265" s="6" t="e">
        <f t="shared" si="103"/>
        <v>#N/A</v>
      </c>
      <c r="AG265" s="6" t="str">
        <f t="shared" si="104"/>
        <v/>
      </c>
      <c r="AH265" s="6">
        <f t="shared" si="105"/>
        <v>1</v>
      </c>
      <c r="AI265" s="6" t="e">
        <f t="shared" si="106"/>
        <v>#N/A</v>
      </c>
      <c r="AJ265" s="6" t="e">
        <f t="shared" si="107"/>
        <v>#N/A</v>
      </c>
      <c r="AK265" s="6" t="e">
        <f t="shared" si="108"/>
        <v>#N/A</v>
      </c>
      <c r="AL265" s="6" t="e">
        <f t="shared" si="109"/>
        <v>#N/A</v>
      </c>
      <c r="AM265" s="7" t="str">
        <f t="shared" si="110"/>
        <v xml:space="preserve"> </v>
      </c>
      <c r="AN265" s="6" t="e">
        <f t="shared" si="111"/>
        <v>#N/A</v>
      </c>
      <c r="AO265" s="6"/>
      <c r="AP265" s="6"/>
      <c r="AQ265" s="6"/>
      <c r="AR265" s="6"/>
      <c r="AS265" s="6"/>
      <c r="AT265" s="6"/>
      <c r="AU265" s="6"/>
      <c r="AV265" s="6"/>
      <c r="AW265" s="6">
        <f t="shared" si="112"/>
        <v>0</v>
      </c>
      <c r="AX265" s="6" t="e">
        <f t="shared" si="113"/>
        <v>#N/A</v>
      </c>
      <c r="AY265" s="6" t="str">
        <f t="shared" si="114"/>
        <v/>
      </c>
      <c r="AZ265" s="6" t="str">
        <f t="shared" si="115"/>
        <v/>
      </c>
      <c r="BA265" s="6" t="str">
        <f t="shared" si="116"/>
        <v/>
      </c>
      <c r="BB265" s="6" t="str">
        <f t="shared" si="117"/>
        <v/>
      </c>
      <c r="BC265" s="40"/>
      <c r="BI265" t="s">
        <v>1095</v>
      </c>
      <c r="CS265" s="286"/>
      <c r="CT265" s="288"/>
      <c r="CU265" s="331" t="str">
        <f t="shared" si="94"/>
        <v/>
      </c>
      <c r="CV265" s="1" t="str">
        <f t="shared" si="118"/>
        <v/>
      </c>
      <c r="CW265" s="1" t="str">
        <f t="shared" si="119"/>
        <v/>
      </c>
      <c r="CZ265" s="343" t="str">
        <f t="shared" si="97"/>
        <v/>
      </c>
    </row>
    <row r="266" spans="1:104" s="1" customFormat="1" ht="13.5" customHeight="1" x14ac:dyDescent="0.2">
      <c r="A266" s="61">
        <v>251</v>
      </c>
      <c r="B266" s="218"/>
      <c r="C266" s="218"/>
      <c r="D266" s="218"/>
      <c r="E266" s="218"/>
      <c r="F266" s="218"/>
      <c r="G266" s="218"/>
      <c r="H266" s="218"/>
      <c r="I266" s="218"/>
      <c r="J266" s="218"/>
      <c r="K266" s="218"/>
      <c r="L266" s="219"/>
      <c r="M266" s="218"/>
      <c r="N266" s="254"/>
      <c r="O266" s="255"/>
      <c r="P266" s="293" t="str">
        <f>IF(G266="R",IF(OR(AND(実績自動車一覧!H266=SUM(実績事業所!$B$2-1),3&lt;実績自動車一覧!I266),AND(実績自動車一覧!H266=実績事業所!$B$2,4&gt;実績自動車一覧!I266)),"新規",""),"")</f>
        <v/>
      </c>
      <c r="Q266" s="290"/>
      <c r="R266" s="259"/>
      <c r="S266" s="204"/>
      <c r="T266" s="84"/>
      <c r="U266" s="85"/>
      <c r="V266" s="86"/>
      <c r="W266" s="87"/>
      <c r="X266" s="87"/>
      <c r="Y266" s="106"/>
      <c r="Z266" s="16"/>
      <c r="AA266" s="15" t="str">
        <f t="shared" si="98"/>
        <v/>
      </c>
      <c r="AB266" s="15" t="str">
        <f t="shared" si="99"/>
        <v/>
      </c>
      <c r="AC266" s="14" t="str">
        <f t="shared" si="100"/>
        <v/>
      </c>
      <c r="AD266" s="6" t="e">
        <f t="shared" si="101"/>
        <v>#N/A</v>
      </c>
      <c r="AE266" s="6" t="e">
        <f t="shared" si="102"/>
        <v>#N/A</v>
      </c>
      <c r="AF266" s="6" t="e">
        <f t="shared" si="103"/>
        <v>#N/A</v>
      </c>
      <c r="AG266" s="6" t="str">
        <f t="shared" si="104"/>
        <v/>
      </c>
      <c r="AH266" s="6">
        <f t="shared" si="105"/>
        <v>1</v>
      </c>
      <c r="AI266" s="6" t="e">
        <f t="shared" si="106"/>
        <v>#N/A</v>
      </c>
      <c r="AJ266" s="6" t="e">
        <f t="shared" si="107"/>
        <v>#N/A</v>
      </c>
      <c r="AK266" s="6" t="e">
        <f t="shared" si="108"/>
        <v>#N/A</v>
      </c>
      <c r="AL266" s="6" t="e">
        <f t="shared" si="109"/>
        <v>#N/A</v>
      </c>
      <c r="AM266" s="7" t="str">
        <f t="shared" si="110"/>
        <v xml:space="preserve"> </v>
      </c>
      <c r="AN266" s="6" t="e">
        <f t="shared" si="111"/>
        <v>#N/A</v>
      </c>
      <c r="AO266" s="6"/>
      <c r="AP266" s="6"/>
      <c r="AQ266" s="6"/>
      <c r="AR266" s="6"/>
      <c r="AS266" s="6"/>
      <c r="AT266" s="6"/>
      <c r="AU266" s="6"/>
      <c r="AV266" s="6"/>
      <c r="AW266" s="6">
        <f t="shared" si="112"/>
        <v>0</v>
      </c>
      <c r="AX266" s="6" t="e">
        <f t="shared" si="113"/>
        <v>#N/A</v>
      </c>
      <c r="AY266" s="6" t="str">
        <f t="shared" si="114"/>
        <v/>
      </c>
      <c r="AZ266" s="6" t="str">
        <f t="shared" si="115"/>
        <v/>
      </c>
      <c r="BA266" s="6" t="str">
        <f t="shared" si="116"/>
        <v/>
      </c>
      <c r="BB266" s="6" t="str">
        <f t="shared" si="117"/>
        <v/>
      </c>
      <c r="BC266" s="40"/>
      <c r="BI266" t="s">
        <v>1245</v>
      </c>
      <c r="CS266" s="286"/>
      <c r="CT266" s="288"/>
      <c r="CU266" s="331" t="str">
        <f t="shared" si="94"/>
        <v/>
      </c>
      <c r="CV266" s="1" t="str">
        <f t="shared" si="118"/>
        <v/>
      </c>
      <c r="CW266" s="1" t="str">
        <f t="shared" si="119"/>
        <v/>
      </c>
      <c r="CZ266" s="343" t="str">
        <f t="shared" si="97"/>
        <v/>
      </c>
    </row>
    <row r="267" spans="1:104" s="1" customFormat="1" ht="13.5" customHeight="1" x14ac:dyDescent="0.2">
      <c r="A267" s="61">
        <v>252</v>
      </c>
      <c r="B267" s="218"/>
      <c r="C267" s="218"/>
      <c r="D267" s="218"/>
      <c r="E267" s="218"/>
      <c r="F267" s="218"/>
      <c r="G267" s="218"/>
      <c r="H267" s="218"/>
      <c r="I267" s="218"/>
      <c r="J267" s="218"/>
      <c r="K267" s="218"/>
      <c r="L267" s="219"/>
      <c r="M267" s="218"/>
      <c r="N267" s="254"/>
      <c r="O267" s="255"/>
      <c r="P267" s="293" t="str">
        <f>IF(G267="R",IF(OR(AND(実績自動車一覧!H267=SUM(実績事業所!$B$2-1),3&lt;実績自動車一覧!I267),AND(実績自動車一覧!H267=実績事業所!$B$2,4&gt;実績自動車一覧!I267)),"新規",""),"")</f>
        <v/>
      </c>
      <c r="Q267" s="290"/>
      <c r="R267" s="259"/>
      <c r="S267" s="204"/>
      <c r="T267" s="84"/>
      <c r="U267" s="85"/>
      <c r="V267" s="86"/>
      <c r="W267" s="87"/>
      <c r="X267" s="87"/>
      <c r="Y267" s="106"/>
      <c r="Z267" s="16"/>
      <c r="AA267" s="15" t="str">
        <f t="shared" si="98"/>
        <v/>
      </c>
      <c r="AB267" s="15" t="str">
        <f t="shared" si="99"/>
        <v/>
      </c>
      <c r="AC267" s="14" t="str">
        <f t="shared" si="100"/>
        <v/>
      </c>
      <c r="AD267" s="6" t="e">
        <f t="shared" si="101"/>
        <v>#N/A</v>
      </c>
      <c r="AE267" s="6" t="e">
        <f t="shared" si="102"/>
        <v>#N/A</v>
      </c>
      <c r="AF267" s="6" t="e">
        <f t="shared" si="103"/>
        <v>#N/A</v>
      </c>
      <c r="AG267" s="6" t="str">
        <f t="shared" si="104"/>
        <v/>
      </c>
      <c r="AH267" s="6">
        <f t="shared" si="105"/>
        <v>1</v>
      </c>
      <c r="AI267" s="6" t="e">
        <f t="shared" si="106"/>
        <v>#N/A</v>
      </c>
      <c r="AJ267" s="6" t="e">
        <f t="shared" si="107"/>
        <v>#N/A</v>
      </c>
      <c r="AK267" s="6" t="e">
        <f t="shared" si="108"/>
        <v>#N/A</v>
      </c>
      <c r="AL267" s="6" t="e">
        <f t="shared" si="109"/>
        <v>#N/A</v>
      </c>
      <c r="AM267" s="7" t="str">
        <f t="shared" si="110"/>
        <v xml:space="preserve"> </v>
      </c>
      <c r="AN267" s="6" t="e">
        <f t="shared" si="111"/>
        <v>#N/A</v>
      </c>
      <c r="AO267" s="6"/>
      <c r="AP267" s="6"/>
      <c r="AQ267" s="6"/>
      <c r="AR267" s="6"/>
      <c r="AS267" s="6"/>
      <c r="AT267" s="6"/>
      <c r="AU267" s="6"/>
      <c r="AV267" s="6"/>
      <c r="AW267" s="6">
        <f t="shared" si="112"/>
        <v>0</v>
      </c>
      <c r="AX267" s="6" t="e">
        <f t="shared" si="113"/>
        <v>#N/A</v>
      </c>
      <c r="AY267" s="6" t="str">
        <f t="shared" si="114"/>
        <v/>
      </c>
      <c r="AZ267" s="6" t="str">
        <f t="shared" si="115"/>
        <v/>
      </c>
      <c r="BA267" s="6" t="str">
        <f t="shared" si="116"/>
        <v/>
      </c>
      <c r="BB267" s="6" t="str">
        <f t="shared" si="117"/>
        <v/>
      </c>
      <c r="BC267" s="40"/>
      <c r="BI267" t="s">
        <v>1077</v>
      </c>
      <c r="CS267" s="286"/>
      <c r="CT267" s="288"/>
      <c r="CU267" s="331" t="str">
        <f t="shared" si="94"/>
        <v/>
      </c>
      <c r="CV267" s="1" t="str">
        <f t="shared" si="118"/>
        <v/>
      </c>
      <c r="CW267" s="1" t="str">
        <f t="shared" si="119"/>
        <v/>
      </c>
      <c r="CZ267" s="343" t="str">
        <f t="shared" si="97"/>
        <v/>
      </c>
    </row>
    <row r="268" spans="1:104" s="1" customFormat="1" ht="13.5" customHeight="1" x14ac:dyDescent="0.2">
      <c r="A268" s="61">
        <v>253</v>
      </c>
      <c r="B268" s="218"/>
      <c r="C268" s="218"/>
      <c r="D268" s="218"/>
      <c r="E268" s="218"/>
      <c r="F268" s="218"/>
      <c r="G268" s="218"/>
      <c r="H268" s="218"/>
      <c r="I268" s="218"/>
      <c r="J268" s="218"/>
      <c r="K268" s="218"/>
      <c r="L268" s="219"/>
      <c r="M268" s="218"/>
      <c r="N268" s="254"/>
      <c r="O268" s="255"/>
      <c r="P268" s="293" t="str">
        <f>IF(G268="R",IF(OR(AND(実績自動車一覧!H268=SUM(実績事業所!$B$2-1),3&lt;実績自動車一覧!I268),AND(実績自動車一覧!H268=実績事業所!$B$2,4&gt;実績自動車一覧!I268)),"新規",""),"")</f>
        <v/>
      </c>
      <c r="Q268" s="290"/>
      <c r="R268" s="259"/>
      <c r="S268" s="204"/>
      <c r="T268" s="84"/>
      <c r="U268" s="85"/>
      <c r="V268" s="86"/>
      <c r="W268" s="87"/>
      <c r="X268" s="87"/>
      <c r="Y268" s="106"/>
      <c r="Z268" s="16"/>
      <c r="AA268" s="15" t="str">
        <f t="shared" si="98"/>
        <v/>
      </c>
      <c r="AB268" s="15" t="str">
        <f t="shared" si="99"/>
        <v/>
      </c>
      <c r="AC268" s="14" t="str">
        <f t="shared" si="100"/>
        <v/>
      </c>
      <c r="AD268" s="6" t="e">
        <f t="shared" si="101"/>
        <v>#N/A</v>
      </c>
      <c r="AE268" s="6" t="e">
        <f t="shared" si="102"/>
        <v>#N/A</v>
      </c>
      <c r="AF268" s="6" t="e">
        <f t="shared" si="103"/>
        <v>#N/A</v>
      </c>
      <c r="AG268" s="6" t="str">
        <f t="shared" si="104"/>
        <v/>
      </c>
      <c r="AH268" s="6">
        <f t="shared" si="105"/>
        <v>1</v>
      </c>
      <c r="AI268" s="6" t="e">
        <f t="shared" si="106"/>
        <v>#N/A</v>
      </c>
      <c r="AJ268" s="6" t="e">
        <f t="shared" si="107"/>
        <v>#N/A</v>
      </c>
      <c r="AK268" s="6" t="e">
        <f t="shared" si="108"/>
        <v>#N/A</v>
      </c>
      <c r="AL268" s="6" t="e">
        <f t="shared" si="109"/>
        <v>#N/A</v>
      </c>
      <c r="AM268" s="7" t="str">
        <f t="shared" si="110"/>
        <v xml:space="preserve"> </v>
      </c>
      <c r="AN268" s="6" t="e">
        <f t="shared" si="111"/>
        <v>#N/A</v>
      </c>
      <c r="AO268" s="6"/>
      <c r="AP268" s="6"/>
      <c r="AQ268" s="6"/>
      <c r="AR268" s="6"/>
      <c r="AS268" s="6"/>
      <c r="AT268" s="6"/>
      <c r="AU268" s="6"/>
      <c r="AV268" s="6"/>
      <c r="AW268" s="6">
        <f t="shared" si="112"/>
        <v>0</v>
      </c>
      <c r="AX268" s="6" t="e">
        <f t="shared" si="113"/>
        <v>#N/A</v>
      </c>
      <c r="AY268" s="6" t="str">
        <f t="shared" si="114"/>
        <v/>
      </c>
      <c r="AZ268" s="6" t="str">
        <f t="shared" si="115"/>
        <v/>
      </c>
      <c r="BA268" s="6" t="str">
        <f t="shared" si="116"/>
        <v/>
      </c>
      <c r="BB268" s="6" t="str">
        <f t="shared" si="117"/>
        <v/>
      </c>
      <c r="BC268" s="40"/>
      <c r="BI268" t="s">
        <v>1094</v>
      </c>
      <c r="CS268" s="286"/>
      <c r="CT268" s="288"/>
      <c r="CU268" s="331" t="str">
        <f t="shared" si="94"/>
        <v/>
      </c>
      <c r="CV268" s="1" t="str">
        <f t="shared" si="118"/>
        <v/>
      </c>
      <c r="CW268" s="1" t="str">
        <f t="shared" si="119"/>
        <v/>
      </c>
      <c r="CZ268" s="343" t="str">
        <f t="shared" si="97"/>
        <v/>
      </c>
    </row>
    <row r="269" spans="1:104" s="1" customFormat="1" ht="13.5" customHeight="1" x14ac:dyDescent="0.2">
      <c r="A269" s="61">
        <v>254</v>
      </c>
      <c r="B269" s="218"/>
      <c r="C269" s="218"/>
      <c r="D269" s="218"/>
      <c r="E269" s="218"/>
      <c r="F269" s="218"/>
      <c r="G269" s="218"/>
      <c r="H269" s="218"/>
      <c r="I269" s="218"/>
      <c r="J269" s="218"/>
      <c r="K269" s="218"/>
      <c r="L269" s="219"/>
      <c r="M269" s="218"/>
      <c r="N269" s="254"/>
      <c r="O269" s="255"/>
      <c r="P269" s="293" t="str">
        <f>IF(G269="R",IF(OR(AND(実績自動車一覧!H269=SUM(実績事業所!$B$2-1),3&lt;実績自動車一覧!I269),AND(実績自動車一覧!H269=実績事業所!$B$2,4&gt;実績自動車一覧!I269)),"新規",""),"")</f>
        <v/>
      </c>
      <c r="Q269" s="290"/>
      <c r="R269" s="259"/>
      <c r="S269" s="204"/>
      <c r="T269" s="84"/>
      <c r="U269" s="85"/>
      <c r="V269" s="86"/>
      <c r="W269" s="87"/>
      <c r="X269" s="87"/>
      <c r="Y269" s="106"/>
      <c r="Z269" s="16"/>
      <c r="AA269" s="15" t="str">
        <f t="shared" si="98"/>
        <v/>
      </c>
      <c r="AB269" s="15" t="str">
        <f t="shared" si="99"/>
        <v/>
      </c>
      <c r="AC269" s="14" t="str">
        <f t="shared" si="100"/>
        <v/>
      </c>
      <c r="AD269" s="6" t="e">
        <f t="shared" si="101"/>
        <v>#N/A</v>
      </c>
      <c r="AE269" s="6" t="e">
        <f t="shared" si="102"/>
        <v>#N/A</v>
      </c>
      <c r="AF269" s="6" t="e">
        <f t="shared" si="103"/>
        <v>#N/A</v>
      </c>
      <c r="AG269" s="6" t="str">
        <f t="shared" si="104"/>
        <v/>
      </c>
      <c r="AH269" s="6">
        <f t="shared" si="105"/>
        <v>1</v>
      </c>
      <c r="AI269" s="6" t="e">
        <f t="shared" si="106"/>
        <v>#N/A</v>
      </c>
      <c r="AJ269" s="6" t="e">
        <f t="shared" si="107"/>
        <v>#N/A</v>
      </c>
      <c r="AK269" s="6" t="e">
        <f t="shared" si="108"/>
        <v>#N/A</v>
      </c>
      <c r="AL269" s="6" t="e">
        <f t="shared" si="109"/>
        <v>#N/A</v>
      </c>
      <c r="AM269" s="7" t="str">
        <f t="shared" si="110"/>
        <v xml:space="preserve"> </v>
      </c>
      <c r="AN269" s="6" t="e">
        <f t="shared" si="111"/>
        <v>#N/A</v>
      </c>
      <c r="AO269" s="6"/>
      <c r="AP269" s="6"/>
      <c r="AQ269" s="6"/>
      <c r="AR269" s="6"/>
      <c r="AS269" s="6"/>
      <c r="AT269" s="6"/>
      <c r="AU269" s="6"/>
      <c r="AV269" s="6"/>
      <c r="AW269" s="6">
        <f t="shared" si="112"/>
        <v>0</v>
      </c>
      <c r="AX269" s="6" t="e">
        <f t="shared" si="113"/>
        <v>#N/A</v>
      </c>
      <c r="AY269" s="6" t="str">
        <f t="shared" si="114"/>
        <v/>
      </c>
      <c r="AZ269" s="6" t="str">
        <f t="shared" si="115"/>
        <v/>
      </c>
      <c r="BA269" s="6" t="str">
        <f t="shared" si="116"/>
        <v/>
      </c>
      <c r="BB269" s="6" t="str">
        <f t="shared" si="117"/>
        <v/>
      </c>
      <c r="BC269" s="40"/>
      <c r="BI269" t="s">
        <v>1268</v>
      </c>
      <c r="CS269" s="286"/>
      <c r="CT269" s="288"/>
      <c r="CU269" s="331" t="str">
        <f t="shared" si="94"/>
        <v/>
      </c>
      <c r="CV269" s="1" t="str">
        <f t="shared" si="118"/>
        <v/>
      </c>
      <c r="CW269" s="1" t="str">
        <f t="shared" si="119"/>
        <v/>
      </c>
      <c r="CZ269" s="343" t="str">
        <f t="shared" si="97"/>
        <v/>
      </c>
    </row>
    <row r="270" spans="1:104" s="1" customFormat="1" ht="13.5" customHeight="1" x14ac:dyDescent="0.2">
      <c r="A270" s="61">
        <v>255</v>
      </c>
      <c r="B270" s="218"/>
      <c r="C270" s="218"/>
      <c r="D270" s="218"/>
      <c r="E270" s="218"/>
      <c r="F270" s="218"/>
      <c r="G270" s="218"/>
      <c r="H270" s="218"/>
      <c r="I270" s="218"/>
      <c r="J270" s="218"/>
      <c r="K270" s="218"/>
      <c r="L270" s="219"/>
      <c r="M270" s="218"/>
      <c r="N270" s="254"/>
      <c r="O270" s="255"/>
      <c r="P270" s="293" t="str">
        <f>IF(G270="R",IF(OR(AND(実績自動車一覧!H270=SUM(実績事業所!$B$2-1),3&lt;実績自動車一覧!I270),AND(実績自動車一覧!H270=実績事業所!$B$2,4&gt;実績自動車一覧!I270)),"新規",""),"")</f>
        <v/>
      </c>
      <c r="Q270" s="290"/>
      <c r="R270" s="259"/>
      <c r="S270" s="204"/>
      <c r="T270" s="84"/>
      <c r="U270" s="85"/>
      <c r="V270" s="86"/>
      <c r="W270" s="87"/>
      <c r="X270" s="87"/>
      <c r="Y270" s="106"/>
      <c r="Z270" s="16"/>
      <c r="AA270" s="15" t="str">
        <f t="shared" si="98"/>
        <v/>
      </c>
      <c r="AB270" s="15" t="str">
        <f t="shared" si="99"/>
        <v/>
      </c>
      <c r="AC270" s="14" t="str">
        <f t="shared" si="100"/>
        <v/>
      </c>
      <c r="AD270" s="6" t="e">
        <f t="shared" si="101"/>
        <v>#N/A</v>
      </c>
      <c r="AE270" s="6" t="e">
        <f t="shared" si="102"/>
        <v>#N/A</v>
      </c>
      <c r="AF270" s="6" t="e">
        <f t="shared" si="103"/>
        <v>#N/A</v>
      </c>
      <c r="AG270" s="6" t="str">
        <f t="shared" si="104"/>
        <v/>
      </c>
      <c r="AH270" s="6">
        <f t="shared" si="105"/>
        <v>1</v>
      </c>
      <c r="AI270" s="6" t="e">
        <f t="shared" si="106"/>
        <v>#N/A</v>
      </c>
      <c r="AJ270" s="6" t="e">
        <f t="shared" si="107"/>
        <v>#N/A</v>
      </c>
      <c r="AK270" s="6" t="e">
        <f t="shared" si="108"/>
        <v>#N/A</v>
      </c>
      <c r="AL270" s="6" t="e">
        <f t="shared" si="109"/>
        <v>#N/A</v>
      </c>
      <c r="AM270" s="7" t="str">
        <f t="shared" si="110"/>
        <v xml:space="preserve"> </v>
      </c>
      <c r="AN270" s="6" t="e">
        <f t="shared" si="111"/>
        <v>#N/A</v>
      </c>
      <c r="AO270" s="6"/>
      <c r="AP270" s="6"/>
      <c r="AQ270" s="6"/>
      <c r="AR270" s="6"/>
      <c r="AS270" s="6"/>
      <c r="AT270" s="6"/>
      <c r="AU270" s="6"/>
      <c r="AV270" s="6"/>
      <c r="AW270" s="6">
        <f t="shared" si="112"/>
        <v>0</v>
      </c>
      <c r="AX270" s="6" t="e">
        <f t="shared" si="113"/>
        <v>#N/A</v>
      </c>
      <c r="AY270" s="6" t="str">
        <f t="shared" si="114"/>
        <v/>
      </c>
      <c r="AZ270" s="6" t="str">
        <f t="shared" si="115"/>
        <v/>
      </c>
      <c r="BA270" s="6" t="str">
        <f t="shared" si="116"/>
        <v/>
      </c>
      <c r="BB270" s="6" t="str">
        <f t="shared" si="117"/>
        <v/>
      </c>
      <c r="BC270" s="40"/>
      <c r="BI270" t="s">
        <v>1172</v>
      </c>
      <c r="CS270" s="286"/>
      <c r="CT270" s="288"/>
      <c r="CU270" s="331" t="str">
        <f t="shared" si="94"/>
        <v/>
      </c>
      <c r="CV270" s="1" t="str">
        <f t="shared" si="118"/>
        <v/>
      </c>
      <c r="CW270" s="1" t="str">
        <f t="shared" si="119"/>
        <v/>
      </c>
      <c r="CZ270" s="343" t="str">
        <f t="shared" si="97"/>
        <v/>
      </c>
    </row>
    <row r="271" spans="1:104" s="1" customFormat="1" ht="13.5" customHeight="1" x14ac:dyDescent="0.2">
      <c r="A271" s="61">
        <v>256</v>
      </c>
      <c r="B271" s="218"/>
      <c r="C271" s="218"/>
      <c r="D271" s="218"/>
      <c r="E271" s="218"/>
      <c r="F271" s="218"/>
      <c r="G271" s="218"/>
      <c r="H271" s="218"/>
      <c r="I271" s="218"/>
      <c r="J271" s="218"/>
      <c r="K271" s="218"/>
      <c r="L271" s="219"/>
      <c r="M271" s="218"/>
      <c r="N271" s="254"/>
      <c r="O271" s="255"/>
      <c r="P271" s="293" t="str">
        <f>IF(G271="R",IF(OR(AND(実績自動車一覧!H271=SUM(実績事業所!$B$2-1),3&lt;実績自動車一覧!I271),AND(実績自動車一覧!H271=実績事業所!$B$2,4&gt;実績自動車一覧!I271)),"新規",""),"")</f>
        <v/>
      </c>
      <c r="Q271" s="290"/>
      <c r="R271" s="259"/>
      <c r="S271" s="204"/>
      <c r="T271" s="84"/>
      <c r="U271" s="85"/>
      <c r="V271" s="86"/>
      <c r="W271" s="87"/>
      <c r="X271" s="87"/>
      <c r="Y271" s="106"/>
      <c r="Z271" s="16"/>
      <c r="AA271" s="15" t="str">
        <f t="shared" si="98"/>
        <v/>
      </c>
      <c r="AB271" s="15" t="str">
        <f t="shared" si="99"/>
        <v/>
      </c>
      <c r="AC271" s="14" t="str">
        <f t="shared" si="100"/>
        <v/>
      </c>
      <c r="AD271" s="6" t="e">
        <f t="shared" si="101"/>
        <v>#N/A</v>
      </c>
      <c r="AE271" s="6" t="e">
        <f t="shared" si="102"/>
        <v>#N/A</v>
      </c>
      <c r="AF271" s="6" t="e">
        <f t="shared" si="103"/>
        <v>#N/A</v>
      </c>
      <c r="AG271" s="6" t="str">
        <f t="shared" si="104"/>
        <v/>
      </c>
      <c r="AH271" s="6">
        <f t="shared" si="105"/>
        <v>1</v>
      </c>
      <c r="AI271" s="6" t="e">
        <f t="shared" si="106"/>
        <v>#N/A</v>
      </c>
      <c r="AJ271" s="6" t="e">
        <f t="shared" si="107"/>
        <v>#N/A</v>
      </c>
      <c r="AK271" s="6" t="e">
        <f t="shared" si="108"/>
        <v>#N/A</v>
      </c>
      <c r="AL271" s="6" t="e">
        <f t="shared" si="109"/>
        <v>#N/A</v>
      </c>
      <c r="AM271" s="7" t="str">
        <f t="shared" si="110"/>
        <v xml:space="preserve"> </v>
      </c>
      <c r="AN271" s="6" t="e">
        <f t="shared" si="111"/>
        <v>#N/A</v>
      </c>
      <c r="AO271" s="6"/>
      <c r="AP271" s="6"/>
      <c r="AQ271" s="6"/>
      <c r="AR271" s="6"/>
      <c r="AS271" s="6"/>
      <c r="AT271" s="6"/>
      <c r="AU271" s="6"/>
      <c r="AV271" s="6"/>
      <c r="AW271" s="6">
        <f t="shared" si="112"/>
        <v>0</v>
      </c>
      <c r="AX271" s="6" t="e">
        <f t="shared" si="113"/>
        <v>#N/A</v>
      </c>
      <c r="AY271" s="6" t="str">
        <f t="shared" si="114"/>
        <v/>
      </c>
      <c r="AZ271" s="6" t="str">
        <f t="shared" si="115"/>
        <v/>
      </c>
      <c r="BA271" s="6" t="str">
        <f t="shared" si="116"/>
        <v/>
      </c>
      <c r="BB271" s="6" t="str">
        <f t="shared" si="117"/>
        <v/>
      </c>
      <c r="BC271" s="40"/>
      <c r="BI271" t="s">
        <v>1181</v>
      </c>
      <c r="CS271" s="286"/>
      <c r="CT271" s="288"/>
      <c r="CU271" s="331" t="str">
        <f t="shared" si="94"/>
        <v/>
      </c>
      <c r="CV271" s="1" t="str">
        <f t="shared" si="118"/>
        <v/>
      </c>
      <c r="CW271" s="1" t="str">
        <f t="shared" si="119"/>
        <v/>
      </c>
      <c r="CZ271" s="343" t="str">
        <f t="shared" si="97"/>
        <v/>
      </c>
    </row>
    <row r="272" spans="1:104" s="1" customFormat="1" ht="13.5" customHeight="1" x14ac:dyDescent="0.2">
      <c r="A272" s="61">
        <v>257</v>
      </c>
      <c r="B272" s="218"/>
      <c r="C272" s="218"/>
      <c r="D272" s="218"/>
      <c r="E272" s="218"/>
      <c r="F272" s="218"/>
      <c r="G272" s="218"/>
      <c r="H272" s="218"/>
      <c r="I272" s="218"/>
      <c r="J272" s="218"/>
      <c r="K272" s="218"/>
      <c r="L272" s="219"/>
      <c r="M272" s="218"/>
      <c r="N272" s="254"/>
      <c r="O272" s="255"/>
      <c r="P272" s="293" t="str">
        <f>IF(G272="R",IF(OR(AND(実績自動車一覧!H272=SUM(実績事業所!$B$2-1),3&lt;実績自動車一覧!I272),AND(実績自動車一覧!H272=実績事業所!$B$2,4&gt;実績自動車一覧!I272)),"新規",""),"")</f>
        <v/>
      </c>
      <c r="Q272" s="290"/>
      <c r="R272" s="259"/>
      <c r="S272" s="204"/>
      <c r="T272" s="84"/>
      <c r="U272" s="85"/>
      <c r="V272" s="86"/>
      <c r="W272" s="87"/>
      <c r="X272" s="87"/>
      <c r="Y272" s="106"/>
      <c r="Z272" s="16"/>
      <c r="AA272" s="15" t="str">
        <f t="shared" si="98"/>
        <v/>
      </c>
      <c r="AB272" s="15" t="str">
        <f t="shared" si="99"/>
        <v/>
      </c>
      <c r="AC272" s="14" t="str">
        <f t="shared" si="100"/>
        <v/>
      </c>
      <c r="AD272" s="6" t="e">
        <f t="shared" si="101"/>
        <v>#N/A</v>
      </c>
      <c r="AE272" s="6" t="e">
        <f t="shared" si="102"/>
        <v>#N/A</v>
      </c>
      <c r="AF272" s="6" t="e">
        <f t="shared" si="103"/>
        <v>#N/A</v>
      </c>
      <c r="AG272" s="6" t="str">
        <f t="shared" si="104"/>
        <v/>
      </c>
      <c r="AH272" s="6">
        <f t="shared" si="105"/>
        <v>1</v>
      </c>
      <c r="AI272" s="6" t="e">
        <f t="shared" si="106"/>
        <v>#N/A</v>
      </c>
      <c r="AJ272" s="6" t="e">
        <f t="shared" si="107"/>
        <v>#N/A</v>
      </c>
      <c r="AK272" s="6" t="e">
        <f t="shared" si="108"/>
        <v>#N/A</v>
      </c>
      <c r="AL272" s="6" t="e">
        <f t="shared" si="109"/>
        <v>#N/A</v>
      </c>
      <c r="AM272" s="7" t="str">
        <f t="shared" si="110"/>
        <v xml:space="preserve"> </v>
      </c>
      <c r="AN272" s="6" t="e">
        <f t="shared" si="111"/>
        <v>#N/A</v>
      </c>
      <c r="AO272" s="6"/>
      <c r="AP272" s="6"/>
      <c r="AQ272" s="6"/>
      <c r="AR272" s="6"/>
      <c r="AS272" s="6"/>
      <c r="AT272" s="6"/>
      <c r="AU272" s="6"/>
      <c r="AV272" s="6"/>
      <c r="AW272" s="6">
        <f t="shared" si="112"/>
        <v>0</v>
      </c>
      <c r="AX272" s="6" t="e">
        <f t="shared" si="113"/>
        <v>#N/A</v>
      </c>
      <c r="AY272" s="6" t="str">
        <f t="shared" si="114"/>
        <v/>
      </c>
      <c r="AZ272" s="6" t="str">
        <f t="shared" si="115"/>
        <v/>
      </c>
      <c r="BA272" s="6" t="str">
        <f t="shared" si="116"/>
        <v/>
      </c>
      <c r="BB272" s="6" t="str">
        <f t="shared" si="117"/>
        <v/>
      </c>
      <c r="BC272" s="40"/>
      <c r="BI272" t="s">
        <v>1266</v>
      </c>
      <c r="CS272" s="286"/>
      <c r="CT272" s="288"/>
      <c r="CU272" s="331" t="str">
        <f t="shared" si="94"/>
        <v/>
      </c>
      <c r="CV272" s="1" t="str">
        <f t="shared" si="118"/>
        <v/>
      </c>
      <c r="CW272" s="1" t="str">
        <f t="shared" si="119"/>
        <v/>
      </c>
      <c r="CZ272" s="343" t="str">
        <f t="shared" si="97"/>
        <v/>
      </c>
    </row>
    <row r="273" spans="1:104" s="1" customFormat="1" ht="13.5" customHeight="1" x14ac:dyDescent="0.2">
      <c r="A273" s="61">
        <v>258</v>
      </c>
      <c r="B273" s="218"/>
      <c r="C273" s="218"/>
      <c r="D273" s="218"/>
      <c r="E273" s="218"/>
      <c r="F273" s="218"/>
      <c r="G273" s="218"/>
      <c r="H273" s="218"/>
      <c r="I273" s="218"/>
      <c r="J273" s="218"/>
      <c r="K273" s="218"/>
      <c r="L273" s="219"/>
      <c r="M273" s="218"/>
      <c r="N273" s="254"/>
      <c r="O273" s="255"/>
      <c r="P273" s="293" t="str">
        <f>IF(G273="R",IF(OR(AND(実績自動車一覧!H273=SUM(実績事業所!$B$2-1),3&lt;実績自動車一覧!I273),AND(実績自動車一覧!H273=実績事業所!$B$2,4&gt;実績自動車一覧!I273)),"新規",""),"")</f>
        <v/>
      </c>
      <c r="Q273" s="290"/>
      <c r="R273" s="259"/>
      <c r="S273" s="204"/>
      <c r="T273" s="84"/>
      <c r="U273" s="85"/>
      <c r="V273" s="86"/>
      <c r="W273" s="87"/>
      <c r="X273" s="87"/>
      <c r="Y273" s="106"/>
      <c r="Z273" s="16"/>
      <c r="AA273" s="15" t="str">
        <f t="shared" si="98"/>
        <v/>
      </c>
      <c r="AB273" s="15" t="str">
        <f t="shared" si="99"/>
        <v/>
      </c>
      <c r="AC273" s="14" t="str">
        <f t="shared" si="100"/>
        <v/>
      </c>
      <c r="AD273" s="6" t="e">
        <f t="shared" si="101"/>
        <v>#N/A</v>
      </c>
      <c r="AE273" s="6" t="e">
        <f t="shared" si="102"/>
        <v>#N/A</v>
      </c>
      <c r="AF273" s="6" t="e">
        <f t="shared" si="103"/>
        <v>#N/A</v>
      </c>
      <c r="AG273" s="6" t="str">
        <f t="shared" si="104"/>
        <v/>
      </c>
      <c r="AH273" s="6">
        <f t="shared" si="105"/>
        <v>1</v>
      </c>
      <c r="AI273" s="6" t="e">
        <f t="shared" si="106"/>
        <v>#N/A</v>
      </c>
      <c r="AJ273" s="6" t="e">
        <f t="shared" si="107"/>
        <v>#N/A</v>
      </c>
      <c r="AK273" s="6" t="e">
        <f t="shared" si="108"/>
        <v>#N/A</v>
      </c>
      <c r="AL273" s="6" t="e">
        <f t="shared" si="109"/>
        <v>#N/A</v>
      </c>
      <c r="AM273" s="7" t="str">
        <f t="shared" si="110"/>
        <v xml:space="preserve"> </v>
      </c>
      <c r="AN273" s="6" t="e">
        <f t="shared" si="111"/>
        <v>#N/A</v>
      </c>
      <c r="AO273" s="6"/>
      <c r="AP273" s="6"/>
      <c r="AQ273" s="6"/>
      <c r="AR273" s="6"/>
      <c r="AS273" s="6"/>
      <c r="AT273" s="6"/>
      <c r="AU273" s="6"/>
      <c r="AV273" s="6"/>
      <c r="AW273" s="6">
        <f t="shared" si="112"/>
        <v>0</v>
      </c>
      <c r="AX273" s="6" t="e">
        <f t="shared" si="113"/>
        <v>#N/A</v>
      </c>
      <c r="AY273" s="6" t="str">
        <f t="shared" si="114"/>
        <v/>
      </c>
      <c r="AZ273" s="6" t="str">
        <f t="shared" si="115"/>
        <v/>
      </c>
      <c r="BA273" s="6" t="str">
        <f t="shared" si="116"/>
        <v/>
      </c>
      <c r="BB273" s="6" t="str">
        <f t="shared" si="117"/>
        <v/>
      </c>
      <c r="BC273" s="40"/>
      <c r="BI273" t="s">
        <v>1171</v>
      </c>
      <c r="CS273" s="286"/>
      <c r="CT273" s="288"/>
      <c r="CU273" s="331" t="str">
        <f t="shared" ref="CU273:CU336" si="120">IFERROR(VLOOKUP(AL273,$CQ$17:$CR$33,2,0),"")</f>
        <v/>
      </c>
      <c r="CV273" s="1" t="str">
        <f t="shared" si="118"/>
        <v/>
      </c>
      <c r="CW273" s="1" t="str">
        <f t="shared" si="119"/>
        <v/>
      </c>
      <c r="CZ273" s="343" t="str">
        <f t="shared" ref="CZ273:CZ336" si="121">IF(
  OR(
    AND(D273&gt;=480, D273&lt;=498),
    AND(D273&gt;=580, D273&lt;=598),
    AND(D273&gt;=680, D273&lt;=698),
    AND(D273&gt;=780, D273&lt;=798)
  ),
  "※軽自動車は報告の対象外です。",
  ""
)</f>
        <v/>
      </c>
    </row>
    <row r="274" spans="1:104" s="1" customFormat="1" ht="13.5" customHeight="1" x14ac:dyDescent="0.2">
      <c r="A274" s="61">
        <v>259</v>
      </c>
      <c r="B274" s="218"/>
      <c r="C274" s="218"/>
      <c r="D274" s="218"/>
      <c r="E274" s="218"/>
      <c r="F274" s="218"/>
      <c r="G274" s="218"/>
      <c r="H274" s="218"/>
      <c r="I274" s="218"/>
      <c r="J274" s="218"/>
      <c r="K274" s="218"/>
      <c r="L274" s="219"/>
      <c r="M274" s="218"/>
      <c r="N274" s="254"/>
      <c r="O274" s="255"/>
      <c r="P274" s="293" t="str">
        <f>IF(G274="R",IF(OR(AND(実績自動車一覧!H274=SUM(実績事業所!$B$2-1),3&lt;実績自動車一覧!I274),AND(実績自動車一覧!H274=実績事業所!$B$2,4&gt;実績自動車一覧!I274)),"新規",""),"")</f>
        <v/>
      </c>
      <c r="Q274" s="290"/>
      <c r="R274" s="259"/>
      <c r="S274" s="204"/>
      <c r="T274" s="84"/>
      <c r="U274" s="85"/>
      <c r="V274" s="86"/>
      <c r="W274" s="87"/>
      <c r="X274" s="87"/>
      <c r="Y274" s="106"/>
      <c r="Z274" s="16"/>
      <c r="AA274" s="15" t="str">
        <f t="shared" si="98"/>
        <v/>
      </c>
      <c r="AB274" s="15" t="str">
        <f t="shared" si="99"/>
        <v/>
      </c>
      <c r="AC274" s="14" t="str">
        <f t="shared" si="100"/>
        <v/>
      </c>
      <c r="AD274" s="6" t="e">
        <f t="shared" si="101"/>
        <v>#N/A</v>
      </c>
      <c r="AE274" s="6" t="e">
        <f t="shared" si="102"/>
        <v>#N/A</v>
      </c>
      <c r="AF274" s="6" t="e">
        <f t="shared" si="103"/>
        <v>#N/A</v>
      </c>
      <c r="AG274" s="6" t="str">
        <f t="shared" si="104"/>
        <v/>
      </c>
      <c r="AH274" s="6">
        <f t="shared" si="105"/>
        <v>1</v>
      </c>
      <c r="AI274" s="6" t="e">
        <f t="shared" si="106"/>
        <v>#N/A</v>
      </c>
      <c r="AJ274" s="6" t="e">
        <f t="shared" si="107"/>
        <v>#N/A</v>
      </c>
      <c r="AK274" s="6" t="e">
        <f t="shared" si="108"/>
        <v>#N/A</v>
      </c>
      <c r="AL274" s="6" t="e">
        <f t="shared" si="109"/>
        <v>#N/A</v>
      </c>
      <c r="AM274" s="7" t="str">
        <f t="shared" si="110"/>
        <v xml:space="preserve"> </v>
      </c>
      <c r="AN274" s="6" t="e">
        <f t="shared" si="111"/>
        <v>#N/A</v>
      </c>
      <c r="AO274" s="6"/>
      <c r="AP274" s="6"/>
      <c r="AQ274" s="6"/>
      <c r="AR274" s="6"/>
      <c r="AS274" s="6"/>
      <c r="AT274" s="6"/>
      <c r="AU274" s="6"/>
      <c r="AV274" s="6"/>
      <c r="AW274" s="6">
        <f t="shared" si="112"/>
        <v>0</v>
      </c>
      <c r="AX274" s="6" t="e">
        <f t="shared" si="113"/>
        <v>#N/A</v>
      </c>
      <c r="AY274" s="6" t="str">
        <f t="shared" si="114"/>
        <v/>
      </c>
      <c r="AZ274" s="6" t="str">
        <f t="shared" si="115"/>
        <v/>
      </c>
      <c r="BA274" s="6" t="str">
        <f t="shared" si="116"/>
        <v/>
      </c>
      <c r="BB274" s="6" t="str">
        <f t="shared" si="117"/>
        <v/>
      </c>
      <c r="BC274" s="40"/>
      <c r="BI274" t="s">
        <v>1180</v>
      </c>
      <c r="CS274" s="286"/>
      <c r="CT274" s="288"/>
      <c r="CU274" s="331" t="str">
        <f t="shared" si="120"/>
        <v/>
      </c>
      <c r="CV274" s="1" t="str">
        <f t="shared" si="118"/>
        <v/>
      </c>
      <c r="CW274" s="1" t="str">
        <f t="shared" si="119"/>
        <v/>
      </c>
      <c r="CZ274" s="343" t="str">
        <f t="shared" si="121"/>
        <v/>
      </c>
    </row>
    <row r="275" spans="1:104" s="1" customFormat="1" ht="13.5" customHeight="1" x14ac:dyDescent="0.2">
      <c r="A275" s="61">
        <v>260</v>
      </c>
      <c r="B275" s="218"/>
      <c r="C275" s="218"/>
      <c r="D275" s="218"/>
      <c r="E275" s="218"/>
      <c r="F275" s="218"/>
      <c r="G275" s="218"/>
      <c r="H275" s="218"/>
      <c r="I275" s="218"/>
      <c r="J275" s="218"/>
      <c r="K275" s="218"/>
      <c r="L275" s="219"/>
      <c r="M275" s="218"/>
      <c r="N275" s="254"/>
      <c r="O275" s="255"/>
      <c r="P275" s="293" t="str">
        <f>IF(G275="R",IF(OR(AND(実績自動車一覧!H275=SUM(実績事業所!$B$2-1),3&lt;実績自動車一覧!I275),AND(実績自動車一覧!H275=実績事業所!$B$2,4&gt;実績自動車一覧!I275)),"新規",""),"")</f>
        <v/>
      </c>
      <c r="Q275" s="290"/>
      <c r="R275" s="259"/>
      <c r="S275" s="204"/>
      <c r="T275" s="84"/>
      <c r="U275" s="85"/>
      <c r="V275" s="86"/>
      <c r="W275" s="87"/>
      <c r="X275" s="87"/>
      <c r="Y275" s="106"/>
      <c r="Z275" s="16"/>
      <c r="AA275" s="15" t="str">
        <f t="shared" si="98"/>
        <v/>
      </c>
      <c r="AB275" s="15" t="str">
        <f t="shared" si="99"/>
        <v/>
      </c>
      <c r="AC275" s="14" t="str">
        <f t="shared" si="100"/>
        <v/>
      </c>
      <c r="AD275" s="6" t="e">
        <f t="shared" si="101"/>
        <v>#N/A</v>
      </c>
      <c r="AE275" s="6" t="e">
        <f t="shared" si="102"/>
        <v>#N/A</v>
      </c>
      <c r="AF275" s="6" t="e">
        <f t="shared" si="103"/>
        <v>#N/A</v>
      </c>
      <c r="AG275" s="6" t="str">
        <f t="shared" si="104"/>
        <v/>
      </c>
      <c r="AH275" s="6">
        <f t="shared" si="105"/>
        <v>1</v>
      </c>
      <c r="AI275" s="6" t="e">
        <f t="shared" si="106"/>
        <v>#N/A</v>
      </c>
      <c r="AJ275" s="6" t="e">
        <f t="shared" si="107"/>
        <v>#N/A</v>
      </c>
      <c r="AK275" s="6" t="e">
        <f t="shared" si="108"/>
        <v>#N/A</v>
      </c>
      <c r="AL275" s="6" t="e">
        <f t="shared" si="109"/>
        <v>#N/A</v>
      </c>
      <c r="AM275" s="7" t="str">
        <f t="shared" si="110"/>
        <v xml:space="preserve"> </v>
      </c>
      <c r="AN275" s="6" t="e">
        <f t="shared" si="111"/>
        <v>#N/A</v>
      </c>
      <c r="AO275" s="6"/>
      <c r="AP275" s="6"/>
      <c r="AQ275" s="6"/>
      <c r="AR275" s="6"/>
      <c r="AS275" s="6"/>
      <c r="AT275" s="6"/>
      <c r="AU275" s="6"/>
      <c r="AV275" s="6"/>
      <c r="AW275" s="6">
        <f t="shared" si="112"/>
        <v>0</v>
      </c>
      <c r="AX275" s="6" t="e">
        <f t="shared" si="113"/>
        <v>#N/A</v>
      </c>
      <c r="AY275" s="6" t="str">
        <f t="shared" si="114"/>
        <v/>
      </c>
      <c r="AZ275" s="6" t="str">
        <f t="shared" si="115"/>
        <v/>
      </c>
      <c r="BA275" s="6" t="str">
        <f t="shared" si="116"/>
        <v/>
      </c>
      <c r="BB275" s="6" t="str">
        <f t="shared" si="117"/>
        <v/>
      </c>
      <c r="BC275" s="40"/>
      <c r="BI275" t="s">
        <v>1279</v>
      </c>
      <c r="CS275" s="286"/>
      <c r="CT275" s="288"/>
      <c r="CU275" s="331" t="str">
        <f t="shared" si="120"/>
        <v/>
      </c>
      <c r="CV275" s="1" t="str">
        <f t="shared" si="118"/>
        <v/>
      </c>
      <c r="CW275" s="1" t="str">
        <f t="shared" si="119"/>
        <v/>
      </c>
      <c r="CZ275" s="343" t="str">
        <f t="shared" si="121"/>
        <v/>
      </c>
    </row>
    <row r="276" spans="1:104" s="1" customFormat="1" ht="13.5" customHeight="1" x14ac:dyDescent="0.2">
      <c r="A276" s="61">
        <v>261</v>
      </c>
      <c r="B276" s="218"/>
      <c r="C276" s="218"/>
      <c r="D276" s="218"/>
      <c r="E276" s="218"/>
      <c r="F276" s="218"/>
      <c r="G276" s="218"/>
      <c r="H276" s="218"/>
      <c r="I276" s="218"/>
      <c r="J276" s="218"/>
      <c r="K276" s="218"/>
      <c r="L276" s="219"/>
      <c r="M276" s="218"/>
      <c r="N276" s="254"/>
      <c r="O276" s="255"/>
      <c r="P276" s="293" t="str">
        <f>IF(G276="R",IF(OR(AND(実績自動車一覧!H276=SUM(実績事業所!$B$2-1),3&lt;実績自動車一覧!I276),AND(実績自動車一覧!H276=実績事業所!$B$2,4&gt;実績自動車一覧!I276)),"新規",""),"")</f>
        <v/>
      </c>
      <c r="Q276" s="290"/>
      <c r="R276" s="259"/>
      <c r="S276" s="204"/>
      <c r="T276" s="84"/>
      <c r="U276" s="85"/>
      <c r="V276" s="86"/>
      <c r="W276" s="87"/>
      <c r="X276" s="87"/>
      <c r="Y276" s="106"/>
      <c r="Z276" s="16"/>
      <c r="AA276" s="15" t="str">
        <f t="shared" si="98"/>
        <v/>
      </c>
      <c r="AB276" s="15" t="str">
        <f t="shared" si="99"/>
        <v/>
      </c>
      <c r="AC276" s="14" t="str">
        <f t="shared" si="100"/>
        <v/>
      </c>
      <c r="AD276" s="6" t="e">
        <f t="shared" si="101"/>
        <v>#N/A</v>
      </c>
      <c r="AE276" s="6" t="e">
        <f t="shared" si="102"/>
        <v>#N/A</v>
      </c>
      <c r="AF276" s="6" t="e">
        <f t="shared" si="103"/>
        <v>#N/A</v>
      </c>
      <c r="AG276" s="6" t="str">
        <f t="shared" si="104"/>
        <v/>
      </c>
      <c r="AH276" s="6">
        <f t="shared" si="105"/>
        <v>1</v>
      </c>
      <c r="AI276" s="6" t="e">
        <f t="shared" si="106"/>
        <v>#N/A</v>
      </c>
      <c r="AJ276" s="6" t="e">
        <f t="shared" si="107"/>
        <v>#N/A</v>
      </c>
      <c r="AK276" s="6" t="e">
        <f t="shared" si="108"/>
        <v>#N/A</v>
      </c>
      <c r="AL276" s="6" t="e">
        <f t="shared" si="109"/>
        <v>#N/A</v>
      </c>
      <c r="AM276" s="7" t="str">
        <f t="shared" si="110"/>
        <v xml:space="preserve"> </v>
      </c>
      <c r="AN276" s="6" t="e">
        <f t="shared" si="111"/>
        <v>#N/A</v>
      </c>
      <c r="AO276" s="6"/>
      <c r="AP276" s="6"/>
      <c r="AQ276" s="6"/>
      <c r="AR276" s="6"/>
      <c r="AS276" s="6"/>
      <c r="AT276" s="6"/>
      <c r="AU276" s="6"/>
      <c r="AV276" s="6"/>
      <c r="AW276" s="6">
        <f t="shared" si="112"/>
        <v>0</v>
      </c>
      <c r="AX276" s="6" t="e">
        <f t="shared" si="113"/>
        <v>#N/A</v>
      </c>
      <c r="AY276" s="6" t="str">
        <f t="shared" si="114"/>
        <v/>
      </c>
      <c r="AZ276" s="6" t="str">
        <f t="shared" si="115"/>
        <v/>
      </c>
      <c r="BA276" s="6" t="str">
        <f t="shared" si="116"/>
        <v/>
      </c>
      <c r="BB276" s="6" t="str">
        <f t="shared" si="117"/>
        <v/>
      </c>
      <c r="BC276" s="40"/>
      <c r="BI276" t="s">
        <v>1202</v>
      </c>
      <c r="CS276" s="286"/>
      <c r="CT276" s="288"/>
      <c r="CU276" s="331" t="str">
        <f t="shared" si="120"/>
        <v/>
      </c>
      <c r="CV276" s="1" t="str">
        <f t="shared" si="118"/>
        <v/>
      </c>
      <c r="CW276" s="1" t="str">
        <f t="shared" si="119"/>
        <v/>
      </c>
      <c r="CZ276" s="343" t="str">
        <f t="shared" si="121"/>
        <v/>
      </c>
    </row>
    <row r="277" spans="1:104" s="1" customFormat="1" ht="13.5" customHeight="1" x14ac:dyDescent="0.2">
      <c r="A277" s="61">
        <v>262</v>
      </c>
      <c r="B277" s="218"/>
      <c r="C277" s="218"/>
      <c r="D277" s="218"/>
      <c r="E277" s="218"/>
      <c r="F277" s="218"/>
      <c r="G277" s="218"/>
      <c r="H277" s="218"/>
      <c r="I277" s="218"/>
      <c r="J277" s="218"/>
      <c r="K277" s="218"/>
      <c r="L277" s="219"/>
      <c r="M277" s="218"/>
      <c r="N277" s="254"/>
      <c r="O277" s="255"/>
      <c r="P277" s="293" t="str">
        <f>IF(G277="R",IF(OR(AND(実績自動車一覧!H277=SUM(実績事業所!$B$2-1),3&lt;実績自動車一覧!I277),AND(実績自動車一覧!H277=実績事業所!$B$2,4&gt;実績自動車一覧!I277)),"新規",""),"")</f>
        <v/>
      </c>
      <c r="Q277" s="290"/>
      <c r="R277" s="259"/>
      <c r="S277" s="204"/>
      <c r="T277" s="84"/>
      <c r="U277" s="85"/>
      <c r="V277" s="86"/>
      <c r="W277" s="87"/>
      <c r="X277" s="87"/>
      <c r="Y277" s="106"/>
      <c r="Z277" s="16"/>
      <c r="AA277" s="15" t="str">
        <f t="shared" si="98"/>
        <v/>
      </c>
      <c r="AB277" s="15" t="str">
        <f t="shared" si="99"/>
        <v/>
      </c>
      <c r="AC277" s="14" t="str">
        <f t="shared" si="100"/>
        <v/>
      </c>
      <c r="AD277" s="6" t="e">
        <f t="shared" si="101"/>
        <v>#N/A</v>
      </c>
      <c r="AE277" s="6" t="e">
        <f t="shared" si="102"/>
        <v>#N/A</v>
      </c>
      <c r="AF277" s="6" t="e">
        <f t="shared" si="103"/>
        <v>#N/A</v>
      </c>
      <c r="AG277" s="6" t="str">
        <f t="shared" si="104"/>
        <v/>
      </c>
      <c r="AH277" s="6">
        <f t="shared" si="105"/>
        <v>1</v>
      </c>
      <c r="AI277" s="6" t="e">
        <f t="shared" si="106"/>
        <v>#N/A</v>
      </c>
      <c r="AJ277" s="6" t="e">
        <f t="shared" si="107"/>
        <v>#N/A</v>
      </c>
      <c r="AK277" s="6" t="e">
        <f t="shared" si="108"/>
        <v>#N/A</v>
      </c>
      <c r="AL277" s="6" t="e">
        <f t="shared" si="109"/>
        <v>#N/A</v>
      </c>
      <c r="AM277" s="7" t="str">
        <f t="shared" si="110"/>
        <v xml:space="preserve"> </v>
      </c>
      <c r="AN277" s="6" t="e">
        <f t="shared" si="111"/>
        <v>#N/A</v>
      </c>
      <c r="AO277" s="6"/>
      <c r="AP277" s="6"/>
      <c r="AQ277" s="6"/>
      <c r="AR277" s="6"/>
      <c r="AS277" s="6"/>
      <c r="AT277" s="6"/>
      <c r="AU277" s="6"/>
      <c r="AV277" s="6"/>
      <c r="AW277" s="6">
        <f t="shared" si="112"/>
        <v>0</v>
      </c>
      <c r="AX277" s="6" t="e">
        <f t="shared" si="113"/>
        <v>#N/A</v>
      </c>
      <c r="AY277" s="6" t="str">
        <f t="shared" si="114"/>
        <v/>
      </c>
      <c r="AZ277" s="6" t="str">
        <f t="shared" si="115"/>
        <v/>
      </c>
      <c r="BA277" s="6" t="str">
        <f t="shared" si="116"/>
        <v/>
      </c>
      <c r="BB277" s="6" t="str">
        <f t="shared" si="117"/>
        <v/>
      </c>
      <c r="BC277" s="40"/>
      <c r="BI277" t="s">
        <v>1210</v>
      </c>
      <c r="CS277" s="286"/>
      <c r="CT277" s="288"/>
      <c r="CU277" s="331" t="str">
        <f t="shared" si="120"/>
        <v/>
      </c>
      <c r="CV277" s="1" t="str">
        <f t="shared" si="118"/>
        <v/>
      </c>
      <c r="CW277" s="1" t="str">
        <f t="shared" si="119"/>
        <v/>
      </c>
      <c r="CZ277" s="343" t="str">
        <f t="shared" si="121"/>
        <v/>
      </c>
    </row>
    <row r="278" spans="1:104" s="1" customFormat="1" ht="13.5" customHeight="1" x14ac:dyDescent="0.2">
      <c r="A278" s="61">
        <v>263</v>
      </c>
      <c r="B278" s="218"/>
      <c r="C278" s="218"/>
      <c r="D278" s="218"/>
      <c r="E278" s="218"/>
      <c r="F278" s="218"/>
      <c r="G278" s="218"/>
      <c r="H278" s="218"/>
      <c r="I278" s="218"/>
      <c r="J278" s="218"/>
      <c r="K278" s="218"/>
      <c r="L278" s="219"/>
      <c r="M278" s="218"/>
      <c r="N278" s="254"/>
      <c r="O278" s="255"/>
      <c r="P278" s="293" t="str">
        <f>IF(G278="R",IF(OR(AND(実績自動車一覧!H278=SUM(実績事業所!$B$2-1),3&lt;実績自動車一覧!I278),AND(実績自動車一覧!H278=実績事業所!$B$2,4&gt;実績自動車一覧!I278)),"新規",""),"")</f>
        <v/>
      </c>
      <c r="Q278" s="290"/>
      <c r="R278" s="259"/>
      <c r="S278" s="204"/>
      <c r="T278" s="84"/>
      <c r="U278" s="85"/>
      <c r="V278" s="86"/>
      <c r="W278" s="87"/>
      <c r="X278" s="87"/>
      <c r="Y278" s="106"/>
      <c r="Z278" s="16"/>
      <c r="AA278" s="15" t="str">
        <f t="shared" si="98"/>
        <v/>
      </c>
      <c r="AB278" s="15" t="str">
        <f t="shared" si="99"/>
        <v/>
      </c>
      <c r="AC278" s="14" t="str">
        <f t="shared" si="100"/>
        <v/>
      </c>
      <c r="AD278" s="6" t="e">
        <f t="shared" si="101"/>
        <v>#N/A</v>
      </c>
      <c r="AE278" s="6" t="e">
        <f t="shared" si="102"/>
        <v>#N/A</v>
      </c>
      <c r="AF278" s="6" t="e">
        <f t="shared" si="103"/>
        <v>#N/A</v>
      </c>
      <c r="AG278" s="6" t="str">
        <f t="shared" si="104"/>
        <v/>
      </c>
      <c r="AH278" s="6">
        <f t="shared" si="105"/>
        <v>1</v>
      </c>
      <c r="AI278" s="6" t="e">
        <f t="shared" si="106"/>
        <v>#N/A</v>
      </c>
      <c r="AJ278" s="6" t="e">
        <f t="shared" si="107"/>
        <v>#N/A</v>
      </c>
      <c r="AK278" s="6" t="e">
        <f t="shared" si="108"/>
        <v>#N/A</v>
      </c>
      <c r="AL278" s="6" t="e">
        <f t="shared" si="109"/>
        <v>#N/A</v>
      </c>
      <c r="AM278" s="7" t="str">
        <f t="shared" si="110"/>
        <v xml:space="preserve"> </v>
      </c>
      <c r="AN278" s="6" t="e">
        <f t="shared" si="111"/>
        <v>#N/A</v>
      </c>
      <c r="AO278" s="6"/>
      <c r="AP278" s="6"/>
      <c r="AQ278" s="6"/>
      <c r="AR278" s="6"/>
      <c r="AS278" s="6"/>
      <c r="AT278" s="6"/>
      <c r="AU278" s="6"/>
      <c r="AV278" s="6"/>
      <c r="AW278" s="6">
        <f t="shared" si="112"/>
        <v>0</v>
      </c>
      <c r="AX278" s="6" t="e">
        <f t="shared" si="113"/>
        <v>#N/A</v>
      </c>
      <c r="AY278" s="6" t="str">
        <f t="shared" si="114"/>
        <v/>
      </c>
      <c r="AZ278" s="6" t="str">
        <f t="shared" si="115"/>
        <v/>
      </c>
      <c r="BA278" s="6" t="str">
        <f t="shared" si="116"/>
        <v/>
      </c>
      <c r="BB278" s="6" t="str">
        <f t="shared" si="117"/>
        <v/>
      </c>
      <c r="BC278" s="40"/>
      <c r="BI278" t="s">
        <v>1277</v>
      </c>
      <c r="CS278" s="286"/>
      <c r="CT278" s="288"/>
      <c r="CU278" s="331" t="str">
        <f t="shared" si="120"/>
        <v/>
      </c>
      <c r="CV278" s="1" t="str">
        <f t="shared" si="118"/>
        <v/>
      </c>
      <c r="CW278" s="1" t="str">
        <f t="shared" si="119"/>
        <v/>
      </c>
      <c r="CZ278" s="343" t="str">
        <f t="shared" si="121"/>
        <v/>
      </c>
    </row>
    <row r="279" spans="1:104" s="1" customFormat="1" ht="13.5" customHeight="1" x14ac:dyDescent="0.2">
      <c r="A279" s="61">
        <v>264</v>
      </c>
      <c r="B279" s="218"/>
      <c r="C279" s="218"/>
      <c r="D279" s="218"/>
      <c r="E279" s="218"/>
      <c r="F279" s="218"/>
      <c r="G279" s="218"/>
      <c r="H279" s="218"/>
      <c r="I279" s="218"/>
      <c r="J279" s="218"/>
      <c r="K279" s="218"/>
      <c r="L279" s="219"/>
      <c r="M279" s="218"/>
      <c r="N279" s="254"/>
      <c r="O279" s="255"/>
      <c r="P279" s="293" t="str">
        <f>IF(G279="R",IF(OR(AND(実績自動車一覧!H279=SUM(実績事業所!$B$2-1),3&lt;実績自動車一覧!I279),AND(実績自動車一覧!H279=実績事業所!$B$2,4&gt;実績自動車一覧!I279)),"新規",""),"")</f>
        <v/>
      </c>
      <c r="Q279" s="290"/>
      <c r="R279" s="259"/>
      <c r="S279" s="204"/>
      <c r="T279" s="84"/>
      <c r="U279" s="85"/>
      <c r="V279" s="86"/>
      <c r="W279" s="87"/>
      <c r="X279" s="87"/>
      <c r="Y279" s="106"/>
      <c r="Z279" s="16"/>
      <c r="AA279" s="15" t="str">
        <f t="shared" si="98"/>
        <v/>
      </c>
      <c r="AB279" s="15" t="str">
        <f t="shared" si="99"/>
        <v/>
      </c>
      <c r="AC279" s="14" t="str">
        <f t="shared" si="100"/>
        <v/>
      </c>
      <c r="AD279" s="6" t="e">
        <f t="shared" si="101"/>
        <v>#N/A</v>
      </c>
      <c r="AE279" s="6" t="e">
        <f t="shared" si="102"/>
        <v>#N/A</v>
      </c>
      <c r="AF279" s="6" t="e">
        <f t="shared" si="103"/>
        <v>#N/A</v>
      </c>
      <c r="AG279" s="6" t="str">
        <f t="shared" si="104"/>
        <v/>
      </c>
      <c r="AH279" s="6">
        <f t="shared" si="105"/>
        <v>1</v>
      </c>
      <c r="AI279" s="6" t="e">
        <f t="shared" si="106"/>
        <v>#N/A</v>
      </c>
      <c r="AJ279" s="6" t="e">
        <f t="shared" si="107"/>
        <v>#N/A</v>
      </c>
      <c r="AK279" s="6" t="e">
        <f t="shared" si="108"/>
        <v>#N/A</v>
      </c>
      <c r="AL279" s="6" t="e">
        <f t="shared" si="109"/>
        <v>#N/A</v>
      </c>
      <c r="AM279" s="7" t="str">
        <f t="shared" si="110"/>
        <v xml:space="preserve"> </v>
      </c>
      <c r="AN279" s="6" t="e">
        <f t="shared" si="111"/>
        <v>#N/A</v>
      </c>
      <c r="AO279" s="6"/>
      <c r="AP279" s="6"/>
      <c r="AQ279" s="6"/>
      <c r="AR279" s="6"/>
      <c r="AS279" s="6"/>
      <c r="AT279" s="6"/>
      <c r="AU279" s="6"/>
      <c r="AV279" s="6"/>
      <c r="AW279" s="6">
        <f t="shared" si="112"/>
        <v>0</v>
      </c>
      <c r="AX279" s="6" t="e">
        <f t="shared" si="113"/>
        <v>#N/A</v>
      </c>
      <c r="AY279" s="6" t="str">
        <f t="shared" si="114"/>
        <v/>
      </c>
      <c r="AZ279" s="6" t="str">
        <f t="shared" si="115"/>
        <v/>
      </c>
      <c r="BA279" s="6" t="str">
        <f t="shared" si="116"/>
        <v/>
      </c>
      <c r="BB279" s="6" t="str">
        <f t="shared" si="117"/>
        <v/>
      </c>
      <c r="BC279" s="40"/>
      <c r="BI279" t="s">
        <v>1201</v>
      </c>
      <c r="CS279" s="286"/>
      <c r="CT279" s="288"/>
      <c r="CU279" s="331" t="str">
        <f t="shared" si="120"/>
        <v/>
      </c>
      <c r="CV279" s="1" t="str">
        <f t="shared" si="118"/>
        <v/>
      </c>
      <c r="CW279" s="1" t="str">
        <f t="shared" si="119"/>
        <v/>
      </c>
      <c r="CZ279" s="343" t="str">
        <f t="shared" si="121"/>
        <v/>
      </c>
    </row>
    <row r="280" spans="1:104" s="1" customFormat="1" ht="13.5" customHeight="1" x14ac:dyDescent="0.2">
      <c r="A280" s="61">
        <v>265</v>
      </c>
      <c r="B280" s="218"/>
      <c r="C280" s="218"/>
      <c r="D280" s="218"/>
      <c r="E280" s="218"/>
      <c r="F280" s="218"/>
      <c r="G280" s="218"/>
      <c r="H280" s="218"/>
      <c r="I280" s="218"/>
      <c r="J280" s="218"/>
      <c r="K280" s="218"/>
      <c r="L280" s="219"/>
      <c r="M280" s="218"/>
      <c r="N280" s="254"/>
      <c r="O280" s="255"/>
      <c r="P280" s="293" t="str">
        <f>IF(G280="R",IF(OR(AND(実績自動車一覧!H280=SUM(実績事業所!$B$2-1),3&lt;実績自動車一覧!I280),AND(実績自動車一覧!H280=実績事業所!$B$2,4&gt;実績自動車一覧!I280)),"新規",""),"")</f>
        <v/>
      </c>
      <c r="Q280" s="290"/>
      <c r="R280" s="259"/>
      <c r="S280" s="204"/>
      <c r="T280" s="84"/>
      <c r="U280" s="85"/>
      <c r="V280" s="86"/>
      <c r="W280" s="87"/>
      <c r="X280" s="87"/>
      <c r="Y280" s="106"/>
      <c r="Z280" s="16"/>
      <c r="AA280" s="15" t="str">
        <f t="shared" ref="AA280:AA343" si="122">IF(Q280="","",Q280)</f>
        <v/>
      </c>
      <c r="AB280" s="15" t="str">
        <f t="shared" ref="AB280:AB343" si="123">IF(R280="","",R280)</f>
        <v/>
      </c>
      <c r="AC280" s="14" t="str">
        <f t="shared" ref="AC280:AC343" si="124">IF(ISBLANK(J280)=TRUE,"",IF(OR(ISBLANK(B280)=TRUE),1,""))</f>
        <v/>
      </c>
      <c r="AD280" s="6" t="e">
        <f t="shared" ref="AD280:AD343" si="125">VLOOKUP(J280,$BD$17:$BG$23,2,FALSE)</f>
        <v>#N/A</v>
      </c>
      <c r="AE280" s="6" t="e">
        <f t="shared" ref="AE280:AE343" si="126">VLOOKUP(J280,$BD$17:$BG$23,3,FALSE)</f>
        <v>#N/A</v>
      </c>
      <c r="AF280" s="6" t="e">
        <f t="shared" ref="AF280:AF343" si="127">VLOOKUP(J280,$BD$17:$BG$23,4,FALSE)</f>
        <v>#N/A</v>
      </c>
      <c r="AG280" s="6" t="str">
        <f t="shared" ref="AG280:AG343" si="128">IF(ISERROR(SEARCH("-",K280,1))=TRUE,ASC(UPPER(K280)),ASC(UPPER(LEFT(K280,SEARCH("-",K280,1)-1))))</f>
        <v/>
      </c>
      <c r="AH280" s="6">
        <f t="shared" ref="AH280:AH343" si="129">IF(L280&gt;3500,L280/1000,1)</f>
        <v>1</v>
      </c>
      <c r="AI280" s="6" t="e">
        <f t="shared" ref="AI280:AI343" si="130">IF(AF280=9,0,IF(L280&lt;=1700,1,IF(L280&lt;=2500,2,IF(L280&lt;=3500,3,4))))</f>
        <v>#N/A</v>
      </c>
      <c r="AJ280" s="6" t="e">
        <f t="shared" ref="AJ280:AJ343" si="131">IF(AF280=5,0,IF(AF280=9,0,IF(L280&lt;=1700,1,IF(L280&lt;=2500,2,IF(L280&lt;=3500,3,4)))))</f>
        <v>#N/A</v>
      </c>
      <c r="AK280" s="6" t="e">
        <f t="shared" ref="AK280:AK343" si="132">VLOOKUP(M280,$BL$17:$BM$27,2,FALSE)</f>
        <v>#N/A</v>
      </c>
      <c r="AL280" s="6" t="e">
        <f t="shared" ref="AL280:AL343" si="133">VLOOKUP(AN280,排出係数表,9,FALSE)</f>
        <v>#N/A</v>
      </c>
      <c r="AM280" s="7" t="str">
        <f t="shared" ref="AM280:AM343" si="134">IF(OR(ISBLANK(M280)=TRUE,ISBLANK(B280)=TRUE)," ",P280&amp;CONCATENATE(B280,AF280,AI280))</f>
        <v xml:space="preserve"> </v>
      </c>
      <c r="AN280" s="6" t="e">
        <f t="shared" ref="AN280:AN343" si="135">CONCATENATE(AD280,AJ280,AK280,AG280)</f>
        <v>#N/A</v>
      </c>
      <c r="AO280" s="6"/>
      <c r="AP280" s="6"/>
      <c r="AQ280" s="6"/>
      <c r="AR280" s="6"/>
      <c r="AS280" s="6"/>
      <c r="AT280" s="6"/>
      <c r="AU280" s="6"/>
      <c r="AV280" s="6"/>
      <c r="AW280" s="6">
        <f t="shared" ref="AW280:AW343" si="136">IF(AND(N280="なし",O280="なし"),0,IF(AND(N280="",O280=""),0,IF(AND(N280="",O280="なし"),0,IF(AND(N280="なし",O280=""),0,1))))</f>
        <v>0</v>
      </c>
      <c r="AX280" s="6" t="e">
        <f t="shared" ref="AX280:AX343" si="137">VLOOKUP(AN280,排出係数表,8,FALSE)</f>
        <v>#N/A</v>
      </c>
      <c r="AY280" s="6" t="str">
        <f t="shared" ref="AY280:AY343" si="138">IF(J280="","",VLOOKUP(J280,$BD$17:$BH$25,5,FALSE))</f>
        <v/>
      </c>
      <c r="AZ280" s="6" t="str">
        <f t="shared" ref="AZ280:AZ343" si="139">IF(D280="","",VLOOKUP(CONCATENATE("A",LEFT(D280)),$BW$17:$BX$26,2,FALSE))</f>
        <v/>
      </c>
      <c r="BA280" s="6" t="str">
        <f t="shared" ref="BA280:BA343" si="140">IF(AY280=AZ280,"",1)</f>
        <v/>
      </c>
      <c r="BB280" s="6" t="str">
        <f t="shared" ref="BB280:BB343" si="141">CONCATENATE(C280,D280,E280,F280)</f>
        <v/>
      </c>
      <c r="BC280" s="40"/>
      <c r="BI280" t="s">
        <v>1209</v>
      </c>
      <c r="CS280" s="286"/>
      <c r="CT280" s="288"/>
      <c r="CU280" s="331" t="str">
        <f t="shared" si="120"/>
        <v/>
      </c>
      <c r="CV280" s="1" t="str">
        <f t="shared" ref="CV280:CV343" si="142">IF(P280="","",IF(P280="新規",P280&amp;CU280,IF(P280="減車",P280&amp;CU280,"")))</f>
        <v/>
      </c>
      <c r="CW280" s="1" t="str">
        <f t="shared" ref="CW280:CW343" si="143">IF("新規"=P280,IF(OR(N280="あり",O280="あり(H17あり)",O280="あり(H17なし)"),"新規後付",""),IF("減車"=P280,IF(OR(N280="あり",O280="あり(H17あり)",O280="あり(H17なし)"),"減車後付",""),""))</f>
        <v/>
      </c>
      <c r="CZ280" s="343" t="str">
        <f t="shared" si="121"/>
        <v/>
      </c>
    </row>
    <row r="281" spans="1:104" s="1" customFormat="1" ht="13.5" customHeight="1" x14ac:dyDescent="0.2">
      <c r="A281" s="61">
        <v>266</v>
      </c>
      <c r="B281" s="218"/>
      <c r="C281" s="218"/>
      <c r="D281" s="218"/>
      <c r="E281" s="218"/>
      <c r="F281" s="218"/>
      <c r="G281" s="218"/>
      <c r="H281" s="218"/>
      <c r="I281" s="218"/>
      <c r="J281" s="218"/>
      <c r="K281" s="218"/>
      <c r="L281" s="219"/>
      <c r="M281" s="218"/>
      <c r="N281" s="254"/>
      <c r="O281" s="255"/>
      <c r="P281" s="293" t="str">
        <f>IF(G281="R",IF(OR(AND(実績自動車一覧!H281=SUM(実績事業所!$B$2-1),3&lt;実績自動車一覧!I281),AND(実績自動車一覧!H281=実績事業所!$B$2,4&gt;実績自動車一覧!I281)),"新規",""),"")</f>
        <v/>
      </c>
      <c r="Q281" s="290"/>
      <c r="R281" s="259"/>
      <c r="S281" s="204"/>
      <c r="T281" s="84"/>
      <c r="U281" s="85"/>
      <c r="V281" s="86"/>
      <c r="W281" s="87"/>
      <c r="X281" s="87"/>
      <c r="Y281" s="106"/>
      <c r="Z281" s="16"/>
      <c r="AA281" s="15" t="str">
        <f t="shared" si="122"/>
        <v/>
      </c>
      <c r="AB281" s="15" t="str">
        <f t="shared" si="123"/>
        <v/>
      </c>
      <c r="AC281" s="14" t="str">
        <f t="shared" si="124"/>
        <v/>
      </c>
      <c r="AD281" s="6" t="e">
        <f t="shared" si="125"/>
        <v>#N/A</v>
      </c>
      <c r="AE281" s="6" t="e">
        <f t="shared" si="126"/>
        <v>#N/A</v>
      </c>
      <c r="AF281" s="6" t="e">
        <f t="shared" si="127"/>
        <v>#N/A</v>
      </c>
      <c r="AG281" s="6" t="str">
        <f t="shared" si="128"/>
        <v/>
      </c>
      <c r="AH281" s="6">
        <f t="shared" si="129"/>
        <v>1</v>
      </c>
      <c r="AI281" s="6" t="e">
        <f t="shared" si="130"/>
        <v>#N/A</v>
      </c>
      <c r="AJ281" s="6" t="e">
        <f t="shared" si="131"/>
        <v>#N/A</v>
      </c>
      <c r="AK281" s="6" t="e">
        <f t="shared" si="132"/>
        <v>#N/A</v>
      </c>
      <c r="AL281" s="6" t="e">
        <f t="shared" si="133"/>
        <v>#N/A</v>
      </c>
      <c r="AM281" s="7" t="str">
        <f t="shared" si="134"/>
        <v xml:space="preserve"> </v>
      </c>
      <c r="AN281" s="6" t="e">
        <f t="shared" si="135"/>
        <v>#N/A</v>
      </c>
      <c r="AO281" s="6"/>
      <c r="AP281" s="6"/>
      <c r="AQ281" s="6"/>
      <c r="AR281" s="6"/>
      <c r="AS281" s="6"/>
      <c r="AT281" s="6"/>
      <c r="AU281" s="6"/>
      <c r="AV281" s="6"/>
      <c r="AW281" s="6">
        <f t="shared" si="136"/>
        <v>0</v>
      </c>
      <c r="AX281" s="6" t="e">
        <f t="shared" si="137"/>
        <v>#N/A</v>
      </c>
      <c r="AY281" s="6" t="str">
        <f t="shared" si="138"/>
        <v/>
      </c>
      <c r="AZ281" s="6" t="str">
        <f t="shared" si="139"/>
        <v/>
      </c>
      <c r="BA281" s="6" t="str">
        <f t="shared" si="140"/>
        <v/>
      </c>
      <c r="BB281" s="6" t="str">
        <f t="shared" si="141"/>
        <v/>
      </c>
      <c r="BC281" s="40"/>
      <c r="BI281" t="s">
        <v>1226</v>
      </c>
      <c r="CS281" s="286"/>
      <c r="CT281" s="288"/>
      <c r="CU281" s="331" t="str">
        <f t="shared" si="120"/>
        <v/>
      </c>
      <c r="CV281" s="1" t="str">
        <f t="shared" si="142"/>
        <v/>
      </c>
      <c r="CW281" s="1" t="str">
        <f t="shared" si="143"/>
        <v/>
      </c>
      <c r="CZ281" s="343" t="str">
        <f t="shared" si="121"/>
        <v/>
      </c>
    </row>
    <row r="282" spans="1:104" s="1" customFormat="1" ht="13.5" customHeight="1" x14ac:dyDescent="0.2">
      <c r="A282" s="61">
        <v>267</v>
      </c>
      <c r="B282" s="218"/>
      <c r="C282" s="218"/>
      <c r="D282" s="218"/>
      <c r="E282" s="218"/>
      <c r="F282" s="218"/>
      <c r="G282" s="218"/>
      <c r="H282" s="218"/>
      <c r="I282" s="218"/>
      <c r="J282" s="218"/>
      <c r="K282" s="218"/>
      <c r="L282" s="219"/>
      <c r="M282" s="218"/>
      <c r="N282" s="254"/>
      <c r="O282" s="255"/>
      <c r="P282" s="293" t="str">
        <f>IF(G282="R",IF(OR(AND(実績自動車一覧!H282=SUM(実績事業所!$B$2-1),3&lt;実績自動車一覧!I282),AND(実績自動車一覧!H282=実績事業所!$B$2,4&gt;実績自動車一覧!I282)),"新規",""),"")</f>
        <v/>
      </c>
      <c r="Q282" s="290"/>
      <c r="R282" s="259"/>
      <c r="S282" s="204"/>
      <c r="T282" s="84"/>
      <c r="U282" s="85"/>
      <c r="V282" s="86"/>
      <c r="W282" s="87"/>
      <c r="X282" s="87"/>
      <c r="Y282" s="106"/>
      <c r="Z282" s="16"/>
      <c r="AA282" s="15" t="str">
        <f t="shared" si="122"/>
        <v/>
      </c>
      <c r="AB282" s="15" t="str">
        <f t="shared" si="123"/>
        <v/>
      </c>
      <c r="AC282" s="14" t="str">
        <f t="shared" si="124"/>
        <v/>
      </c>
      <c r="AD282" s="6" t="e">
        <f t="shared" si="125"/>
        <v>#N/A</v>
      </c>
      <c r="AE282" s="6" t="e">
        <f t="shared" si="126"/>
        <v>#N/A</v>
      </c>
      <c r="AF282" s="6" t="e">
        <f t="shared" si="127"/>
        <v>#N/A</v>
      </c>
      <c r="AG282" s="6" t="str">
        <f t="shared" si="128"/>
        <v/>
      </c>
      <c r="AH282" s="6">
        <f t="shared" si="129"/>
        <v>1</v>
      </c>
      <c r="AI282" s="6" t="e">
        <f t="shared" si="130"/>
        <v>#N/A</v>
      </c>
      <c r="AJ282" s="6" t="e">
        <f t="shared" si="131"/>
        <v>#N/A</v>
      </c>
      <c r="AK282" s="6" t="e">
        <f t="shared" si="132"/>
        <v>#N/A</v>
      </c>
      <c r="AL282" s="6" t="e">
        <f t="shared" si="133"/>
        <v>#N/A</v>
      </c>
      <c r="AM282" s="7" t="str">
        <f t="shared" si="134"/>
        <v xml:space="preserve"> </v>
      </c>
      <c r="AN282" s="6" t="e">
        <f t="shared" si="135"/>
        <v>#N/A</v>
      </c>
      <c r="AO282" s="6"/>
      <c r="AP282" s="6"/>
      <c r="AQ282" s="6"/>
      <c r="AR282" s="6"/>
      <c r="AS282" s="6"/>
      <c r="AT282" s="6"/>
      <c r="AU282" s="6"/>
      <c r="AV282" s="6"/>
      <c r="AW282" s="6">
        <f t="shared" si="136"/>
        <v>0</v>
      </c>
      <c r="AX282" s="6" t="e">
        <f t="shared" si="137"/>
        <v>#N/A</v>
      </c>
      <c r="AY282" s="6" t="str">
        <f t="shared" si="138"/>
        <v/>
      </c>
      <c r="AZ282" s="6" t="str">
        <f t="shared" si="139"/>
        <v/>
      </c>
      <c r="BA282" s="6" t="str">
        <f t="shared" si="140"/>
        <v/>
      </c>
      <c r="BB282" s="6" t="str">
        <f t="shared" si="141"/>
        <v/>
      </c>
      <c r="BC282" s="40"/>
      <c r="BI282" t="s">
        <v>1017</v>
      </c>
      <c r="CS282" s="286"/>
      <c r="CT282" s="288"/>
      <c r="CU282" s="331" t="str">
        <f t="shared" si="120"/>
        <v/>
      </c>
      <c r="CV282" s="1" t="str">
        <f t="shared" si="142"/>
        <v/>
      </c>
      <c r="CW282" s="1" t="str">
        <f t="shared" si="143"/>
        <v/>
      </c>
      <c r="CZ282" s="343" t="str">
        <f t="shared" si="121"/>
        <v/>
      </c>
    </row>
    <row r="283" spans="1:104" s="1" customFormat="1" ht="13.5" customHeight="1" x14ac:dyDescent="0.2">
      <c r="A283" s="61">
        <v>268</v>
      </c>
      <c r="B283" s="218"/>
      <c r="C283" s="218"/>
      <c r="D283" s="218"/>
      <c r="E283" s="218"/>
      <c r="F283" s="218"/>
      <c r="G283" s="218"/>
      <c r="H283" s="218"/>
      <c r="I283" s="218"/>
      <c r="J283" s="218"/>
      <c r="K283" s="218"/>
      <c r="L283" s="219"/>
      <c r="M283" s="218"/>
      <c r="N283" s="254"/>
      <c r="O283" s="255"/>
      <c r="P283" s="293" t="str">
        <f>IF(G283="R",IF(OR(AND(実績自動車一覧!H283=SUM(実績事業所!$B$2-1),3&lt;実績自動車一覧!I283),AND(実績自動車一覧!H283=実績事業所!$B$2,4&gt;実績自動車一覧!I283)),"新規",""),"")</f>
        <v/>
      </c>
      <c r="Q283" s="290"/>
      <c r="R283" s="259"/>
      <c r="S283" s="204"/>
      <c r="T283" s="84"/>
      <c r="U283" s="85"/>
      <c r="V283" s="86"/>
      <c r="W283" s="87"/>
      <c r="X283" s="87"/>
      <c r="Y283" s="106"/>
      <c r="Z283" s="16"/>
      <c r="AA283" s="15" t="str">
        <f t="shared" si="122"/>
        <v/>
      </c>
      <c r="AB283" s="15" t="str">
        <f t="shared" si="123"/>
        <v/>
      </c>
      <c r="AC283" s="14" t="str">
        <f t="shared" si="124"/>
        <v/>
      </c>
      <c r="AD283" s="6" t="e">
        <f t="shared" si="125"/>
        <v>#N/A</v>
      </c>
      <c r="AE283" s="6" t="e">
        <f t="shared" si="126"/>
        <v>#N/A</v>
      </c>
      <c r="AF283" s="6" t="e">
        <f t="shared" si="127"/>
        <v>#N/A</v>
      </c>
      <c r="AG283" s="6" t="str">
        <f t="shared" si="128"/>
        <v/>
      </c>
      <c r="AH283" s="6">
        <f t="shared" si="129"/>
        <v>1</v>
      </c>
      <c r="AI283" s="6" t="e">
        <f t="shared" si="130"/>
        <v>#N/A</v>
      </c>
      <c r="AJ283" s="6" t="e">
        <f t="shared" si="131"/>
        <v>#N/A</v>
      </c>
      <c r="AK283" s="6" t="e">
        <f t="shared" si="132"/>
        <v>#N/A</v>
      </c>
      <c r="AL283" s="6" t="e">
        <f t="shared" si="133"/>
        <v>#N/A</v>
      </c>
      <c r="AM283" s="7" t="str">
        <f t="shared" si="134"/>
        <v xml:space="preserve"> </v>
      </c>
      <c r="AN283" s="6" t="e">
        <f t="shared" si="135"/>
        <v>#N/A</v>
      </c>
      <c r="AO283" s="6"/>
      <c r="AP283" s="6"/>
      <c r="AQ283" s="6"/>
      <c r="AR283" s="6"/>
      <c r="AS283" s="6"/>
      <c r="AT283" s="6"/>
      <c r="AU283" s="6"/>
      <c r="AV283" s="6"/>
      <c r="AW283" s="6">
        <f t="shared" si="136"/>
        <v>0</v>
      </c>
      <c r="AX283" s="6" t="e">
        <f t="shared" si="137"/>
        <v>#N/A</v>
      </c>
      <c r="AY283" s="6" t="str">
        <f t="shared" si="138"/>
        <v/>
      </c>
      <c r="AZ283" s="6" t="str">
        <f t="shared" si="139"/>
        <v/>
      </c>
      <c r="BA283" s="6" t="str">
        <f t="shared" si="140"/>
        <v/>
      </c>
      <c r="BB283" s="6" t="str">
        <f t="shared" si="141"/>
        <v/>
      </c>
      <c r="BC283" s="40"/>
      <c r="BI283" t="s">
        <v>1039</v>
      </c>
      <c r="CS283" s="286"/>
      <c r="CT283" s="288"/>
      <c r="CU283" s="331" t="str">
        <f t="shared" si="120"/>
        <v/>
      </c>
      <c r="CV283" s="1" t="str">
        <f t="shared" si="142"/>
        <v/>
      </c>
      <c r="CW283" s="1" t="str">
        <f t="shared" si="143"/>
        <v/>
      </c>
      <c r="CZ283" s="343" t="str">
        <f t="shared" si="121"/>
        <v/>
      </c>
    </row>
    <row r="284" spans="1:104" s="1" customFormat="1" ht="13.5" customHeight="1" x14ac:dyDescent="0.2">
      <c r="A284" s="61">
        <v>269</v>
      </c>
      <c r="B284" s="218"/>
      <c r="C284" s="218"/>
      <c r="D284" s="218"/>
      <c r="E284" s="218"/>
      <c r="F284" s="218"/>
      <c r="G284" s="218"/>
      <c r="H284" s="218"/>
      <c r="I284" s="218"/>
      <c r="J284" s="218"/>
      <c r="K284" s="218"/>
      <c r="L284" s="219"/>
      <c r="M284" s="218"/>
      <c r="N284" s="254"/>
      <c r="O284" s="255"/>
      <c r="P284" s="293" t="str">
        <f>IF(G284="R",IF(OR(AND(実績自動車一覧!H284=SUM(実績事業所!$B$2-1),3&lt;実績自動車一覧!I284),AND(実績自動車一覧!H284=実績事業所!$B$2,4&gt;実績自動車一覧!I284)),"新規",""),"")</f>
        <v/>
      </c>
      <c r="Q284" s="290"/>
      <c r="R284" s="259"/>
      <c r="S284" s="204"/>
      <c r="T284" s="84"/>
      <c r="U284" s="85"/>
      <c r="V284" s="86"/>
      <c r="W284" s="87"/>
      <c r="X284" s="87"/>
      <c r="Y284" s="106"/>
      <c r="Z284" s="16"/>
      <c r="AA284" s="15" t="str">
        <f t="shared" si="122"/>
        <v/>
      </c>
      <c r="AB284" s="15" t="str">
        <f t="shared" si="123"/>
        <v/>
      </c>
      <c r="AC284" s="14" t="str">
        <f t="shared" si="124"/>
        <v/>
      </c>
      <c r="AD284" s="6" t="e">
        <f t="shared" si="125"/>
        <v>#N/A</v>
      </c>
      <c r="AE284" s="6" t="e">
        <f t="shared" si="126"/>
        <v>#N/A</v>
      </c>
      <c r="AF284" s="6" t="e">
        <f t="shared" si="127"/>
        <v>#N/A</v>
      </c>
      <c r="AG284" s="6" t="str">
        <f t="shared" si="128"/>
        <v/>
      </c>
      <c r="AH284" s="6">
        <f t="shared" si="129"/>
        <v>1</v>
      </c>
      <c r="AI284" s="6" t="e">
        <f t="shared" si="130"/>
        <v>#N/A</v>
      </c>
      <c r="AJ284" s="6" t="e">
        <f t="shared" si="131"/>
        <v>#N/A</v>
      </c>
      <c r="AK284" s="6" t="e">
        <f t="shared" si="132"/>
        <v>#N/A</v>
      </c>
      <c r="AL284" s="6" t="e">
        <f t="shared" si="133"/>
        <v>#N/A</v>
      </c>
      <c r="AM284" s="7" t="str">
        <f t="shared" si="134"/>
        <v xml:space="preserve"> </v>
      </c>
      <c r="AN284" s="6" t="e">
        <f t="shared" si="135"/>
        <v>#N/A</v>
      </c>
      <c r="AO284" s="6"/>
      <c r="AP284" s="6"/>
      <c r="AQ284" s="6"/>
      <c r="AR284" s="6"/>
      <c r="AS284" s="6"/>
      <c r="AT284" s="6"/>
      <c r="AU284" s="6"/>
      <c r="AV284" s="6"/>
      <c r="AW284" s="6">
        <f t="shared" si="136"/>
        <v>0</v>
      </c>
      <c r="AX284" s="6" t="e">
        <f t="shared" si="137"/>
        <v>#N/A</v>
      </c>
      <c r="AY284" s="6" t="str">
        <f t="shared" si="138"/>
        <v/>
      </c>
      <c r="AZ284" s="6" t="str">
        <f t="shared" si="139"/>
        <v/>
      </c>
      <c r="BA284" s="6" t="str">
        <f t="shared" si="140"/>
        <v/>
      </c>
      <c r="BB284" s="6" t="str">
        <f t="shared" si="141"/>
        <v/>
      </c>
      <c r="BC284" s="40"/>
      <c r="BI284" t="s">
        <v>1248</v>
      </c>
      <c r="CS284" s="286"/>
      <c r="CT284" s="288"/>
      <c r="CU284" s="331" t="str">
        <f t="shared" si="120"/>
        <v/>
      </c>
      <c r="CV284" s="1" t="str">
        <f t="shared" si="142"/>
        <v/>
      </c>
      <c r="CW284" s="1" t="str">
        <f t="shared" si="143"/>
        <v/>
      </c>
      <c r="CZ284" s="343" t="str">
        <f t="shared" si="121"/>
        <v/>
      </c>
    </row>
    <row r="285" spans="1:104" s="1" customFormat="1" ht="13.5" customHeight="1" x14ac:dyDescent="0.2">
      <c r="A285" s="61">
        <v>270</v>
      </c>
      <c r="B285" s="218"/>
      <c r="C285" s="218"/>
      <c r="D285" s="218"/>
      <c r="E285" s="218"/>
      <c r="F285" s="218"/>
      <c r="G285" s="218"/>
      <c r="H285" s="218"/>
      <c r="I285" s="218"/>
      <c r="J285" s="218"/>
      <c r="K285" s="218"/>
      <c r="L285" s="219"/>
      <c r="M285" s="218"/>
      <c r="N285" s="254"/>
      <c r="O285" s="255"/>
      <c r="P285" s="293" t="str">
        <f>IF(G285="R",IF(OR(AND(実績自動車一覧!H285=SUM(実績事業所!$B$2-1),3&lt;実績自動車一覧!I285),AND(実績自動車一覧!H285=実績事業所!$B$2,4&gt;実績自動車一覧!I285)),"新規",""),"")</f>
        <v/>
      </c>
      <c r="Q285" s="290"/>
      <c r="R285" s="259"/>
      <c r="S285" s="204"/>
      <c r="T285" s="84"/>
      <c r="U285" s="85"/>
      <c r="V285" s="86"/>
      <c r="W285" s="87"/>
      <c r="X285" s="87"/>
      <c r="Y285" s="106"/>
      <c r="Z285" s="16"/>
      <c r="AA285" s="15" t="str">
        <f t="shared" si="122"/>
        <v/>
      </c>
      <c r="AB285" s="15" t="str">
        <f t="shared" si="123"/>
        <v/>
      </c>
      <c r="AC285" s="14" t="str">
        <f t="shared" si="124"/>
        <v/>
      </c>
      <c r="AD285" s="6" t="e">
        <f t="shared" si="125"/>
        <v>#N/A</v>
      </c>
      <c r="AE285" s="6" t="e">
        <f t="shared" si="126"/>
        <v>#N/A</v>
      </c>
      <c r="AF285" s="6" t="e">
        <f t="shared" si="127"/>
        <v>#N/A</v>
      </c>
      <c r="AG285" s="6" t="str">
        <f t="shared" si="128"/>
        <v/>
      </c>
      <c r="AH285" s="6">
        <f t="shared" si="129"/>
        <v>1</v>
      </c>
      <c r="AI285" s="6" t="e">
        <f t="shared" si="130"/>
        <v>#N/A</v>
      </c>
      <c r="AJ285" s="6" t="e">
        <f t="shared" si="131"/>
        <v>#N/A</v>
      </c>
      <c r="AK285" s="6" t="e">
        <f t="shared" si="132"/>
        <v>#N/A</v>
      </c>
      <c r="AL285" s="6" t="e">
        <f t="shared" si="133"/>
        <v>#N/A</v>
      </c>
      <c r="AM285" s="7" t="str">
        <f t="shared" si="134"/>
        <v xml:space="preserve"> </v>
      </c>
      <c r="AN285" s="6" t="e">
        <f t="shared" si="135"/>
        <v>#N/A</v>
      </c>
      <c r="AO285" s="6"/>
      <c r="AP285" s="6"/>
      <c r="AQ285" s="6"/>
      <c r="AR285" s="6"/>
      <c r="AS285" s="6"/>
      <c r="AT285" s="6"/>
      <c r="AU285" s="6"/>
      <c r="AV285" s="6"/>
      <c r="AW285" s="6">
        <f t="shared" si="136"/>
        <v>0</v>
      </c>
      <c r="AX285" s="6" t="e">
        <f t="shared" si="137"/>
        <v>#N/A</v>
      </c>
      <c r="AY285" s="6" t="str">
        <f t="shared" si="138"/>
        <v/>
      </c>
      <c r="AZ285" s="6" t="str">
        <f t="shared" si="139"/>
        <v/>
      </c>
      <c r="BA285" s="6" t="str">
        <f t="shared" si="140"/>
        <v/>
      </c>
      <c r="BB285" s="6" t="str">
        <f t="shared" si="141"/>
        <v/>
      </c>
      <c r="BC285" s="40"/>
      <c r="BI285" t="s">
        <v>1079</v>
      </c>
      <c r="CS285" s="286"/>
      <c r="CT285" s="288"/>
      <c r="CU285" s="331" t="str">
        <f t="shared" si="120"/>
        <v/>
      </c>
      <c r="CV285" s="1" t="str">
        <f t="shared" si="142"/>
        <v/>
      </c>
      <c r="CW285" s="1" t="str">
        <f t="shared" si="143"/>
        <v/>
      </c>
      <c r="CZ285" s="343" t="str">
        <f t="shared" si="121"/>
        <v/>
      </c>
    </row>
    <row r="286" spans="1:104" s="1" customFormat="1" ht="13.5" customHeight="1" x14ac:dyDescent="0.2">
      <c r="A286" s="61">
        <v>271</v>
      </c>
      <c r="B286" s="218"/>
      <c r="C286" s="218"/>
      <c r="D286" s="218"/>
      <c r="E286" s="218"/>
      <c r="F286" s="218"/>
      <c r="G286" s="218"/>
      <c r="H286" s="218"/>
      <c r="I286" s="218"/>
      <c r="J286" s="218"/>
      <c r="K286" s="218"/>
      <c r="L286" s="219"/>
      <c r="M286" s="218"/>
      <c r="N286" s="254"/>
      <c r="O286" s="255"/>
      <c r="P286" s="293" t="str">
        <f>IF(G286="R",IF(OR(AND(実績自動車一覧!H286=SUM(実績事業所!$B$2-1),3&lt;実績自動車一覧!I286),AND(実績自動車一覧!H286=実績事業所!$B$2,4&gt;実績自動車一覧!I286)),"新規",""),"")</f>
        <v/>
      </c>
      <c r="Q286" s="290"/>
      <c r="R286" s="259"/>
      <c r="S286" s="204"/>
      <c r="T286" s="84"/>
      <c r="U286" s="85"/>
      <c r="V286" s="86"/>
      <c r="W286" s="87"/>
      <c r="X286" s="87"/>
      <c r="Y286" s="106"/>
      <c r="Z286" s="16"/>
      <c r="AA286" s="15" t="str">
        <f t="shared" si="122"/>
        <v/>
      </c>
      <c r="AB286" s="15" t="str">
        <f t="shared" si="123"/>
        <v/>
      </c>
      <c r="AC286" s="14" t="str">
        <f t="shared" si="124"/>
        <v/>
      </c>
      <c r="AD286" s="6" t="e">
        <f t="shared" si="125"/>
        <v>#N/A</v>
      </c>
      <c r="AE286" s="6" t="e">
        <f t="shared" si="126"/>
        <v>#N/A</v>
      </c>
      <c r="AF286" s="6" t="e">
        <f t="shared" si="127"/>
        <v>#N/A</v>
      </c>
      <c r="AG286" s="6" t="str">
        <f t="shared" si="128"/>
        <v/>
      </c>
      <c r="AH286" s="6">
        <f t="shared" si="129"/>
        <v>1</v>
      </c>
      <c r="AI286" s="6" t="e">
        <f t="shared" si="130"/>
        <v>#N/A</v>
      </c>
      <c r="AJ286" s="6" t="e">
        <f t="shared" si="131"/>
        <v>#N/A</v>
      </c>
      <c r="AK286" s="6" t="e">
        <f t="shared" si="132"/>
        <v>#N/A</v>
      </c>
      <c r="AL286" s="6" t="e">
        <f t="shared" si="133"/>
        <v>#N/A</v>
      </c>
      <c r="AM286" s="7" t="str">
        <f t="shared" si="134"/>
        <v xml:space="preserve"> </v>
      </c>
      <c r="AN286" s="6" t="e">
        <f t="shared" si="135"/>
        <v>#N/A</v>
      </c>
      <c r="AO286" s="6"/>
      <c r="AP286" s="6"/>
      <c r="AQ286" s="6"/>
      <c r="AR286" s="6"/>
      <c r="AS286" s="6"/>
      <c r="AT286" s="6"/>
      <c r="AU286" s="6"/>
      <c r="AV286" s="6"/>
      <c r="AW286" s="6">
        <f t="shared" si="136"/>
        <v>0</v>
      </c>
      <c r="AX286" s="6" t="e">
        <f t="shared" si="137"/>
        <v>#N/A</v>
      </c>
      <c r="AY286" s="6" t="str">
        <f t="shared" si="138"/>
        <v/>
      </c>
      <c r="AZ286" s="6" t="str">
        <f t="shared" si="139"/>
        <v/>
      </c>
      <c r="BA286" s="6" t="str">
        <f t="shared" si="140"/>
        <v/>
      </c>
      <c r="BB286" s="6" t="str">
        <f t="shared" si="141"/>
        <v/>
      </c>
      <c r="BC286" s="40"/>
      <c r="BI286" t="s">
        <v>1096</v>
      </c>
      <c r="CS286" s="286"/>
      <c r="CT286" s="288"/>
      <c r="CU286" s="331" t="str">
        <f t="shared" si="120"/>
        <v/>
      </c>
      <c r="CV286" s="1" t="str">
        <f t="shared" si="142"/>
        <v/>
      </c>
      <c r="CW286" s="1" t="str">
        <f t="shared" si="143"/>
        <v/>
      </c>
      <c r="CZ286" s="343" t="str">
        <f t="shared" si="121"/>
        <v/>
      </c>
    </row>
    <row r="287" spans="1:104" s="1" customFormat="1" ht="13.5" customHeight="1" x14ac:dyDescent="0.2">
      <c r="A287" s="61">
        <v>272</v>
      </c>
      <c r="B287" s="218"/>
      <c r="C287" s="218"/>
      <c r="D287" s="218"/>
      <c r="E287" s="218"/>
      <c r="F287" s="218"/>
      <c r="G287" s="218"/>
      <c r="H287" s="218"/>
      <c r="I287" s="218"/>
      <c r="J287" s="218"/>
      <c r="K287" s="218"/>
      <c r="L287" s="219"/>
      <c r="M287" s="218"/>
      <c r="N287" s="254"/>
      <c r="O287" s="255"/>
      <c r="P287" s="293" t="str">
        <f>IF(G287="R",IF(OR(AND(実績自動車一覧!H287=SUM(実績事業所!$B$2-1),3&lt;実績自動車一覧!I287),AND(実績自動車一覧!H287=実績事業所!$B$2,4&gt;実績自動車一覧!I287)),"新規",""),"")</f>
        <v/>
      </c>
      <c r="Q287" s="290"/>
      <c r="R287" s="259"/>
      <c r="S287" s="204"/>
      <c r="T287" s="84"/>
      <c r="U287" s="85"/>
      <c r="V287" s="86"/>
      <c r="W287" s="87"/>
      <c r="X287" s="87"/>
      <c r="Y287" s="106"/>
      <c r="Z287" s="16"/>
      <c r="AA287" s="15" t="str">
        <f t="shared" si="122"/>
        <v/>
      </c>
      <c r="AB287" s="15" t="str">
        <f t="shared" si="123"/>
        <v/>
      </c>
      <c r="AC287" s="14" t="str">
        <f t="shared" si="124"/>
        <v/>
      </c>
      <c r="AD287" s="6" t="e">
        <f t="shared" si="125"/>
        <v>#N/A</v>
      </c>
      <c r="AE287" s="6" t="e">
        <f t="shared" si="126"/>
        <v>#N/A</v>
      </c>
      <c r="AF287" s="6" t="e">
        <f t="shared" si="127"/>
        <v>#N/A</v>
      </c>
      <c r="AG287" s="6" t="str">
        <f t="shared" si="128"/>
        <v/>
      </c>
      <c r="AH287" s="6">
        <f t="shared" si="129"/>
        <v>1</v>
      </c>
      <c r="AI287" s="6" t="e">
        <f t="shared" si="130"/>
        <v>#N/A</v>
      </c>
      <c r="AJ287" s="6" t="e">
        <f t="shared" si="131"/>
        <v>#N/A</v>
      </c>
      <c r="AK287" s="6" t="e">
        <f t="shared" si="132"/>
        <v>#N/A</v>
      </c>
      <c r="AL287" s="6" t="e">
        <f t="shared" si="133"/>
        <v>#N/A</v>
      </c>
      <c r="AM287" s="7" t="str">
        <f t="shared" si="134"/>
        <v xml:space="preserve"> </v>
      </c>
      <c r="AN287" s="6" t="e">
        <f t="shared" si="135"/>
        <v>#N/A</v>
      </c>
      <c r="AO287" s="6"/>
      <c r="AP287" s="6"/>
      <c r="AQ287" s="6"/>
      <c r="AR287" s="6"/>
      <c r="AS287" s="6"/>
      <c r="AT287" s="6"/>
      <c r="AU287" s="6"/>
      <c r="AV287" s="6"/>
      <c r="AW287" s="6">
        <f t="shared" si="136"/>
        <v>0</v>
      </c>
      <c r="AX287" s="6" t="e">
        <f t="shared" si="137"/>
        <v>#N/A</v>
      </c>
      <c r="AY287" s="6" t="str">
        <f t="shared" si="138"/>
        <v/>
      </c>
      <c r="AZ287" s="6" t="str">
        <f t="shared" si="139"/>
        <v/>
      </c>
      <c r="BA287" s="6" t="str">
        <f t="shared" si="140"/>
        <v/>
      </c>
      <c r="BB287" s="6" t="str">
        <f t="shared" si="141"/>
        <v/>
      </c>
      <c r="BC287" s="40"/>
      <c r="BI287" t="s">
        <v>1228</v>
      </c>
      <c r="CS287" s="286"/>
      <c r="CT287" s="288"/>
      <c r="CU287" s="331" t="str">
        <f t="shared" si="120"/>
        <v/>
      </c>
      <c r="CV287" s="1" t="str">
        <f t="shared" si="142"/>
        <v/>
      </c>
      <c r="CW287" s="1" t="str">
        <f t="shared" si="143"/>
        <v/>
      </c>
      <c r="CZ287" s="343" t="str">
        <f t="shared" si="121"/>
        <v/>
      </c>
    </row>
    <row r="288" spans="1:104" s="1" customFormat="1" ht="13.5" customHeight="1" x14ac:dyDescent="0.2">
      <c r="A288" s="61">
        <v>273</v>
      </c>
      <c r="B288" s="218"/>
      <c r="C288" s="218"/>
      <c r="D288" s="218"/>
      <c r="E288" s="218"/>
      <c r="F288" s="218"/>
      <c r="G288" s="218"/>
      <c r="H288" s="218"/>
      <c r="I288" s="218"/>
      <c r="J288" s="218"/>
      <c r="K288" s="218"/>
      <c r="L288" s="219"/>
      <c r="M288" s="218"/>
      <c r="N288" s="254"/>
      <c r="O288" s="255"/>
      <c r="P288" s="293" t="str">
        <f>IF(G288="R",IF(OR(AND(実績自動車一覧!H288=SUM(実績事業所!$B$2-1),3&lt;実績自動車一覧!I288),AND(実績自動車一覧!H288=実績事業所!$B$2,4&gt;実績自動車一覧!I288)),"新規",""),"")</f>
        <v/>
      </c>
      <c r="Q288" s="290"/>
      <c r="R288" s="259"/>
      <c r="S288" s="204"/>
      <c r="T288" s="84"/>
      <c r="U288" s="85"/>
      <c r="V288" s="86"/>
      <c r="W288" s="87"/>
      <c r="X288" s="87"/>
      <c r="Y288" s="106"/>
      <c r="Z288" s="16"/>
      <c r="AA288" s="15" t="str">
        <f t="shared" si="122"/>
        <v/>
      </c>
      <c r="AB288" s="15" t="str">
        <f t="shared" si="123"/>
        <v/>
      </c>
      <c r="AC288" s="14" t="str">
        <f t="shared" si="124"/>
        <v/>
      </c>
      <c r="AD288" s="6" t="e">
        <f t="shared" si="125"/>
        <v>#N/A</v>
      </c>
      <c r="AE288" s="6" t="e">
        <f t="shared" si="126"/>
        <v>#N/A</v>
      </c>
      <c r="AF288" s="6" t="e">
        <f t="shared" si="127"/>
        <v>#N/A</v>
      </c>
      <c r="AG288" s="6" t="str">
        <f t="shared" si="128"/>
        <v/>
      </c>
      <c r="AH288" s="6">
        <f t="shared" si="129"/>
        <v>1</v>
      </c>
      <c r="AI288" s="6" t="e">
        <f t="shared" si="130"/>
        <v>#N/A</v>
      </c>
      <c r="AJ288" s="6" t="e">
        <f t="shared" si="131"/>
        <v>#N/A</v>
      </c>
      <c r="AK288" s="6" t="e">
        <f t="shared" si="132"/>
        <v>#N/A</v>
      </c>
      <c r="AL288" s="6" t="e">
        <f t="shared" si="133"/>
        <v>#N/A</v>
      </c>
      <c r="AM288" s="7" t="str">
        <f t="shared" si="134"/>
        <v xml:space="preserve"> </v>
      </c>
      <c r="AN288" s="6" t="e">
        <f t="shared" si="135"/>
        <v>#N/A</v>
      </c>
      <c r="AO288" s="6"/>
      <c r="AP288" s="6"/>
      <c r="AQ288" s="6"/>
      <c r="AR288" s="6"/>
      <c r="AS288" s="6"/>
      <c r="AT288" s="6"/>
      <c r="AU288" s="6"/>
      <c r="AV288" s="6"/>
      <c r="AW288" s="6">
        <f t="shared" si="136"/>
        <v>0</v>
      </c>
      <c r="AX288" s="6" t="e">
        <f t="shared" si="137"/>
        <v>#N/A</v>
      </c>
      <c r="AY288" s="6" t="str">
        <f t="shared" si="138"/>
        <v/>
      </c>
      <c r="AZ288" s="6" t="str">
        <f t="shared" si="139"/>
        <v/>
      </c>
      <c r="BA288" s="6" t="str">
        <f t="shared" si="140"/>
        <v/>
      </c>
      <c r="BB288" s="6" t="str">
        <f t="shared" si="141"/>
        <v/>
      </c>
      <c r="BC288" s="40"/>
      <c r="BI288" t="s">
        <v>1019</v>
      </c>
      <c r="CS288" s="286"/>
      <c r="CT288" s="288"/>
      <c r="CU288" s="331" t="str">
        <f t="shared" si="120"/>
        <v/>
      </c>
      <c r="CV288" s="1" t="str">
        <f t="shared" si="142"/>
        <v/>
      </c>
      <c r="CW288" s="1" t="str">
        <f t="shared" si="143"/>
        <v/>
      </c>
      <c r="CZ288" s="343" t="str">
        <f t="shared" si="121"/>
        <v/>
      </c>
    </row>
    <row r="289" spans="1:104" s="1" customFormat="1" ht="13.5" customHeight="1" x14ac:dyDescent="0.2">
      <c r="A289" s="61">
        <v>274</v>
      </c>
      <c r="B289" s="218"/>
      <c r="C289" s="218"/>
      <c r="D289" s="218"/>
      <c r="E289" s="218"/>
      <c r="F289" s="218"/>
      <c r="G289" s="218"/>
      <c r="H289" s="218"/>
      <c r="I289" s="218"/>
      <c r="J289" s="218"/>
      <c r="K289" s="218"/>
      <c r="L289" s="219"/>
      <c r="M289" s="218"/>
      <c r="N289" s="254"/>
      <c r="O289" s="255"/>
      <c r="P289" s="293" t="str">
        <f>IF(G289="R",IF(OR(AND(実績自動車一覧!H289=SUM(実績事業所!$B$2-1),3&lt;実績自動車一覧!I289),AND(実績自動車一覧!H289=実績事業所!$B$2,4&gt;実績自動車一覧!I289)),"新規",""),"")</f>
        <v/>
      </c>
      <c r="Q289" s="290"/>
      <c r="R289" s="259"/>
      <c r="S289" s="204"/>
      <c r="T289" s="84"/>
      <c r="U289" s="85"/>
      <c r="V289" s="86"/>
      <c r="W289" s="87"/>
      <c r="X289" s="87"/>
      <c r="Y289" s="106"/>
      <c r="Z289" s="16"/>
      <c r="AA289" s="15" t="str">
        <f t="shared" si="122"/>
        <v/>
      </c>
      <c r="AB289" s="15" t="str">
        <f t="shared" si="123"/>
        <v/>
      </c>
      <c r="AC289" s="14" t="str">
        <f t="shared" si="124"/>
        <v/>
      </c>
      <c r="AD289" s="6" t="e">
        <f t="shared" si="125"/>
        <v>#N/A</v>
      </c>
      <c r="AE289" s="6" t="e">
        <f t="shared" si="126"/>
        <v>#N/A</v>
      </c>
      <c r="AF289" s="6" t="e">
        <f t="shared" si="127"/>
        <v>#N/A</v>
      </c>
      <c r="AG289" s="6" t="str">
        <f t="shared" si="128"/>
        <v/>
      </c>
      <c r="AH289" s="6">
        <f t="shared" si="129"/>
        <v>1</v>
      </c>
      <c r="AI289" s="6" t="e">
        <f t="shared" si="130"/>
        <v>#N/A</v>
      </c>
      <c r="AJ289" s="6" t="e">
        <f t="shared" si="131"/>
        <v>#N/A</v>
      </c>
      <c r="AK289" s="6" t="e">
        <f t="shared" si="132"/>
        <v>#N/A</v>
      </c>
      <c r="AL289" s="6" t="e">
        <f t="shared" si="133"/>
        <v>#N/A</v>
      </c>
      <c r="AM289" s="7" t="str">
        <f t="shared" si="134"/>
        <v xml:space="preserve"> </v>
      </c>
      <c r="AN289" s="6" t="e">
        <f t="shared" si="135"/>
        <v>#N/A</v>
      </c>
      <c r="AO289" s="6"/>
      <c r="AP289" s="6"/>
      <c r="AQ289" s="6"/>
      <c r="AR289" s="6"/>
      <c r="AS289" s="6"/>
      <c r="AT289" s="6"/>
      <c r="AU289" s="6"/>
      <c r="AV289" s="6"/>
      <c r="AW289" s="6">
        <f t="shared" si="136"/>
        <v>0</v>
      </c>
      <c r="AX289" s="6" t="e">
        <f t="shared" si="137"/>
        <v>#N/A</v>
      </c>
      <c r="AY289" s="6" t="str">
        <f t="shared" si="138"/>
        <v/>
      </c>
      <c r="AZ289" s="6" t="str">
        <f t="shared" si="139"/>
        <v/>
      </c>
      <c r="BA289" s="6" t="str">
        <f t="shared" si="140"/>
        <v/>
      </c>
      <c r="BB289" s="6" t="str">
        <f t="shared" si="141"/>
        <v/>
      </c>
      <c r="BC289" s="40"/>
      <c r="BI289" t="s">
        <v>1042</v>
      </c>
      <c r="CS289" s="286"/>
      <c r="CT289" s="288"/>
      <c r="CU289" s="331" t="str">
        <f t="shared" si="120"/>
        <v/>
      </c>
      <c r="CV289" s="1" t="str">
        <f t="shared" si="142"/>
        <v/>
      </c>
      <c r="CW289" s="1" t="str">
        <f t="shared" si="143"/>
        <v/>
      </c>
      <c r="CZ289" s="343" t="str">
        <f t="shared" si="121"/>
        <v/>
      </c>
    </row>
    <row r="290" spans="1:104" s="1" customFormat="1" ht="13.5" customHeight="1" x14ac:dyDescent="0.2">
      <c r="A290" s="61">
        <v>275</v>
      </c>
      <c r="B290" s="218"/>
      <c r="C290" s="218"/>
      <c r="D290" s="218"/>
      <c r="E290" s="218"/>
      <c r="F290" s="218"/>
      <c r="G290" s="218"/>
      <c r="H290" s="218"/>
      <c r="I290" s="218"/>
      <c r="J290" s="218"/>
      <c r="K290" s="218"/>
      <c r="L290" s="219"/>
      <c r="M290" s="218"/>
      <c r="N290" s="254"/>
      <c r="O290" s="255"/>
      <c r="P290" s="293" t="str">
        <f>IF(G290="R",IF(OR(AND(実績自動車一覧!H290=SUM(実績事業所!$B$2-1),3&lt;実績自動車一覧!I290),AND(実績自動車一覧!H290=実績事業所!$B$2,4&gt;実績自動車一覧!I290)),"新規",""),"")</f>
        <v/>
      </c>
      <c r="Q290" s="290"/>
      <c r="R290" s="259"/>
      <c r="S290" s="204"/>
      <c r="T290" s="84"/>
      <c r="U290" s="85"/>
      <c r="V290" s="86"/>
      <c r="W290" s="87"/>
      <c r="X290" s="87"/>
      <c r="Y290" s="106"/>
      <c r="Z290" s="16"/>
      <c r="AA290" s="15" t="str">
        <f t="shared" si="122"/>
        <v/>
      </c>
      <c r="AB290" s="15" t="str">
        <f t="shared" si="123"/>
        <v/>
      </c>
      <c r="AC290" s="14" t="str">
        <f t="shared" si="124"/>
        <v/>
      </c>
      <c r="AD290" s="6" t="e">
        <f t="shared" si="125"/>
        <v>#N/A</v>
      </c>
      <c r="AE290" s="6" t="e">
        <f t="shared" si="126"/>
        <v>#N/A</v>
      </c>
      <c r="AF290" s="6" t="e">
        <f t="shared" si="127"/>
        <v>#N/A</v>
      </c>
      <c r="AG290" s="6" t="str">
        <f t="shared" si="128"/>
        <v/>
      </c>
      <c r="AH290" s="6">
        <f t="shared" si="129"/>
        <v>1</v>
      </c>
      <c r="AI290" s="6" t="e">
        <f t="shared" si="130"/>
        <v>#N/A</v>
      </c>
      <c r="AJ290" s="6" t="e">
        <f t="shared" si="131"/>
        <v>#N/A</v>
      </c>
      <c r="AK290" s="6" t="e">
        <f t="shared" si="132"/>
        <v>#N/A</v>
      </c>
      <c r="AL290" s="6" t="e">
        <f t="shared" si="133"/>
        <v>#N/A</v>
      </c>
      <c r="AM290" s="7" t="str">
        <f t="shared" si="134"/>
        <v xml:space="preserve"> </v>
      </c>
      <c r="AN290" s="6" t="e">
        <f t="shared" si="135"/>
        <v>#N/A</v>
      </c>
      <c r="AO290" s="6"/>
      <c r="AP290" s="6"/>
      <c r="AQ290" s="6"/>
      <c r="AR290" s="6"/>
      <c r="AS290" s="6"/>
      <c r="AT290" s="6"/>
      <c r="AU290" s="6"/>
      <c r="AV290" s="6"/>
      <c r="AW290" s="6">
        <f t="shared" si="136"/>
        <v>0</v>
      </c>
      <c r="AX290" s="6" t="e">
        <f t="shared" si="137"/>
        <v>#N/A</v>
      </c>
      <c r="AY290" s="6" t="str">
        <f t="shared" si="138"/>
        <v/>
      </c>
      <c r="AZ290" s="6" t="str">
        <f t="shared" si="139"/>
        <v/>
      </c>
      <c r="BA290" s="6" t="str">
        <f t="shared" si="140"/>
        <v/>
      </c>
      <c r="BB290" s="6" t="str">
        <f t="shared" si="141"/>
        <v/>
      </c>
      <c r="BC290" s="40"/>
      <c r="BI290" t="s">
        <v>1227</v>
      </c>
      <c r="CS290" s="286"/>
      <c r="CT290" s="288"/>
      <c r="CU290" s="331" t="str">
        <f t="shared" si="120"/>
        <v/>
      </c>
      <c r="CV290" s="1" t="str">
        <f t="shared" si="142"/>
        <v/>
      </c>
      <c r="CW290" s="1" t="str">
        <f t="shared" si="143"/>
        <v/>
      </c>
      <c r="CZ290" s="343" t="str">
        <f t="shared" si="121"/>
        <v/>
      </c>
    </row>
    <row r="291" spans="1:104" s="1" customFormat="1" ht="13.5" customHeight="1" x14ac:dyDescent="0.2">
      <c r="A291" s="61">
        <v>276</v>
      </c>
      <c r="B291" s="218"/>
      <c r="C291" s="218"/>
      <c r="D291" s="218"/>
      <c r="E291" s="218"/>
      <c r="F291" s="218"/>
      <c r="G291" s="218"/>
      <c r="H291" s="218"/>
      <c r="I291" s="218"/>
      <c r="J291" s="218"/>
      <c r="K291" s="218"/>
      <c r="L291" s="219"/>
      <c r="M291" s="218"/>
      <c r="N291" s="254"/>
      <c r="O291" s="255"/>
      <c r="P291" s="293" t="str">
        <f>IF(G291="R",IF(OR(AND(実績自動車一覧!H291=SUM(実績事業所!$B$2-1),3&lt;実績自動車一覧!I291),AND(実績自動車一覧!H291=実績事業所!$B$2,4&gt;実績自動車一覧!I291)),"新規",""),"")</f>
        <v/>
      </c>
      <c r="Q291" s="290"/>
      <c r="R291" s="259"/>
      <c r="S291" s="204"/>
      <c r="T291" s="84"/>
      <c r="U291" s="85"/>
      <c r="V291" s="86"/>
      <c r="W291" s="87"/>
      <c r="X291" s="87"/>
      <c r="Y291" s="106"/>
      <c r="Z291" s="16"/>
      <c r="AA291" s="15" t="str">
        <f t="shared" si="122"/>
        <v/>
      </c>
      <c r="AB291" s="15" t="str">
        <f t="shared" si="123"/>
        <v/>
      </c>
      <c r="AC291" s="14" t="str">
        <f t="shared" si="124"/>
        <v/>
      </c>
      <c r="AD291" s="6" t="e">
        <f t="shared" si="125"/>
        <v>#N/A</v>
      </c>
      <c r="AE291" s="6" t="e">
        <f t="shared" si="126"/>
        <v>#N/A</v>
      </c>
      <c r="AF291" s="6" t="e">
        <f t="shared" si="127"/>
        <v>#N/A</v>
      </c>
      <c r="AG291" s="6" t="str">
        <f t="shared" si="128"/>
        <v/>
      </c>
      <c r="AH291" s="6">
        <f t="shared" si="129"/>
        <v>1</v>
      </c>
      <c r="AI291" s="6" t="e">
        <f t="shared" si="130"/>
        <v>#N/A</v>
      </c>
      <c r="AJ291" s="6" t="e">
        <f t="shared" si="131"/>
        <v>#N/A</v>
      </c>
      <c r="AK291" s="6" t="e">
        <f t="shared" si="132"/>
        <v>#N/A</v>
      </c>
      <c r="AL291" s="6" t="e">
        <f t="shared" si="133"/>
        <v>#N/A</v>
      </c>
      <c r="AM291" s="7" t="str">
        <f t="shared" si="134"/>
        <v xml:space="preserve"> </v>
      </c>
      <c r="AN291" s="6" t="e">
        <f t="shared" si="135"/>
        <v>#N/A</v>
      </c>
      <c r="AO291" s="6"/>
      <c r="AP291" s="6"/>
      <c r="AQ291" s="6"/>
      <c r="AR291" s="6"/>
      <c r="AS291" s="6"/>
      <c r="AT291" s="6"/>
      <c r="AU291" s="6"/>
      <c r="AV291" s="6"/>
      <c r="AW291" s="6">
        <f t="shared" si="136"/>
        <v>0</v>
      </c>
      <c r="AX291" s="6" t="e">
        <f t="shared" si="137"/>
        <v>#N/A</v>
      </c>
      <c r="AY291" s="6" t="str">
        <f t="shared" si="138"/>
        <v/>
      </c>
      <c r="AZ291" s="6" t="str">
        <f t="shared" si="139"/>
        <v/>
      </c>
      <c r="BA291" s="6" t="str">
        <f t="shared" si="140"/>
        <v/>
      </c>
      <c r="BB291" s="6" t="str">
        <f t="shared" si="141"/>
        <v/>
      </c>
      <c r="BC291" s="40"/>
      <c r="BI291" t="s">
        <v>1018</v>
      </c>
      <c r="CS291" s="286"/>
      <c r="CT291" s="288"/>
      <c r="CU291" s="331" t="str">
        <f t="shared" si="120"/>
        <v/>
      </c>
      <c r="CV291" s="1" t="str">
        <f t="shared" si="142"/>
        <v/>
      </c>
      <c r="CW291" s="1" t="str">
        <f t="shared" si="143"/>
        <v/>
      </c>
      <c r="CZ291" s="343" t="str">
        <f t="shared" si="121"/>
        <v/>
      </c>
    </row>
    <row r="292" spans="1:104" s="1" customFormat="1" ht="13.5" customHeight="1" x14ac:dyDescent="0.2">
      <c r="A292" s="61">
        <v>277</v>
      </c>
      <c r="B292" s="218"/>
      <c r="C292" s="218"/>
      <c r="D292" s="218"/>
      <c r="E292" s="218"/>
      <c r="F292" s="218"/>
      <c r="G292" s="218"/>
      <c r="H292" s="218"/>
      <c r="I292" s="218"/>
      <c r="J292" s="218"/>
      <c r="K292" s="218"/>
      <c r="L292" s="219"/>
      <c r="M292" s="218"/>
      <c r="N292" s="254"/>
      <c r="O292" s="255"/>
      <c r="P292" s="293" t="str">
        <f>IF(G292="R",IF(OR(AND(実績自動車一覧!H292=SUM(実績事業所!$B$2-1),3&lt;実績自動車一覧!I292),AND(実績自動車一覧!H292=実績事業所!$B$2,4&gt;実績自動車一覧!I292)),"新規",""),"")</f>
        <v/>
      </c>
      <c r="Q292" s="290"/>
      <c r="R292" s="259"/>
      <c r="S292" s="204"/>
      <c r="T292" s="84"/>
      <c r="U292" s="85"/>
      <c r="V292" s="86"/>
      <c r="W292" s="87"/>
      <c r="X292" s="87"/>
      <c r="Y292" s="106"/>
      <c r="Z292" s="16"/>
      <c r="AA292" s="15" t="str">
        <f t="shared" si="122"/>
        <v/>
      </c>
      <c r="AB292" s="15" t="str">
        <f t="shared" si="123"/>
        <v/>
      </c>
      <c r="AC292" s="14" t="str">
        <f t="shared" si="124"/>
        <v/>
      </c>
      <c r="AD292" s="6" t="e">
        <f t="shared" si="125"/>
        <v>#N/A</v>
      </c>
      <c r="AE292" s="6" t="e">
        <f t="shared" si="126"/>
        <v>#N/A</v>
      </c>
      <c r="AF292" s="6" t="e">
        <f t="shared" si="127"/>
        <v>#N/A</v>
      </c>
      <c r="AG292" s="6" t="str">
        <f t="shared" si="128"/>
        <v/>
      </c>
      <c r="AH292" s="6">
        <f t="shared" si="129"/>
        <v>1</v>
      </c>
      <c r="AI292" s="6" t="e">
        <f t="shared" si="130"/>
        <v>#N/A</v>
      </c>
      <c r="AJ292" s="6" t="e">
        <f t="shared" si="131"/>
        <v>#N/A</v>
      </c>
      <c r="AK292" s="6" t="e">
        <f t="shared" si="132"/>
        <v>#N/A</v>
      </c>
      <c r="AL292" s="6" t="e">
        <f t="shared" si="133"/>
        <v>#N/A</v>
      </c>
      <c r="AM292" s="7" t="str">
        <f t="shared" si="134"/>
        <v xml:space="preserve"> </v>
      </c>
      <c r="AN292" s="6" t="e">
        <f t="shared" si="135"/>
        <v>#N/A</v>
      </c>
      <c r="AO292" s="6"/>
      <c r="AP292" s="6"/>
      <c r="AQ292" s="6"/>
      <c r="AR292" s="6"/>
      <c r="AS292" s="6"/>
      <c r="AT292" s="6"/>
      <c r="AU292" s="6"/>
      <c r="AV292" s="6"/>
      <c r="AW292" s="6">
        <f t="shared" si="136"/>
        <v>0</v>
      </c>
      <c r="AX292" s="6" t="e">
        <f t="shared" si="137"/>
        <v>#N/A</v>
      </c>
      <c r="AY292" s="6" t="str">
        <f t="shared" si="138"/>
        <v/>
      </c>
      <c r="AZ292" s="6" t="str">
        <f t="shared" si="139"/>
        <v/>
      </c>
      <c r="BA292" s="6" t="str">
        <f t="shared" si="140"/>
        <v/>
      </c>
      <c r="BB292" s="6" t="str">
        <f t="shared" si="141"/>
        <v/>
      </c>
      <c r="BC292" s="40"/>
      <c r="BI292" t="s">
        <v>1040</v>
      </c>
      <c r="CS292" s="286"/>
      <c r="CT292" s="288"/>
      <c r="CU292" s="331" t="str">
        <f t="shared" si="120"/>
        <v/>
      </c>
      <c r="CV292" s="1" t="str">
        <f t="shared" si="142"/>
        <v/>
      </c>
      <c r="CW292" s="1" t="str">
        <f t="shared" si="143"/>
        <v/>
      </c>
      <c r="CZ292" s="343" t="str">
        <f t="shared" si="121"/>
        <v/>
      </c>
    </row>
    <row r="293" spans="1:104" s="1" customFormat="1" ht="13.5" customHeight="1" x14ac:dyDescent="0.2">
      <c r="A293" s="61">
        <v>278</v>
      </c>
      <c r="B293" s="218"/>
      <c r="C293" s="218"/>
      <c r="D293" s="218"/>
      <c r="E293" s="218"/>
      <c r="F293" s="218"/>
      <c r="G293" s="218"/>
      <c r="H293" s="218"/>
      <c r="I293" s="218"/>
      <c r="J293" s="218"/>
      <c r="K293" s="218"/>
      <c r="L293" s="219"/>
      <c r="M293" s="218"/>
      <c r="N293" s="254"/>
      <c r="O293" s="255"/>
      <c r="P293" s="293" t="str">
        <f>IF(G293="R",IF(OR(AND(実績自動車一覧!H293=SUM(実績事業所!$B$2-1),3&lt;実績自動車一覧!I293),AND(実績自動車一覧!H293=実績事業所!$B$2,4&gt;実績自動車一覧!I293)),"新規",""),"")</f>
        <v/>
      </c>
      <c r="Q293" s="290"/>
      <c r="R293" s="259"/>
      <c r="S293" s="204"/>
      <c r="T293" s="84"/>
      <c r="U293" s="85"/>
      <c r="V293" s="86"/>
      <c r="W293" s="87"/>
      <c r="X293" s="87"/>
      <c r="Y293" s="106"/>
      <c r="Z293" s="16"/>
      <c r="AA293" s="15" t="str">
        <f t="shared" si="122"/>
        <v/>
      </c>
      <c r="AB293" s="15" t="str">
        <f t="shared" si="123"/>
        <v/>
      </c>
      <c r="AC293" s="14" t="str">
        <f t="shared" si="124"/>
        <v/>
      </c>
      <c r="AD293" s="6" t="e">
        <f t="shared" si="125"/>
        <v>#N/A</v>
      </c>
      <c r="AE293" s="6" t="e">
        <f t="shared" si="126"/>
        <v>#N/A</v>
      </c>
      <c r="AF293" s="6" t="e">
        <f t="shared" si="127"/>
        <v>#N/A</v>
      </c>
      <c r="AG293" s="6" t="str">
        <f t="shared" si="128"/>
        <v/>
      </c>
      <c r="AH293" s="6">
        <f t="shared" si="129"/>
        <v>1</v>
      </c>
      <c r="AI293" s="6" t="e">
        <f t="shared" si="130"/>
        <v>#N/A</v>
      </c>
      <c r="AJ293" s="6" t="e">
        <f t="shared" si="131"/>
        <v>#N/A</v>
      </c>
      <c r="AK293" s="6" t="e">
        <f t="shared" si="132"/>
        <v>#N/A</v>
      </c>
      <c r="AL293" s="6" t="e">
        <f t="shared" si="133"/>
        <v>#N/A</v>
      </c>
      <c r="AM293" s="7" t="str">
        <f t="shared" si="134"/>
        <v xml:space="preserve"> </v>
      </c>
      <c r="AN293" s="6" t="e">
        <f t="shared" si="135"/>
        <v>#N/A</v>
      </c>
      <c r="AO293" s="6"/>
      <c r="AP293" s="6"/>
      <c r="AQ293" s="6"/>
      <c r="AR293" s="6"/>
      <c r="AS293" s="6"/>
      <c r="AT293" s="6"/>
      <c r="AU293" s="6"/>
      <c r="AV293" s="6"/>
      <c r="AW293" s="6">
        <f t="shared" si="136"/>
        <v>0</v>
      </c>
      <c r="AX293" s="6" t="e">
        <f t="shared" si="137"/>
        <v>#N/A</v>
      </c>
      <c r="AY293" s="6" t="str">
        <f t="shared" si="138"/>
        <v/>
      </c>
      <c r="AZ293" s="6" t="str">
        <f t="shared" si="139"/>
        <v/>
      </c>
      <c r="BA293" s="6" t="str">
        <f t="shared" si="140"/>
        <v/>
      </c>
      <c r="BB293" s="6" t="str">
        <f t="shared" si="141"/>
        <v/>
      </c>
      <c r="BC293" s="40"/>
      <c r="BI293" t="s">
        <v>1251</v>
      </c>
      <c r="CS293" s="286"/>
      <c r="CT293" s="288"/>
      <c r="CU293" s="331" t="str">
        <f t="shared" si="120"/>
        <v/>
      </c>
      <c r="CV293" s="1" t="str">
        <f t="shared" si="142"/>
        <v/>
      </c>
      <c r="CW293" s="1" t="str">
        <f t="shared" si="143"/>
        <v/>
      </c>
      <c r="CZ293" s="343" t="str">
        <f t="shared" si="121"/>
        <v/>
      </c>
    </row>
    <row r="294" spans="1:104" s="1" customFormat="1" ht="13.5" customHeight="1" x14ac:dyDescent="0.2">
      <c r="A294" s="61">
        <v>279</v>
      </c>
      <c r="B294" s="218"/>
      <c r="C294" s="218"/>
      <c r="D294" s="218"/>
      <c r="E294" s="218"/>
      <c r="F294" s="218"/>
      <c r="G294" s="218"/>
      <c r="H294" s="218"/>
      <c r="I294" s="218"/>
      <c r="J294" s="218"/>
      <c r="K294" s="218"/>
      <c r="L294" s="219"/>
      <c r="M294" s="218"/>
      <c r="N294" s="254"/>
      <c r="O294" s="255"/>
      <c r="P294" s="293" t="str">
        <f>IF(G294="R",IF(OR(AND(実績自動車一覧!H294=SUM(実績事業所!$B$2-1),3&lt;実績自動車一覧!I294),AND(実績自動車一覧!H294=実績事業所!$B$2,4&gt;実績自動車一覧!I294)),"新規",""),"")</f>
        <v/>
      </c>
      <c r="Q294" s="290"/>
      <c r="R294" s="259"/>
      <c r="S294" s="204"/>
      <c r="T294" s="84"/>
      <c r="U294" s="85"/>
      <c r="V294" s="86"/>
      <c r="W294" s="87"/>
      <c r="X294" s="87"/>
      <c r="Y294" s="106"/>
      <c r="Z294" s="16"/>
      <c r="AA294" s="15" t="str">
        <f t="shared" si="122"/>
        <v/>
      </c>
      <c r="AB294" s="15" t="str">
        <f t="shared" si="123"/>
        <v/>
      </c>
      <c r="AC294" s="14" t="str">
        <f t="shared" si="124"/>
        <v/>
      </c>
      <c r="AD294" s="6" t="e">
        <f t="shared" si="125"/>
        <v>#N/A</v>
      </c>
      <c r="AE294" s="6" t="e">
        <f t="shared" si="126"/>
        <v>#N/A</v>
      </c>
      <c r="AF294" s="6" t="e">
        <f t="shared" si="127"/>
        <v>#N/A</v>
      </c>
      <c r="AG294" s="6" t="str">
        <f t="shared" si="128"/>
        <v/>
      </c>
      <c r="AH294" s="6">
        <f t="shared" si="129"/>
        <v>1</v>
      </c>
      <c r="AI294" s="6" t="e">
        <f t="shared" si="130"/>
        <v>#N/A</v>
      </c>
      <c r="AJ294" s="6" t="e">
        <f t="shared" si="131"/>
        <v>#N/A</v>
      </c>
      <c r="AK294" s="6" t="e">
        <f t="shared" si="132"/>
        <v>#N/A</v>
      </c>
      <c r="AL294" s="6" t="e">
        <f t="shared" si="133"/>
        <v>#N/A</v>
      </c>
      <c r="AM294" s="7" t="str">
        <f t="shared" si="134"/>
        <v xml:space="preserve"> </v>
      </c>
      <c r="AN294" s="6" t="e">
        <f t="shared" si="135"/>
        <v>#N/A</v>
      </c>
      <c r="AO294" s="6"/>
      <c r="AP294" s="6"/>
      <c r="AQ294" s="6"/>
      <c r="AR294" s="6"/>
      <c r="AS294" s="6"/>
      <c r="AT294" s="6"/>
      <c r="AU294" s="6"/>
      <c r="AV294" s="6"/>
      <c r="AW294" s="6">
        <f t="shared" si="136"/>
        <v>0</v>
      </c>
      <c r="AX294" s="6" t="e">
        <f t="shared" si="137"/>
        <v>#N/A</v>
      </c>
      <c r="AY294" s="6" t="str">
        <f t="shared" si="138"/>
        <v/>
      </c>
      <c r="AZ294" s="6" t="str">
        <f t="shared" si="139"/>
        <v/>
      </c>
      <c r="BA294" s="6" t="str">
        <f t="shared" si="140"/>
        <v/>
      </c>
      <c r="BB294" s="6" t="str">
        <f t="shared" si="141"/>
        <v/>
      </c>
      <c r="BC294" s="40"/>
      <c r="BI294" t="s">
        <v>1081</v>
      </c>
      <c r="CS294" s="286"/>
      <c r="CT294" s="288"/>
      <c r="CU294" s="331" t="str">
        <f t="shared" si="120"/>
        <v/>
      </c>
      <c r="CV294" s="1" t="str">
        <f t="shared" si="142"/>
        <v/>
      </c>
      <c r="CW294" s="1" t="str">
        <f t="shared" si="143"/>
        <v/>
      </c>
      <c r="CZ294" s="343" t="str">
        <f t="shared" si="121"/>
        <v/>
      </c>
    </row>
    <row r="295" spans="1:104" s="1" customFormat="1" ht="13.5" customHeight="1" x14ac:dyDescent="0.2">
      <c r="A295" s="61">
        <v>280</v>
      </c>
      <c r="B295" s="218"/>
      <c r="C295" s="218"/>
      <c r="D295" s="218"/>
      <c r="E295" s="218"/>
      <c r="F295" s="218"/>
      <c r="G295" s="218"/>
      <c r="H295" s="218"/>
      <c r="I295" s="218"/>
      <c r="J295" s="218"/>
      <c r="K295" s="218"/>
      <c r="L295" s="219"/>
      <c r="M295" s="218"/>
      <c r="N295" s="254"/>
      <c r="O295" s="255"/>
      <c r="P295" s="293" t="str">
        <f>IF(G295="R",IF(OR(AND(実績自動車一覧!H295=SUM(実績事業所!$B$2-1),3&lt;実績自動車一覧!I295),AND(実績自動車一覧!H295=実績事業所!$B$2,4&gt;実績自動車一覧!I295)),"新規",""),"")</f>
        <v/>
      </c>
      <c r="Q295" s="290"/>
      <c r="R295" s="259"/>
      <c r="S295" s="204"/>
      <c r="T295" s="84"/>
      <c r="U295" s="85"/>
      <c r="V295" s="86"/>
      <c r="W295" s="87"/>
      <c r="X295" s="87"/>
      <c r="Y295" s="106"/>
      <c r="Z295" s="16"/>
      <c r="AA295" s="15" t="str">
        <f t="shared" si="122"/>
        <v/>
      </c>
      <c r="AB295" s="15" t="str">
        <f t="shared" si="123"/>
        <v/>
      </c>
      <c r="AC295" s="14" t="str">
        <f t="shared" si="124"/>
        <v/>
      </c>
      <c r="AD295" s="6" t="e">
        <f t="shared" si="125"/>
        <v>#N/A</v>
      </c>
      <c r="AE295" s="6" t="e">
        <f t="shared" si="126"/>
        <v>#N/A</v>
      </c>
      <c r="AF295" s="6" t="e">
        <f t="shared" si="127"/>
        <v>#N/A</v>
      </c>
      <c r="AG295" s="6" t="str">
        <f t="shared" si="128"/>
        <v/>
      </c>
      <c r="AH295" s="6">
        <f t="shared" si="129"/>
        <v>1</v>
      </c>
      <c r="AI295" s="6" t="e">
        <f t="shared" si="130"/>
        <v>#N/A</v>
      </c>
      <c r="AJ295" s="6" t="e">
        <f t="shared" si="131"/>
        <v>#N/A</v>
      </c>
      <c r="AK295" s="6" t="e">
        <f t="shared" si="132"/>
        <v>#N/A</v>
      </c>
      <c r="AL295" s="6" t="e">
        <f t="shared" si="133"/>
        <v>#N/A</v>
      </c>
      <c r="AM295" s="7" t="str">
        <f t="shared" si="134"/>
        <v xml:space="preserve"> </v>
      </c>
      <c r="AN295" s="6" t="e">
        <f t="shared" si="135"/>
        <v>#N/A</v>
      </c>
      <c r="AO295" s="6"/>
      <c r="AP295" s="6"/>
      <c r="AQ295" s="6"/>
      <c r="AR295" s="6"/>
      <c r="AS295" s="6"/>
      <c r="AT295" s="6"/>
      <c r="AU295" s="6"/>
      <c r="AV295" s="6"/>
      <c r="AW295" s="6">
        <f t="shared" si="136"/>
        <v>0</v>
      </c>
      <c r="AX295" s="6" t="e">
        <f t="shared" si="137"/>
        <v>#N/A</v>
      </c>
      <c r="AY295" s="6" t="str">
        <f t="shared" si="138"/>
        <v/>
      </c>
      <c r="AZ295" s="6" t="str">
        <f t="shared" si="139"/>
        <v/>
      </c>
      <c r="BA295" s="6" t="str">
        <f t="shared" si="140"/>
        <v/>
      </c>
      <c r="BB295" s="6" t="str">
        <f t="shared" si="141"/>
        <v/>
      </c>
      <c r="BC295" s="40"/>
      <c r="BI295" t="s">
        <v>1098</v>
      </c>
      <c r="CS295" s="286"/>
      <c r="CT295" s="288"/>
      <c r="CU295" s="331" t="str">
        <f t="shared" si="120"/>
        <v/>
      </c>
      <c r="CV295" s="1" t="str">
        <f t="shared" si="142"/>
        <v/>
      </c>
      <c r="CW295" s="1" t="str">
        <f t="shared" si="143"/>
        <v/>
      </c>
      <c r="CZ295" s="343" t="str">
        <f t="shared" si="121"/>
        <v/>
      </c>
    </row>
    <row r="296" spans="1:104" s="1" customFormat="1" ht="13.5" customHeight="1" x14ac:dyDescent="0.2">
      <c r="A296" s="61">
        <v>281</v>
      </c>
      <c r="B296" s="218"/>
      <c r="C296" s="218"/>
      <c r="D296" s="218"/>
      <c r="E296" s="218"/>
      <c r="F296" s="218"/>
      <c r="G296" s="218"/>
      <c r="H296" s="218"/>
      <c r="I296" s="218"/>
      <c r="J296" s="218"/>
      <c r="K296" s="218"/>
      <c r="L296" s="219"/>
      <c r="M296" s="218"/>
      <c r="N296" s="254"/>
      <c r="O296" s="255"/>
      <c r="P296" s="293" t="str">
        <f>IF(G296="R",IF(OR(AND(実績自動車一覧!H296=SUM(実績事業所!$B$2-1),3&lt;実績自動車一覧!I296),AND(実績自動車一覧!H296=実績事業所!$B$2,4&gt;実績自動車一覧!I296)),"新規",""),"")</f>
        <v/>
      </c>
      <c r="Q296" s="290"/>
      <c r="R296" s="259"/>
      <c r="S296" s="204"/>
      <c r="T296" s="84"/>
      <c r="U296" s="85"/>
      <c r="V296" s="86"/>
      <c r="W296" s="87"/>
      <c r="X296" s="87"/>
      <c r="Y296" s="106"/>
      <c r="Z296" s="16"/>
      <c r="AA296" s="15" t="str">
        <f t="shared" si="122"/>
        <v/>
      </c>
      <c r="AB296" s="15" t="str">
        <f t="shared" si="123"/>
        <v/>
      </c>
      <c r="AC296" s="14" t="str">
        <f t="shared" si="124"/>
        <v/>
      </c>
      <c r="AD296" s="6" t="e">
        <f t="shared" si="125"/>
        <v>#N/A</v>
      </c>
      <c r="AE296" s="6" t="e">
        <f t="shared" si="126"/>
        <v>#N/A</v>
      </c>
      <c r="AF296" s="6" t="e">
        <f t="shared" si="127"/>
        <v>#N/A</v>
      </c>
      <c r="AG296" s="6" t="str">
        <f t="shared" si="128"/>
        <v/>
      </c>
      <c r="AH296" s="6">
        <f t="shared" si="129"/>
        <v>1</v>
      </c>
      <c r="AI296" s="6" t="e">
        <f t="shared" si="130"/>
        <v>#N/A</v>
      </c>
      <c r="AJ296" s="6" t="e">
        <f t="shared" si="131"/>
        <v>#N/A</v>
      </c>
      <c r="AK296" s="6" t="e">
        <f t="shared" si="132"/>
        <v>#N/A</v>
      </c>
      <c r="AL296" s="6" t="e">
        <f t="shared" si="133"/>
        <v>#N/A</v>
      </c>
      <c r="AM296" s="7" t="str">
        <f t="shared" si="134"/>
        <v xml:space="preserve"> </v>
      </c>
      <c r="AN296" s="6" t="e">
        <f t="shared" si="135"/>
        <v>#N/A</v>
      </c>
      <c r="AO296" s="6"/>
      <c r="AP296" s="6"/>
      <c r="AQ296" s="6"/>
      <c r="AR296" s="6"/>
      <c r="AS296" s="6"/>
      <c r="AT296" s="6"/>
      <c r="AU296" s="6"/>
      <c r="AV296" s="6"/>
      <c r="AW296" s="6">
        <f t="shared" si="136"/>
        <v>0</v>
      </c>
      <c r="AX296" s="6" t="e">
        <f t="shared" si="137"/>
        <v>#N/A</v>
      </c>
      <c r="AY296" s="6" t="str">
        <f t="shared" si="138"/>
        <v/>
      </c>
      <c r="AZ296" s="6" t="str">
        <f t="shared" si="139"/>
        <v/>
      </c>
      <c r="BA296" s="6" t="str">
        <f t="shared" si="140"/>
        <v/>
      </c>
      <c r="BB296" s="6" t="str">
        <f t="shared" si="141"/>
        <v/>
      </c>
      <c r="BC296" s="40"/>
      <c r="BI296" t="s">
        <v>1250</v>
      </c>
      <c r="CS296" s="286"/>
      <c r="CT296" s="288"/>
      <c r="CU296" s="331" t="str">
        <f t="shared" si="120"/>
        <v/>
      </c>
      <c r="CV296" s="1" t="str">
        <f t="shared" si="142"/>
        <v/>
      </c>
      <c r="CW296" s="1" t="str">
        <f t="shared" si="143"/>
        <v/>
      </c>
      <c r="CZ296" s="343" t="str">
        <f t="shared" si="121"/>
        <v/>
      </c>
    </row>
    <row r="297" spans="1:104" s="1" customFormat="1" ht="13.5" customHeight="1" x14ac:dyDescent="0.2">
      <c r="A297" s="61">
        <v>282</v>
      </c>
      <c r="B297" s="218"/>
      <c r="C297" s="218"/>
      <c r="D297" s="218"/>
      <c r="E297" s="218"/>
      <c r="F297" s="218"/>
      <c r="G297" s="218"/>
      <c r="H297" s="218"/>
      <c r="I297" s="218"/>
      <c r="J297" s="218"/>
      <c r="K297" s="218"/>
      <c r="L297" s="219"/>
      <c r="M297" s="218"/>
      <c r="N297" s="254"/>
      <c r="O297" s="255"/>
      <c r="P297" s="293" t="str">
        <f>IF(G297="R",IF(OR(AND(実績自動車一覧!H297=SUM(実績事業所!$B$2-1),3&lt;実績自動車一覧!I297),AND(実績自動車一覧!H297=実績事業所!$B$2,4&gt;実績自動車一覧!I297)),"新規",""),"")</f>
        <v/>
      </c>
      <c r="Q297" s="290"/>
      <c r="R297" s="259"/>
      <c r="S297" s="204"/>
      <c r="T297" s="84"/>
      <c r="U297" s="85"/>
      <c r="V297" s="86"/>
      <c r="W297" s="87"/>
      <c r="X297" s="87"/>
      <c r="Y297" s="106"/>
      <c r="Z297" s="16"/>
      <c r="AA297" s="15" t="str">
        <f t="shared" si="122"/>
        <v/>
      </c>
      <c r="AB297" s="15" t="str">
        <f t="shared" si="123"/>
        <v/>
      </c>
      <c r="AC297" s="14" t="str">
        <f t="shared" si="124"/>
        <v/>
      </c>
      <c r="AD297" s="6" t="e">
        <f t="shared" si="125"/>
        <v>#N/A</v>
      </c>
      <c r="AE297" s="6" t="e">
        <f t="shared" si="126"/>
        <v>#N/A</v>
      </c>
      <c r="AF297" s="6" t="e">
        <f t="shared" si="127"/>
        <v>#N/A</v>
      </c>
      <c r="AG297" s="6" t="str">
        <f t="shared" si="128"/>
        <v/>
      </c>
      <c r="AH297" s="6">
        <f t="shared" si="129"/>
        <v>1</v>
      </c>
      <c r="AI297" s="6" t="e">
        <f t="shared" si="130"/>
        <v>#N/A</v>
      </c>
      <c r="AJ297" s="6" t="e">
        <f t="shared" si="131"/>
        <v>#N/A</v>
      </c>
      <c r="AK297" s="6" t="e">
        <f t="shared" si="132"/>
        <v>#N/A</v>
      </c>
      <c r="AL297" s="6" t="e">
        <f t="shared" si="133"/>
        <v>#N/A</v>
      </c>
      <c r="AM297" s="7" t="str">
        <f t="shared" si="134"/>
        <v xml:space="preserve"> </v>
      </c>
      <c r="AN297" s="6" t="e">
        <f t="shared" si="135"/>
        <v>#N/A</v>
      </c>
      <c r="AO297" s="6"/>
      <c r="AP297" s="6"/>
      <c r="AQ297" s="6"/>
      <c r="AR297" s="6"/>
      <c r="AS297" s="6"/>
      <c r="AT297" s="6"/>
      <c r="AU297" s="6"/>
      <c r="AV297" s="6"/>
      <c r="AW297" s="6">
        <f t="shared" si="136"/>
        <v>0</v>
      </c>
      <c r="AX297" s="6" t="e">
        <f t="shared" si="137"/>
        <v>#N/A</v>
      </c>
      <c r="AY297" s="6" t="str">
        <f t="shared" si="138"/>
        <v/>
      </c>
      <c r="AZ297" s="6" t="str">
        <f t="shared" si="139"/>
        <v/>
      </c>
      <c r="BA297" s="6" t="str">
        <f t="shared" si="140"/>
        <v/>
      </c>
      <c r="BB297" s="6" t="str">
        <f t="shared" si="141"/>
        <v/>
      </c>
      <c r="BC297" s="40"/>
      <c r="BI297" t="s">
        <v>1080</v>
      </c>
      <c r="CS297" s="286"/>
      <c r="CT297" s="288"/>
      <c r="CU297" s="331" t="str">
        <f t="shared" si="120"/>
        <v/>
      </c>
      <c r="CV297" s="1" t="str">
        <f t="shared" si="142"/>
        <v/>
      </c>
      <c r="CW297" s="1" t="str">
        <f t="shared" si="143"/>
        <v/>
      </c>
      <c r="CZ297" s="343" t="str">
        <f t="shared" si="121"/>
        <v/>
      </c>
    </row>
    <row r="298" spans="1:104" s="1" customFormat="1" ht="13.5" customHeight="1" x14ac:dyDescent="0.2">
      <c r="A298" s="61">
        <v>283</v>
      </c>
      <c r="B298" s="218"/>
      <c r="C298" s="218"/>
      <c r="D298" s="218"/>
      <c r="E298" s="218"/>
      <c r="F298" s="218"/>
      <c r="G298" s="218"/>
      <c r="H298" s="218"/>
      <c r="I298" s="218"/>
      <c r="J298" s="218"/>
      <c r="K298" s="218"/>
      <c r="L298" s="219"/>
      <c r="M298" s="218"/>
      <c r="N298" s="254"/>
      <c r="O298" s="255"/>
      <c r="P298" s="293" t="str">
        <f>IF(G298="R",IF(OR(AND(実績自動車一覧!H298=SUM(実績事業所!$B$2-1),3&lt;実績自動車一覧!I298),AND(実績自動車一覧!H298=実績事業所!$B$2,4&gt;実績自動車一覧!I298)),"新規",""),"")</f>
        <v/>
      </c>
      <c r="Q298" s="290"/>
      <c r="R298" s="259"/>
      <c r="S298" s="204"/>
      <c r="T298" s="84"/>
      <c r="U298" s="85"/>
      <c r="V298" s="86"/>
      <c r="W298" s="87"/>
      <c r="X298" s="87"/>
      <c r="Y298" s="106"/>
      <c r="Z298" s="16"/>
      <c r="AA298" s="15" t="str">
        <f t="shared" si="122"/>
        <v/>
      </c>
      <c r="AB298" s="15" t="str">
        <f t="shared" si="123"/>
        <v/>
      </c>
      <c r="AC298" s="14" t="str">
        <f t="shared" si="124"/>
        <v/>
      </c>
      <c r="AD298" s="6" t="e">
        <f t="shared" si="125"/>
        <v>#N/A</v>
      </c>
      <c r="AE298" s="6" t="e">
        <f t="shared" si="126"/>
        <v>#N/A</v>
      </c>
      <c r="AF298" s="6" t="e">
        <f t="shared" si="127"/>
        <v>#N/A</v>
      </c>
      <c r="AG298" s="6" t="str">
        <f t="shared" si="128"/>
        <v/>
      </c>
      <c r="AH298" s="6">
        <f t="shared" si="129"/>
        <v>1</v>
      </c>
      <c r="AI298" s="6" t="e">
        <f t="shared" si="130"/>
        <v>#N/A</v>
      </c>
      <c r="AJ298" s="6" t="e">
        <f t="shared" si="131"/>
        <v>#N/A</v>
      </c>
      <c r="AK298" s="6" t="e">
        <f t="shared" si="132"/>
        <v>#N/A</v>
      </c>
      <c r="AL298" s="6" t="e">
        <f t="shared" si="133"/>
        <v>#N/A</v>
      </c>
      <c r="AM298" s="7" t="str">
        <f t="shared" si="134"/>
        <v xml:space="preserve"> </v>
      </c>
      <c r="AN298" s="6" t="e">
        <f t="shared" si="135"/>
        <v>#N/A</v>
      </c>
      <c r="AO298" s="6"/>
      <c r="AP298" s="6"/>
      <c r="AQ298" s="6"/>
      <c r="AR298" s="6"/>
      <c r="AS298" s="6"/>
      <c r="AT298" s="6"/>
      <c r="AU298" s="6"/>
      <c r="AV298" s="6"/>
      <c r="AW298" s="6">
        <f t="shared" si="136"/>
        <v>0</v>
      </c>
      <c r="AX298" s="6" t="e">
        <f t="shared" si="137"/>
        <v>#N/A</v>
      </c>
      <c r="AY298" s="6" t="str">
        <f t="shared" si="138"/>
        <v/>
      </c>
      <c r="AZ298" s="6" t="str">
        <f t="shared" si="139"/>
        <v/>
      </c>
      <c r="BA298" s="6" t="str">
        <f t="shared" si="140"/>
        <v/>
      </c>
      <c r="BB298" s="6" t="str">
        <f t="shared" si="141"/>
        <v/>
      </c>
      <c r="BC298" s="40"/>
      <c r="BI298" t="s">
        <v>1097</v>
      </c>
      <c r="CS298" s="286"/>
      <c r="CT298" s="288"/>
      <c r="CU298" s="331" t="str">
        <f t="shared" si="120"/>
        <v/>
      </c>
      <c r="CV298" s="1" t="str">
        <f t="shared" si="142"/>
        <v/>
      </c>
      <c r="CW298" s="1" t="str">
        <f t="shared" si="143"/>
        <v/>
      </c>
      <c r="CZ298" s="343" t="str">
        <f t="shared" si="121"/>
        <v/>
      </c>
    </row>
    <row r="299" spans="1:104" s="1" customFormat="1" ht="13.5" customHeight="1" x14ac:dyDescent="0.2">
      <c r="A299" s="61">
        <v>284</v>
      </c>
      <c r="B299" s="218"/>
      <c r="C299" s="218"/>
      <c r="D299" s="218"/>
      <c r="E299" s="218"/>
      <c r="F299" s="218"/>
      <c r="G299" s="218"/>
      <c r="H299" s="218"/>
      <c r="I299" s="218"/>
      <c r="J299" s="218"/>
      <c r="K299" s="218"/>
      <c r="L299" s="219"/>
      <c r="M299" s="218"/>
      <c r="N299" s="254"/>
      <c r="O299" s="255"/>
      <c r="P299" s="293" t="str">
        <f>IF(G299="R",IF(OR(AND(実績自動車一覧!H299=SUM(実績事業所!$B$2-1),3&lt;実績自動車一覧!I299),AND(実績自動車一覧!H299=実績事業所!$B$2,4&gt;実績自動車一覧!I299)),"新規",""),"")</f>
        <v/>
      </c>
      <c r="Q299" s="290"/>
      <c r="R299" s="259"/>
      <c r="S299" s="204"/>
      <c r="T299" s="84"/>
      <c r="U299" s="85"/>
      <c r="V299" s="86"/>
      <c r="W299" s="87"/>
      <c r="X299" s="87"/>
      <c r="Y299" s="106"/>
      <c r="Z299" s="16"/>
      <c r="AA299" s="15" t="str">
        <f t="shared" si="122"/>
        <v/>
      </c>
      <c r="AB299" s="15" t="str">
        <f t="shared" si="123"/>
        <v/>
      </c>
      <c r="AC299" s="14" t="str">
        <f t="shared" si="124"/>
        <v/>
      </c>
      <c r="AD299" s="6" t="e">
        <f t="shared" si="125"/>
        <v>#N/A</v>
      </c>
      <c r="AE299" s="6" t="e">
        <f t="shared" si="126"/>
        <v>#N/A</v>
      </c>
      <c r="AF299" s="6" t="e">
        <f t="shared" si="127"/>
        <v>#N/A</v>
      </c>
      <c r="AG299" s="6" t="str">
        <f t="shared" si="128"/>
        <v/>
      </c>
      <c r="AH299" s="6">
        <f t="shared" si="129"/>
        <v>1</v>
      </c>
      <c r="AI299" s="6" t="e">
        <f t="shared" si="130"/>
        <v>#N/A</v>
      </c>
      <c r="AJ299" s="6" t="e">
        <f t="shared" si="131"/>
        <v>#N/A</v>
      </c>
      <c r="AK299" s="6" t="e">
        <f t="shared" si="132"/>
        <v>#N/A</v>
      </c>
      <c r="AL299" s="6" t="e">
        <f t="shared" si="133"/>
        <v>#N/A</v>
      </c>
      <c r="AM299" s="7" t="str">
        <f t="shared" si="134"/>
        <v xml:space="preserve"> </v>
      </c>
      <c r="AN299" s="6" t="e">
        <f t="shared" si="135"/>
        <v>#N/A</v>
      </c>
      <c r="AO299" s="6"/>
      <c r="AP299" s="6"/>
      <c r="AQ299" s="6"/>
      <c r="AR299" s="6"/>
      <c r="AS299" s="6"/>
      <c r="AT299" s="6"/>
      <c r="AU299" s="6"/>
      <c r="AV299" s="6"/>
      <c r="AW299" s="6">
        <f t="shared" si="136"/>
        <v>0</v>
      </c>
      <c r="AX299" s="6" t="e">
        <f t="shared" si="137"/>
        <v>#N/A</v>
      </c>
      <c r="AY299" s="6" t="str">
        <f t="shared" si="138"/>
        <v/>
      </c>
      <c r="AZ299" s="6" t="str">
        <f t="shared" si="139"/>
        <v/>
      </c>
      <c r="BA299" s="6" t="str">
        <f t="shared" si="140"/>
        <v/>
      </c>
      <c r="BB299" s="6" t="str">
        <f t="shared" si="141"/>
        <v/>
      </c>
      <c r="BC299" s="40"/>
      <c r="BI299" t="s">
        <v>1271</v>
      </c>
      <c r="CS299" s="286"/>
      <c r="CT299" s="288"/>
      <c r="CU299" s="331" t="str">
        <f t="shared" si="120"/>
        <v/>
      </c>
      <c r="CV299" s="1" t="str">
        <f t="shared" si="142"/>
        <v/>
      </c>
      <c r="CW299" s="1" t="str">
        <f t="shared" si="143"/>
        <v/>
      </c>
      <c r="CZ299" s="343" t="str">
        <f t="shared" si="121"/>
        <v/>
      </c>
    </row>
    <row r="300" spans="1:104" s="1" customFormat="1" ht="13.5" customHeight="1" x14ac:dyDescent="0.2">
      <c r="A300" s="61">
        <v>285</v>
      </c>
      <c r="B300" s="218"/>
      <c r="C300" s="218"/>
      <c r="D300" s="218"/>
      <c r="E300" s="218"/>
      <c r="F300" s="218"/>
      <c r="G300" s="218"/>
      <c r="H300" s="218"/>
      <c r="I300" s="218"/>
      <c r="J300" s="218"/>
      <c r="K300" s="218"/>
      <c r="L300" s="219"/>
      <c r="M300" s="218"/>
      <c r="N300" s="254"/>
      <c r="O300" s="255"/>
      <c r="P300" s="293" t="str">
        <f>IF(G300="R",IF(OR(AND(実績自動車一覧!H300=SUM(実績事業所!$B$2-1),3&lt;実績自動車一覧!I300),AND(実績自動車一覧!H300=実績事業所!$B$2,4&gt;実績自動車一覧!I300)),"新規",""),"")</f>
        <v/>
      </c>
      <c r="Q300" s="290"/>
      <c r="R300" s="259"/>
      <c r="S300" s="204"/>
      <c r="T300" s="84"/>
      <c r="U300" s="85"/>
      <c r="V300" s="86"/>
      <c r="W300" s="87"/>
      <c r="X300" s="87"/>
      <c r="Y300" s="106"/>
      <c r="Z300" s="16"/>
      <c r="AA300" s="15" t="str">
        <f t="shared" si="122"/>
        <v/>
      </c>
      <c r="AB300" s="15" t="str">
        <f t="shared" si="123"/>
        <v/>
      </c>
      <c r="AC300" s="14" t="str">
        <f t="shared" si="124"/>
        <v/>
      </c>
      <c r="AD300" s="6" t="e">
        <f t="shared" si="125"/>
        <v>#N/A</v>
      </c>
      <c r="AE300" s="6" t="e">
        <f t="shared" si="126"/>
        <v>#N/A</v>
      </c>
      <c r="AF300" s="6" t="e">
        <f t="shared" si="127"/>
        <v>#N/A</v>
      </c>
      <c r="AG300" s="6" t="str">
        <f t="shared" si="128"/>
        <v/>
      </c>
      <c r="AH300" s="6">
        <f t="shared" si="129"/>
        <v>1</v>
      </c>
      <c r="AI300" s="6" t="e">
        <f t="shared" si="130"/>
        <v>#N/A</v>
      </c>
      <c r="AJ300" s="6" t="e">
        <f t="shared" si="131"/>
        <v>#N/A</v>
      </c>
      <c r="AK300" s="6" t="e">
        <f t="shared" si="132"/>
        <v>#N/A</v>
      </c>
      <c r="AL300" s="6" t="e">
        <f t="shared" si="133"/>
        <v>#N/A</v>
      </c>
      <c r="AM300" s="7" t="str">
        <f t="shared" si="134"/>
        <v xml:space="preserve"> </v>
      </c>
      <c r="AN300" s="6" t="e">
        <f t="shared" si="135"/>
        <v>#N/A</v>
      </c>
      <c r="AO300" s="6"/>
      <c r="AP300" s="6"/>
      <c r="AQ300" s="6"/>
      <c r="AR300" s="6"/>
      <c r="AS300" s="6"/>
      <c r="AT300" s="6"/>
      <c r="AU300" s="6"/>
      <c r="AV300" s="6"/>
      <c r="AW300" s="6">
        <f t="shared" si="136"/>
        <v>0</v>
      </c>
      <c r="AX300" s="6" t="e">
        <f t="shared" si="137"/>
        <v>#N/A</v>
      </c>
      <c r="AY300" s="6" t="str">
        <f t="shared" si="138"/>
        <v/>
      </c>
      <c r="AZ300" s="6" t="str">
        <f t="shared" si="139"/>
        <v/>
      </c>
      <c r="BA300" s="6" t="str">
        <f t="shared" si="140"/>
        <v/>
      </c>
      <c r="BB300" s="6" t="str">
        <f t="shared" si="141"/>
        <v/>
      </c>
      <c r="BC300" s="40"/>
      <c r="BI300" t="s">
        <v>1174</v>
      </c>
      <c r="CS300" s="286"/>
      <c r="CT300" s="288"/>
      <c r="CU300" s="331" t="str">
        <f t="shared" si="120"/>
        <v/>
      </c>
      <c r="CV300" s="1" t="str">
        <f t="shared" si="142"/>
        <v/>
      </c>
      <c r="CW300" s="1" t="str">
        <f t="shared" si="143"/>
        <v/>
      </c>
      <c r="CZ300" s="343" t="str">
        <f t="shared" si="121"/>
        <v/>
      </c>
    </row>
    <row r="301" spans="1:104" s="1" customFormat="1" ht="13.5" customHeight="1" x14ac:dyDescent="0.2">
      <c r="A301" s="61">
        <v>286</v>
      </c>
      <c r="B301" s="218"/>
      <c r="C301" s="218"/>
      <c r="D301" s="218"/>
      <c r="E301" s="218"/>
      <c r="F301" s="218"/>
      <c r="G301" s="218"/>
      <c r="H301" s="218"/>
      <c r="I301" s="218"/>
      <c r="J301" s="218"/>
      <c r="K301" s="218"/>
      <c r="L301" s="219"/>
      <c r="M301" s="218"/>
      <c r="N301" s="254"/>
      <c r="O301" s="255"/>
      <c r="P301" s="293" t="str">
        <f>IF(G301="R",IF(OR(AND(実績自動車一覧!H301=SUM(実績事業所!$B$2-1),3&lt;実績自動車一覧!I301),AND(実績自動車一覧!H301=実績事業所!$B$2,4&gt;実績自動車一覧!I301)),"新規",""),"")</f>
        <v/>
      </c>
      <c r="Q301" s="290"/>
      <c r="R301" s="259"/>
      <c r="S301" s="204"/>
      <c r="T301" s="84"/>
      <c r="U301" s="85"/>
      <c r="V301" s="86"/>
      <c r="W301" s="87"/>
      <c r="X301" s="87"/>
      <c r="Y301" s="106"/>
      <c r="Z301" s="16"/>
      <c r="AA301" s="15" t="str">
        <f t="shared" si="122"/>
        <v/>
      </c>
      <c r="AB301" s="15" t="str">
        <f t="shared" si="123"/>
        <v/>
      </c>
      <c r="AC301" s="14" t="str">
        <f t="shared" si="124"/>
        <v/>
      </c>
      <c r="AD301" s="6" t="e">
        <f t="shared" si="125"/>
        <v>#N/A</v>
      </c>
      <c r="AE301" s="6" t="e">
        <f t="shared" si="126"/>
        <v>#N/A</v>
      </c>
      <c r="AF301" s="6" t="e">
        <f t="shared" si="127"/>
        <v>#N/A</v>
      </c>
      <c r="AG301" s="6" t="str">
        <f t="shared" si="128"/>
        <v/>
      </c>
      <c r="AH301" s="6">
        <f t="shared" si="129"/>
        <v>1</v>
      </c>
      <c r="AI301" s="6" t="e">
        <f t="shared" si="130"/>
        <v>#N/A</v>
      </c>
      <c r="AJ301" s="6" t="e">
        <f t="shared" si="131"/>
        <v>#N/A</v>
      </c>
      <c r="AK301" s="6" t="e">
        <f t="shared" si="132"/>
        <v>#N/A</v>
      </c>
      <c r="AL301" s="6" t="e">
        <f t="shared" si="133"/>
        <v>#N/A</v>
      </c>
      <c r="AM301" s="7" t="str">
        <f t="shared" si="134"/>
        <v xml:space="preserve"> </v>
      </c>
      <c r="AN301" s="6" t="e">
        <f t="shared" si="135"/>
        <v>#N/A</v>
      </c>
      <c r="AO301" s="6"/>
      <c r="AP301" s="6"/>
      <c r="AQ301" s="6"/>
      <c r="AR301" s="6"/>
      <c r="AS301" s="6"/>
      <c r="AT301" s="6"/>
      <c r="AU301" s="6"/>
      <c r="AV301" s="6"/>
      <c r="AW301" s="6">
        <f t="shared" si="136"/>
        <v>0</v>
      </c>
      <c r="AX301" s="6" t="e">
        <f t="shared" si="137"/>
        <v>#N/A</v>
      </c>
      <c r="AY301" s="6" t="str">
        <f t="shared" si="138"/>
        <v/>
      </c>
      <c r="AZ301" s="6" t="str">
        <f t="shared" si="139"/>
        <v/>
      </c>
      <c r="BA301" s="6" t="str">
        <f t="shared" si="140"/>
        <v/>
      </c>
      <c r="BB301" s="6" t="str">
        <f t="shared" si="141"/>
        <v/>
      </c>
      <c r="BC301" s="40"/>
      <c r="BI301" t="s">
        <v>1183</v>
      </c>
      <c r="CS301" s="286"/>
      <c r="CT301" s="288"/>
      <c r="CU301" s="331" t="str">
        <f t="shared" si="120"/>
        <v/>
      </c>
      <c r="CV301" s="1" t="str">
        <f t="shared" si="142"/>
        <v/>
      </c>
      <c r="CW301" s="1" t="str">
        <f t="shared" si="143"/>
        <v/>
      </c>
      <c r="CZ301" s="343" t="str">
        <f t="shared" si="121"/>
        <v/>
      </c>
    </row>
    <row r="302" spans="1:104" s="1" customFormat="1" ht="13.5" customHeight="1" x14ac:dyDescent="0.2">
      <c r="A302" s="61">
        <v>287</v>
      </c>
      <c r="B302" s="218"/>
      <c r="C302" s="218"/>
      <c r="D302" s="218"/>
      <c r="E302" s="218"/>
      <c r="F302" s="218"/>
      <c r="G302" s="218"/>
      <c r="H302" s="218"/>
      <c r="I302" s="218"/>
      <c r="J302" s="218"/>
      <c r="K302" s="218"/>
      <c r="L302" s="219"/>
      <c r="M302" s="218"/>
      <c r="N302" s="254"/>
      <c r="O302" s="255"/>
      <c r="P302" s="293" t="str">
        <f>IF(G302="R",IF(OR(AND(実績自動車一覧!H302=SUM(実績事業所!$B$2-1),3&lt;実績自動車一覧!I302),AND(実績自動車一覧!H302=実績事業所!$B$2,4&gt;実績自動車一覧!I302)),"新規",""),"")</f>
        <v/>
      </c>
      <c r="Q302" s="290"/>
      <c r="R302" s="259"/>
      <c r="S302" s="204"/>
      <c r="T302" s="84"/>
      <c r="U302" s="85"/>
      <c r="V302" s="86"/>
      <c r="W302" s="87"/>
      <c r="X302" s="87"/>
      <c r="Y302" s="106"/>
      <c r="Z302" s="16"/>
      <c r="AA302" s="15" t="str">
        <f t="shared" si="122"/>
        <v/>
      </c>
      <c r="AB302" s="15" t="str">
        <f t="shared" si="123"/>
        <v/>
      </c>
      <c r="AC302" s="14" t="str">
        <f t="shared" si="124"/>
        <v/>
      </c>
      <c r="AD302" s="6" t="e">
        <f t="shared" si="125"/>
        <v>#N/A</v>
      </c>
      <c r="AE302" s="6" t="e">
        <f t="shared" si="126"/>
        <v>#N/A</v>
      </c>
      <c r="AF302" s="6" t="e">
        <f t="shared" si="127"/>
        <v>#N/A</v>
      </c>
      <c r="AG302" s="6" t="str">
        <f t="shared" si="128"/>
        <v/>
      </c>
      <c r="AH302" s="6">
        <f t="shared" si="129"/>
        <v>1</v>
      </c>
      <c r="AI302" s="6" t="e">
        <f t="shared" si="130"/>
        <v>#N/A</v>
      </c>
      <c r="AJ302" s="6" t="e">
        <f t="shared" si="131"/>
        <v>#N/A</v>
      </c>
      <c r="AK302" s="6" t="e">
        <f t="shared" si="132"/>
        <v>#N/A</v>
      </c>
      <c r="AL302" s="6" t="e">
        <f t="shared" si="133"/>
        <v>#N/A</v>
      </c>
      <c r="AM302" s="7" t="str">
        <f t="shared" si="134"/>
        <v xml:space="preserve"> </v>
      </c>
      <c r="AN302" s="6" t="e">
        <f t="shared" si="135"/>
        <v>#N/A</v>
      </c>
      <c r="AO302" s="6"/>
      <c r="AP302" s="6"/>
      <c r="AQ302" s="6"/>
      <c r="AR302" s="6"/>
      <c r="AS302" s="6"/>
      <c r="AT302" s="6"/>
      <c r="AU302" s="6"/>
      <c r="AV302" s="6"/>
      <c r="AW302" s="6">
        <f t="shared" si="136"/>
        <v>0</v>
      </c>
      <c r="AX302" s="6" t="e">
        <f t="shared" si="137"/>
        <v>#N/A</v>
      </c>
      <c r="AY302" s="6" t="str">
        <f t="shared" si="138"/>
        <v/>
      </c>
      <c r="AZ302" s="6" t="str">
        <f t="shared" si="139"/>
        <v/>
      </c>
      <c r="BA302" s="6" t="str">
        <f t="shared" si="140"/>
        <v/>
      </c>
      <c r="BB302" s="6" t="str">
        <f t="shared" si="141"/>
        <v/>
      </c>
      <c r="BC302" s="40"/>
      <c r="BI302" t="s">
        <v>1269</v>
      </c>
      <c r="CS302" s="286"/>
      <c r="CT302" s="288"/>
      <c r="CU302" s="331" t="str">
        <f t="shared" si="120"/>
        <v/>
      </c>
      <c r="CV302" s="1" t="str">
        <f t="shared" si="142"/>
        <v/>
      </c>
      <c r="CW302" s="1" t="str">
        <f t="shared" si="143"/>
        <v/>
      </c>
      <c r="CZ302" s="343" t="str">
        <f t="shared" si="121"/>
        <v/>
      </c>
    </row>
    <row r="303" spans="1:104" s="1" customFormat="1" ht="13.5" customHeight="1" x14ac:dyDescent="0.2">
      <c r="A303" s="61">
        <v>288</v>
      </c>
      <c r="B303" s="218"/>
      <c r="C303" s="218"/>
      <c r="D303" s="218"/>
      <c r="E303" s="218"/>
      <c r="F303" s="218"/>
      <c r="G303" s="218"/>
      <c r="H303" s="218"/>
      <c r="I303" s="218"/>
      <c r="J303" s="218"/>
      <c r="K303" s="218"/>
      <c r="L303" s="219"/>
      <c r="M303" s="218"/>
      <c r="N303" s="254"/>
      <c r="O303" s="255"/>
      <c r="P303" s="293" t="str">
        <f>IF(G303="R",IF(OR(AND(実績自動車一覧!H303=SUM(実績事業所!$B$2-1),3&lt;実績自動車一覧!I303),AND(実績自動車一覧!H303=実績事業所!$B$2,4&gt;実績自動車一覧!I303)),"新規",""),"")</f>
        <v/>
      </c>
      <c r="Q303" s="290"/>
      <c r="R303" s="259"/>
      <c r="S303" s="204"/>
      <c r="T303" s="84"/>
      <c r="U303" s="85"/>
      <c r="V303" s="86"/>
      <c r="W303" s="87"/>
      <c r="X303" s="87"/>
      <c r="Y303" s="106"/>
      <c r="Z303" s="16"/>
      <c r="AA303" s="15" t="str">
        <f t="shared" si="122"/>
        <v/>
      </c>
      <c r="AB303" s="15" t="str">
        <f t="shared" si="123"/>
        <v/>
      </c>
      <c r="AC303" s="14" t="str">
        <f t="shared" si="124"/>
        <v/>
      </c>
      <c r="AD303" s="6" t="e">
        <f t="shared" si="125"/>
        <v>#N/A</v>
      </c>
      <c r="AE303" s="6" t="e">
        <f t="shared" si="126"/>
        <v>#N/A</v>
      </c>
      <c r="AF303" s="6" t="e">
        <f t="shared" si="127"/>
        <v>#N/A</v>
      </c>
      <c r="AG303" s="6" t="str">
        <f t="shared" si="128"/>
        <v/>
      </c>
      <c r="AH303" s="6">
        <f t="shared" si="129"/>
        <v>1</v>
      </c>
      <c r="AI303" s="6" t="e">
        <f t="shared" si="130"/>
        <v>#N/A</v>
      </c>
      <c r="AJ303" s="6" t="e">
        <f t="shared" si="131"/>
        <v>#N/A</v>
      </c>
      <c r="AK303" s="6" t="e">
        <f t="shared" si="132"/>
        <v>#N/A</v>
      </c>
      <c r="AL303" s="6" t="e">
        <f t="shared" si="133"/>
        <v>#N/A</v>
      </c>
      <c r="AM303" s="7" t="str">
        <f t="shared" si="134"/>
        <v xml:space="preserve"> </v>
      </c>
      <c r="AN303" s="6" t="e">
        <f t="shared" si="135"/>
        <v>#N/A</v>
      </c>
      <c r="AO303" s="6"/>
      <c r="AP303" s="6"/>
      <c r="AQ303" s="6"/>
      <c r="AR303" s="6"/>
      <c r="AS303" s="6"/>
      <c r="AT303" s="6"/>
      <c r="AU303" s="6"/>
      <c r="AV303" s="6"/>
      <c r="AW303" s="6">
        <f t="shared" si="136"/>
        <v>0</v>
      </c>
      <c r="AX303" s="6" t="e">
        <f t="shared" si="137"/>
        <v>#N/A</v>
      </c>
      <c r="AY303" s="6" t="str">
        <f t="shared" si="138"/>
        <v/>
      </c>
      <c r="AZ303" s="6" t="str">
        <f t="shared" si="139"/>
        <v/>
      </c>
      <c r="BA303" s="6" t="str">
        <f t="shared" si="140"/>
        <v/>
      </c>
      <c r="BB303" s="6" t="str">
        <f t="shared" si="141"/>
        <v/>
      </c>
      <c r="BC303" s="40"/>
      <c r="BI303" t="s">
        <v>1173</v>
      </c>
      <c r="CS303" s="286"/>
      <c r="CT303" s="288"/>
      <c r="CU303" s="331" t="str">
        <f t="shared" si="120"/>
        <v/>
      </c>
      <c r="CV303" s="1" t="str">
        <f t="shared" si="142"/>
        <v/>
      </c>
      <c r="CW303" s="1" t="str">
        <f t="shared" si="143"/>
        <v/>
      </c>
      <c r="CZ303" s="343" t="str">
        <f t="shared" si="121"/>
        <v/>
      </c>
    </row>
    <row r="304" spans="1:104" s="1" customFormat="1" ht="13.5" customHeight="1" x14ac:dyDescent="0.2">
      <c r="A304" s="61">
        <v>289</v>
      </c>
      <c r="B304" s="218"/>
      <c r="C304" s="218"/>
      <c r="D304" s="218"/>
      <c r="E304" s="218"/>
      <c r="F304" s="218"/>
      <c r="G304" s="218"/>
      <c r="H304" s="218"/>
      <c r="I304" s="218"/>
      <c r="J304" s="218"/>
      <c r="K304" s="218"/>
      <c r="L304" s="219"/>
      <c r="M304" s="218"/>
      <c r="N304" s="254"/>
      <c r="O304" s="255"/>
      <c r="P304" s="293" t="str">
        <f>IF(G304="R",IF(OR(AND(実績自動車一覧!H304=SUM(実績事業所!$B$2-1),3&lt;実績自動車一覧!I304),AND(実績自動車一覧!H304=実績事業所!$B$2,4&gt;実績自動車一覧!I304)),"新規",""),"")</f>
        <v/>
      </c>
      <c r="Q304" s="290"/>
      <c r="R304" s="259"/>
      <c r="S304" s="204"/>
      <c r="T304" s="84"/>
      <c r="U304" s="85"/>
      <c r="V304" s="86"/>
      <c r="W304" s="87"/>
      <c r="X304" s="87"/>
      <c r="Y304" s="106"/>
      <c r="Z304" s="16"/>
      <c r="AA304" s="15" t="str">
        <f t="shared" si="122"/>
        <v/>
      </c>
      <c r="AB304" s="15" t="str">
        <f t="shared" si="123"/>
        <v/>
      </c>
      <c r="AC304" s="14" t="str">
        <f t="shared" si="124"/>
        <v/>
      </c>
      <c r="AD304" s="6" t="e">
        <f t="shared" si="125"/>
        <v>#N/A</v>
      </c>
      <c r="AE304" s="6" t="e">
        <f t="shared" si="126"/>
        <v>#N/A</v>
      </c>
      <c r="AF304" s="6" t="e">
        <f t="shared" si="127"/>
        <v>#N/A</v>
      </c>
      <c r="AG304" s="6" t="str">
        <f t="shared" si="128"/>
        <v/>
      </c>
      <c r="AH304" s="6">
        <f t="shared" si="129"/>
        <v>1</v>
      </c>
      <c r="AI304" s="6" t="e">
        <f t="shared" si="130"/>
        <v>#N/A</v>
      </c>
      <c r="AJ304" s="6" t="e">
        <f t="shared" si="131"/>
        <v>#N/A</v>
      </c>
      <c r="AK304" s="6" t="e">
        <f t="shared" si="132"/>
        <v>#N/A</v>
      </c>
      <c r="AL304" s="6" t="e">
        <f t="shared" si="133"/>
        <v>#N/A</v>
      </c>
      <c r="AM304" s="7" t="str">
        <f t="shared" si="134"/>
        <v xml:space="preserve"> </v>
      </c>
      <c r="AN304" s="6" t="e">
        <f t="shared" si="135"/>
        <v>#N/A</v>
      </c>
      <c r="AO304" s="6"/>
      <c r="AP304" s="6"/>
      <c r="AQ304" s="6"/>
      <c r="AR304" s="6"/>
      <c r="AS304" s="6"/>
      <c r="AT304" s="6"/>
      <c r="AU304" s="6"/>
      <c r="AV304" s="6"/>
      <c r="AW304" s="6">
        <f t="shared" si="136"/>
        <v>0</v>
      </c>
      <c r="AX304" s="6" t="e">
        <f t="shared" si="137"/>
        <v>#N/A</v>
      </c>
      <c r="AY304" s="6" t="str">
        <f t="shared" si="138"/>
        <v/>
      </c>
      <c r="AZ304" s="6" t="str">
        <f t="shared" si="139"/>
        <v/>
      </c>
      <c r="BA304" s="6" t="str">
        <f t="shared" si="140"/>
        <v/>
      </c>
      <c r="BB304" s="6" t="str">
        <f t="shared" si="141"/>
        <v/>
      </c>
      <c r="BC304" s="40"/>
      <c r="BI304" t="s">
        <v>1182</v>
      </c>
      <c r="CS304" s="286"/>
      <c r="CT304" s="288"/>
      <c r="CU304" s="331" t="str">
        <f t="shared" si="120"/>
        <v/>
      </c>
      <c r="CV304" s="1" t="str">
        <f t="shared" si="142"/>
        <v/>
      </c>
      <c r="CW304" s="1" t="str">
        <f t="shared" si="143"/>
        <v/>
      </c>
      <c r="CZ304" s="343" t="str">
        <f t="shared" si="121"/>
        <v/>
      </c>
    </row>
    <row r="305" spans="1:104" s="1" customFormat="1" ht="13.5" customHeight="1" x14ac:dyDescent="0.2">
      <c r="A305" s="61">
        <v>290</v>
      </c>
      <c r="B305" s="218"/>
      <c r="C305" s="218"/>
      <c r="D305" s="218"/>
      <c r="E305" s="218"/>
      <c r="F305" s="218"/>
      <c r="G305" s="218"/>
      <c r="H305" s="218"/>
      <c r="I305" s="218"/>
      <c r="J305" s="218"/>
      <c r="K305" s="218"/>
      <c r="L305" s="219"/>
      <c r="M305" s="218"/>
      <c r="N305" s="254"/>
      <c r="O305" s="255"/>
      <c r="P305" s="293" t="str">
        <f>IF(G305="R",IF(OR(AND(実績自動車一覧!H305=SUM(実績事業所!$B$2-1),3&lt;実績自動車一覧!I305),AND(実績自動車一覧!H305=実績事業所!$B$2,4&gt;実績自動車一覧!I305)),"新規",""),"")</f>
        <v/>
      </c>
      <c r="Q305" s="290"/>
      <c r="R305" s="259"/>
      <c r="S305" s="204"/>
      <c r="T305" s="84"/>
      <c r="U305" s="85"/>
      <c r="V305" s="86"/>
      <c r="W305" s="87"/>
      <c r="X305" s="87"/>
      <c r="Y305" s="106"/>
      <c r="Z305" s="16"/>
      <c r="AA305" s="15" t="str">
        <f t="shared" si="122"/>
        <v/>
      </c>
      <c r="AB305" s="15" t="str">
        <f t="shared" si="123"/>
        <v/>
      </c>
      <c r="AC305" s="14" t="str">
        <f t="shared" si="124"/>
        <v/>
      </c>
      <c r="AD305" s="6" t="e">
        <f t="shared" si="125"/>
        <v>#N/A</v>
      </c>
      <c r="AE305" s="6" t="e">
        <f t="shared" si="126"/>
        <v>#N/A</v>
      </c>
      <c r="AF305" s="6" t="e">
        <f t="shared" si="127"/>
        <v>#N/A</v>
      </c>
      <c r="AG305" s="6" t="str">
        <f t="shared" si="128"/>
        <v/>
      </c>
      <c r="AH305" s="6">
        <f t="shared" si="129"/>
        <v>1</v>
      </c>
      <c r="AI305" s="6" t="e">
        <f t="shared" si="130"/>
        <v>#N/A</v>
      </c>
      <c r="AJ305" s="6" t="e">
        <f t="shared" si="131"/>
        <v>#N/A</v>
      </c>
      <c r="AK305" s="6" t="e">
        <f t="shared" si="132"/>
        <v>#N/A</v>
      </c>
      <c r="AL305" s="6" t="e">
        <f t="shared" si="133"/>
        <v>#N/A</v>
      </c>
      <c r="AM305" s="7" t="str">
        <f t="shared" si="134"/>
        <v xml:space="preserve"> </v>
      </c>
      <c r="AN305" s="6" t="e">
        <f t="shared" si="135"/>
        <v>#N/A</v>
      </c>
      <c r="AO305" s="6"/>
      <c r="AP305" s="6"/>
      <c r="AQ305" s="6"/>
      <c r="AR305" s="6"/>
      <c r="AS305" s="6"/>
      <c r="AT305" s="6"/>
      <c r="AU305" s="6"/>
      <c r="AV305" s="6"/>
      <c r="AW305" s="6">
        <f t="shared" si="136"/>
        <v>0</v>
      </c>
      <c r="AX305" s="6" t="e">
        <f t="shared" si="137"/>
        <v>#N/A</v>
      </c>
      <c r="AY305" s="6" t="str">
        <f t="shared" si="138"/>
        <v/>
      </c>
      <c r="AZ305" s="6" t="str">
        <f t="shared" si="139"/>
        <v/>
      </c>
      <c r="BA305" s="6" t="str">
        <f t="shared" si="140"/>
        <v/>
      </c>
      <c r="BB305" s="6" t="str">
        <f t="shared" si="141"/>
        <v/>
      </c>
      <c r="BC305" s="40"/>
      <c r="BI305" t="s">
        <v>1283</v>
      </c>
      <c r="CS305" s="286"/>
      <c r="CT305" s="288"/>
      <c r="CU305" s="331" t="str">
        <f t="shared" si="120"/>
        <v/>
      </c>
      <c r="CV305" s="1" t="str">
        <f t="shared" si="142"/>
        <v/>
      </c>
      <c r="CW305" s="1" t="str">
        <f t="shared" si="143"/>
        <v/>
      </c>
      <c r="CZ305" s="343" t="str">
        <f t="shared" si="121"/>
        <v/>
      </c>
    </row>
    <row r="306" spans="1:104" s="1" customFormat="1" ht="13.5" customHeight="1" x14ac:dyDescent="0.2">
      <c r="A306" s="61">
        <v>291</v>
      </c>
      <c r="B306" s="218"/>
      <c r="C306" s="218"/>
      <c r="D306" s="218"/>
      <c r="E306" s="218"/>
      <c r="F306" s="218"/>
      <c r="G306" s="218"/>
      <c r="H306" s="218"/>
      <c r="I306" s="218"/>
      <c r="J306" s="218"/>
      <c r="K306" s="218"/>
      <c r="L306" s="219"/>
      <c r="M306" s="218"/>
      <c r="N306" s="254"/>
      <c r="O306" s="255"/>
      <c r="P306" s="293" t="str">
        <f>IF(G306="R",IF(OR(AND(実績自動車一覧!H306=SUM(実績事業所!$B$2-1),3&lt;実績自動車一覧!I306),AND(実績自動車一覧!H306=実績事業所!$B$2,4&gt;実績自動車一覧!I306)),"新規",""),"")</f>
        <v/>
      </c>
      <c r="Q306" s="290"/>
      <c r="R306" s="259"/>
      <c r="S306" s="204"/>
      <c r="T306" s="84"/>
      <c r="U306" s="85"/>
      <c r="V306" s="86"/>
      <c r="W306" s="87"/>
      <c r="X306" s="87"/>
      <c r="Y306" s="106"/>
      <c r="Z306" s="16"/>
      <c r="AA306" s="15" t="str">
        <f t="shared" si="122"/>
        <v/>
      </c>
      <c r="AB306" s="15" t="str">
        <f t="shared" si="123"/>
        <v/>
      </c>
      <c r="AC306" s="14" t="str">
        <f t="shared" si="124"/>
        <v/>
      </c>
      <c r="AD306" s="6" t="e">
        <f t="shared" si="125"/>
        <v>#N/A</v>
      </c>
      <c r="AE306" s="6" t="e">
        <f t="shared" si="126"/>
        <v>#N/A</v>
      </c>
      <c r="AF306" s="6" t="e">
        <f t="shared" si="127"/>
        <v>#N/A</v>
      </c>
      <c r="AG306" s="6" t="str">
        <f t="shared" si="128"/>
        <v/>
      </c>
      <c r="AH306" s="6">
        <f t="shared" si="129"/>
        <v>1</v>
      </c>
      <c r="AI306" s="6" t="e">
        <f t="shared" si="130"/>
        <v>#N/A</v>
      </c>
      <c r="AJ306" s="6" t="e">
        <f t="shared" si="131"/>
        <v>#N/A</v>
      </c>
      <c r="AK306" s="6" t="e">
        <f t="shared" si="132"/>
        <v>#N/A</v>
      </c>
      <c r="AL306" s="6" t="e">
        <f t="shared" si="133"/>
        <v>#N/A</v>
      </c>
      <c r="AM306" s="7" t="str">
        <f t="shared" si="134"/>
        <v xml:space="preserve"> </v>
      </c>
      <c r="AN306" s="6" t="e">
        <f t="shared" si="135"/>
        <v>#N/A</v>
      </c>
      <c r="AO306" s="6"/>
      <c r="AP306" s="6"/>
      <c r="AQ306" s="6"/>
      <c r="AR306" s="6"/>
      <c r="AS306" s="6"/>
      <c r="AT306" s="6"/>
      <c r="AU306" s="6"/>
      <c r="AV306" s="6"/>
      <c r="AW306" s="6">
        <f t="shared" si="136"/>
        <v>0</v>
      </c>
      <c r="AX306" s="6" t="e">
        <f t="shared" si="137"/>
        <v>#N/A</v>
      </c>
      <c r="AY306" s="6" t="str">
        <f t="shared" si="138"/>
        <v/>
      </c>
      <c r="AZ306" s="6" t="str">
        <f t="shared" si="139"/>
        <v/>
      </c>
      <c r="BA306" s="6" t="str">
        <f t="shared" si="140"/>
        <v/>
      </c>
      <c r="BB306" s="6" t="str">
        <f t="shared" si="141"/>
        <v/>
      </c>
      <c r="BC306" s="40"/>
      <c r="BI306" t="s">
        <v>1204</v>
      </c>
      <c r="CS306" s="286"/>
      <c r="CT306" s="288"/>
      <c r="CU306" s="331" t="str">
        <f t="shared" si="120"/>
        <v/>
      </c>
      <c r="CV306" s="1" t="str">
        <f t="shared" si="142"/>
        <v/>
      </c>
      <c r="CW306" s="1" t="str">
        <f t="shared" si="143"/>
        <v/>
      </c>
      <c r="CZ306" s="343" t="str">
        <f t="shared" si="121"/>
        <v/>
      </c>
    </row>
    <row r="307" spans="1:104" s="1" customFormat="1" ht="13.5" customHeight="1" x14ac:dyDescent="0.2">
      <c r="A307" s="61">
        <v>292</v>
      </c>
      <c r="B307" s="218"/>
      <c r="C307" s="218"/>
      <c r="D307" s="218"/>
      <c r="E307" s="218"/>
      <c r="F307" s="218"/>
      <c r="G307" s="218"/>
      <c r="H307" s="218"/>
      <c r="I307" s="218"/>
      <c r="J307" s="218"/>
      <c r="K307" s="218"/>
      <c r="L307" s="219"/>
      <c r="M307" s="218"/>
      <c r="N307" s="254"/>
      <c r="O307" s="255"/>
      <c r="P307" s="293" t="str">
        <f>IF(G307="R",IF(OR(AND(実績自動車一覧!H307=SUM(実績事業所!$B$2-1),3&lt;実績自動車一覧!I307),AND(実績自動車一覧!H307=実績事業所!$B$2,4&gt;実績自動車一覧!I307)),"新規",""),"")</f>
        <v/>
      </c>
      <c r="Q307" s="290"/>
      <c r="R307" s="259"/>
      <c r="S307" s="204"/>
      <c r="T307" s="84"/>
      <c r="U307" s="85"/>
      <c r="V307" s="86"/>
      <c r="W307" s="87"/>
      <c r="X307" s="87"/>
      <c r="Y307" s="106"/>
      <c r="Z307" s="16"/>
      <c r="AA307" s="15" t="str">
        <f t="shared" si="122"/>
        <v/>
      </c>
      <c r="AB307" s="15" t="str">
        <f t="shared" si="123"/>
        <v/>
      </c>
      <c r="AC307" s="14" t="str">
        <f t="shared" si="124"/>
        <v/>
      </c>
      <c r="AD307" s="6" t="e">
        <f t="shared" si="125"/>
        <v>#N/A</v>
      </c>
      <c r="AE307" s="6" t="e">
        <f t="shared" si="126"/>
        <v>#N/A</v>
      </c>
      <c r="AF307" s="6" t="e">
        <f t="shared" si="127"/>
        <v>#N/A</v>
      </c>
      <c r="AG307" s="6" t="str">
        <f t="shared" si="128"/>
        <v/>
      </c>
      <c r="AH307" s="6">
        <f t="shared" si="129"/>
        <v>1</v>
      </c>
      <c r="AI307" s="6" t="e">
        <f t="shared" si="130"/>
        <v>#N/A</v>
      </c>
      <c r="AJ307" s="6" t="e">
        <f t="shared" si="131"/>
        <v>#N/A</v>
      </c>
      <c r="AK307" s="6" t="e">
        <f t="shared" si="132"/>
        <v>#N/A</v>
      </c>
      <c r="AL307" s="6" t="e">
        <f t="shared" si="133"/>
        <v>#N/A</v>
      </c>
      <c r="AM307" s="7" t="str">
        <f t="shared" si="134"/>
        <v xml:space="preserve"> </v>
      </c>
      <c r="AN307" s="6" t="e">
        <f t="shared" si="135"/>
        <v>#N/A</v>
      </c>
      <c r="AO307" s="6"/>
      <c r="AP307" s="6"/>
      <c r="AQ307" s="6"/>
      <c r="AR307" s="6"/>
      <c r="AS307" s="6"/>
      <c r="AT307" s="6"/>
      <c r="AU307" s="6"/>
      <c r="AV307" s="6"/>
      <c r="AW307" s="6">
        <f t="shared" si="136"/>
        <v>0</v>
      </c>
      <c r="AX307" s="6" t="e">
        <f t="shared" si="137"/>
        <v>#N/A</v>
      </c>
      <c r="AY307" s="6" t="str">
        <f t="shared" si="138"/>
        <v/>
      </c>
      <c r="AZ307" s="6" t="str">
        <f t="shared" si="139"/>
        <v/>
      </c>
      <c r="BA307" s="6" t="str">
        <f t="shared" si="140"/>
        <v/>
      </c>
      <c r="BB307" s="6" t="str">
        <f t="shared" si="141"/>
        <v/>
      </c>
      <c r="BC307" s="40"/>
      <c r="BI307" t="s">
        <v>1212</v>
      </c>
      <c r="CS307" s="286"/>
      <c r="CT307" s="288"/>
      <c r="CU307" s="331" t="str">
        <f t="shared" si="120"/>
        <v/>
      </c>
      <c r="CV307" s="1" t="str">
        <f t="shared" si="142"/>
        <v/>
      </c>
      <c r="CW307" s="1" t="str">
        <f t="shared" si="143"/>
        <v/>
      </c>
      <c r="CZ307" s="343" t="str">
        <f t="shared" si="121"/>
        <v/>
      </c>
    </row>
    <row r="308" spans="1:104" s="1" customFormat="1" ht="13.5" customHeight="1" x14ac:dyDescent="0.2">
      <c r="A308" s="61">
        <v>293</v>
      </c>
      <c r="B308" s="218"/>
      <c r="C308" s="218"/>
      <c r="D308" s="218"/>
      <c r="E308" s="218"/>
      <c r="F308" s="218"/>
      <c r="G308" s="218"/>
      <c r="H308" s="218"/>
      <c r="I308" s="218"/>
      <c r="J308" s="218"/>
      <c r="K308" s="218"/>
      <c r="L308" s="219"/>
      <c r="M308" s="218"/>
      <c r="N308" s="254"/>
      <c r="O308" s="255"/>
      <c r="P308" s="293" t="str">
        <f>IF(G308="R",IF(OR(AND(実績自動車一覧!H308=SUM(実績事業所!$B$2-1),3&lt;実績自動車一覧!I308),AND(実績自動車一覧!H308=実績事業所!$B$2,4&gt;実績自動車一覧!I308)),"新規",""),"")</f>
        <v/>
      </c>
      <c r="Q308" s="290"/>
      <c r="R308" s="259"/>
      <c r="S308" s="204"/>
      <c r="T308" s="84"/>
      <c r="U308" s="85"/>
      <c r="V308" s="86"/>
      <c r="W308" s="87"/>
      <c r="X308" s="87"/>
      <c r="Y308" s="106"/>
      <c r="Z308" s="16"/>
      <c r="AA308" s="15" t="str">
        <f t="shared" si="122"/>
        <v/>
      </c>
      <c r="AB308" s="15" t="str">
        <f t="shared" si="123"/>
        <v/>
      </c>
      <c r="AC308" s="14" t="str">
        <f t="shared" si="124"/>
        <v/>
      </c>
      <c r="AD308" s="6" t="e">
        <f t="shared" si="125"/>
        <v>#N/A</v>
      </c>
      <c r="AE308" s="6" t="e">
        <f t="shared" si="126"/>
        <v>#N/A</v>
      </c>
      <c r="AF308" s="6" t="e">
        <f t="shared" si="127"/>
        <v>#N/A</v>
      </c>
      <c r="AG308" s="6" t="str">
        <f t="shared" si="128"/>
        <v/>
      </c>
      <c r="AH308" s="6">
        <f t="shared" si="129"/>
        <v>1</v>
      </c>
      <c r="AI308" s="6" t="e">
        <f t="shared" si="130"/>
        <v>#N/A</v>
      </c>
      <c r="AJ308" s="6" t="e">
        <f t="shared" si="131"/>
        <v>#N/A</v>
      </c>
      <c r="AK308" s="6" t="e">
        <f t="shared" si="132"/>
        <v>#N/A</v>
      </c>
      <c r="AL308" s="6" t="e">
        <f t="shared" si="133"/>
        <v>#N/A</v>
      </c>
      <c r="AM308" s="7" t="str">
        <f t="shared" si="134"/>
        <v xml:space="preserve"> </v>
      </c>
      <c r="AN308" s="6" t="e">
        <f t="shared" si="135"/>
        <v>#N/A</v>
      </c>
      <c r="AO308" s="6"/>
      <c r="AP308" s="6"/>
      <c r="AQ308" s="6"/>
      <c r="AR308" s="6"/>
      <c r="AS308" s="6"/>
      <c r="AT308" s="6"/>
      <c r="AU308" s="6"/>
      <c r="AV308" s="6"/>
      <c r="AW308" s="6">
        <f t="shared" si="136"/>
        <v>0</v>
      </c>
      <c r="AX308" s="6" t="e">
        <f t="shared" si="137"/>
        <v>#N/A</v>
      </c>
      <c r="AY308" s="6" t="str">
        <f t="shared" si="138"/>
        <v/>
      </c>
      <c r="AZ308" s="6" t="str">
        <f t="shared" si="139"/>
        <v/>
      </c>
      <c r="BA308" s="6" t="str">
        <f t="shared" si="140"/>
        <v/>
      </c>
      <c r="BB308" s="6" t="str">
        <f t="shared" si="141"/>
        <v/>
      </c>
      <c r="BC308" s="40"/>
      <c r="BI308" t="s">
        <v>1281</v>
      </c>
      <c r="CS308" s="286"/>
      <c r="CT308" s="288"/>
      <c r="CU308" s="331" t="str">
        <f t="shared" si="120"/>
        <v/>
      </c>
      <c r="CV308" s="1" t="str">
        <f t="shared" si="142"/>
        <v/>
      </c>
      <c r="CW308" s="1" t="str">
        <f t="shared" si="143"/>
        <v/>
      </c>
      <c r="CZ308" s="343" t="str">
        <f t="shared" si="121"/>
        <v/>
      </c>
    </row>
    <row r="309" spans="1:104" s="1" customFormat="1" ht="13.5" customHeight="1" x14ac:dyDescent="0.2">
      <c r="A309" s="61">
        <v>294</v>
      </c>
      <c r="B309" s="218"/>
      <c r="C309" s="218"/>
      <c r="D309" s="218"/>
      <c r="E309" s="218"/>
      <c r="F309" s="218"/>
      <c r="G309" s="218"/>
      <c r="H309" s="218"/>
      <c r="I309" s="218"/>
      <c r="J309" s="218"/>
      <c r="K309" s="218"/>
      <c r="L309" s="219"/>
      <c r="M309" s="218"/>
      <c r="N309" s="254"/>
      <c r="O309" s="255"/>
      <c r="P309" s="293" t="str">
        <f>IF(G309="R",IF(OR(AND(実績自動車一覧!H309=SUM(実績事業所!$B$2-1),3&lt;実績自動車一覧!I309),AND(実績自動車一覧!H309=実績事業所!$B$2,4&gt;実績自動車一覧!I309)),"新規",""),"")</f>
        <v/>
      </c>
      <c r="Q309" s="290"/>
      <c r="R309" s="259"/>
      <c r="S309" s="204"/>
      <c r="T309" s="84"/>
      <c r="U309" s="85"/>
      <c r="V309" s="86"/>
      <c r="W309" s="87"/>
      <c r="X309" s="87"/>
      <c r="Y309" s="106"/>
      <c r="Z309" s="16"/>
      <c r="AA309" s="15" t="str">
        <f t="shared" si="122"/>
        <v/>
      </c>
      <c r="AB309" s="15" t="str">
        <f t="shared" si="123"/>
        <v/>
      </c>
      <c r="AC309" s="14" t="str">
        <f t="shared" si="124"/>
        <v/>
      </c>
      <c r="AD309" s="6" t="e">
        <f t="shared" si="125"/>
        <v>#N/A</v>
      </c>
      <c r="AE309" s="6" t="e">
        <f t="shared" si="126"/>
        <v>#N/A</v>
      </c>
      <c r="AF309" s="6" t="e">
        <f t="shared" si="127"/>
        <v>#N/A</v>
      </c>
      <c r="AG309" s="6" t="str">
        <f t="shared" si="128"/>
        <v/>
      </c>
      <c r="AH309" s="6">
        <f t="shared" si="129"/>
        <v>1</v>
      </c>
      <c r="AI309" s="6" t="e">
        <f t="shared" si="130"/>
        <v>#N/A</v>
      </c>
      <c r="AJ309" s="6" t="e">
        <f t="shared" si="131"/>
        <v>#N/A</v>
      </c>
      <c r="AK309" s="6" t="e">
        <f t="shared" si="132"/>
        <v>#N/A</v>
      </c>
      <c r="AL309" s="6" t="e">
        <f t="shared" si="133"/>
        <v>#N/A</v>
      </c>
      <c r="AM309" s="7" t="str">
        <f t="shared" si="134"/>
        <v xml:space="preserve"> </v>
      </c>
      <c r="AN309" s="6" t="e">
        <f t="shared" si="135"/>
        <v>#N/A</v>
      </c>
      <c r="AO309" s="6"/>
      <c r="AP309" s="6"/>
      <c r="AQ309" s="6"/>
      <c r="AR309" s="6"/>
      <c r="AS309" s="6"/>
      <c r="AT309" s="6"/>
      <c r="AU309" s="6"/>
      <c r="AV309" s="6"/>
      <c r="AW309" s="6">
        <f t="shared" si="136"/>
        <v>0</v>
      </c>
      <c r="AX309" s="6" t="e">
        <f t="shared" si="137"/>
        <v>#N/A</v>
      </c>
      <c r="AY309" s="6" t="str">
        <f t="shared" si="138"/>
        <v/>
      </c>
      <c r="AZ309" s="6" t="str">
        <f t="shared" si="139"/>
        <v/>
      </c>
      <c r="BA309" s="6" t="str">
        <f t="shared" si="140"/>
        <v/>
      </c>
      <c r="BB309" s="6" t="str">
        <f t="shared" si="141"/>
        <v/>
      </c>
      <c r="BC309" s="40"/>
      <c r="BI309" t="s">
        <v>1203</v>
      </c>
      <c r="CS309" s="286"/>
      <c r="CT309" s="288"/>
      <c r="CU309" s="331" t="str">
        <f t="shared" si="120"/>
        <v/>
      </c>
      <c r="CV309" s="1" t="str">
        <f t="shared" si="142"/>
        <v/>
      </c>
      <c r="CW309" s="1" t="str">
        <f t="shared" si="143"/>
        <v/>
      </c>
      <c r="CZ309" s="343" t="str">
        <f t="shared" si="121"/>
        <v/>
      </c>
    </row>
    <row r="310" spans="1:104" s="1" customFormat="1" ht="13.5" customHeight="1" x14ac:dyDescent="0.2">
      <c r="A310" s="61">
        <v>295</v>
      </c>
      <c r="B310" s="218"/>
      <c r="C310" s="218"/>
      <c r="D310" s="218"/>
      <c r="E310" s="218"/>
      <c r="F310" s="218"/>
      <c r="G310" s="218"/>
      <c r="H310" s="218"/>
      <c r="I310" s="218"/>
      <c r="J310" s="218"/>
      <c r="K310" s="218"/>
      <c r="L310" s="219"/>
      <c r="M310" s="218"/>
      <c r="N310" s="254"/>
      <c r="O310" s="255"/>
      <c r="P310" s="293" t="str">
        <f>IF(G310="R",IF(OR(AND(実績自動車一覧!H310=SUM(実績事業所!$B$2-1),3&lt;実績自動車一覧!I310),AND(実績自動車一覧!H310=実績事業所!$B$2,4&gt;実績自動車一覧!I310)),"新規",""),"")</f>
        <v/>
      </c>
      <c r="Q310" s="290"/>
      <c r="R310" s="259"/>
      <c r="S310" s="204"/>
      <c r="T310" s="84"/>
      <c r="U310" s="85"/>
      <c r="V310" s="86"/>
      <c r="W310" s="87"/>
      <c r="X310" s="87"/>
      <c r="Y310" s="106"/>
      <c r="Z310" s="16"/>
      <c r="AA310" s="15" t="str">
        <f t="shared" si="122"/>
        <v/>
      </c>
      <c r="AB310" s="15" t="str">
        <f t="shared" si="123"/>
        <v/>
      </c>
      <c r="AC310" s="14" t="str">
        <f t="shared" si="124"/>
        <v/>
      </c>
      <c r="AD310" s="6" t="e">
        <f t="shared" si="125"/>
        <v>#N/A</v>
      </c>
      <c r="AE310" s="6" t="e">
        <f t="shared" si="126"/>
        <v>#N/A</v>
      </c>
      <c r="AF310" s="6" t="e">
        <f t="shared" si="127"/>
        <v>#N/A</v>
      </c>
      <c r="AG310" s="6" t="str">
        <f t="shared" si="128"/>
        <v/>
      </c>
      <c r="AH310" s="6">
        <f t="shared" si="129"/>
        <v>1</v>
      </c>
      <c r="AI310" s="6" t="e">
        <f t="shared" si="130"/>
        <v>#N/A</v>
      </c>
      <c r="AJ310" s="6" t="e">
        <f t="shared" si="131"/>
        <v>#N/A</v>
      </c>
      <c r="AK310" s="6" t="e">
        <f t="shared" si="132"/>
        <v>#N/A</v>
      </c>
      <c r="AL310" s="6" t="e">
        <f t="shared" si="133"/>
        <v>#N/A</v>
      </c>
      <c r="AM310" s="7" t="str">
        <f t="shared" si="134"/>
        <v xml:space="preserve"> </v>
      </c>
      <c r="AN310" s="6" t="e">
        <f t="shared" si="135"/>
        <v>#N/A</v>
      </c>
      <c r="AO310" s="6"/>
      <c r="AP310" s="6"/>
      <c r="AQ310" s="6"/>
      <c r="AR310" s="6"/>
      <c r="AS310" s="6"/>
      <c r="AT310" s="6"/>
      <c r="AU310" s="6"/>
      <c r="AV310" s="6"/>
      <c r="AW310" s="6">
        <f t="shared" si="136"/>
        <v>0</v>
      </c>
      <c r="AX310" s="6" t="e">
        <f t="shared" si="137"/>
        <v>#N/A</v>
      </c>
      <c r="AY310" s="6" t="str">
        <f t="shared" si="138"/>
        <v/>
      </c>
      <c r="AZ310" s="6" t="str">
        <f t="shared" si="139"/>
        <v/>
      </c>
      <c r="BA310" s="6" t="str">
        <f t="shared" si="140"/>
        <v/>
      </c>
      <c r="BB310" s="6" t="str">
        <f t="shared" si="141"/>
        <v/>
      </c>
      <c r="BC310" s="40"/>
      <c r="BI310" t="s">
        <v>1211</v>
      </c>
      <c r="CS310" s="286"/>
      <c r="CT310" s="288"/>
      <c r="CU310" s="331" t="str">
        <f t="shared" si="120"/>
        <v/>
      </c>
      <c r="CV310" s="1" t="str">
        <f t="shared" si="142"/>
        <v/>
      </c>
      <c r="CW310" s="1" t="str">
        <f t="shared" si="143"/>
        <v/>
      </c>
      <c r="CZ310" s="343" t="str">
        <f t="shared" si="121"/>
        <v/>
      </c>
    </row>
    <row r="311" spans="1:104" s="1" customFormat="1" ht="13.5" customHeight="1" x14ac:dyDescent="0.2">
      <c r="A311" s="61">
        <v>296</v>
      </c>
      <c r="B311" s="218"/>
      <c r="C311" s="218"/>
      <c r="D311" s="218"/>
      <c r="E311" s="218"/>
      <c r="F311" s="218"/>
      <c r="G311" s="218"/>
      <c r="H311" s="218"/>
      <c r="I311" s="218"/>
      <c r="J311" s="218"/>
      <c r="K311" s="218"/>
      <c r="L311" s="219"/>
      <c r="M311" s="218"/>
      <c r="N311" s="254"/>
      <c r="O311" s="255"/>
      <c r="P311" s="293" t="str">
        <f>IF(G311="R",IF(OR(AND(実績自動車一覧!H311=SUM(実績事業所!$B$2-1),3&lt;実績自動車一覧!I311),AND(実績自動車一覧!H311=実績事業所!$B$2,4&gt;実績自動車一覧!I311)),"新規",""),"")</f>
        <v/>
      </c>
      <c r="Q311" s="290"/>
      <c r="R311" s="259"/>
      <c r="S311" s="204"/>
      <c r="T311" s="84"/>
      <c r="U311" s="85"/>
      <c r="V311" s="86"/>
      <c r="W311" s="87"/>
      <c r="X311" s="87"/>
      <c r="Y311" s="106"/>
      <c r="Z311" s="16"/>
      <c r="AA311" s="15" t="str">
        <f t="shared" si="122"/>
        <v/>
      </c>
      <c r="AB311" s="15" t="str">
        <f t="shared" si="123"/>
        <v/>
      </c>
      <c r="AC311" s="14" t="str">
        <f t="shared" si="124"/>
        <v/>
      </c>
      <c r="AD311" s="6" t="e">
        <f t="shared" si="125"/>
        <v>#N/A</v>
      </c>
      <c r="AE311" s="6" t="e">
        <f t="shared" si="126"/>
        <v>#N/A</v>
      </c>
      <c r="AF311" s="6" t="e">
        <f t="shared" si="127"/>
        <v>#N/A</v>
      </c>
      <c r="AG311" s="6" t="str">
        <f t="shared" si="128"/>
        <v/>
      </c>
      <c r="AH311" s="6">
        <f t="shared" si="129"/>
        <v>1</v>
      </c>
      <c r="AI311" s="6" t="e">
        <f t="shared" si="130"/>
        <v>#N/A</v>
      </c>
      <c r="AJ311" s="6" t="e">
        <f t="shared" si="131"/>
        <v>#N/A</v>
      </c>
      <c r="AK311" s="6" t="e">
        <f t="shared" si="132"/>
        <v>#N/A</v>
      </c>
      <c r="AL311" s="6" t="e">
        <f t="shared" si="133"/>
        <v>#N/A</v>
      </c>
      <c r="AM311" s="7" t="str">
        <f t="shared" si="134"/>
        <v xml:space="preserve"> </v>
      </c>
      <c r="AN311" s="6" t="e">
        <f t="shared" si="135"/>
        <v>#N/A</v>
      </c>
      <c r="AO311" s="6"/>
      <c r="AP311" s="6"/>
      <c r="AQ311" s="6"/>
      <c r="AR311" s="6"/>
      <c r="AS311" s="6"/>
      <c r="AT311" s="6"/>
      <c r="AU311" s="6"/>
      <c r="AV311" s="6"/>
      <c r="AW311" s="6">
        <f t="shared" si="136"/>
        <v>0</v>
      </c>
      <c r="AX311" s="6" t="e">
        <f t="shared" si="137"/>
        <v>#N/A</v>
      </c>
      <c r="AY311" s="6" t="str">
        <f t="shared" si="138"/>
        <v/>
      </c>
      <c r="AZ311" s="6" t="str">
        <f t="shared" si="139"/>
        <v/>
      </c>
      <c r="BA311" s="6" t="str">
        <f t="shared" si="140"/>
        <v/>
      </c>
      <c r="BB311" s="6" t="str">
        <f t="shared" si="141"/>
        <v/>
      </c>
      <c r="BC311" s="40"/>
      <c r="BI311" t="s">
        <v>1229</v>
      </c>
      <c r="CS311" s="286"/>
      <c r="CT311" s="288"/>
      <c r="CU311" s="331" t="str">
        <f t="shared" si="120"/>
        <v/>
      </c>
      <c r="CV311" s="1" t="str">
        <f t="shared" si="142"/>
        <v/>
      </c>
      <c r="CW311" s="1" t="str">
        <f t="shared" si="143"/>
        <v/>
      </c>
      <c r="CZ311" s="343" t="str">
        <f t="shared" si="121"/>
        <v/>
      </c>
    </row>
    <row r="312" spans="1:104" s="1" customFormat="1" ht="13.5" customHeight="1" x14ac:dyDescent="0.2">
      <c r="A312" s="61">
        <v>297</v>
      </c>
      <c r="B312" s="218"/>
      <c r="C312" s="218"/>
      <c r="D312" s="218"/>
      <c r="E312" s="218"/>
      <c r="F312" s="218"/>
      <c r="G312" s="218"/>
      <c r="H312" s="218"/>
      <c r="I312" s="218"/>
      <c r="J312" s="218"/>
      <c r="K312" s="218"/>
      <c r="L312" s="219"/>
      <c r="M312" s="218"/>
      <c r="N312" s="254"/>
      <c r="O312" s="255"/>
      <c r="P312" s="293" t="str">
        <f>IF(G312="R",IF(OR(AND(実績自動車一覧!H312=SUM(実績事業所!$B$2-1),3&lt;実績自動車一覧!I312),AND(実績自動車一覧!H312=実績事業所!$B$2,4&gt;実績自動車一覧!I312)),"新規",""),"")</f>
        <v/>
      </c>
      <c r="Q312" s="290"/>
      <c r="R312" s="259"/>
      <c r="S312" s="204"/>
      <c r="T312" s="84"/>
      <c r="U312" s="85"/>
      <c r="V312" s="86"/>
      <c r="W312" s="87"/>
      <c r="X312" s="87"/>
      <c r="Y312" s="106"/>
      <c r="Z312" s="16"/>
      <c r="AA312" s="15" t="str">
        <f t="shared" si="122"/>
        <v/>
      </c>
      <c r="AB312" s="15" t="str">
        <f t="shared" si="123"/>
        <v/>
      </c>
      <c r="AC312" s="14" t="str">
        <f t="shared" si="124"/>
        <v/>
      </c>
      <c r="AD312" s="6" t="e">
        <f t="shared" si="125"/>
        <v>#N/A</v>
      </c>
      <c r="AE312" s="6" t="e">
        <f t="shared" si="126"/>
        <v>#N/A</v>
      </c>
      <c r="AF312" s="6" t="e">
        <f t="shared" si="127"/>
        <v>#N/A</v>
      </c>
      <c r="AG312" s="6" t="str">
        <f t="shared" si="128"/>
        <v/>
      </c>
      <c r="AH312" s="6">
        <f t="shared" si="129"/>
        <v>1</v>
      </c>
      <c r="AI312" s="6" t="e">
        <f t="shared" si="130"/>
        <v>#N/A</v>
      </c>
      <c r="AJ312" s="6" t="e">
        <f t="shared" si="131"/>
        <v>#N/A</v>
      </c>
      <c r="AK312" s="6" t="e">
        <f t="shared" si="132"/>
        <v>#N/A</v>
      </c>
      <c r="AL312" s="6" t="e">
        <f t="shared" si="133"/>
        <v>#N/A</v>
      </c>
      <c r="AM312" s="7" t="str">
        <f t="shared" si="134"/>
        <v xml:space="preserve"> </v>
      </c>
      <c r="AN312" s="6" t="e">
        <f t="shared" si="135"/>
        <v>#N/A</v>
      </c>
      <c r="AO312" s="6"/>
      <c r="AP312" s="6"/>
      <c r="AQ312" s="6"/>
      <c r="AR312" s="6"/>
      <c r="AS312" s="6"/>
      <c r="AT312" s="6"/>
      <c r="AU312" s="6"/>
      <c r="AV312" s="6"/>
      <c r="AW312" s="6">
        <f t="shared" si="136"/>
        <v>0</v>
      </c>
      <c r="AX312" s="6" t="e">
        <f t="shared" si="137"/>
        <v>#N/A</v>
      </c>
      <c r="AY312" s="6" t="str">
        <f t="shared" si="138"/>
        <v/>
      </c>
      <c r="AZ312" s="6" t="str">
        <f t="shared" si="139"/>
        <v/>
      </c>
      <c r="BA312" s="6" t="str">
        <f t="shared" si="140"/>
        <v/>
      </c>
      <c r="BB312" s="6" t="str">
        <f t="shared" si="141"/>
        <v/>
      </c>
      <c r="BC312" s="40"/>
      <c r="BI312" t="s">
        <v>1020</v>
      </c>
      <c r="CS312" s="286"/>
      <c r="CT312" s="288"/>
      <c r="CU312" s="331" t="str">
        <f t="shared" si="120"/>
        <v/>
      </c>
      <c r="CV312" s="1" t="str">
        <f t="shared" si="142"/>
        <v/>
      </c>
      <c r="CW312" s="1" t="str">
        <f t="shared" si="143"/>
        <v/>
      </c>
      <c r="CZ312" s="343" t="str">
        <f t="shared" si="121"/>
        <v/>
      </c>
    </row>
    <row r="313" spans="1:104" s="1" customFormat="1" ht="13.5" customHeight="1" x14ac:dyDescent="0.2">
      <c r="A313" s="61">
        <v>298</v>
      </c>
      <c r="B313" s="218"/>
      <c r="C313" s="218"/>
      <c r="D313" s="218"/>
      <c r="E313" s="218"/>
      <c r="F313" s="218"/>
      <c r="G313" s="218"/>
      <c r="H313" s="218"/>
      <c r="I313" s="218"/>
      <c r="J313" s="218"/>
      <c r="K313" s="218"/>
      <c r="L313" s="219"/>
      <c r="M313" s="218"/>
      <c r="N313" s="254"/>
      <c r="O313" s="255"/>
      <c r="P313" s="293" t="str">
        <f>IF(G313="R",IF(OR(AND(実績自動車一覧!H313=SUM(実績事業所!$B$2-1),3&lt;実績自動車一覧!I313),AND(実績自動車一覧!H313=実績事業所!$B$2,4&gt;実績自動車一覧!I313)),"新規",""),"")</f>
        <v/>
      </c>
      <c r="Q313" s="290"/>
      <c r="R313" s="259"/>
      <c r="S313" s="204"/>
      <c r="T313" s="84"/>
      <c r="U313" s="85"/>
      <c r="V313" s="86"/>
      <c r="W313" s="87"/>
      <c r="X313" s="87"/>
      <c r="Y313" s="106"/>
      <c r="Z313" s="16"/>
      <c r="AA313" s="15" t="str">
        <f t="shared" si="122"/>
        <v/>
      </c>
      <c r="AB313" s="15" t="str">
        <f t="shared" si="123"/>
        <v/>
      </c>
      <c r="AC313" s="14" t="str">
        <f t="shared" si="124"/>
        <v/>
      </c>
      <c r="AD313" s="6" t="e">
        <f t="shared" si="125"/>
        <v>#N/A</v>
      </c>
      <c r="AE313" s="6" t="e">
        <f t="shared" si="126"/>
        <v>#N/A</v>
      </c>
      <c r="AF313" s="6" t="e">
        <f t="shared" si="127"/>
        <v>#N/A</v>
      </c>
      <c r="AG313" s="6" t="str">
        <f t="shared" si="128"/>
        <v/>
      </c>
      <c r="AH313" s="6">
        <f t="shared" si="129"/>
        <v>1</v>
      </c>
      <c r="AI313" s="6" t="e">
        <f t="shared" si="130"/>
        <v>#N/A</v>
      </c>
      <c r="AJ313" s="6" t="e">
        <f t="shared" si="131"/>
        <v>#N/A</v>
      </c>
      <c r="AK313" s="6" t="e">
        <f t="shared" si="132"/>
        <v>#N/A</v>
      </c>
      <c r="AL313" s="6" t="e">
        <f t="shared" si="133"/>
        <v>#N/A</v>
      </c>
      <c r="AM313" s="7" t="str">
        <f t="shared" si="134"/>
        <v xml:space="preserve"> </v>
      </c>
      <c r="AN313" s="6" t="e">
        <f t="shared" si="135"/>
        <v>#N/A</v>
      </c>
      <c r="AO313" s="6"/>
      <c r="AP313" s="6"/>
      <c r="AQ313" s="6"/>
      <c r="AR313" s="6"/>
      <c r="AS313" s="6"/>
      <c r="AT313" s="6"/>
      <c r="AU313" s="6"/>
      <c r="AV313" s="6"/>
      <c r="AW313" s="6">
        <f t="shared" si="136"/>
        <v>0</v>
      </c>
      <c r="AX313" s="6" t="e">
        <f t="shared" si="137"/>
        <v>#N/A</v>
      </c>
      <c r="AY313" s="6" t="str">
        <f t="shared" si="138"/>
        <v/>
      </c>
      <c r="AZ313" s="6" t="str">
        <f t="shared" si="139"/>
        <v/>
      </c>
      <c r="BA313" s="6" t="str">
        <f t="shared" si="140"/>
        <v/>
      </c>
      <c r="BB313" s="6" t="str">
        <f t="shared" si="141"/>
        <v/>
      </c>
      <c r="BC313" s="40"/>
      <c r="BI313" t="s">
        <v>1044</v>
      </c>
      <c r="CS313" s="286"/>
      <c r="CT313" s="288"/>
      <c r="CU313" s="331" t="str">
        <f t="shared" si="120"/>
        <v/>
      </c>
      <c r="CV313" s="1" t="str">
        <f t="shared" si="142"/>
        <v/>
      </c>
      <c r="CW313" s="1" t="str">
        <f t="shared" si="143"/>
        <v/>
      </c>
      <c r="CZ313" s="343" t="str">
        <f t="shared" si="121"/>
        <v/>
      </c>
    </row>
    <row r="314" spans="1:104" s="1" customFormat="1" ht="13.5" customHeight="1" x14ac:dyDescent="0.2">
      <c r="A314" s="61">
        <v>299</v>
      </c>
      <c r="B314" s="218"/>
      <c r="C314" s="218"/>
      <c r="D314" s="218"/>
      <c r="E314" s="218"/>
      <c r="F314" s="218"/>
      <c r="G314" s="218"/>
      <c r="H314" s="218"/>
      <c r="I314" s="218"/>
      <c r="J314" s="218"/>
      <c r="K314" s="218"/>
      <c r="L314" s="219"/>
      <c r="M314" s="218"/>
      <c r="N314" s="254"/>
      <c r="O314" s="255"/>
      <c r="P314" s="293" t="str">
        <f>IF(G314="R",IF(OR(AND(実績自動車一覧!H314=SUM(実績事業所!$B$2-1),3&lt;実績自動車一覧!I314),AND(実績自動車一覧!H314=実績事業所!$B$2,4&gt;実績自動車一覧!I314)),"新規",""),"")</f>
        <v/>
      </c>
      <c r="Q314" s="290"/>
      <c r="R314" s="259"/>
      <c r="S314" s="204"/>
      <c r="T314" s="84"/>
      <c r="U314" s="85"/>
      <c r="V314" s="86"/>
      <c r="W314" s="87"/>
      <c r="X314" s="87"/>
      <c r="Y314" s="106"/>
      <c r="Z314" s="16"/>
      <c r="AA314" s="15" t="str">
        <f t="shared" si="122"/>
        <v/>
      </c>
      <c r="AB314" s="15" t="str">
        <f t="shared" si="123"/>
        <v/>
      </c>
      <c r="AC314" s="14" t="str">
        <f t="shared" si="124"/>
        <v/>
      </c>
      <c r="AD314" s="6" t="e">
        <f t="shared" si="125"/>
        <v>#N/A</v>
      </c>
      <c r="AE314" s="6" t="e">
        <f t="shared" si="126"/>
        <v>#N/A</v>
      </c>
      <c r="AF314" s="6" t="e">
        <f t="shared" si="127"/>
        <v>#N/A</v>
      </c>
      <c r="AG314" s="6" t="str">
        <f t="shared" si="128"/>
        <v/>
      </c>
      <c r="AH314" s="6">
        <f t="shared" si="129"/>
        <v>1</v>
      </c>
      <c r="AI314" s="6" t="e">
        <f t="shared" si="130"/>
        <v>#N/A</v>
      </c>
      <c r="AJ314" s="6" t="e">
        <f t="shared" si="131"/>
        <v>#N/A</v>
      </c>
      <c r="AK314" s="6" t="e">
        <f t="shared" si="132"/>
        <v>#N/A</v>
      </c>
      <c r="AL314" s="6" t="e">
        <f t="shared" si="133"/>
        <v>#N/A</v>
      </c>
      <c r="AM314" s="7" t="str">
        <f t="shared" si="134"/>
        <v xml:space="preserve"> </v>
      </c>
      <c r="AN314" s="6" t="e">
        <f t="shared" si="135"/>
        <v>#N/A</v>
      </c>
      <c r="AO314" s="6"/>
      <c r="AP314" s="6"/>
      <c r="AQ314" s="6"/>
      <c r="AR314" s="6"/>
      <c r="AS314" s="6"/>
      <c r="AT314" s="6"/>
      <c r="AU314" s="6"/>
      <c r="AV314" s="6"/>
      <c r="AW314" s="6">
        <f t="shared" si="136"/>
        <v>0</v>
      </c>
      <c r="AX314" s="6" t="e">
        <f t="shared" si="137"/>
        <v>#N/A</v>
      </c>
      <c r="AY314" s="6" t="str">
        <f t="shared" si="138"/>
        <v/>
      </c>
      <c r="AZ314" s="6" t="str">
        <f t="shared" si="139"/>
        <v/>
      </c>
      <c r="BA314" s="6" t="str">
        <f t="shared" si="140"/>
        <v/>
      </c>
      <c r="BB314" s="6" t="str">
        <f t="shared" si="141"/>
        <v/>
      </c>
      <c r="BC314" s="40"/>
      <c r="BI314" t="s">
        <v>1253</v>
      </c>
      <c r="CS314" s="286"/>
      <c r="CT314" s="288"/>
      <c r="CU314" s="331" t="str">
        <f t="shared" si="120"/>
        <v/>
      </c>
      <c r="CV314" s="1" t="str">
        <f t="shared" si="142"/>
        <v/>
      </c>
      <c r="CW314" s="1" t="str">
        <f t="shared" si="143"/>
        <v/>
      </c>
      <c r="CZ314" s="343" t="str">
        <f t="shared" si="121"/>
        <v/>
      </c>
    </row>
    <row r="315" spans="1:104" s="1" customFormat="1" ht="13.5" customHeight="1" x14ac:dyDescent="0.2">
      <c r="A315" s="61">
        <v>300</v>
      </c>
      <c r="B315" s="218"/>
      <c r="C315" s="218"/>
      <c r="D315" s="218"/>
      <c r="E315" s="218"/>
      <c r="F315" s="218"/>
      <c r="G315" s="218"/>
      <c r="H315" s="218"/>
      <c r="I315" s="218"/>
      <c r="J315" s="218"/>
      <c r="K315" s="218"/>
      <c r="L315" s="219"/>
      <c r="M315" s="218"/>
      <c r="N315" s="254"/>
      <c r="O315" s="255"/>
      <c r="P315" s="293" t="str">
        <f>IF(G315="R",IF(OR(AND(実績自動車一覧!H315=SUM(実績事業所!$B$2-1),3&lt;実績自動車一覧!I315),AND(実績自動車一覧!H315=実績事業所!$B$2,4&gt;実績自動車一覧!I315)),"新規",""),"")</f>
        <v/>
      </c>
      <c r="Q315" s="290"/>
      <c r="R315" s="259"/>
      <c r="S315" s="204"/>
      <c r="T315" s="84"/>
      <c r="U315" s="85"/>
      <c r="V315" s="86"/>
      <c r="W315" s="87"/>
      <c r="X315" s="87"/>
      <c r="Y315" s="106"/>
      <c r="Z315" s="16"/>
      <c r="AA315" s="15" t="str">
        <f t="shared" si="122"/>
        <v/>
      </c>
      <c r="AB315" s="15" t="str">
        <f t="shared" si="123"/>
        <v/>
      </c>
      <c r="AC315" s="14" t="str">
        <f t="shared" si="124"/>
        <v/>
      </c>
      <c r="AD315" s="6" t="e">
        <f t="shared" si="125"/>
        <v>#N/A</v>
      </c>
      <c r="AE315" s="6" t="e">
        <f t="shared" si="126"/>
        <v>#N/A</v>
      </c>
      <c r="AF315" s="6" t="e">
        <f t="shared" si="127"/>
        <v>#N/A</v>
      </c>
      <c r="AG315" s="6" t="str">
        <f t="shared" si="128"/>
        <v/>
      </c>
      <c r="AH315" s="6">
        <f t="shared" si="129"/>
        <v>1</v>
      </c>
      <c r="AI315" s="6" t="e">
        <f t="shared" si="130"/>
        <v>#N/A</v>
      </c>
      <c r="AJ315" s="6" t="e">
        <f t="shared" si="131"/>
        <v>#N/A</v>
      </c>
      <c r="AK315" s="6" t="e">
        <f t="shared" si="132"/>
        <v>#N/A</v>
      </c>
      <c r="AL315" s="6" t="e">
        <f t="shared" si="133"/>
        <v>#N/A</v>
      </c>
      <c r="AM315" s="7" t="str">
        <f t="shared" si="134"/>
        <v xml:space="preserve"> </v>
      </c>
      <c r="AN315" s="6" t="e">
        <f t="shared" si="135"/>
        <v>#N/A</v>
      </c>
      <c r="AO315" s="6"/>
      <c r="AP315" s="6"/>
      <c r="AQ315" s="6"/>
      <c r="AR315" s="6"/>
      <c r="AS315" s="6"/>
      <c r="AT315" s="6"/>
      <c r="AU315" s="6"/>
      <c r="AV315" s="6"/>
      <c r="AW315" s="6">
        <f t="shared" si="136"/>
        <v>0</v>
      </c>
      <c r="AX315" s="6" t="e">
        <f t="shared" si="137"/>
        <v>#N/A</v>
      </c>
      <c r="AY315" s="6" t="str">
        <f t="shared" si="138"/>
        <v/>
      </c>
      <c r="AZ315" s="6" t="str">
        <f t="shared" si="139"/>
        <v/>
      </c>
      <c r="BA315" s="6" t="str">
        <f t="shared" si="140"/>
        <v/>
      </c>
      <c r="BB315" s="6" t="str">
        <f t="shared" si="141"/>
        <v/>
      </c>
      <c r="BC315" s="40"/>
      <c r="BI315" t="s">
        <v>1082</v>
      </c>
      <c r="CS315" s="286"/>
      <c r="CT315" s="288"/>
      <c r="CU315" s="331" t="str">
        <f t="shared" si="120"/>
        <v/>
      </c>
      <c r="CV315" s="1" t="str">
        <f t="shared" si="142"/>
        <v/>
      </c>
      <c r="CW315" s="1" t="str">
        <f t="shared" si="143"/>
        <v/>
      </c>
      <c r="CZ315" s="343" t="str">
        <f t="shared" si="121"/>
        <v/>
      </c>
    </row>
    <row r="316" spans="1:104" s="1" customFormat="1" ht="13.5" customHeight="1" x14ac:dyDescent="0.2">
      <c r="A316" s="61">
        <v>301</v>
      </c>
      <c r="B316" s="218"/>
      <c r="C316" s="218"/>
      <c r="D316" s="218"/>
      <c r="E316" s="218"/>
      <c r="F316" s="218"/>
      <c r="G316" s="218"/>
      <c r="H316" s="218"/>
      <c r="I316" s="218"/>
      <c r="J316" s="218"/>
      <c r="K316" s="218"/>
      <c r="L316" s="219"/>
      <c r="M316" s="218"/>
      <c r="N316" s="254"/>
      <c r="O316" s="255"/>
      <c r="P316" s="293" t="str">
        <f>IF(G316="R",IF(OR(AND(実績自動車一覧!H316=SUM(実績事業所!$B$2-1),3&lt;実績自動車一覧!I316),AND(実績自動車一覧!H316=実績事業所!$B$2,4&gt;実績自動車一覧!I316)),"新規",""),"")</f>
        <v/>
      </c>
      <c r="Q316" s="290"/>
      <c r="R316" s="259"/>
      <c r="S316" s="204"/>
      <c r="T316" s="84"/>
      <c r="U316" s="85"/>
      <c r="V316" s="86"/>
      <c r="W316" s="87"/>
      <c r="X316" s="87"/>
      <c r="Y316" s="106"/>
      <c r="Z316" s="16"/>
      <c r="AA316" s="15" t="str">
        <f t="shared" si="122"/>
        <v/>
      </c>
      <c r="AB316" s="15" t="str">
        <f t="shared" si="123"/>
        <v/>
      </c>
      <c r="AC316" s="14" t="str">
        <f t="shared" si="124"/>
        <v/>
      </c>
      <c r="AD316" s="6" t="e">
        <f t="shared" si="125"/>
        <v>#N/A</v>
      </c>
      <c r="AE316" s="6" t="e">
        <f t="shared" si="126"/>
        <v>#N/A</v>
      </c>
      <c r="AF316" s="6" t="e">
        <f t="shared" si="127"/>
        <v>#N/A</v>
      </c>
      <c r="AG316" s="6" t="str">
        <f t="shared" si="128"/>
        <v/>
      </c>
      <c r="AH316" s="6">
        <f t="shared" si="129"/>
        <v>1</v>
      </c>
      <c r="AI316" s="6" t="e">
        <f t="shared" si="130"/>
        <v>#N/A</v>
      </c>
      <c r="AJ316" s="6" t="e">
        <f t="shared" si="131"/>
        <v>#N/A</v>
      </c>
      <c r="AK316" s="6" t="e">
        <f t="shared" si="132"/>
        <v>#N/A</v>
      </c>
      <c r="AL316" s="6" t="e">
        <f t="shared" si="133"/>
        <v>#N/A</v>
      </c>
      <c r="AM316" s="7" t="str">
        <f t="shared" si="134"/>
        <v xml:space="preserve"> </v>
      </c>
      <c r="AN316" s="6" t="e">
        <f t="shared" si="135"/>
        <v>#N/A</v>
      </c>
      <c r="AO316" s="6"/>
      <c r="AP316" s="6"/>
      <c r="AQ316" s="6"/>
      <c r="AR316" s="6"/>
      <c r="AS316" s="6"/>
      <c r="AT316" s="6"/>
      <c r="AU316" s="6"/>
      <c r="AV316" s="6"/>
      <c r="AW316" s="6">
        <f t="shared" si="136"/>
        <v>0</v>
      </c>
      <c r="AX316" s="6" t="e">
        <f t="shared" si="137"/>
        <v>#N/A</v>
      </c>
      <c r="AY316" s="6" t="str">
        <f t="shared" si="138"/>
        <v/>
      </c>
      <c r="AZ316" s="6" t="str">
        <f t="shared" si="139"/>
        <v/>
      </c>
      <c r="BA316" s="6" t="str">
        <f t="shared" si="140"/>
        <v/>
      </c>
      <c r="BB316" s="6" t="str">
        <f t="shared" si="141"/>
        <v/>
      </c>
      <c r="BC316" s="40"/>
      <c r="BI316" t="s">
        <v>1099</v>
      </c>
      <c r="CS316" s="286"/>
      <c r="CT316" s="288"/>
      <c r="CU316" s="331" t="str">
        <f t="shared" si="120"/>
        <v/>
      </c>
      <c r="CV316" s="1" t="str">
        <f t="shared" si="142"/>
        <v/>
      </c>
      <c r="CW316" s="1" t="str">
        <f t="shared" si="143"/>
        <v/>
      </c>
      <c r="CZ316" s="343" t="str">
        <f t="shared" si="121"/>
        <v/>
      </c>
    </row>
    <row r="317" spans="1:104" s="1" customFormat="1" ht="13.5" customHeight="1" x14ac:dyDescent="0.2">
      <c r="A317" s="61">
        <v>302</v>
      </c>
      <c r="B317" s="218"/>
      <c r="C317" s="218"/>
      <c r="D317" s="218"/>
      <c r="E317" s="218"/>
      <c r="F317" s="218"/>
      <c r="G317" s="218"/>
      <c r="H317" s="218"/>
      <c r="I317" s="218"/>
      <c r="J317" s="218"/>
      <c r="K317" s="218"/>
      <c r="L317" s="219"/>
      <c r="M317" s="218"/>
      <c r="N317" s="254"/>
      <c r="O317" s="255"/>
      <c r="P317" s="293" t="str">
        <f>IF(G317="R",IF(OR(AND(実績自動車一覧!H317=SUM(実績事業所!$B$2-1),3&lt;実績自動車一覧!I317),AND(実績自動車一覧!H317=実績事業所!$B$2,4&gt;実績自動車一覧!I317)),"新規",""),"")</f>
        <v/>
      </c>
      <c r="Q317" s="290"/>
      <c r="R317" s="259"/>
      <c r="S317" s="204"/>
      <c r="T317" s="84"/>
      <c r="U317" s="85"/>
      <c r="V317" s="86"/>
      <c r="W317" s="87"/>
      <c r="X317" s="87"/>
      <c r="Y317" s="106"/>
      <c r="Z317" s="16"/>
      <c r="AA317" s="15" t="str">
        <f t="shared" si="122"/>
        <v/>
      </c>
      <c r="AB317" s="15" t="str">
        <f t="shared" si="123"/>
        <v/>
      </c>
      <c r="AC317" s="14" t="str">
        <f t="shared" si="124"/>
        <v/>
      </c>
      <c r="AD317" s="6" t="e">
        <f t="shared" si="125"/>
        <v>#N/A</v>
      </c>
      <c r="AE317" s="6" t="e">
        <f t="shared" si="126"/>
        <v>#N/A</v>
      </c>
      <c r="AF317" s="6" t="e">
        <f t="shared" si="127"/>
        <v>#N/A</v>
      </c>
      <c r="AG317" s="6" t="str">
        <f t="shared" si="128"/>
        <v/>
      </c>
      <c r="AH317" s="6">
        <f t="shared" si="129"/>
        <v>1</v>
      </c>
      <c r="AI317" s="6" t="e">
        <f t="shared" si="130"/>
        <v>#N/A</v>
      </c>
      <c r="AJ317" s="6" t="e">
        <f t="shared" si="131"/>
        <v>#N/A</v>
      </c>
      <c r="AK317" s="6" t="e">
        <f t="shared" si="132"/>
        <v>#N/A</v>
      </c>
      <c r="AL317" s="6" t="e">
        <f t="shared" si="133"/>
        <v>#N/A</v>
      </c>
      <c r="AM317" s="7" t="str">
        <f t="shared" si="134"/>
        <v xml:space="preserve"> </v>
      </c>
      <c r="AN317" s="6" t="e">
        <f t="shared" si="135"/>
        <v>#N/A</v>
      </c>
      <c r="AO317" s="6"/>
      <c r="AP317" s="6"/>
      <c r="AQ317" s="6"/>
      <c r="AR317" s="6"/>
      <c r="AS317" s="6"/>
      <c r="AT317" s="6"/>
      <c r="AU317" s="6"/>
      <c r="AV317" s="6"/>
      <c r="AW317" s="6">
        <f t="shared" si="136"/>
        <v>0</v>
      </c>
      <c r="AX317" s="6" t="e">
        <f t="shared" si="137"/>
        <v>#N/A</v>
      </c>
      <c r="AY317" s="6" t="str">
        <f t="shared" si="138"/>
        <v/>
      </c>
      <c r="AZ317" s="6" t="str">
        <f t="shared" si="139"/>
        <v/>
      </c>
      <c r="BA317" s="6" t="str">
        <f t="shared" si="140"/>
        <v/>
      </c>
      <c r="BB317" s="6" t="str">
        <f t="shared" si="141"/>
        <v/>
      </c>
      <c r="BC317" s="40"/>
      <c r="BI317" t="s">
        <v>1232</v>
      </c>
      <c r="CS317" s="286"/>
      <c r="CT317" s="288"/>
      <c r="CU317" s="331" t="str">
        <f t="shared" si="120"/>
        <v/>
      </c>
      <c r="CV317" s="1" t="str">
        <f t="shared" si="142"/>
        <v/>
      </c>
      <c r="CW317" s="1" t="str">
        <f t="shared" si="143"/>
        <v/>
      </c>
      <c r="CZ317" s="343" t="str">
        <f t="shared" si="121"/>
        <v/>
      </c>
    </row>
    <row r="318" spans="1:104" s="1" customFormat="1" ht="13.5" customHeight="1" x14ac:dyDescent="0.2">
      <c r="A318" s="61">
        <v>303</v>
      </c>
      <c r="B318" s="218"/>
      <c r="C318" s="218"/>
      <c r="D318" s="218"/>
      <c r="E318" s="218"/>
      <c r="F318" s="218"/>
      <c r="G318" s="218"/>
      <c r="H318" s="218"/>
      <c r="I318" s="218"/>
      <c r="J318" s="218"/>
      <c r="K318" s="218"/>
      <c r="L318" s="219"/>
      <c r="M318" s="218"/>
      <c r="N318" s="254"/>
      <c r="O318" s="255"/>
      <c r="P318" s="293" t="str">
        <f>IF(G318="R",IF(OR(AND(実績自動車一覧!H318=SUM(実績事業所!$B$2-1),3&lt;実績自動車一覧!I318),AND(実績自動車一覧!H318=実績事業所!$B$2,4&gt;実績自動車一覧!I318)),"新規",""),"")</f>
        <v/>
      </c>
      <c r="Q318" s="290"/>
      <c r="R318" s="259"/>
      <c r="S318" s="204"/>
      <c r="T318" s="84"/>
      <c r="U318" s="85"/>
      <c r="V318" s="86"/>
      <c r="W318" s="87"/>
      <c r="X318" s="87"/>
      <c r="Y318" s="106"/>
      <c r="Z318" s="16"/>
      <c r="AA318" s="15" t="str">
        <f t="shared" si="122"/>
        <v/>
      </c>
      <c r="AB318" s="15" t="str">
        <f t="shared" si="123"/>
        <v/>
      </c>
      <c r="AC318" s="14" t="str">
        <f t="shared" si="124"/>
        <v/>
      </c>
      <c r="AD318" s="6" t="e">
        <f t="shared" si="125"/>
        <v>#N/A</v>
      </c>
      <c r="AE318" s="6" t="e">
        <f t="shared" si="126"/>
        <v>#N/A</v>
      </c>
      <c r="AF318" s="6" t="e">
        <f t="shared" si="127"/>
        <v>#N/A</v>
      </c>
      <c r="AG318" s="6" t="str">
        <f t="shared" si="128"/>
        <v/>
      </c>
      <c r="AH318" s="6">
        <f t="shared" si="129"/>
        <v>1</v>
      </c>
      <c r="AI318" s="6" t="e">
        <f t="shared" si="130"/>
        <v>#N/A</v>
      </c>
      <c r="AJ318" s="6" t="e">
        <f t="shared" si="131"/>
        <v>#N/A</v>
      </c>
      <c r="AK318" s="6" t="e">
        <f t="shared" si="132"/>
        <v>#N/A</v>
      </c>
      <c r="AL318" s="6" t="e">
        <f t="shared" si="133"/>
        <v>#N/A</v>
      </c>
      <c r="AM318" s="7" t="str">
        <f t="shared" si="134"/>
        <v xml:space="preserve"> </v>
      </c>
      <c r="AN318" s="6" t="e">
        <f t="shared" si="135"/>
        <v>#N/A</v>
      </c>
      <c r="AO318" s="6"/>
      <c r="AP318" s="6"/>
      <c r="AQ318" s="6"/>
      <c r="AR318" s="6"/>
      <c r="AS318" s="6"/>
      <c r="AT318" s="6"/>
      <c r="AU318" s="6"/>
      <c r="AV318" s="6"/>
      <c r="AW318" s="6">
        <f t="shared" si="136"/>
        <v>0</v>
      </c>
      <c r="AX318" s="6" t="e">
        <f t="shared" si="137"/>
        <v>#N/A</v>
      </c>
      <c r="AY318" s="6" t="str">
        <f t="shared" si="138"/>
        <v/>
      </c>
      <c r="AZ318" s="6" t="str">
        <f t="shared" si="139"/>
        <v/>
      </c>
      <c r="BA318" s="6" t="str">
        <f t="shared" si="140"/>
        <v/>
      </c>
      <c r="BB318" s="6" t="str">
        <f t="shared" si="141"/>
        <v/>
      </c>
      <c r="BC318" s="40"/>
      <c r="BI318" t="s">
        <v>1022</v>
      </c>
      <c r="CS318" s="286"/>
      <c r="CT318" s="288"/>
      <c r="CU318" s="331" t="str">
        <f t="shared" si="120"/>
        <v/>
      </c>
      <c r="CV318" s="1" t="str">
        <f t="shared" si="142"/>
        <v/>
      </c>
      <c r="CW318" s="1" t="str">
        <f t="shared" si="143"/>
        <v/>
      </c>
      <c r="CZ318" s="343" t="str">
        <f t="shared" si="121"/>
        <v/>
      </c>
    </row>
    <row r="319" spans="1:104" s="1" customFormat="1" ht="13.5" customHeight="1" x14ac:dyDescent="0.2">
      <c r="A319" s="61">
        <v>304</v>
      </c>
      <c r="B319" s="218"/>
      <c r="C319" s="218"/>
      <c r="D319" s="218"/>
      <c r="E319" s="218"/>
      <c r="F319" s="218"/>
      <c r="G319" s="218"/>
      <c r="H319" s="218"/>
      <c r="I319" s="218"/>
      <c r="J319" s="218"/>
      <c r="K319" s="218"/>
      <c r="L319" s="219"/>
      <c r="M319" s="218"/>
      <c r="N319" s="254"/>
      <c r="O319" s="255"/>
      <c r="P319" s="293" t="str">
        <f>IF(G319="R",IF(OR(AND(実績自動車一覧!H319=SUM(実績事業所!$B$2-1),3&lt;実績自動車一覧!I319),AND(実績自動車一覧!H319=実績事業所!$B$2,4&gt;実績自動車一覧!I319)),"新規",""),"")</f>
        <v/>
      </c>
      <c r="Q319" s="290"/>
      <c r="R319" s="259"/>
      <c r="S319" s="204"/>
      <c r="T319" s="84"/>
      <c r="U319" s="85"/>
      <c r="V319" s="86"/>
      <c r="W319" s="87"/>
      <c r="X319" s="87"/>
      <c r="Y319" s="106"/>
      <c r="Z319" s="16"/>
      <c r="AA319" s="15" t="str">
        <f t="shared" si="122"/>
        <v/>
      </c>
      <c r="AB319" s="15" t="str">
        <f t="shared" si="123"/>
        <v/>
      </c>
      <c r="AC319" s="14" t="str">
        <f t="shared" si="124"/>
        <v/>
      </c>
      <c r="AD319" s="6" t="e">
        <f t="shared" si="125"/>
        <v>#N/A</v>
      </c>
      <c r="AE319" s="6" t="e">
        <f t="shared" si="126"/>
        <v>#N/A</v>
      </c>
      <c r="AF319" s="6" t="e">
        <f t="shared" si="127"/>
        <v>#N/A</v>
      </c>
      <c r="AG319" s="6" t="str">
        <f t="shared" si="128"/>
        <v/>
      </c>
      <c r="AH319" s="6">
        <f t="shared" si="129"/>
        <v>1</v>
      </c>
      <c r="AI319" s="6" t="e">
        <f t="shared" si="130"/>
        <v>#N/A</v>
      </c>
      <c r="AJ319" s="6" t="e">
        <f t="shared" si="131"/>
        <v>#N/A</v>
      </c>
      <c r="AK319" s="6" t="e">
        <f t="shared" si="132"/>
        <v>#N/A</v>
      </c>
      <c r="AL319" s="6" t="e">
        <f t="shared" si="133"/>
        <v>#N/A</v>
      </c>
      <c r="AM319" s="7" t="str">
        <f t="shared" si="134"/>
        <v xml:space="preserve"> </v>
      </c>
      <c r="AN319" s="6" t="e">
        <f t="shared" si="135"/>
        <v>#N/A</v>
      </c>
      <c r="AO319" s="6"/>
      <c r="AP319" s="6"/>
      <c r="AQ319" s="6"/>
      <c r="AR319" s="6"/>
      <c r="AS319" s="6"/>
      <c r="AT319" s="6"/>
      <c r="AU319" s="6"/>
      <c r="AV319" s="6"/>
      <c r="AW319" s="6">
        <f t="shared" si="136"/>
        <v>0</v>
      </c>
      <c r="AX319" s="6" t="e">
        <f t="shared" si="137"/>
        <v>#N/A</v>
      </c>
      <c r="AY319" s="6" t="str">
        <f t="shared" si="138"/>
        <v/>
      </c>
      <c r="AZ319" s="6" t="str">
        <f t="shared" si="139"/>
        <v/>
      </c>
      <c r="BA319" s="6" t="str">
        <f t="shared" si="140"/>
        <v/>
      </c>
      <c r="BB319" s="6" t="str">
        <f t="shared" si="141"/>
        <v/>
      </c>
      <c r="BC319" s="40"/>
      <c r="BI319" t="s">
        <v>1047</v>
      </c>
      <c r="CS319" s="286"/>
      <c r="CT319" s="288"/>
      <c r="CU319" s="331" t="str">
        <f t="shared" si="120"/>
        <v/>
      </c>
      <c r="CV319" s="1" t="str">
        <f t="shared" si="142"/>
        <v/>
      </c>
      <c r="CW319" s="1" t="str">
        <f t="shared" si="143"/>
        <v/>
      </c>
      <c r="CZ319" s="343" t="str">
        <f t="shared" si="121"/>
        <v/>
      </c>
    </row>
    <row r="320" spans="1:104" s="1" customFormat="1" ht="13.5" customHeight="1" x14ac:dyDescent="0.2">
      <c r="A320" s="61">
        <v>305</v>
      </c>
      <c r="B320" s="218"/>
      <c r="C320" s="218"/>
      <c r="D320" s="218"/>
      <c r="E320" s="218"/>
      <c r="F320" s="218"/>
      <c r="G320" s="218"/>
      <c r="H320" s="218"/>
      <c r="I320" s="218"/>
      <c r="J320" s="218"/>
      <c r="K320" s="218"/>
      <c r="L320" s="219"/>
      <c r="M320" s="218"/>
      <c r="N320" s="254"/>
      <c r="O320" s="255"/>
      <c r="P320" s="293" t="str">
        <f>IF(G320="R",IF(OR(AND(実績自動車一覧!H320=SUM(実績事業所!$B$2-1),3&lt;実績自動車一覧!I320),AND(実績自動車一覧!H320=実績事業所!$B$2,4&gt;実績自動車一覧!I320)),"新規",""),"")</f>
        <v/>
      </c>
      <c r="Q320" s="290"/>
      <c r="R320" s="259"/>
      <c r="S320" s="204"/>
      <c r="T320" s="84"/>
      <c r="U320" s="85"/>
      <c r="V320" s="86"/>
      <c r="W320" s="87"/>
      <c r="X320" s="87"/>
      <c r="Y320" s="106"/>
      <c r="Z320" s="16"/>
      <c r="AA320" s="15" t="str">
        <f t="shared" si="122"/>
        <v/>
      </c>
      <c r="AB320" s="15" t="str">
        <f t="shared" si="123"/>
        <v/>
      </c>
      <c r="AC320" s="14" t="str">
        <f t="shared" si="124"/>
        <v/>
      </c>
      <c r="AD320" s="6" t="e">
        <f t="shared" si="125"/>
        <v>#N/A</v>
      </c>
      <c r="AE320" s="6" t="e">
        <f t="shared" si="126"/>
        <v>#N/A</v>
      </c>
      <c r="AF320" s="6" t="e">
        <f t="shared" si="127"/>
        <v>#N/A</v>
      </c>
      <c r="AG320" s="6" t="str">
        <f t="shared" si="128"/>
        <v/>
      </c>
      <c r="AH320" s="6">
        <f t="shared" si="129"/>
        <v>1</v>
      </c>
      <c r="AI320" s="6" t="e">
        <f t="shared" si="130"/>
        <v>#N/A</v>
      </c>
      <c r="AJ320" s="6" t="e">
        <f t="shared" si="131"/>
        <v>#N/A</v>
      </c>
      <c r="AK320" s="6" t="e">
        <f t="shared" si="132"/>
        <v>#N/A</v>
      </c>
      <c r="AL320" s="6" t="e">
        <f t="shared" si="133"/>
        <v>#N/A</v>
      </c>
      <c r="AM320" s="7" t="str">
        <f t="shared" si="134"/>
        <v xml:space="preserve"> </v>
      </c>
      <c r="AN320" s="6" t="e">
        <f t="shared" si="135"/>
        <v>#N/A</v>
      </c>
      <c r="AO320" s="6"/>
      <c r="AP320" s="6"/>
      <c r="AQ320" s="6"/>
      <c r="AR320" s="6"/>
      <c r="AS320" s="6"/>
      <c r="AT320" s="6"/>
      <c r="AU320" s="6"/>
      <c r="AV320" s="6"/>
      <c r="AW320" s="6">
        <f t="shared" si="136"/>
        <v>0</v>
      </c>
      <c r="AX320" s="6" t="e">
        <f t="shared" si="137"/>
        <v>#N/A</v>
      </c>
      <c r="AY320" s="6" t="str">
        <f t="shared" si="138"/>
        <v/>
      </c>
      <c r="AZ320" s="6" t="str">
        <f t="shared" si="139"/>
        <v/>
      </c>
      <c r="BA320" s="6" t="str">
        <f t="shared" si="140"/>
        <v/>
      </c>
      <c r="BB320" s="6" t="str">
        <f t="shared" si="141"/>
        <v/>
      </c>
      <c r="BC320" s="40"/>
      <c r="BI320" t="s">
        <v>1230</v>
      </c>
      <c r="CS320" s="286"/>
      <c r="CT320" s="288"/>
      <c r="CU320" s="331" t="str">
        <f t="shared" si="120"/>
        <v/>
      </c>
      <c r="CV320" s="1" t="str">
        <f t="shared" si="142"/>
        <v/>
      </c>
      <c r="CW320" s="1" t="str">
        <f t="shared" si="143"/>
        <v/>
      </c>
      <c r="CZ320" s="343" t="str">
        <f t="shared" si="121"/>
        <v/>
      </c>
    </row>
    <row r="321" spans="1:104" s="1" customFormat="1" ht="13.5" customHeight="1" x14ac:dyDescent="0.2">
      <c r="A321" s="61">
        <v>306</v>
      </c>
      <c r="B321" s="218"/>
      <c r="C321" s="218"/>
      <c r="D321" s="218"/>
      <c r="E321" s="218"/>
      <c r="F321" s="218"/>
      <c r="G321" s="218"/>
      <c r="H321" s="218"/>
      <c r="I321" s="218"/>
      <c r="J321" s="218"/>
      <c r="K321" s="218"/>
      <c r="L321" s="219"/>
      <c r="M321" s="218"/>
      <c r="N321" s="254"/>
      <c r="O321" s="255"/>
      <c r="P321" s="293" t="str">
        <f>IF(G321="R",IF(OR(AND(実績自動車一覧!H321=SUM(実績事業所!$B$2-1),3&lt;実績自動車一覧!I321),AND(実績自動車一覧!H321=実績事業所!$B$2,4&gt;実績自動車一覧!I321)),"新規",""),"")</f>
        <v/>
      </c>
      <c r="Q321" s="290"/>
      <c r="R321" s="259"/>
      <c r="S321" s="204"/>
      <c r="T321" s="84"/>
      <c r="U321" s="85"/>
      <c r="V321" s="86"/>
      <c r="W321" s="87"/>
      <c r="X321" s="87"/>
      <c r="Y321" s="106"/>
      <c r="Z321" s="16"/>
      <c r="AA321" s="15" t="str">
        <f t="shared" si="122"/>
        <v/>
      </c>
      <c r="AB321" s="15" t="str">
        <f t="shared" si="123"/>
        <v/>
      </c>
      <c r="AC321" s="14" t="str">
        <f t="shared" si="124"/>
        <v/>
      </c>
      <c r="AD321" s="6" t="e">
        <f t="shared" si="125"/>
        <v>#N/A</v>
      </c>
      <c r="AE321" s="6" t="e">
        <f t="shared" si="126"/>
        <v>#N/A</v>
      </c>
      <c r="AF321" s="6" t="e">
        <f t="shared" si="127"/>
        <v>#N/A</v>
      </c>
      <c r="AG321" s="6" t="str">
        <f t="shared" si="128"/>
        <v/>
      </c>
      <c r="AH321" s="6">
        <f t="shared" si="129"/>
        <v>1</v>
      </c>
      <c r="AI321" s="6" t="e">
        <f t="shared" si="130"/>
        <v>#N/A</v>
      </c>
      <c r="AJ321" s="6" t="e">
        <f t="shared" si="131"/>
        <v>#N/A</v>
      </c>
      <c r="AK321" s="6" t="e">
        <f t="shared" si="132"/>
        <v>#N/A</v>
      </c>
      <c r="AL321" s="6" t="e">
        <f t="shared" si="133"/>
        <v>#N/A</v>
      </c>
      <c r="AM321" s="7" t="str">
        <f t="shared" si="134"/>
        <v xml:space="preserve"> </v>
      </c>
      <c r="AN321" s="6" t="e">
        <f t="shared" si="135"/>
        <v>#N/A</v>
      </c>
      <c r="AO321" s="6"/>
      <c r="AP321" s="6"/>
      <c r="AQ321" s="6"/>
      <c r="AR321" s="6"/>
      <c r="AS321" s="6"/>
      <c r="AT321" s="6"/>
      <c r="AU321" s="6"/>
      <c r="AV321" s="6"/>
      <c r="AW321" s="6">
        <f t="shared" si="136"/>
        <v>0</v>
      </c>
      <c r="AX321" s="6" t="e">
        <f t="shared" si="137"/>
        <v>#N/A</v>
      </c>
      <c r="AY321" s="6" t="str">
        <f t="shared" si="138"/>
        <v/>
      </c>
      <c r="AZ321" s="6" t="str">
        <f t="shared" si="139"/>
        <v/>
      </c>
      <c r="BA321" s="6" t="str">
        <f t="shared" si="140"/>
        <v/>
      </c>
      <c r="BB321" s="6" t="str">
        <f t="shared" si="141"/>
        <v/>
      </c>
      <c r="BC321" s="40"/>
      <c r="BI321" t="s">
        <v>1021</v>
      </c>
      <c r="CS321" s="286"/>
      <c r="CT321" s="288"/>
      <c r="CU321" s="331" t="str">
        <f t="shared" si="120"/>
        <v/>
      </c>
      <c r="CV321" s="1" t="str">
        <f t="shared" si="142"/>
        <v/>
      </c>
      <c r="CW321" s="1" t="str">
        <f t="shared" si="143"/>
        <v/>
      </c>
      <c r="CZ321" s="343" t="str">
        <f t="shared" si="121"/>
        <v/>
      </c>
    </row>
    <row r="322" spans="1:104" s="1" customFormat="1" ht="13.5" customHeight="1" x14ac:dyDescent="0.2">
      <c r="A322" s="61">
        <v>307</v>
      </c>
      <c r="B322" s="218"/>
      <c r="C322" s="218"/>
      <c r="D322" s="218"/>
      <c r="E322" s="218"/>
      <c r="F322" s="218"/>
      <c r="G322" s="218"/>
      <c r="H322" s="218"/>
      <c r="I322" s="218"/>
      <c r="J322" s="218"/>
      <c r="K322" s="218"/>
      <c r="L322" s="219"/>
      <c r="M322" s="218"/>
      <c r="N322" s="254"/>
      <c r="O322" s="255"/>
      <c r="P322" s="293" t="str">
        <f>IF(G322="R",IF(OR(AND(実績自動車一覧!H322=SUM(実績事業所!$B$2-1),3&lt;実績自動車一覧!I322),AND(実績自動車一覧!H322=実績事業所!$B$2,4&gt;実績自動車一覧!I322)),"新規",""),"")</f>
        <v/>
      </c>
      <c r="Q322" s="290"/>
      <c r="R322" s="259"/>
      <c r="S322" s="204"/>
      <c r="T322" s="84"/>
      <c r="U322" s="85"/>
      <c r="V322" s="86"/>
      <c r="W322" s="87"/>
      <c r="X322" s="87"/>
      <c r="Y322" s="106"/>
      <c r="Z322" s="16"/>
      <c r="AA322" s="15" t="str">
        <f t="shared" si="122"/>
        <v/>
      </c>
      <c r="AB322" s="15" t="str">
        <f t="shared" si="123"/>
        <v/>
      </c>
      <c r="AC322" s="14" t="str">
        <f t="shared" si="124"/>
        <v/>
      </c>
      <c r="AD322" s="6" t="e">
        <f t="shared" si="125"/>
        <v>#N/A</v>
      </c>
      <c r="AE322" s="6" t="e">
        <f t="shared" si="126"/>
        <v>#N/A</v>
      </c>
      <c r="AF322" s="6" t="e">
        <f t="shared" si="127"/>
        <v>#N/A</v>
      </c>
      <c r="AG322" s="6" t="str">
        <f t="shared" si="128"/>
        <v/>
      </c>
      <c r="AH322" s="6">
        <f t="shared" si="129"/>
        <v>1</v>
      </c>
      <c r="AI322" s="6" t="e">
        <f t="shared" si="130"/>
        <v>#N/A</v>
      </c>
      <c r="AJ322" s="6" t="e">
        <f t="shared" si="131"/>
        <v>#N/A</v>
      </c>
      <c r="AK322" s="6" t="e">
        <f t="shared" si="132"/>
        <v>#N/A</v>
      </c>
      <c r="AL322" s="6" t="e">
        <f t="shared" si="133"/>
        <v>#N/A</v>
      </c>
      <c r="AM322" s="7" t="str">
        <f t="shared" si="134"/>
        <v xml:space="preserve"> </v>
      </c>
      <c r="AN322" s="6" t="e">
        <f t="shared" si="135"/>
        <v>#N/A</v>
      </c>
      <c r="AO322" s="6"/>
      <c r="AP322" s="6"/>
      <c r="AQ322" s="6"/>
      <c r="AR322" s="6"/>
      <c r="AS322" s="6"/>
      <c r="AT322" s="6"/>
      <c r="AU322" s="6"/>
      <c r="AV322" s="6"/>
      <c r="AW322" s="6">
        <f t="shared" si="136"/>
        <v>0</v>
      </c>
      <c r="AX322" s="6" t="e">
        <f t="shared" si="137"/>
        <v>#N/A</v>
      </c>
      <c r="AY322" s="6" t="str">
        <f t="shared" si="138"/>
        <v/>
      </c>
      <c r="AZ322" s="6" t="str">
        <f t="shared" si="139"/>
        <v/>
      </c>
      <c r="BA322" s="6" t="str">
        <f t="shared" si="140"/>
        <v/>
      </c>
      <c r="BB322" s="6" t="str">
        <f t="shared" si="141"/>
        <v/>
      </c>
      <c r="BC322" s="40"/>
      <c r="BI322" t="s">
        <v>1046</v>
      </c>
      <c r="CS322" s="286"/>
      <c r="CT322" s="288"/>
      <c r="CU322" s="331" t="str">
        <f t="shared" si="120"/>
        <v/>
      </c>
      <c r="CV322" s="1" t="str">
        <f t="shared" si="142"/>
        <v/>
      </c>
      <c r="CW322" s="1" t="str">
        <f t="shared" si="143"/>
        <v/>
      </c>
      <c r="CZ322" s="343" t="str">
        <f t="shared" si="121"/>
        <v/>
      </c>
    </row>
    <row r="323" spans="1:104" s="1" customFormat="1" ht="13.5" customHeight="1" x14ac:dyDescent="0.2">
      <c r="A323" s="61">
        <v>308</v>
      </c>
      <c r="B323" s="218"/>
      <c r="C323" s="218"/>
      <c r="D323" s="218"/>
      <c r="E323" s="218"/>
      <c r="F323" s="218"/>
      <c r="G323" s="218"/>
      <c r="H323" s="218"/>
      <c r="I323" s="218"/>
      <c r="J323" s="218"/>
      <c r="K323" s="218"/>
      <c r="L323" s="219"/>
      <c r="M323" s="218"/>
      <c r="N323" s="254"/>
      <c r="O323" s="255"/>
      <c r="P323" s="293" t="str">
        <f>IF(G323="R",IF(OR(AND(実績自動車一覧!H323=SUM(実績事業所!$B$2-1),3&lt;実績自動車一覧!I323),AND(実績自動車一覧!H323=実績事業所!$B$2,4&gt;実績自動車一覧!I323)),"新規",""),"")</f>
        <v/>
      </c>
      <c r="Q323" s="290"/>
      <c r="R323" s="259"/>
      <c r="S323" s="204"/>
      <c r="T323" s="84"/>
      <c r="U323" s="85"/>
      <c r="V323" s="86"/>
      <c r="W323" s="87"/>
      <c r="X323" s="87"/>
      <c r="Y323" s="106"/>
      <c r="Z323" s="16"/>
      <c r="AA323" s="15" t="str">
        <f t="shared" si="122"/>
        <v/>
      </c>
      <c r="AB323" s="15" t="str">
        <f t="shared" si="123"/>
        <v/>
      </c>
      <c r="AC323" s="14" t="str">
        <f t="shared" si="124"/>
        <v/>
      </c>
      <c r="AD323" s="6" t="e">
        <f t="shared" si="125"/>
        <v>#N/A</v>
      </c>
      <c r="AE323" s="6" t="e">
        <f t="shared" si="126"/>
        <v>#N/A</v>
      </c>
      <c r="AF323" s="6" t="e">
        <f t="shared" si="127"/>
        <v>#N/A</v>
      </c>
      <c r="AG323" s="6" t="str">
        <f t="shared" si="128"/>
        <v/>
      </c>
      <c r="AH323" s="6">
        <f t="shared" si="129"/>
        <v>1</v>
      </c>
      <c r="AI323" s="6" t="e">
        <f t="shared" si="130"/>
        <v>#N/A</v>
      </c>
      <c r="AJ323" s="6" t="e">
        <f t="shared" si="131"/>
        <v>#N/A</v>
      </c>
      <c r="AK323" s="6" t="e">
        <f t="shared" si="132"/>
        <v>#N/A</v>
      </c>
      <c r="AL323" s="6" t="e">
        <f t="shared" si="133"/>
        <v>#N/A</v>
      </c>
      <c r="AM323" s="7" t="str">
        <f t="shared" si="134"/>
        <v xml:space="preserve"> </v>
      </c>
      <c r="AN323" s="6" t="e">
        <f t="shared" si="135"/>
        <v>#N/A</v>
      </c>
      <c r="AO323" s="6"/>
      <c r="AP323" s="6"/>
      <c r="AQ323" s="6"/>
      <c r="AR323" s="6"/>
      <c r="AS323" s="6"/>
      <c r="AT323" s="6"/>
      <c r="AU323" s="6"/>
      <c r="AV323" s="6"/>
      <c r="AW323" s="6">
        <f t="shared" si="136"/>
        <v>0</v>
      </c>
      <c r="AX323" s="6" t="e">
        <f t="shared" si="137"/>
        <v>#N/A</v>
      </c>
      <c r="AY323" s="6" t="str">
        <f t="shared" si="138"/>
        <v/>
      </c>
      <c r="AZ323" s="6" t="str">
        <f t="shared" si="139"/>
        <v/>
      </c>
      <c r="BA323" s="6" t="str">
        <f t="shared" si="140"/>
        <v/>
      </c>
      <c r="BB323" s="6" t="str">
        <f t="shared" si="141"/>
        <v/>
      </c>
      <c r="BC323" s="40"/>
      <c r="BI323" t="s">
        <v>1257</v>
      </c>
      <c r="CS323" s="286"/>
      <c r="CT323" s="288"/>
      <c r="CU323" s="331" t="str">
        <f t="shared" si="120"/>
        <v/>
      </c>
      <c r="CV323" s="1" t="str">
        <f t="shared" si="142"/>
        <v/>
      </c>
      <c r="CW323" s="1" t="str">
        <f t="shared" si="143"/>
        <v/>
      </c>
      <c r="CZ323" s="343" t="str">
        <f t="shared" si="121"/>
        <v/>
      </c>
    </row>
    <row r="324" spans="1:104" s="1" customFormat="1" ht="13.5" customHeight="1" x14ac:dyDescent="0.2">
      <c r="A324" s="61">
        <v>309</v>
      </c>
      <c r="B324" s="218"/>
      <c r="C324" s="218"/>
      <c r="D324" s="218"/>
      <c r="E324" s="218"/>
      <c r="F324" s="218"/>
      <c r="G324" s="218"/>
      <c r="H324" s="218"/>
      <c r="I324" s="218"/>
      <c r="J324" s="218"/>
      <c r="K324" s="218"/>
      <c r="L324" s="219"/>
      <c r="M324" s="218"/>
      <c r="N324" s="254"/>
      <c r="O324" s="255"/>
      <c r="P324" s="293" t="str">
        <f>IF(G324="R",IF(OR(AND(実績自動車一覧!H324=SUM(実績事業所!$B$2-1),3&lt;実績自動車一覧!I324),AND(実績自動車一覧!H324=実績事業所!$B$2,4&gt;実績自動車一覧!I324)),"新規",""),"")</f>
        <v/>
      </c>
      <c r="Q324" s="290"/>
      <c r="R324" s="259"/>
      <c r="S324" s="204"/>
      <c r="T324" s="84"/>
      <c r="U324" s="85"/>
      <c r="V324" s="86"/>
      <c r="W324" s="87"/>
      <c r="X324" s="87"/>
      <c r="Y324" s="106"/>
      <c r="Z324" s="16"/>
      <c r="AA324" s="15" t="str">
        <f t="shared" si="122"/>
        <v/>
      </c>
      <c r="AB324" s="15" t="str">
        <f t="shared" si="123"/>
        <v/>
      </c>
      <c r="AC324" s="14" t="str">
        <f t="shared" si="124"/>
        <v/>
      </c>
      <c r="AD324" s="6" t="e">
        <f t="shared" si="125"/>
        <v>#N/A</v>
      </c>
      <c r="AE324" s="6" t="e">
        <f t="shared" si="126"/>
        <v>#N/A</v>
      </c>
      <c r="AF324" s="6" t="e">
        <f t="shared" si="127"/>
        <v>#N/A</v>
      </c>
      <c r="AG324" s="6" t="str">
        <f t="shared" si="128"/>
        <v/>
      </c>
      <c r="AH324" s="6">
        <f t="shared" si="129"/>
        <v>1</v>
      </c>
      <c r="AI324" s="6" t="e">
        <f t="shared" si="130"/>
        <v>#N/A</v>
      </c>
      <c r="AJ324" s="6" t="e">
        <f t="shared" si="131"/>
        <v>#N/A</v>
      </c>
      <c r="AK324" s="6" t="e">
        <f t="shared" si="132"/>
        <v>#N/A</v>
      </c>
      <c r="AL324" s="6" t="e">
        <f t="shared" si="133"/>
        <v>#N/A</v>
      </c>
      <c r="AM324" s="7" t="str">
        <f t="shared" si="134"/>
        <v xml:space="preserve"> </v>
      </c>
      <c r="AN324" s="6" t="e">
        <f t="shared" si="135"/>
        <v>#N/A</v>
      </c>
      <c r="AO324" s="6"/>
      <c r="AP324" s="6"/>
      <c r="AQ324" s="6"/>
      <c r="AR324" s="6"/>
      <c r="AS324" s="6"/>
      <c r="AT324" s="6"/>
      <c r="AU324" s="6"/>
      <c r="AV324" s="6"/>
      <c r="AW324" s="6">
        <f t="shared" si="136"/>
        <v>0</v>
      </c>
      <c r="AX324" s="6" t="e">
        <f t="shared" si="137"/>
        <v>#N/A</v>
      </c>
      <c r="AY324" s="6" t="str">
        <f t="shared" si="138"/>
        <v/>
      </c>
      <c r="AZ324" s="6" t="str">
        <f t="shared" si="139"/>
        <v/>
      </c>
      <c r="BA324" s="6" t="str">
        <f t="shared" si="140"/>
        <v/>
      </c>
      <c r="BB324" s="6" t="str">
        <f t="shared" si="141"/>
        <v/>
      </c>
      <c r="BC324" s="40"/>
      <c r="BI324" t="s">
        <v>1084</v>
      </c>
      <c r="CS324" s="286"/>
      <c r="CT324" s="288"/>
      <c r="CU324" s="331" t="str">
        <f t="shared" si="120"/>
        <v/>
      </c>
      <c r="CV324" s="1" t="str">
        <f t="shared" si="142"/>
        <v/>
      </c>
      <c r="CW324" s="1" t="str">
        <f t="shared" si="143"/>
        <v/>
      </c>
      <c r="CZ324" s="343" t="str">
        <f t="shared" si="121"/>
        <v/>
      </c>
    </row>
    <row r="325" spans="1:104" s="1" customFormat="1" ht="13.5" customHeight="1" x14ac:dyDescent="0.2">
      <c r="A325" s="61">
        <v>310</v>
      </c>
      <c r="B325" s="218"/>
      <c r="C325" s="218"/>
      <c r="D325" s="218"/>
      <c r="E325" s="218"/>
      <c r="F325" s="218"/>
      <c r="G325" s="218"/>
      <c r="H325" s="218"/>
      <c r="I325" s="218"/>
      <c r="J325" s="218"/>
      <c r="K325" s="218"/>
      <c r="L325" s="219"/>
      <c r="M325" s="218"/>
      <c r="N325" s="254"/>
      <c r="O325" s="255"/>
      <c r="P325" s="293" t="str">
        <f>IF(G325="R",IF(OR(AND(実績自動車一覧!H325=SUM(実績事業所!$B$2-1),3&lt;実績自動車一覧!I325),AND(実績自動車一覧!H325=実績事業所!$B$2,4&gt;実績自動車一覧!I325)),"新規",""),"")</f>
        <v/>
      </c>
      <c r="Q325" s="290"/>
      <c r="R325" s="259"/>
      <c r="S325" s="204"/>
      <c r="T325" s="84"/>
      <c r="U325" s="85"/>
      <c r="V325" s="86"/>
      <c r="W325" s="87"/>
      <c r="X325" s="87"/>
      <c r="Y325" s="106"/>
      <c r="Z325" s="16"/>
      <c r="AA325" s="15" t="str">
        <f t="shared" si="122"/>
        <v/>
      </c>
      <c r="AB325" s="15" t="str">
        <f t="shared" si="123"/>
        <v/>
      </c>
      <c r="AC325" s="14" t="str">
        <f t="shared" si="124"/>
        <v/>
      </c>
      <c r="AD325" s="6" t="e">
        <f t="shared" si="125"/>
        <v>#N/A</v>
      </c>
      <c r="AE325" s="6" t="e">
        <f t="shared" si="126"/>
        <v>#N/A</v>
      </c>
      <c r="AF325" s="6" t="e">
        <f t="shared" si="127"/>
        <v>#N/A</v>
      </c>
      <c r="AG325" s="6" t="str">
        <f t="shared" si="128"/>
        <v/>
      </c>
      <c r="AH325" s="6">
        <f t="shared" si="129"/>
        <v>1</v>
      </c>
      <c r="AI325" s="6" t="e">
        <f t="shared" si="130"/>
        <v>#N/A</v>
      </c>
      <c r="AJ325" s="6" t="e">
        <f t="shared" si="131"/>
        <v>#N/A</v>
      </c>
      <c r="AK325" s="6" t="e">
        <f t="shared" si="132"/>
        <v>#N/A</v>
      </c>
      <c r="AL325" s="6" t="e">
        <f t="shared" si="133"/>
        <v>#N/A</v>
      </c>
      <c r="AM325" s="7" t="str">
        <f t="shared" si="134"/>
        <v xml:space="preserve"> </v>
      </c>
      <c r="AN325" s="6" t="e">
        <f t="shared" si="135"/>
        <v>#N/A</v>
      </c>
      <c r="AO325" s="6"/>
      <c r="AP325" s="6"/>
      <c r="AQ325" s="6"/>
      <c r="AR325" s="6"/>
      <c r="AS325" s="6"/>
      <c r="AT325" s="6"/>
      <c r="AU325" s="6"/>
      <c r="AV325" s="6"/>
      <c r="AW325" s="6">
        <f t="shared" si="136"/>
        <v>0</v>
      </c>
      <c r="AX325" s="6" t="e">
        <f t="shared" si="137"/>
        <v>#N/A</v>
      </c>
      <c r="AY325" s="6" t="str">
        <f t="shared" si="138"/>
        <v/>
      </c>
      <c r="AZ325" s="6" t="str">
        <f t="shared" si="139"/>
        <v/>
      </c>
      <c r="BA325" s="6" t="str">
        <f t="shared" si="140"/>
        <v/>
      </c>
      <c r="BB325" s="6" t="str">
        <f t="shared" si="141"/>
        <v/>
      </c>
      <c r="BC325" s="40"/>
      <c r="BI325" t="s">
        <v>1101</v>
      </c>
      <c r="CS325" s="286"/>
      <c r="CT325" s="288"/>
      <c r="CU325" s="331" t="str">
        <f t="shared" si="120"/>
        <v/>
      </c>
      <c r="CV325" s="1" t="str">
        <f t="shared" si="142"/>
        <v/>
      </c>
      <c r="CW325" s="1" t="str">
        <f t="shared" si="143"/>
        <v/>
      </c>
      <c r="CZ325" s="343" t="str">
        <f t="shared" si="121"/>
        <v/>
      </c>
    </row>
    <row r="326" spans="1:104" s="1" customFormat="1" ht="13.5" customHeight="1" x14ac:dyDescent="0.2">
      <c r="A326" s="61">
        <v>311</v>
      </c>
      <c r="B326" s="218"/>
      <c r="C326" s="218"/>
      <c r="D326" s="218"/>
      <c r="E326" s="218"/>
      <c r="F326" s="218"/>
      <c r="G326" s="218"/>
      <c r="H326" s="218"/>
      <c r="I326" s="218"/>
      <c r="J326" s="218"/>
      <c r="K326" s="218"/>
      <c r="L326" s="219"/>
      <c r="M326" s="218"/>
      <c r="N326" s="254"/>
      <c r="O326" s="255"/>
      <c r="P326" s="293" t="str">
        <f>IF(G326="R",IF(OR(AND(実績自動車一覧!H326=SUM(実績事業所!$B$2-1),3&lt;実績自動車一覧!I326),AND(実績自動車一覧!H326=実績事業所!$B$2,4&gt;実績自動車一覧!I326)),"新規",""),"")</f>
        <v/>
      </c>
      <c r="Q326" s="290"/>
      <c r="R326" s="259"/>
      <c r="S326" s="204"/>
      <c r="T326" s="84"/>
      <c r="U326" s="85"/>
      <c r="V326" s="86"/>
      <c r="W326" s="87"/>
      <c r="X326" s="87"/>
      <c r="Y326" s="106"/>
      <c r="Z326" s="16"/>
      <c r="AA326" s="15" t="str">
        <f t="shared" si="122"/>
        <v/>
      </c>
      <c r="AB326" s="15" t="str">
        <f t="shared" si="123"/>
        <v/>
      </c>
      <c r="AC326" s="14" t="str">
        <f t="shared" si="124"/>
        <v/>
      </c>
      <c r="AD326" s="6" t="e">
        <f t="shared" si="125"/>
        <v>#N/A</v>
      </c>
      <c r="AE326" s="6" t="e">
        <f t="shared" si="126"/>
        <v>#N/A</v>
      </c>
      <c r="AF326" s="6" t="e">
        <f t="shared" si="127"/>
        <v>#N/A</v>
      </c>
      <c r="AG326" s="6" t="str">
        <f t="shared" si="128"/>
        <v/>
      </c>
      <c r="AH326" s="6">
        <f t="shared" si="129"/>
        <v>1</v>
      </c>
      <c r="AI326" s="6" t="e">
        <f t="shared" si="130"/>
        <v>#N/A</v>
      </c>
      <c r="AJ326" s="6" t="e">
        <f t="shared" si="131"/>
        <v>#N/A</v>
      </c>
      <c r="AK326" s="6" t="e">
        <f t="shared" si="132"/>
        <v>#N/A</v>
      </c>
      <c r="AL326" s="6" t="e">
        <f t="shared" si="133"/>
        <v>#N/A</v>
      </c>
      <c r="AM326" s="7" t="str">
        <f t="shared" si="134"/>
        <v xml:space="preserve"> </v>
      </c>
      <c r="AN326" s="6" t="e">
        <f t="shared" si="135"/>
        <v>#N/A</v>
      </c>
      <c r="AO326" s="6"/>
      <c r="AP326" s="6"/>
      <c r="AQ326" s="6"/>
      <c r="AR326" s="6"/>
      <c r="AS326" s="6"/>
      <c r="AT326" s="6"/>
      <c r="AU326" s="6"/>
      <c r="AV326" s="6"/>
      <c r="AW326" s="6">
        <f t="shared" si="136"/>
        <v>0</v>
      </c>
      <c r="AX326" s="6" t="e">
        <f t="shared" si="137"/>
        <v>#N/A</v>
      </c>
      <c r="AY326" s="6" t="str">
        <f t="shared" si="138"/>
        <v/>
      </c>
      <c r="AZ326" s="6" t="str">
        <f t="shared" si="139"/>
        <v/>
      </c>
      <c r="BA326" s="6" t="str">
        <f t="shared" si="140"/>
        <v/>
      </c>
      <c r="BB326" s="6" t="str">
        <f t="shared" si="141"/>
        <v/>
      </c>
      <c r="BC326" s="40"/>
      <c r="BI326" t="s">
        <v>1255</v>
      </c>
      <c r="CS326" s="286"/>
      <c r="CT326" s="288"/>
      <c r="CU326" s="331" t="str">
        <f t="shared" si="120"/>
        <v/>
      </c>
      <c r="CV326" s="1" t="str">
        <f t="shared" si="142"/>
        <v/>
      </c>
      <c r="CW326" s="1" t="str">
        <f t="shared" si="143"/>
        <v/>
      </c>
      <c r="CZ326" s="343" t="str">
        <f t="shared" si="121"/>
        <v/>
      </c>
    </row>
    <row r="327" spans="1:104" s="1" customFormat="1" ht="13.5" customHeight="1" x14ac:dyDescent="0.2">
      <c r="A327" s="61">
        <v>312</v>
      </c>
      <c r="B327" s="218"/>
      <c r="C327" s="218"/>
      <c r="D327" s="218"/>
      <c r="E327" s="218"/>
      <c r="F327" s="218"/>
      <c r="G327" s="218"/>
      <c r="H327" s="218"/>
      <c r="I327" s="218"/>
      <c r="J327" s="218"/>
      <c r="K327" s="218"/>
      <c r="L327" s="219"/>
      <c r="M327" s="218"/>
      <c r="N327" s="254"/>
      <c r="O327" s="255"/>
      <c r="P327" s="293" t="str">
        <f>IF(G327="R",IF(OR(AND(実績自動車一覧!H327=SUM(実績事業所!$B$2-1),3&lt;実績自動車一覧!I327),AND(実績自動車一覧!H327=実績事業所!$B$2,4&gt;実績自動車一覧!I327)),"新規",""),"")</f>
        <v/>
      </c>
      <c r="Q327" s="290"/>
      <c r="R327" s="259"/>
      <c r="S327" s="204"/>
      <c r="T327" s="84"/>
      <c r="U327" s="85"/>
      <c r="V327" s="86"/>
      <c r="W327" s="87"/>
      <c r="X327" s="87"/>
      <c r="Y327" s="106"/>
      <c r="Z327" s="16"/>
      <c r="AA327" s="15" t="str">
        <f t="shared" si="122"/>
        <v/>
      </c>
      <c r="AB327" s="15" t="str">
        <f t="shared" si="123"/>
        <v/>
      </c>
      <c r="AC327" s="14" t="str">
        <f t="shared" si="124"/>
        <v/>
      </c>
      <c r="AD327" s="6" t="e">
        <f t="shared" si="125"/>
        <v>#N/A</v>
      </c>
      <c r="AE327" s="6" t="e">
        <f t="shared" si="126"/>
        <v>#N/A</v>
      </c>
      <c r="AF327" s="6" t="e">
        <f t="shared" si="127"/>
        <v>#N/A</v>
      </c>
      <c r="AG327" s="6" t="str">
        <f t="shared" si="128"/>
        <v/>
      </c>
      <c r="AH327" s="6">
        <f t="shared" si="129"/>
        <v>1</v>
      </c>
      <c r="AI327" s="6" t="e">
        <f t="shared" si="130"/>
        <v>#N/A</v>
      </c>
      <c r="AJ327" s="6" t="e">
        <f t="shared" si="131"/>
        <v>#N/A</v>
      </c>
      <c r="AK327" s="6" t="e">
        <f t="shared" si="132"/>
        <v>#N/A</v>
      </c>
      <c r="AL327" s="6" t="e">
        <f t="shared" si="133"/>
        <v>#N/A</v>
      </c>
      <c r="AM327" s="7" t="str">
        <f t="shared" si="134"/>
        <v xml:space="preserve"> </v>
      </c>
      <c r="AN327" s="6" t="e">
        <f t="shared" si="135"/>
        <v>#N/A</v>
      </c>
      <c r="AO327" s="6"/>
      <c r="AP327" s="6"/>
      <c r="AQ327" s="6"/>
      <c r="AR327" s="6"/>
      <c r="AS327" s="6"/>
      <c r="AT327" s="6"/>
      <c r="AU327" s="6"/>
      <c r="AV327" s="6"/>
      <c r="AW327" s="6">
        <f t="shared" si="136"/>
        <v>0</v>
      </c>
      <c r="AX327" s="6" t="e">
        <f t="shared" si="137"/>
        <v>#N/A</v>
      </c>
      <c r="AY327" s="6" t="str">
        <f t="shared" si="138"/>
        <v/>
      </c>
      <c r="AZ327" s="6" t="str">
        <f t="shared" si="139"/>
        <v/>
      </c>
      <c r="BA327" s="6" t="str">
        <f t="shared" si="140"/>
        <v/>
      </c>
      <c r="BB327" s="6" t="str">
        <f t="shared" si="141"/>
        <v/>
      </c>
      <c r="BC327" s="40"/>
      <c r="BI327" t="s">
        <v>1083</v>
      </c>
      <c r="CS327" s="286"/>
      <c r="CT327" s="288"/>
      <c r="CU327" s="331" t="str">
        <f t="shared" si="120"/>
        <v/>
      </c>
      <c r="CV327" s="1" t="str">
        <f t="shared" si="142"/>
        <v/>
      </c>
      <c r="CW327" s="1" t="str">
        <f t="shared" si="143"/>
        <v/>
      </c>
      <c r="CZ327" s="343" t="str">
        <f t="shared" si="121"/>
        <v/>
      </c>
    </row>
    <row r="328" spans="1:104" s="1" customFormat="1" ht="13.5" customHeight="1" x14ac:dyDescent="0.2">
      <c r="A328" s="61">
        <v>313</v>
      </c>
      <c r="B328" s="218"/>
      <c r="C328" s="218"/>
      <c r="D328" s="218"/>
      <c r="E328" s="218"/>
      <c r="F328" s="218"/>
      <c r="G328" s="218"/>
      <c r="H328" s="218"/>
      <c r="I328" s="218"/>
      <c r="J328" s="218"/>
      <c r="K328" s="218"/>
      <c r="L328" s="219"/>
      <c r="M328" s="218"/>
      <c r="N328" s="254"/>
      <c r="O328" s="255"/>
      <c r="P328" s="293" t="str">
        <f>IF(G328="R",IF(OR(AND(実績自動車一覧!H328=SUM(実績事業所!$B$2-1),3&lt;実績自動車一覧!I328),AND(実績自動車一覧!H328=実績事業所!$B$2,4&gt;実績自動車一覧!I328)),"新規",""),"")</f>
        <v/>
      </c>
      <c r="Q328" s="290"/>
      <c r="R328" s="259"/>
      <c r="S328" s="204"/>
      <c r="T328" s="84"/>
      <c r="U328" s="85"/>
      <c r="V328" s="86"/>
      <c r="W328" s="87"/>
      <c r="X328" s="87"/>
      <c r="Y328" s="106"/>
      <c r="Z328" s="16"/>
      <c r="AA328" s="15" t="str">
        <f t="shared" si="122"/>
        <v/>
      </c>
      <c r="AB328" s="15" t="str">
        <f t="shared" si="123"/>
        <v/>
      </c>
      <c r="AC328" s="14" t="str">
        <f t="shared" si="124"/>
        <v/>
      </c>
      <c r="AD328" s="6" t="e">
        <f t="shared" si="125"/>
        <v>#N/A</v>
      </c>
      <c r="AE328" s="6" t="e">
        <f t="shared" si="126"/>
        <v>#N/A</v>
      </c>
      <c r="AF328" s="6" t="e">
        <f t="shared" si="127"/>
        <v>#N/A</v>
      </c>
      <c r="AG328" s="6" t="str">
        <f t="shared" si="128"/>
        <v/>
      </c>
      <c r="AH328" s="6">
        <f t="shared" si="129"/>
        <v>1</v>
      </c>
      <c r="AI328" s="6" t="e">
        <f t="shared" si="130"/>
        <v>#N/A</v>
      </c>
      <c r="AJ328" s="6" t="e">
        <f t="shared" si="131"/>
        <v>#N/A</v>
      </c>
      <c r="AK328" s="6" t="e">
        <f t="shared" si="132"/>
        <v>#N/A</v>
      </c>
      <c r="AL328" s="6" t="e">
        <f t="shared" si="133"/>
        <v>#N/A</v>
      </c>
      <c r="AM328" s="7" t="str">
        <f t="shared" si="134"/>
        <v xml:space="preserve"> </v>
      </c>
      <c r="AN328" s="6" t="e">
        <f t="shared" si="135"/>
        <v>#N/A</v>
      </c>
      <c r="AO328" s="6"/>
      <c r="AP328" s="6"/>
      <c r="AQ328" s="6"/>
      <c r="AR328" s="6"/>
      <c r="AS328" s="6"/>
      <c r="AT328" s="6"/>
      <c r="AU328" s="6"/>
      <c r="AV328" s="6"/>
      <c r="AW328" s="6">
        <f t="shared" si="136"/>
        <v>0</v>
      </c>
      <c r="AX328" s="6" t="e">
        <f t="shared" si="137"/>
        <v>#N/A</v>
      </c>
      <c r="AY328" s="6" t="str">
        <f t="shared" si="138"/>
        <v/>
      </c>
      <c r="AZ328" s="6" t="str">
        <f t="shared" si="139"/>
        <v/>
      </c>
      <c r="BA328" s="6" t="str">
        <f t="shared" si="140"/>
        <v/>
      </c>
      <c r="BB328" s="6" t="str">
        <f t="shared" si="141"/>
        <v/>
      </c>
      <c r="BC328" s="40"/>
      <c r="BI328" t="s">
        <v>1100</v>
      </c>
      <c r="CS328" s="286"/>
      <c r="CT328" s="288"/>
      <c r="CU328" s="331" t="str">
        <f t="shared" si="120"/>
        <v/>
      </c>
      <c r="CV328" s="1" t="str">
        <f t="shared" si="142"/>
        <v/>
      </c>
      <c r="CW328" s="1" t="str">
        <f t="shared" si="143"/>
        <v/>
      </c>
      <c r="CZ328" s="343" t="str">
        <f t="shared" si="121"/>
        <v/>
      </c>
    </row>
    <row r="329" spans="1:104" s="1" customFormat="1" ht="13.5" customHeight="1" x14ac:dyDescent="0.2">
      <c r="A329" s="61">
        <v>314</v>
      </c>
      <c r="B329" s="218"/>
      <c r="C329" s="218"/>
      <c r="D329" s="218"/>
      <c r="E329" s="218"/>
      <c r="F329" s="218"/>
      <c r="G329" s="218"/>
      <c r="H329" s="218"/>
      <c r="I329" s="218"/>
      <c r="J329" s="218"/>
      <c r="K329" s="218"/>
      <c r="L329" s="219"/>
      <c r="M329" s="218"/>
      <c r="N329" s="254"/>
      <c r="O329" s="255"/>
      <c r="P329" s="293" t="str">
        <f>IF(G329="R",IF(OR(AND(実績自動車一覧!H329=SUM(実績事業所!$B$2-1),3&lt;実績自動車一覧!I329),AND(実績自動車一覧!H329=実績事業所!$B$2,4&gt;実績自動車一覧!I329)),"新規",""),"")</f>
        <v/>
      </c>
      <c r="Q329" s="290"/>
      <c r="R329" s="259"/>
      <c r="S329" s="204"/>
      <c r="T329" s="84"/>
      <c r="U329" s="85"/>
      <c r="V329" s="86"/>
      <c r="W329" s="87"/>
      <c r="X329" s="87"/>
      <c r="Y329" s="106"/>
      <c r="Z329" s="16"/>
      <c r="AA329" s="15" t="str">
        <f t="shared" si="122"/>
        <v/>
      </c>
      <c r="AB329" s="15" t="str">
        <f t="shared" si="123"/>
        <v/>
      </c>
      <c r="AC329" s="14" t="str">
        <f t="shared" si="124"/>
        <v/>
      </c>
      <c r="AD329" s="6" t="e">
        <f t="shared" si="125"/>
        <v>#N/A</v>
      </c>
      <c r="AE329" s="6" t="e">
        <f t="shared" si="126"/>
        <v>#N/A</v>
      </c>
      <c r="AF329" s="6" t="e">
        <f t="shared" si="127"/>
        <v>#N/A</v>
      </c>
      <c r="AG329" s="6" t="str">
        <f t="shared" si="128"/>
        <v/>
      </c>
      <c r="AH329" s="6">
        <f t="shared" si="129"/>
        <v>1</v>
      </c>
      <c r="AI329" s="6" t="e">
        <f t="shared" si="130"/>
        <v>#N/A</v>
      </c>
      <c r="AJ329" s="6" t="e">
        <f t="shared" si="131"/>
        <v>#N/A</v>
      </c>
      <c r="AK329" s="6" t="e">
        <f t="shared" si="132"/>
        <v>#N/A</v>
      </c>
      <c r="AL329" s="6" t="e">
        <f t="shared" si="133"/>
        <v>#N/A</v>
      </c>
      <c r="AM329" s="7" t="str">
        <f t="shared" si="134"/>
        <v xml:space="preserve"> </v>
      </c>
      <c r="AN329" s="6" t="e">
        <f t="shared" si="135"/>
        <v>#N/A</v>
      </c>
      <c r="AO329" s="6"/>
      <c r="AP329" s="6"/>
      <c r="AQ329" s="6"/>
      <c r="AR329" s="6"/>
      <c r="AS329" s="6"/>
      <c r="AT329" s="6"/>
      <c r="AU329" s="6"/>
      <c r="AV329" s="6"/>
      <c r="AW329" s="6">
        <f t="shared" si="136"/>
        <v>0</v>
      </c>
      <c r="AX329" s="6" t="e">
        <f t="shared" si="137"/>
        <v>#N/A</v>
      </c>
      <c r="AY329" s="6" t="str">
        <f t="shared" si="138"/>
        <v/>
      </c>
      <c r="AZ329" s="6" t="str">
        <f t="shared" si="139"/>
        <v/>
      </c>
      <c r="BA329" s="6" t="str">
        <f t="shared" si="140"/>
        <v/>
      </c>
      <c r="BB329" s="6" t="str">
        <f t="shared" si="141"/>
        <v/>
      </c>
      <c r="BC329" s="40"/>
      <c r="BI329" t="s">
        <v>1273</v>
      </c>
      <c r="CS329" s="286"/>
      <c r="CT329" s="288"/>
      <c r="CU329" s="331" t="str">
        <f t="shared" si="120"/>
        <v/>
      </c>
      <c r="CV329" s="1" t="str">
        <f t="shared" si="142"/>
        <v/>
      </c>
      <c r="CW329" s="1" t="str">
        <f t="shared" si="143"/>
        <v/>
      </c>
      <c r="CZ329" s="343" t="str">
        <f t="shared" si="121"/>
        <v/>
      </c>
    </row>
    <row r="330" spans="1:104" s="1" customFormat="1" ht="13.5" customHeight="1" x14ac:dyDescent="0.2">
      <c r="A330" s="61">
        <v>315</v>
      </c>
      <c r="B330" s="218"/>
      <c r="C330" s="218"/>
      <c r="D330" s="218"/>
      <c r="E330" s="218"/>
      <c r="F330" s="218"/>
      <c r="G330" s="218"/>
      <c r="H330" s="218"/>
      <c r="I330" s="218"/>
      <c r="J330" s="218"/>
      <c r="K330" s="218"/>
      <c r="L330" s="219"/>
      <c r="M330" s="218"/>
      <c r="N330" s="254"/>
      <c r="O330" s="255"/>
      <c r="P330" s="293" t="str">
        <f>IF(G330="R",IF(OR(AND(実績自動車一覧!H330=SUM(実績事業所!$B$2-1),3&lt;実績自動車一覧!I330),AND(実績自動車一覧!H330=実績事業所!$B$2,4&gt;実績自動車一覧!I330)),"新規",""),"")</f>
        <v/>
      </c>
      <c r="Q330" s="290"/>
      <c r="R330" s="259"/>
      <c r="S330" s="204"/>
      <c r="T330" s="84"/>
      <c r="U330" s="85"/>
      <c r="V330" s="86"/>
      <c r="W330" s="87"/>
      <c r="X330" s="87"/>
      <c r="Y330" s="106"/>
      <c r="Z330" s="16"/>
      <c r="AA330" s="15" t="str">
        <f t="shared" si="122"/>
        <v/>
      </c>
      <c r="AB330" s="15" t="str">
        <f t="shared" si="123"/>
        <v/>
      </c>
      <c r="AC330" s="14" t="str">
        <f t="shared" si="124"/>
        <v/>
      </c>
      <c r="AD330" s="6" t="e">
        <f t="shared" si="125"/>
        <v>#N/A</v>
      </c>
      <c r="AE330" s="6" t="e">
        <f t="shared" si="126"/>
        <v>#N/A</v>
      </c>
      <c r="AF330" s="6" t="e">
        <f t="shared" si="127"/>
        <v>#N/A</v>
      </c>
      <c r="AG330" s="6" t="str">
        <f t="shared" si="128"/>
        <v/>
      </c>
      <c r="AH330" s="6">
        <f t="shared" si="129"/>
        <v>1</v>
      </c>
      <c r="AI330" s="6" t="e">
        <f t="shared" si="130"/>
        <v>#N/A</v>
      </c>
      <c r="AJ330" s="6" t="e">
        <f t="shared" si="131"/>
        <v>#N/A</v>
      </c>
      <c r="AK330" s="6" t="e">
        <f t="shared" si="132"/>
        <v>#N/A</v>
      </c>
      <c r="AL330" s="6" t="e">
        <f t="shared" si="133"/>
        <v>#N/A</v>
      </c>
      <c r="AM330" s="7" t="str">
        <f t="shared" si="134"/>
        <v xml:space="preserve"> </v>
      </c>
      <c r="AN330" s="6" t="e">
        <f t="shared" si="135"/>
        <v>#N/A</v>
      </c>
      <c r="AO330" s="6"/>
      <c r="AP330" s="6"/>
      <c r="AQ330" s="6"/>
      <c r="AR330" s="6"/>
      <c r="AS330" s="6"/>
      <c r="AT330" s="6"/>
      <c r="AU330" s="6"/>
      <c r="AV330" s="6"/>
      <c r="AW330" s="6">
        <f t="shared" si="136"/>
        <v>0</v>
      </c>
      <c r="AX330" s="6" t="e">
        <f t="shared" si="137"/>
        <v>#N/A</v>
      </c>
      <c r="AY330" s="6" t="str">
        <f t="shared" si="138"/>
        <v/>
      </c>
      <c r="AZ330" s="6" t="str">
        <f t="shared" si="139"/>
        <v/>
      </c>
      <c r="BA330" s="6" t="str">
        <f t="shared" si="140"/>
        <v/>
      </c>
      <c r="BB330" s="6" t="str">
        <f t="shared" si="141"/>
        <v/>
      </c>
      <c r="BC330" s="40"/>
      <c r="BI330" t="s">
        <v>1176</v>
      </c>
      <c r="CS330" s="286"/>
      <c r="CT330" s="288"/>
      <c r="CU330" s="331" t="str">
        <f t="shared" si="120"/>
        <v/>
      </c>
      <c r="CV330" s="1" t="str">
        <f t="shared" si="142"/>
        <v/>
      </c>
      <c r="CW330" s="1" t="str">
        <f t="shared" si="143"/>
        <v/>
      </c>
      <c r="CZ330" s="343" t="str">
        <f t="shared" si="121"/>
        <v/>
      </c>
    </row>
    <row r="331" spans="1:104" s="1" customFormat="1" ht="13.5" customHeight="1" x14ac:dyDescent="0.2">
      <c r="A331" s="61">
        <v>316</v>
      </c>
      <c r="B331" s="218"/>
      <c r="C331" s="218"/>
      <c r="D331" s="218"/>
      <c r="E331" s="218"/>
      <c r="F331" s="218"/>
      <c r="G331" s="218"/>
      <c r="H331" s="218"/>
      <c r="I331" s="218"/>
      <c r="J331" s="218"/>
      <c r="K331" s="218"/>
      <c r="L331" s="219"/>
      <c r="M331" s="218"/>
      <c r="N331" s="254"/>
      <c r="O331" s="255"/>
      <c r="P331" s="293" t="str">
        <f>IF(G331="R",IF(OR(AND(実績自動車一覧!H331=SUM(実績事業所!$B$2-1),3&lt;実績自動車一覧!I331),AND(実績自動車一覧!H331=実績事業所!$B$2,4&gt;実績自動車一覧!I331)),"新規",""),"")</f>
        <v/>
      </c>
      <c r="Q331" s="290"/>
      <c r="R331" s="259"/>
      <c r="S331" s="204"/>
      <c r="T331" s="84"/>
      <c r="U331" s="85"/>
      <c r="V331" s="86"/>
      <c r="W331" s="87"/>
      <c r="X331" s="87"/>
      <c r="Y331" s="106"/>
      <c r="Z331" s="16"/>
      <c r="AA331" s="15" t="str">
        <f t="shared" si="122"/>
        <v/>
      </c>
      <c r="AB331" s="15" t="str">
        <f t="shared" si="123"/>
        <v/>
      </c>
      <c r="AC331" s="14" t="str">
        <f t="shared" si="124"/>
        <v/>
      </c>
      <c r="AD331" s="6" t="e">
        <f t="shared" si="125"/>
        <v>#N/A</v>
      </c>
      <c r="AE331" s="6" t="e">
        <f t="shared" si="126"/>
        <v>#N/A</v>
      </c>
      <c r="AF331" s="6" t="e">
        <f t="shared" si="127"/>
        <v>#N/A</v>
      </c>
      <c r="AG331" s="6" t="str">
        <f t="shared" si="128"/>
        <v/>
      </c>
      <c r="AH331" s="6">
        <f t="shared" si="129"/>
        <v>1</v>
      </c>
      <c r="AI331" s="6" t="e">
        <f t="shared" si="130"/>
        <v>#N/A</v>
      </c>
      <c r="AJ331" s="6" t="e">
        <f t="shared" si="131"/>
        <v>#N/A</v>
      </c>
      <c r="AK331" s="6" t="e">
        <f t="shared" si="132"/>
        <v>#N/A</v>
      </c>
      <c r="AL331" s="6" t="e">
        <f t="shared" si="133"/>
        <v>#N/A</v>
      </c>
      <c r="AM331" s="7" t="str">
        <f t="shared" si="134"/>
        <v xml:space="preserve"> </v>
      </c>
      <c r="AN331" s="6" t="e">
        <f t="shared" si="135"/>
        <v>#N/A</v>
      </c>
      <c r="AO331" s="6"/>
      <c r="AP331" s="6"/>
      <c r="AQ331" s="6"/>
      <c r="AR331" s="6"/>
      <c r="AS331" s="6"/>
      <c r="AT331" s="6"/>
      <c r="AU331" s="6"/>
      <c r="AV331" s="6"/>
      <c r="AW331" s="6">
        <f t="shared" si="136"/>
        <v>0</v>
      </c>
      <c r="AX331" s="6" t="e">
        <f t="shared" si="137"/>
        <v>#N/A</v>
      </c>
      <c r="AY331" s="6" t="str">
        <f t="shared" si="138"/>
        <v/>
      </c>
      <c r="AZ331" s="6" t="str">
        <f t="shared" si="139"/>
        <v/>
      </c>
      <c r="BA331" s="6" t="str">
        <f t="shared" si="140"/>
        <v/>
      </c>
      <c r="BB331" s="6" t="str">
        <f t="shared" si="141"/>
        <v/>
      </c>
      <c r="BC331" s="40"/>
      <c r="BI331" t="s">
        <v>1186</v>
      </c>
      <c r="CS331" s="286"/>
      <c r="CT331" s="288"/>
      <c r="CU331" s="331" t="str">
        <f t="shared" si="120"/>
        <v/>
      </c>
      <c r="CV331" s="1" t="str">
        <f t="shared" si="142"/>
        <v/>
      </c>
      <c r="CW331" s="1" t="str">
        <f t="shared" si="143"/>
        <v/>
      </c>
      <c r="CZ331" s="343" t="str">
        <f t="shared" si="121"/>
        <v/>
      </c>
    </row>
    <row r="332" spans="1:104" s="1" customFormat="1" ht="13.5" customHeight="1" x14ac:dyDescent="0.2">
      <c r="A332" s="61">
        <v>317</v>
      </c>
      <c r="B332" s="218"/>
      <c r="C332" s="218"/>
      <c r="D332" s="218"/>
      <c r="E332" s="218"/>
      <c r="F332" s="218"/>
      <c r="G332" s="218"/>
      <c r="H332" s="218"/>
      <c r="I332" s="218"/>
      <c r="J332" s="218"/>
      <c r="K332" s="218"/>
      <c r="L332" s="219"/>
      <c r="M332" s="218"/>
      <c r="N332" s="254"/>
      <c r="O332" s="255"/>
      <c r="P332" s="293" t="str">
        <f>IF(G332="R",IF(OR(AND(実績自動車一覧!H332=SUM(実績事業所!$B$2-1),3&lt;実績自動車一覧!I332),AND(実績自動車一覧!H332=実績事業所!$B$2,4&gt;実績自動車一覧!I332)),"新規",""),"")</f>
        <v/>
      </c>
      <c r="Q332" s="290"/>
      <c r="R332" s="259"/>
      <c r="S332" s="204"/>
      <c r="T332" s="84"/>
      <c r="U332" s="85"/>
      <c r="V332" s="86"/>
      <c r="W332" s="87"/>
      <c r="X332" s="87"/>
      <c r="Y332" s="106"/>
      <c r="Z332" s="16"/>
      <c r="AA332" s="15" t="str">
        <f t="shared" si="122"/>
        <v/>
      </c>
      <c r="AB332" s="15" t="str">
        <f t="shared" si="123"/>
        <v/>
      </c>
      <c r="AC332" s="14" t="str">
        <f t="shared" si="124"/>
        <v/>
      </c>
      <c r="AD332" s="6" t="e">
        <f t="shared" si="125"/>
        <v>#N/A</v>
      </c>
      <c r="AE332" s="6" t="e">
        <f t="shared" si="126"/>
        <v>#N/A</v>
      </c>
      <c r="AF332" s="6" t="e">
        <f t="shared" si="127"/>
        <v>#N/A</v>
      </c>
      <c r="AG332" s="6" t="str">
        <f t="shared" si="128"/>
        <v/>
      </c>
      <c r="AH332" s="6">
        <f t="shared" si="129"/>
        <v>1</v>
      </c>
      <c r="AI332" s="6" t="e">
        <f t="shared" si="130"/>
        <v>#N/A</v>
      </c>
      <c r="AJ332" s="6" t="e">
        <f t="shared" si="131"/>
        <v>#N/A</v>
      </c>
      <c r="AK332" s="6" t="e">
        <f t="shared" si="132"/>
        <v>#N/A</v>
      </c>
      <c r="AL332" s="6" t="e">
        <f t="shared" si="133"/>
        <v>#N/A</v>
      </c>
      <c r="AM332" s="7" t="str">
        <f t="shared" si="134"/>
        <v xml:space="preserve"> </v>
      </c>
      <c r="AN332" s="6" t="e">
        <f t="shared" si="135"/>
        <v>#N/A</v>
      </c>
      <c r="AO332" s="6"/>
      <c r="AP332" s="6"/>
      <c r="AQ332" s="6"/>
      <c r="AR332" s="6"/>
      <c r="AS332" s="6"/>
      <c r="AT332" s="6"/>
      <c r="AU332" s="6"/>
      <c r="AV332" s="6"/>
      <c r="AW332" s="6">
        <f t="shared" si="136"/>
        <v>0</v>
      </c>
      <c r="AX332" s="6" t="e">
        <f t="shared" si="137"/>
        <v>#N/A</v>
      </c>
      <c r="AY332" s="6" t="str">
        <f t="shared" si="138"/>
        <v/>
      </c>
      <c r="AZ332" s="6" t="str">
        <f t="shared" si="139"/>
        <v/>
      </c>
      <c r="BA332" s="6" t="str">
        <f t="shared" si="140"/>
        <v/>
      </c>
      <c r="BB332" s="6" t="str">
        <f t="shared" si="141"/>
        <v/>
      </c>
      <c r="BC332" s="40"/>
      <c r="BI332" t="s">
        <v>1272</v>
      </c>
      <c r="CS332" s="286"/>
      <c r="CT332" s="288"/>
      <c r="CU332" s="331" t="str">
        <f t="shared" si="120"/>
        <v/>
      </c>
      <c r="CV332" s="1" t="str">
        <f t="shared" si="142"/>
        <v/>
      </c>
      <c r="CW332" s="1" t="str">
        <f t="shared" si="143"/>
        <v/>
      </c>
      <c r="CZ332" s="343" t="str">
        <f t="shared" si="121"/>
        <v/>
      </c>
    </row>
    <row r="333" spans="1:104" s="1" customFormat="1" ht="13.5" customHeight="1" x14ac:dyDescent="0.2">
      <c r="A333" s="61">
        <v>318</v>
      </c>
      <c r="B333" s="218"/>
      <c r="C333" s="218"/>
      <c r="D333" s="218"/>
      <c r="E333" s="218"/>
      <c r="F333" s="218"/>
      <c r="G333" s="218"/>
      <c r="H333" s="218"/>
      <c r="I333" s="218"/>
      <c r="J333" s="218"/>
      <c r="K333" s="218"/>
      <c r="L333" s="219"/>
      <c r="M333" s="218"/>
      <c r="N333" s="254"/>
      <c r="O333" s="255"/>
      <c r="P333" s="293" t="str">
        <f>IF(G333="R",IF(OR(AND(実績自動車一覧!H333=SUM(実績事業所!$B$2-1),3&lt;実績自動車一覧!I333),AND(実績自動車一覧!H333=実績事業所!$B$2,4&gt;実績自動車一覧!I333)),"新規",""),"")</f>
        <v/>
      </c>
      <c r="Q333" s="290"/>
      <c r="R333" s="259"/>
      <c r="S333" s="204"/>
      <c r="T333" s="84"/>
      <c r="U333" s="85"/>
      <c r="V333" s="86"/>
      <c r="W333" s="87"/>
      <c r="X333" s="87"/>
      <c r="Y333" s="106"/>
      <c r="Z333" s="16"/>
      <c r="AA333" s="15" t="str">
        <f t="shared" si="122"/>
        <v/>
      </c>
      <c r="AB333" s="15" t="str">
        <f t="shared" si="123"/>
        <v/>
      </c>
      <c r="AC333" s="14" t="str">
        <f t="shared" si="124"/>
        <v/>
      </c>
      <c r="AD333" s="6" t="e">
        <f t="shared" si="125"/>
        <v>#N/A</v>
      </c>
      <c r="AE333" s="6" t="e">
        <f t="shared" si="126"/>
        <v>#N/A</v>
      </c>
      <c r="AF333" s="6" t="e">
        <f t="shared" si="127"/>
        <v>#N/A</v>
      </c>
      <c r="AG333" s="6" t="str">
        <f t="shared" si="128"/>
        <v/>
      </c>
      <c r="AH333" s="6">
        <f t="shared" si="129"/>
        <v>1</v>
      </c>
      <c r="AI333" s="6" t="e">
        <f t="shared" si="130"/>
        <v>#N/A</v>
      </c>
      <c r="AJ333" s="6" t="e">
        <f t="shared" si="131"/>
        <v>#N/A</v>
      </c>
      <c r="AK333" s="6" t="e">
        <f t="shared" si="132"/>
        <v>#N/A</v>
      </c>
      <c r="AL333" s="6" t="e">
        <f t="shared" si="133"/>
        <v>#N/A</v>
      </c>
      <c r="AM333" s="7" t="str">
        <f t="shared" si="134"/>
        <v xml:space="preserve"> </v>
      </c>
      <c r="AN333" s="6" t="e">
        <f t="shared" si="135"/>
        <v>#N/A</v>
      </c>
      <c r="AO333" s="6"/>
      <c r="AP333" s="6"/>
      <c r="AQ333" s="6"/>
      <c r="AR333" s="6"/>
      <c r="AS333" s="6"/>
      <c r="AT333" s="6"/>
      <c r="AU333" s="6"/>
      <c r="AV333" s="6"/>
      <c r="AW333" s="6">
        <f t="shared" si="136"/>
        <v>0</v>
      </c>
      <c r="AX333" s="6" t="e">
        <f t="shared" si="137"/>
        <v>#N/A</v>
      </c>
      <c r="AY333" s="6" t="str">
        <f t="shared" si="138"/>
        <v/>
      </c>
      <c r="AZ333" s="6" t="str">
        <f t="shared" si="139"/>
        <v/>
      </c>
      <c r="BA333" s="6" t="str">
        <f t="shared" si="140"/>
        <v/>
      </c>
      <c r="BB333" s="6" t="str">
        <f t="shared" si="141"/>
        <v/>
      </c>
      <c r="BC333" s="40"/>
      <c r="BI333" t="s">
        <v>1175</v>
      </c>
      <c r="CS333" s="286"/>
      <c r="CT333" s="288"/>
      <c r="CU333" s="331" t="str">
        <f t="shared" si="120"/>
        <v/>
      </c>
      <c r="CV333" s="1" t="str">
        <f t="shared" si="142"/>
        <v/>
      </c>
      <c r="CW333" s="1" t="str">
        <f t="shared" si="143"/>
        <v/>
      </c>
      <c r="CZ333" s="343" t="str">
        <f t="shared" si="121"/>
        <v/>
      </c>
    </row>
    <row r="334" spans="1:104" s="1" customFormat="1" ht="13.5" customHeight="1" x14ac:dyDescent="0.2">
      <c r="A334" s="61">
        <v>319</v>
      </c>
      <c r="B334" s="218"/>
      <c r="C334" s="218"/>
      <c r="D334" s="218"/>
      <c r="E334" s="218"/>
      <c r="F334" s="218"/>
      <c r="G334" s="218"/>
      <c r="H334" s="218"/>
      <c r="I334" s="218"/>
      <c r="J334" s="218"/>
      <c r="K334" s="218"/>
      <c r="L334" s="219"/>
      <c r="M334" s="218"/>
      <c r="N334" s="254"/>
      <c r="O334" s="255"/>
      <c r="P334" s="293" t="str">
        <f>IF(G334="R",IF(OR(AND(実績自動車一覧!H334=SUM(実績事業所!$B$2-1),3&lt;実績自動車一覧!I334),AND(実績自動車一覧!H334=実績事業所!$B$2,4&gt;実績自動車一覧!I334)),"新規",""),"")</f>
        <v/>
      </c>
      <c r="Q334" s="290"/>
      <c r="R334" s="259"/>
      <c r="S334" s="204"/>
      <c r="T334" s="84"/>
      <c r="U334" s="85"/>
      <c r="V334" s="86"/>
      <c r="W334" s="87"/>
      <c r="X334" s="87"/>
      <c r="Y334" s="106"/>
      <c r="Z334" s="16"/>
      <c r="AA334" s="15" t="str">
        <f t="shared" si="122"/>
        <v/>
      </c>
      <c r="AB334" s="15" t="str">
        <f t="shared" si="123"/>
        <v/>
      </c>
      <c r="AC334" s="14" t="str">
        <f t="shared" si="124"/>
        <v/>
      </c>
      <c r="AD334" s="6" t="e">
        <f t="shared" si="125"/>
        <v>#N/A</v>
      </c>
      <c r="AE334" s="6" t="e">
        <f t="shared" si="126"/>
        <v>#N/A</v>
      </c>
      <c r="AF334" s="6" t="e">
        <f t="shared" si="127"/>
        <v>#N/A</v>
      </c>
      <c r="AG334" s="6" t="str">
        <f t="shared" si="128"/>
        <v/>
      </c>
      <c r="AH334" s="6">
        <f t="shared" si="129"/>
        <v>1</v>
      </c>
      <c r="AI334" s="6" t="e">
        <f t="shared" si="130"/>
        <v>#N/A</v>
      </c>
      <c r="AJ334" s="6" t="e">
        <f t="shared" si="131"/>
        <v>#N/A</v>
      </c>
      <c r="AK334" s="6" t="e">
        <f t="shared" si="132"/>
        <v>#N/A</v>
      </c>
      <c r="AL334" s="6" t="e">
        <f t="shared" si="133"/>
        <v>#N/A</v>
      </c>
      <c r="AM334" s="7" t="str">
        <f t="shared" si="134"/>
        <v xml:space="preserve"> </v>
      </c>
      <c r="AN334" s="6" t="e">
        <f t="shared" si="135"/>
        <v>#N/A</v>
      </c>
      <c r="AO334" s="6"/>
      <c r="AP334" s="6"/>
      <c r="AQ334" s="6"/>
      <c r="AR334" s="6"/>
      <c r="AS334" s="6"/>
      <c r="AT334" s="6"/>
      <c r="AU334" s="6"/>
      <c r="AV334" s="6"/>
      <c r="AW334" s="6">
        <f t="shared" si="136"/>
        <v>0</v>
      </c>
      <c r="AX334" s="6" t="e">
        <f t="shared" si="137"/>
        <v>#N/A</v>
      </c>
      <c r="AY334" s="6" t="str">
        <f t="shared" si="138"/>
        <v/>
      </c>
      <c r="AZ334" s="6" t="str">
        <f t="shared" si="139"/>
        <v/>
      </c>
      <c r="BA334" s="6" t="str">
        <f t="shared" si="140"/>
        <v/>
      </c>
      <c r="BB334" s="6" t="str">
        <f t="shared" si="141"/>
        <v/>
      </c>
      <c r="BC334" s="40"/>
      <c r="BI334" t="s">
        <v>1184</v>
      </c>
      <c r="CS334" s="286"/>
      <c r="CT334" s="288"/>
      <c r="CU334" s="331" t="str">
        <f t="shared" si="120"/>
        <v/>
      </c>
      <c r="CV334" s="1" t="str">
        <f t="shared" si="142"/>
        <v/>
      </c>
      <c r="CW334" s="1" t="str">
        <f t="shared" si="143"/>
        <v/>
      </c>
      <c r="CZ334" s="343" t="str">
        <f t="shared" si="121"/>
        <v/>
      </c>
    </row>
    <row r="335" spans="1:104" s="1" customFormat="1" ht="13.5" customHeight="1" x14ac:dyDescent="0.2">
      <c r="A335" s="61">
        <v>320</v>
      </c>
      <c r="B335" s="218"/>
      <c r="C335" s="218"/>
      <c r="D335" s="218"/>
      <c r="E335" s="218"/>
      <c r="F335" s="218"/>
      <c r="G335" s="218"/>
      <c r="H335" s="218"/>
      <c r="I335" s="218"/>
      <c r="J335" s="218"/>
      <c r="K335" s="218"/>
      <c r="L335" s="219"/>
      <c r="M335" s="218"/>
      <c r="N335" s="254"/>
      <c r="O335" s="255"/>
      <c r="P335" s="293" t="str">
        <f>IF(G335="R",IF(OR(AND(実績自動車一覧!H335=SUM(実績事業所!$B$2-1),3&lt;実績自動車一覧!I335),AND(実績自動車一覧!H335=実績事業所!$B$2,4&gt;実績自動車一覧!I335)),"新規",""),"")</f>
        <v/>
      </c>
      <c r="Q335" s="290"/>
      <c r="R335" s="259"/>
      <c r="S335" s="204"/>
      <c r="T335" s="84"/>
      <c r="U335" s="85"/>
      <c r="V335" s="86"/>
      <c r="W335" s="87"/>
      <c r="X335" s="87"/>
      <c r="Y335" s="106"/>
      <c r="Z335" s="16"/>
      <c r="AA335" s="15" t="str">
        <f t="shared" si="122"/>
        <v/>
      </c>
      <c r="AB335" s="15" t="str">
        <f t="shared" si="123"/>
        <v/>
      </c>
      <c r="AC335" s="14" t="str">
        <f t="shared" si="124"/>
        <v/>
      </c>
      <c r="AD335" s="6" t="e">
        <f t="shared" si="125"/>
        <v>#N/A</v>
      </c>
      <c r="AE335" s="6" t="e">
        <f t="shared" si="126"/>
        <v>#N/A</v>
      </c>
      <c r="AF335" s="6" t="e">
        <f t="shared" si="127"/>
        <v>#N/A</v>
      </c>
      <c r="AG335" s="6" t="str">
        <f t="shared" si="128"/>
        <v/>
      </c>
      <c r="AH335" s="6">
        <f t="shared" si="129"/>
        <v>1</v>
      </c>
      <c r="AI335" s="6" t="e">
        <f t="shared" si="130"/>
        <v>#N/A</v>
      </c>
      <c r="AJ335" s="6" t="e">
        <f t="shared" si="131"/>
        <v>#N/A</v>
      </c>
      <c r="AK335" s="6" t="e">
        <f t="shared" si="132"/>
        <v>#N/A</v>
      </c>
      <c r="AL335" s="6" t="e">
        <f t="shared" si="133"/>
        <v>#N/A</v>
      </c>
      <c r="AM335" s="7" t="str">
        <f t="shared" si="134"/>
        <v xml:space="preserve"> </v>
      </c>
      <c r="AN335" s="6" t="e">
        <f t="shared" si="135"/>
        <v>#N/A</v>
      </c>
      <c r="AO335" s="6"/>
      <c r="AP335" s="6"/>
      <c r="AQ335" s="6"/>
      <c r="AR335" s="6"/>
      <c r="AS335" s="6"/>
      <c r="AT335" s="6"/>
      <c r="AU335" s="6"/>
      <c r="AV335" s="6"/>
      <c r="AW335" s="6">
        <f t="shared" si="136"/>
        <v>0</v>
      </c>
      <c r="AX335" s="6" t="e">
        <f t="shared" si="137"/>
        <v>#N/A</v>
      </c>
      <c r="AY335" s="6" t="str">
        <f t="shared" si="138"/>
        <v/>
      </c>
      <c r="AZ335" s="6" t="str">
        <f t="shared" si="139"/>
        <v/>
      </c>
      <c r="BA335" s="6" t="str">
        <f t="shared" si="140"/>
        <v/>
      </c>
      <c r="BB335" s="6" t="str">
        <f t="shared" si="141"/>
        <v/>
      </c>
      <c r="BC335" s="40"/>
      <c r="BI335" t="s">
        <v>1286</v>
      </c>
      <c r="CS335" s="286"/>
      <c r="CT335" s="288"/>
      <c r="CU335" s="331" t="str">
        <f t="shared" si="120"/>
        <v/>
      </c>
      <c r="CV335" s="1" t="str">
        <f t="shared" si="142"/>
        <v/>
      </c>
      <c r="CW335" s="1" t="str">
        <f t="shared" si="143"/>
        <v/>
      </c>
      <c r="CZ335" s="343" t="str">
        <f t="shared" si="121"/>
        <v/>
      </c>
    </row>
    <row r="336" spans="1:104" s="1" customFormat="1" ht="13.5" customHeight="1" x14ac:dyDescent="0.2">
      <c r="A336" s="61">
        <v>321</v>
      </c>
      <c r="B336" s="218"/>
      <c r="C336" s="218"/>
      <c r="D336" s="218"/>
      <c r="E336" s="218"/>
      <c r="F336" s="218"/>
      <c r="G336" s="218"/>
      <c r="H336" s="218"/>
      <c r="I336" s="218"/>
      <c r="J336" s="218"/>
      <c r="K336" s="218"/>
      <c r="L336" s="219"/>
      <c r="M336" s="218"/>
      <c r="N336" s="254"/>
      <c r="O336" s="255"/>
      <c r="P336" s="293" t="str">
        <f>IF(G336="R",IF(OR(AND(実績自動車一覧!H336=SUM(実績事業所!$B$2-1),3&lt;実績自動車一覧!I336),AND(実績自動車一覧!H336=実績事業所!$B$2,4&gt;実績自動車一覧!I336)),"新規",""),"")</f>
        <v/>
      </c>
      <c r="Q336" s="290"/>
      <c r="R336" s="259"/>
      <c r="S336" s="204"/>
      <c r="T336" s="84"/>
      <c r="U336" s="85"/>
      <c r="V336" s="86"/>
      <c r="W336" s="87"/>
      <c r="X336" s="87"/>
      <c r="Y336" s="106"/>
      <c r="Z336" s="16"/>
      <c r="AA336" s="15" t="str">
        <f t="shared" si="122"/>
        <v/>
      </c>
      <c r="AB336" s="15" t="str">
        <f t="shared" si="123"/>
        <v/>
      </c>
      <c r="AC336" s="14" t="str">
        <f t="shared" si="124"/>
        <v/>
      </c>
      <c r="AD336" s="6" t="e">
        <f t="shared" si="125"/>
        <v>#N/A</v>
      </c>
      <c r="AE336" s="6" t="e">
        <f t="shared" si="126"/>
        <v>#N/A</v>
      </c>
      <c r="AF336" s="6" t="e">
        <f t="shared" si="127"/>
        <v>#N/A</v>
      </c>
      <c r="AG336" s="6" t="str">
        <f t="shared" si="128"/>
        <v/>
      </c>
      <c r="AH336" s="6">
        <f t="shared" si="129"/>
        <v>1</v>
      </c>
      <c r="AI336" s="6" t="e">
        <f t="shared" si="130"/>
        <v>#N/A</v>
      </c>
      <c r="AJ336" s="6" t="e">
        <f t="shared" si="131"/>
        <v>#N/A</v>
      </c>
      <c r="AK336" s="6" t="e">
        <f t="shared" si="132"/>
        <v>#N/A</v>
      </c>
      <c r="AL336" s="6" t="e">
        <f t="shared" si="133"/>
        <v>#N/A</v>
      </c>
      <c r="AM336" s="7" t="str">
        <f t="shared" si="134"/>
        <v xml:space="preserve"> </v>
      </c>
      <c r="AN336" s="6" t="e">
        <f t="shared" si="135"/>
        <v>#N/A</v>
      </c>
      <c r="AO336" s="6"/>
      <c r="AP336" s="6"/>
      <c r="AQ336" s="6"/>
      <c r="AR336" s="6"/>
      <c r="AS336" s="6"/>
      <c r="AT336" s="6"/>
      <c r="AU336" s="6"/>
      <c r="AV336" s="6"/>
      <c r="AW336" s="6">
        <f t="shared" si="136"/>
        <v>0</v>
      </c>
      <c r="AX336" s="6" t="e">
        <f t="shared" si="137"/>
        <v>#N/A</v>
      </c>
      <c r="AY336" s="6" t="str">
        <f t="shared" si="138"/>
        <v/>
      </c>
      <c r="AZ336" s="6" t="str">
        <f t="shared" si="139"/>
        <v/>
      </c>
      <c r="BA336" s="6" t="str">
        <f t="shared" si="140"/>
        <v/>
      </c>
      <c r="BB336" s="6" t="str">
        <f t="shared" si="141"/>
        <v/>
      </c>
      <c r="BC336" s="40"/>
      <c r="BI336" t="s">
        <v>1206</v>
      </c>
      <c r="CS336" s="286"/>
      <c r="CT336" s="288"/>
      <c r="CU336" s="331" t="str">
        <f t="shared" si="120"/>
        <v/>
      </c>
      <c r="CV336" s="1" t="str">
        <f t="shared" si="142"/>
        <v/>
      </c>
      <c r="CW336" s="1" t="str">
        <f t="shared" si="143"/>
        <v/>
      </c>
      <c r="CZ336" s="343" t="str">
        <f t="shared" si="121"/>
        <v/>
      </c>
    </row>
    <row r="337" spans="1:104" s="1" customFormat="1" ht="13.5" customHeight="1" x14ac:dyDescent="0.2">
      <c r="A337" s="61">
        <v>322</v>
      </c>
      <c r="B337" s="218"/>
      <c r="C337" s="218"/>
      <c r="D337" s="218"/>
      <c r="E337" s="218"/>
      <c r="F337" s="218"/>
      <c r="G337" s="218"/>
      <c r="H337" s="218"/>
      <c r="I337" s="218"/>
      <c r="J337" s="218"/>
      <c r="K337" s="218"/>
      <c r="L337" s="219"/>
      <c r="M337" s="218"/>
      <c r="N337" s="254"/>
      <c r="O337" s="255"/>
      <c r="P337" s="293" t="str">
        <f>IF(G337="R",IF(OR(AND(実績自動車一覧!H337=SUM(実績事業所!$B$2-1),3&lt;実績自動車一覧!I337),AND(実績自動車一覧!H337=実績事業所!$B$2,4&gt;実績自動車一覧!I337)),"新規",""),"")</f>
        <v/>
      </c>
      <c r="Q337" s="290"/>
      <c r="R337" s="259"/>
      <c r="S337" s="204"/>
      <c r="T337" s="84"/>
      <c r="U337" s="85"/>
      <c r="V337" s="86"/>
      <c r="W337" s="87"/>
      <c r="X337" s="87"/>
      <c r="Y337" s="106"/>
      <c r="Z337" s="16"/>
      <c r="AA337" s="15" t="str">
        <f t="shared" si="122"/>
        <v/>
      </c>
      <c r="AB337" s="15" t="str">
        <f t="shared" si="123"/>
        <v/>
      </c>
      <c r="AC337" s="14" t="str">
        <f t="shared" si="124"/>
        <v/>
      </c>
      <c r="AD337" s="6" t="e">
        <f t="shared" si="125"/>
        <v>#N/A</v>
      </c>
      <c r="AE337" s="6" t="e">
        <f t="shared" si="126"/>
        <v>#N/A</v>
      </c>
      <c r="AF337" s="6" t="e">
        <f t="shared" si="127"/>
        <v>#N/A</v>
      </c>
      <c r="AG337" s="6" t="str">
        <f t="shared" si="128"/>
        <v/>
      </c>
      <c r="AH337" s="6">
        <f t="shared" si="129"/>
        <v>1</v>
      </c>
      <c r="AI337" s="6" t="e">
        <f t="shared" si="130"/>
        <v>#N/A</v>
      </c>
      <c r="AJ337" s="6" t="e">
        <f t="shared" si="131"/>
        <v>#N/A</v>
      </c>
      <c r="AK337" s="6" t="e">
        <f t="shared" si="132"/>
        <v>#N/A</v>
      </c>
      <c r="AL337" s="6" t="e">
        <f t="shared" si="133"/>
        <v>#N/A</v>
      </c>
      <c r="AM337" s="7" t="str">
        <f t="shared" si="134"/>
        <v xml:space="preserve"> </v>
      </c>
      <c r="AN337" s="6" t="e">
        <f t="shared" si="135"/>
        <v>#N/A</v>
      </c>
      <c r="AO337" s="6"/>
      <c r="AP337" s="6"/>
      <c r="AQ337" s="6"/>
      <c r="AR337" s="6"/>
      <c r="AS337" s="6"/>
      <c r="AT337" s="6"/>
      <c r="AU337" s="6"/>
      <c r="AV337" s="6"/>
      <c r="AW337" s="6">
        <f t="shared" si="136"/>
        <v>0</v>
      </c>
      <c r="AX337" s="6" t="e">
        <f t="shared" si="137"/>
        <v>#N/A</v>
      </c>
      <c r="AY337" s="6" t="str">
        <f t="shared" si="138"/>
        <v/>
      </c>
      <c r="AZ337" s="6" t="str">
        <f t="shared" si="139"/>
        <v/>
      </c>
      <c r="BA337" s="6" t="str">
        <f t="shared" si="140"/>
        <v/>
      </c>
      <c r="BB337" s="6" t="str">
        <f t="shared" si="141"/>
        <v/>
      </c>
      <c r="BC337" s="40"/>
      <c r="BI337" t="s">
        <v>1214</v>
      </c>
      <c r="CS337" s="286"/>
      <c r="CT337" s="288"/>
      <c r="CU337" s="331" t="str">
        <f t="shared" ref="CU337:CU400" si="144">IFERROR(VLOOKUP(AL337,$CQ$17:$CR$33,2,0),"")</f>
        <v/>
      </c>
      <c r="CV337" s="1" t="str">
        <f t="shared" si="142"/>
        <v/>
      </c>
      <c r="CW337" s="1" t="str">
        <f t="shared" si="143"/>
        <v/>
      </c>
      <c r="CZ337" s="343" t="str">
        <f t="shared" ref="CZ337:CZ400" si="145">IF(
  OR(
    AND(D337&gt;=480, D337&lt;=498),
    AND(D337&gt;=580, D337&lt;=598),
    AND(D337&gt;=680, D337&lt;=698),
    AND(D337&gt;=780, D337&lt;=798)
  ),
  "※軽自動車は報告の対象外です。",
  ""
)</f>
        <v/>
      </c>
    </row>
    <row r="338" spans="1:104" s="1" customFormat="1" ht="13.5" customHeight="1" x14ac:dyDescent="0.2">
      <c r="A338" s="61">
        <v>323</v>
      </c>
      <c r="B338" s="218"/>
      <c r="C338" s="218"/>
      <c r="D338" s="218"/>
      <c r="E338" s="218"/>
      <c r="F338" s="218"/>
      <c r="G338" s="218"/>
      <c r="H338" s="218"/>
      <c r="I338" s="218"/>
      <c r="J338" s="218"/>
      <c r="K338" s="218"/>
      <c r="L338" s="219"/>
      <c r="M338" s="218"/>
      <c r="N338" s="254"/>
      <c r="O338" s="255"/>
      <c r="P338" s="293" t="str">
        <f>IF(G338="R",IF(OR(AND(実績自動車一覧!H338=SUM(実績事業所!$B$2-1),3&lt;実績自動車一覧!I338),AND(実績自動車一覧!H338=実績事業所!$B$2,4&gt;実績自動車一覧!I338)),"新規",""),"")</f>
        <v/>
      </c>
      <c r="Q338" s="290"/>
      <c r="R338" s="259"/>
      <c r="S338" s="204"/>
      <c r="T338" s="84"/>
      <c r="U338" s="85"/>
      <c r="V338" s="86"/>
      <c r="W338" s="87"/>
      <c r="X338" s="87"/>
      <c r="Y338" s="106"/>
      <c r="Z338" s="16"/>
      <c r="AA338" s="15" t="str">
        <f t="shared" si="122"/>
        <v/>
      </c>
      <c r="AB338" s="15" t="str">
        <f t="shared" si="123"/>
        <v/>
      </c>
      <c r="AC338" s="14" t="str">
        <f t="shared" si="124"/>
        <v/>
      </c>
      <c r="AD338" s="6" t="e">
        <f t="shared" si="125"/>
        <v>#N/A</v>
      </c>
      <c r="AE338" s="6" t="e">
        <f t="shared" si="126"/>
        <v>#N/A</v>
      </c>
      <c r="AF338" s="6" t="e">
        <f t="shared" si="127"/>
        <v>#N/A</v>
      </c>
      <c r="AG338" s="6" t="str">
        <f t="shared" si="128"/>
        <v/>
      </c>
      <c r="AH338" s="6">
        <f t="shared" si="129"/>
        <v>1</v>
      </c>
      <c r="AI338" s="6" t="e">
        <f t="shared" si="130"/>
        <v>#N/A</v>
      </c>
      <c r="AJ338" s="6" t="e">
        <f t="shared" si="131"/>
        <v>#N/A</v>
      </c>
      <c r="AK338" s="6" t="e">
        <f t="shared" si="132"/>
        <v>#N/A</v>
      </c>
      <c r="AL338" s="6" t="e">
        <f t="shared" si="133"/>
        <v>#N/A</v>
      </c>
      <c r="AM338" s="7" t="str">
        <f t="shared" si="134"/>
        <v xml:space="preserve"> </v>
      </c>
      <c r="AN338" s="6" t="e">
        <f t="shared" si="135"/>
        <v>#N/A</v>
      </c>
      <c r="AO338" s="6"/>
      <c r="AP338" s="6"/>
      <c r="AQ338" s="6"/>
      <c r="AR338" s="6"/>
      <c r="AS338" s="6"/>
      <c r="AT338" s="6"/>
      <c r="AU338" s="6"/>
      <c r="AV338" s="6"/>
      <c r="AW338" s="6">
        <f t="shared" si="136"/>
        <v>0</v>
      </c>
      <c r="AX338" s="6" t="e">
        <f t="shared" si="137"/>
        <v>#N/A</v>
      </c>
      <c r="AY338" s="6" t="str">
        <f t="shared" si="138"/>
        <v/>
      </c>
      <c r="AZ338" s="6" t="str">
        <f t="shared" si="139"/>
        <v/>
      </c>
      <c r="BA338" s="6" t="str">
        <f t="shared" si="140"/>
        <v/>
      </c>
      <c r="BB338" s="6" t="str">
        <f t="shared" si="141"/>
        <v/>
      </c>
      <c r="BC338" s="40"/>
      <c r="BI338" t="s">
        <v>1284</v>
      </c>
      <c r="CS338" s="286"/>
      <c r="CT338" s="288"/>
      <c r="CU338" s="331" t="str">
        <f t="shared" si="144"/>
        <v/>
      </c>
      <c r="CV338" s="1" t="str">
        <f t="shared" si="142"/>
        <v/>
      </c>
      <c r="CW338" s="1" t="str">
        <f t="shared" si="143"/>
        <v/>
      </c>
      <c r="CZ338" s="343" t="str">
        <f t="shared" si="145"/>
        <v/>
      </c>
    </row>
    <row r="339" spans="1:104" s="1" customFormat="1" ht="13.5" customHeight="1" x14ac:dyDescent="0.2">
      <c r="A339" s="61">
        <v>324</v>
      </c>
      <c r="B339" s="218"/>
      <c r="C339" s="218"/>
      <c r="D339" s="218"/>
      <c r="E339" s="218"/>
      <c r="F339" s="218"/>
      <c r="G339" s="218"/>
      <c r="H339" s="218"/>
      <c r="I339" s="218"/>
      <c r="J339" s="218"/>
      <c r="K339" s="218"/>
      <c r="L339" s="219"/>
      <c r="M339" s="218"/>
      <c r="N339" s="254"/>
      <c r="O339" s="255"/>
      <c r="P339" s="293" t="str">
        <f>IF(G339="R",IF(OR(AND(実績自動車一覧!H339=SUM(実績事業所!$B$2-1),3&lt;実績自動車一覧!I339),AND(実績自動車一覧!H339=実績事業所!$B$2,4&gt;実績自動車一覧!I339)),"新規",""),"")</f>
        <v/>
      </c>
      <c r="Q339" s="290"/>
      <c r="R339" s="259"/>
      <c r="S339" s="204"/>
      <c r="T339" s="84"/>
      <c r="U339" s="85"/>
      <c r="V339" s="86"/>
      <c r="W339" s="87"/>
      <c r="X339" s="87"/>
      <c r="Y339" s="106"/>
      <c r="Z339" s="16"/>
      <c r="AA339" s="15" t="str">
        <f t="shared" si="122"/>
        <v/>
      </c>
      <c r="AB339" s="15" t="str">
        <f t="shared" si="123"/>
        <v/>
      </c>
      <c r="AC339" s="14" t="str">
        <f t="shared" si="124"/>
        <v/>
      </c>
      <c r="AD339" s="6" t="e">
        <f t="shared" si="125"/>
        <v>#N/A</v>
      </c>
      <c r="AE339" s="6" t="e">
        <f t="shared" si="126"/>
        <v>#N/A</v>
      </c>
      <c r="AF339" s="6" t="e">
        <f t="shared" si="127"/>
        <v>#N/A</v>
      </c>
      <c r="AG339" s="6" t="str">
        <f t="shared" si="128"/>
        <v/>
      </c>
      <c r="AH339" s="6">
        <f t="shared" si="129"/>
        <v>1</v>
      </c>
      <c r="AI339" s="6" t="e">
        <f t="shared" si="130"/>
        <v>#N/A</v>
      </c>
      <c r="AJ339" s="6" t="e">
        <f t="shared" si="131"/>
        <v>#N/A</v>
      </c>
      <c r="AK339" s="6" t="e">
        <f t="shared" si="132"/>
        <v>#N/A</v>
      </c>
      <c r="AL339" s="6" t="e">
        <f t="shared" si="133"/>
        <v>#N/A</v>
      </c>
      <c r="AM339" s="7" t="str">
        <f t="shared" si="134"/>
        <v xml:space="preserve"> </v>
      </c>
      <c r="AN339" s="6" t="e">
        <f t="shared" si="135"/>
        <v>#N/A</v>
      </c>
      <c r="AO339" s="6"/>
      <c r="AP339" s="6"/>
      <c r="AQ339" s="6"/>
      <c r="AR339" s="6"/>
      <c r="AS339" s="6"/>
      <c r="AT339" s="6"/>
      <c r="AU339" s="6"/>
      <c r="AV339" s="6"/>
      <c r="AW339" s="6">
        <f t="shared" si="136"/>
        <v>0</v>
      </c>
      <c r="AX339" s="6" t="e">
        <f t="shared" si="137"/>
        <v>#N/A</v>
      </c>
      <c r="AY339" s="6" t="str">
        <f t="shared" si="138"/>
        <v/>
      </c>
      <c r="AZ339" s="6" t="str">
        <f t="shared" si="139"/>
        <v/>
      </c>
      <c r="BA339" s="6" t="str">
        <f t="shared" si="140"/>
        <v/>
      </c>
      <c r="BB339" s="6" t="str">
        <f t="shared" si="141"/>
        <v/>
      </c>
      <c r="BC339" s="40"/>
      <c r="BI339" t="s">
        <v>1205</v>
      </c>
      <c r="CS339" s="286"/>
      <c r="CT339" s="288"/>
      <c r="CU339" s="331" t="str">
        <f t="shared" si="144"/>
        <v/>
      </c>
      <c r="CV339" s="1" t="str">
        <f t="shared" si="142"/>
        <v/>
      </c>
      <c r="CW339" s="1" t="str">
        <f t="shared" si="143"/>
        <v/>
      </c>
      <c r="CZ339" s="343" t="str">
        <f t="shared" si="145"/>
        <v/>
      </c>
    </row>
    <row r="340" spans="1:104" s="1" customFormat="1" ht="13.5" customHeight="1" x14ac:dyDescent="0.2">
      <c r="A340" s="61">
        <v>325</v>
      </c>
      <c r="B340" s="218"/>
      <c r="C340" s="218"/>
      <c r="D340" s="218"/>
      <c r="E340" s="218"/>
      <c r="F340" s="218"/>
      <c r="G340" s="218"/>
      <c r="H340" s="218"/>
      <c r="I340" s="218"/>
      <c r="J340" s="218"/>
      <c r="K340" s="218"/>
      <c r="L340" s="219"/>
      <c r="M340" s="218"/>
      <c r="N340" s="254"/>
      <c r="O340" s="255"/>
      <c r="P340" s="293" t="str">
        <f>IF(G340="R",IF(OR(AND(実績自動車一覧!H340=SUM(実績事業所!$B$2-1),3&lt;実績自動車一覧!I340),AND(実績自動車一覧!H340=実績事業所!$B$2,4&gt;実績自動車一覧!I340)),"新規",""),"")</f>
        <v/>
      </c>
      <c r="Q340" s="290"/>
      <c r="R340" s="259"/>
      <c r="S340" s="204"/>
      <c r="T340" s="84"/>
      <c r="U340" s="85"/>
      <c r="V340" s="86"/>
      <c r="W340" s="87"/>
      <c r="X340" s="87"/>
      <c r="Y340" s="106"/>
      <c r="Z340" s="16"/>
      <c r="AA340" s="15" t="str">
        <f t="shared" si="122"/>
        <v/>
      </c>
      <c r="AB340" s="15" t="str">
        <f t="shared" si="123"/>
        <v/>
      </c>
      <c r="AC340" s="14" t="str">
        <f t="shared" si="124"/>
        <v/>
      </c>
      <c r="AD340" s="6" t="e">
        <f t="shared" si="125"/>
        <v>#N/A</v>
      </c>
      <c r="AE340" s="6" t="e">
        <f t="shared" si="126"/>
        <v>#N/A</v>
      </c>
      <c r="AF340" s="6" t="e">
        <f t="shared" si="127"/>
        <v>#N/A</v>
      </c>
      <c r="AG340" s="6" t="str">
        <f t="shared" si="128"/>
        <v/>
      </c>
      <c r="AH340" s="6">
        <f t="shared" si="129"/>
        <v>1</v>
      </c>
      <c r="AI340" s="6" t="e">
        <f t="shared" si="130"/>
        <v>#N/A</v>
      </c>
      <c r="AJ340" s="6" t="e">
        <f t="shared" si="131"/>
        <v>#N/A</v>
      </c>
      <c r="AK340" s="6" t="e">
        <f t="shared" si="132"/>
        <v>#N/A</v>
      </c>
      <c r="AL340" s="6" t="e">
        <f t="shared" si="133"/>
        <v>#N/A</v>
      </c>
      <c r="AM340" s="7" t="str">
        <f t="shared" si="134"/>
        <v xml:space="preserve"> </v>
      </c>
      <c r="AN340" s="6" t="e">
        <f t="shared" si="135"/>
        <v>#N/A</v>
      </c>
      <c r="AO340" s="6"/>
      <c r="AP340" s="6"/>
      <c r="AQ340" s="6"/>
      <c r="AR340" s="6"/>
      <c r="AS340" s="6"/>
      <c r="AT340" s="6"/>
      <c r="AU340" s="6"/>
      <c r="AV340" s="6"/>
      <c r="AW340" s="6">
        <f t="shared" si="136"/>
        <v>0</v>
      </c>
      <c r="AX340" s="6" t="e">
        <f t="shared" si="137"/>
        <v>#N/A</v>
      </c>
      <c r="AY340" s="6" t="str">
        <f t="shared" si="138"/>
        <v/>
      </c>
      <c r="AZ340" s="6" t="str">
        <f t="shared" si="139"/>
        <v/>
      </c>
      <c r="BA340" s="6" t="str">
        <f t="shared" si="140"/>
        <v/>
      </c>
      <c r="BB340" s="6" t="str">
        <f t="shared" si="141"/>
        <v/>
      </c>
      <c r="BC340" s="40"/>
      <c r="BI340" t="s">
        <v>1213</v>
      </c>
      <c r="CS340" s="286"/>
      <c r="CT340" s="288"/>
      <c r="CU340" s="331" t="str">
        <f t="shared" si="144"/>
        <v/>
      </c>
      <c r="CV340" s="1" t="str">
        <f t="shared" si="142"/>
        <v/>
      </c>
      <c r="CW340" s="1" t="str">
        <f t="shared" si="143"/>
        <v/>
      </c>
      <c r="CZ340" s="343" t="str">
        <f t="shared" si="145"/>
        <v/>
      </c>
    </row>
    <row r="341" spans="1:104" s="1" customFormat="1" ht="13.5" customHeight="1" x14ac:dyDescent="0.2">
      <c r="A341" s="61">
        <v>326</v>
      </c>
      <c r="B341" s="218"/>
      <c r="C341" s="218"/>
      <c r="D341" s="218"/>
      <c r="E341" s="218"/>
      <c r="F341" s="218"/>
      <c r="G341" s="218"/>
      <c r="H341" s="218"/>
      <c r="I341" s="218"/>
      <c r="J341" s="218"/>
      <c r="K341" s="218"/>
      <c r="L341" s="219"/>
      <c r="M341" s="218"/>
      <c r="N341" s="254"/>
      <c r="O341" s="255"/>
      <c r="P341" s="293" t="str">
        <f>IF(G341="R",IF(OR(AND(実績自動車一覧!H341=SUM(実績事業所!$B$2-1),3&lt;実績自動車一覧!I341),AND(実績自動車一覧!H341=実績事業所!$B$2,4&gt;実績自動車一覧!I341)),"新規",""),"")</f>
        <v/>
      </c>
      <c r="Q341" s="290"/>
      <c r="R341" s="259"/>
      <c r="S341" s="204"/>
      <c r="T341" s="84"/>
      <c r="U341" s="85"/>
      <c r="V341" s="86"/>
      <c r="W341" s="87"/>
      <c r="X341" s="87"/>
      <c r="Y341" s="106"/>
      <c r="Z341" s="16"/>
      <c r="AA341" s="15" t="str">
        <f t="shared" si="122"/>
        <v/>
      </c>
      <c r="AB341" s="15" t="str">
        <f t="shared" si="123"/>
        <v/>
      </c>
      <c r="AC341" s="14" t="str">
        <f t="shared" si="124"/>
        <v/>
      </c>
      <c r="AD341" s="6" t="e">
        <f t="shared" si="125"/>
        <v>#N/A</v>
      </c>
      <c r="AE341" s="6" t="e">
        <f t="shared" si="126"/>
        <v>#N/A</v>
      </c>
      <c r="AF341" s="6" t="e">
        <f t="shared" si="127"/>
        <v>#N/A</v>
      </c>
      <c r="AG341" s="6" t="str">
        <f t="shared" si="128"/>
        <v/>
      </c>
      <c r="AH341" s="6">
        <f t="shared" si="129"/>
        <v>1</v>
      </c>
      <c r="AI341" s="6" t="e">
        <f t="shared" si="130"/>
        <v>#N/A</v>
      </c>
      <c r="AJ341" s="6" t="e">
        <f t="shared" si="131"/>
        <v>#N/A</v>
      </c>
      <c r="AK341" s="6" t="e">
        <f t="shared" si="132"/>
        <v>#N/A</v>
      </c>
      <c r="AL341" s="6" t="e">
        <f t="shared" si="133"/>
        <v>#N/A</v>
      </c>
      <c r="AM341" s="7" t="str">
        <f t="shared" si="134"/>
        <v xml:space="preserve"> </v>
      </c>
      <c r="AN341" s="6" t="e">
        <f t="shared" si="135"/>
        <v>#N/A</v>
      </c>
      <c r="AO341" s="6"/>
      <c r="AP341" s="6"/>
      <c r="AQ341" s="6"/>
      <c r="AR341" s="6"/>
      <c r="AS341" s="6"/>
      <c r="AT341" s="6"/>
      <c r="AU341" s="6"/>
      <c r="AV341" s="6"/>
      <c r="AW341" s="6">
        <f t="shared" si="136"/>
        <v>0</v>
      </c>
      <c r="AX341" s="6" t="e">
        <f t="shared" si="137"/>
        <v>#N/A</v>
      </c>
      <c r="AY341" s="6" t="str">
        <f t="shared" si="138"/>
        <v/>
      </c>
      <c r="AZ341" s="6" t="str">
        <f t="shared" si="139"/>
        <v/>
      </c>
      <c r="BA341" s="6" t="str">
        <f t="shared" si="140"/>
        <v/>
      </c>
      <c r="BB341" s="6" t="str">
        <f t="shared" si="141"/>
        <v/>
      </c>
      <c r="BC341" s="40"/>
      <c r="BI341" t="s">
        <v>1233</v>
      </c>
      <c r="CS341" s="286"/>
      <c r="CT341" s="288"/>
      <c r="CU341" s="331" t="str">
        <f t="shared" si="144"/>
        <v/>
      </c>
      <c r="CV341" s="1" t="str">
        <f t="shared" si="142"/>
        <v/>
      </c>
      <c r="CW341" s="1" t="str">
        <f t="shared" si="143"/>
        <v/>
      </c>
      <c r="CZ341" s="343" t="str">
        <f t="shared" si="145"/>
        <v/>
      </c>
    </row>
    <row r="342" spans="1:104" s="1" customFormat="1" ht="13.5" customHeight="1" x14ac:dyDescent="0.2">
      <c r="A342" s="61">
        <v>327</v>
      </c>
      <c r="B342" s="218"/>
      <c r="C342" s="218"/>
      <c r="D342" s="218"/>
      <c r="E342" s="218"/>
      <c r="F342" s="218"/>
      <c r="G342" s="218"/>
      <c r="H342" s="218"/>
      <c r="I342" s="218"/>
      <c r="J342" s="218"/>
      <c r="K342" s="218"/>
      <c r="L342" s="219"/>
      <c r="M342" s="218"/>
      <c r="N342" s="254"/>
      <c r="O342" s="255"/>
      <c r="P342" s="293" t="str">
        <f>IF(G342="R",IF(OR(AND(実績自動車一覧!H342=SUM(実績事業所!$B$2-1),3&lt;実績自動車一覧!I342),AND(実績自動車一覧!H342=実績事業所!$B$2,4&gt;実績自動車一覧!I342)),"新規",""),"")</f>
        <v/>
      </c>
      <c r="Q342" s="290"/>
      <c r="R342" s="259"/>
      <c r="S342" s="204"/>
      <c r="T342" s="84"/>
      <c r="U342" s="85"/>
      <c r="V342" s="86"/>
      <c r="W342" s="87"/>
      <c r="X342" s="87"/>
      <c r="Y342" s="106"/>
      <c r="Z342" s="16"/>
      <c r="AA342" s="15" t="str">
        <f t="shared" si="122"/>
        <v/>
      </c>
      <c r="AB342" s="15" t="str">
        <f t="shared" si="123"/>
        <v/>
      </c>
      <c r="AC342" s="14" t="str">
        <f t="shared" si="124"/>
        <v/>
      </c>
      <c r="AD342" s="6" t="e">
        <f t="shared" si="125"/>
        <v>#N/A</v>
      </c>
      <c r="AE342" s="6" t="e">
        <f t="shared" si="126"/>
        <v>#N/A</v>
      </c>
      <c r="AF342" s="6" t="e">
        <f t="shared" si="127"/>
        <v>#N/A</v>
      </c>
      <c r="AG342" s="6" t="str">
        <f t="shared" si="128"/>
        <v/>
      </c>
      <c r="AH342" s="6">
        <f t="shared" si="129"/>
        <v>1</v>
      </c>
      <c r="AI342" s="6" t="e">
        <f t="shared" si="130"/>
        <v>#N/A</v>
      </c>
      <c r="AJ342" s="6" t="e">
        <f t="shared" si="131"/>
        <v>#N/A</v>
      </c>
      <c r="AK342" s="6" t="e">
        <f t="shared" si="132"/>
        <v>#N/A</v>
      </c>
      <c r="AL342" s="6" t="e">
        <f t="shared" si="133"/>
        <v>#N/A</v>
      </c>
      <c r="AM342" s="7" t="str">
        <f t="shared" si="134"/>
        <v xml:space="preserve"> </v>
      </c>
      <c r="AN342" s="6" t="e">
        <f t="shared" si="135"/>
        <v>#N/A</v>
      </c>
      <c r="AO342" s="6"/>
      <c r="AP342" s="6"/>
      <c r="AQ342" s="6"/>
      <c r="AR342" s="6"/>
      <c r="AS342" s="6"/>
      <c r="AT342" s="6"/>
      <c r="AU342" s="6"/>
      <c r="AV342" s="6"/>
      <c r="AW342" s="6">
        <f t="shared" si="136"/>
        <v>0</v>
      </c>
      <c r="AX342" s="6" t="e">
        <f t="shared" si="137"/>
        <v>#N/A</v>
      </c>
      <c r="AY342" s="6" t="str">
        <f t="shared" si="138"/>
        <v/>
      </c>
      <c r="AZ342" s="6" t="str">
        <f t="shared" si="139"/>
        <v/>
      </c>
      <c r="BA342" s="6" t="str">
        <f t="shared" si="140"/>
        <v/>
      </c>
      <c r="BB342" s="6" t="str">
        <f t="shared" si="141"/>
        <v/>
      </c>
      <c r="BC342" s="40"/>
      <c r="BI342" t="s">
        <v>1023</v>
      </c>
      <c r="CS342" s="286"/>
      <c r="CT342" s="288"/>
      <c r="CU342" s="331" t="str">
        <f t="shared" si="144"/>
        <v/>
      </c>
      <c r="CV342" s="1" t="str">
        <f t="shared" si="142"/>
        <v/>
      </c>
      <c r="CW342" s="1" t="str">
        <f t="shared" si="143"/>
        <v/>
      </c>
      <c r="CZ342" s="343" t="str">
        <f t="shared" si="145"/>
        <v/>
      </c>
    </row>
    <row r="343" spans="1:104" s="1" customFormat="1" ht="13.5" customHeight="1" x14ac:dyDescent="0.2">
      <c r="A343" s="61">
        <v>328</v>
      </c>
      <c r="B343" s="218"/>
      <c r="C343" s="218"/>
      <c r="D343" s="218"/>
      <c r="E343" s="218"/>
      <c r="F343" s="218"/>
      <c r="G343" s="218"/>
      <c r="H343" s="218"/>
      <c r="I343" s="218"/>
      <c r="J343" s="218"/>
      <c r="K343" s="218"/>
      <c r="L343" s="219"/>
      <c r="M343" s="218"/>
      <c r="N343" s="254"/>
      <c r="O343" s="255"/>
      <c r="P343" s="293" t="str">
        <f>IF(G343="R",IF(OR(AND(実績自動車一覧!H343=SUM(実績事業所!$B$2-1),3&lt;実績自動車一覧!I343),AND(実績自動車一覧!H343=実績事業所!$B$2,4&gt;実績自動車一覧!I343)),"新規",""),"")</f>
        <v/>
      </c>
      <c r="Q343" s="290"/>
      <c r="R343" s="259"/>
      <c r="S343" s="204"/>
      <c r="T343" s="84"/>
      <c r="U343" s="85"/>
      <c r="V343" s="86"/>
      <c r="W343" s="87"/>
      <c r="X343" s="87"/>
      <c r="Y343" s="106"/>
      <c r="Z343" s="16"/>
      <c r="AA343" s="15" t="str">
        <f t="shared" si="122"/>
        <v/>
      </c>
      <c r="AB343" s="15" t="str">
        <f t="shared" si="123"/>
        <v/>
      </c>
      <c r="AC343" s="14" t="str">
        <f t="shared" si="124"/>
        <v/>
      </c>
      <c r="AD343" s="6" t="e">
        <f t="shared" si="125"/>
        <v>#N/A</v>
      </c>
      <c r="AE343" s="6" t="e">
        <f t="shared" si="126"/>
        <v>#N/A</v>
      </c>
      <c r="AF343" s="6" t="e">
        <f t="shared" si="127"/>
        <v>#N/A</v>
      </c>
      <c r="AG343" s="6" t="str">
        <f t="shared" si="128"/>
        <v/>
      </c>
      <c r="AH343" s="6">
        <f t="shared" si="129"/>
        <v>1</v>
      </c>
      <c r="AI343" s="6" t="e">
        <f t="shared" si="130"/>
        <v>#N/A</v>
      </c>
      <c r="AJ343" s="6" t="e">
        <f t="shared" si="131"/>
        <v>#N/A</v>
      </c>
      <c r="AK343" s="6" t="e">
        <f t="shared" si="132"/>
        <v>#N/A</v>
      </c>
      <c r="AL343" s="6" t="e">
        <f t="shared" si="133"/>
        <v>#N/A</v>
      </c>
      <c r="AM343" s="7" t="str">
        <f t="shared" si="134"/>
        <v xml:space="preserve"> </v>
      </c>
      <c r="AN343" s="6" t="e">
        <f t="shared" si="135"/>
        <v>#N/A</v>
      </c>
      <c r="AO343" s="6"/>
      <c r="AP343" s="6"/>
      <c r="AQ343" s="6"/>
      <c r="AR343" s="6"/>
      <c r="AS343" s="6"/>
      <c r="AT343" s="6"/>
      <c r="AU343" s="6"/>
      <c r="AV343" s="6"/>
      <c r="AW343" s="6">
        <f t="shared" si="136"/>
        <v>0</v>
      </c>
      <c r="AX343" s="6" t="e">
        <f t="shared" si="137"/>
        <v>#N/A</v>
      </c>
      <c r="AY343" s="6" t="str">
        <f t="shared" si="138"/>
        <v/>
      </c>
      <c r="AZ343" s="6" t="str">
        <f t="shared" si="139"/>
        <v/>
      </c>
      <c r="BA343" s="6" t="str">
        <f t="shared" si="140"/>
        <v/>
      </c>
      <c r="BB343" s="6" t="str">
        <f t="shared" si="141"/>
        <v/>
      </c>
      <c r="BC343" s="40"/>
      <c r="BI343" t="s">
        <v>1049</v>
      </c>
      <c r="CS343" s="286"/>
      <c r="CT343" s="288"/>
      <c r="CU343" s="331" t="str">
        <f t="shared" si="144"/>
        <v/>
      </c>
      <c r="CV343" s="1" t="str">
        <f t="shared" si="142"/>
        <v/>
      </c>
      <c r="CW343" s="1" t="str">
        <f t="shared" si="143"/>
        <v/>
      </c>
      <c r="CZ343" s="343" t="str">
        <f t="shared" si="145"/>
        <v/>
      </c>
    </row>
    <row r="344" spans="1:104" s="1" customFormat="1" ht="13.5" customHeight="1" x14ac:dyDescent="0.2">
      <c r="A344" s="61">
        <v>329</v>
      </c>
      <c r="B344" s="218"/>
      <c r="C344" s="218"/>
      <c r="D344" s="218"/>
      <c r="E344" s="218"/>
      <c r="F344" s="218"/>
      <c r="G344" s="218"/>
      <c r="H344" s="218"/>
      <c r="I344" s="218"/>
      <c r="J344" s="218"/>
      <c r="K344" s="218"/>
      <c r="L344" s="219"/>
      <c r="M344" s="218"/>
      <c r="N344" s="254"/>
      <c r="O344" s="255"/>
      <c r="P344" s="293" t="str">
        <f>IF(G344="R",IF(OR(AND(実績自動車一覧!H344=SUM(実績事業所!$B$2-1),3&lt;実績自動車一覧!I344),AND(実績自動車一覧!H344=実績事業所!$B$2,4&gt;実績自動車一覧!I344)),"新規",""),"")</f>
        <v/>
      </c>
      <c r="Q344" s="290"/>
      <c r="R344" s="259"/>
      <c r="S344" s="204"/>
      <c r="T344" s="84"/>
      <c r="U344" s="85"/>
      <c r="V344" s="86"/>
      <c r="W344" s="87"/>
      <c r="X344" s="87"/>
      <c r="Y344" s="106"/>
      <c r="Z344" s="16"/>
      <c r="AA344" s="15" t="str">
        <f t="shared" ref="AA344:AA407" si="146">IF(Q344="","",Q344)</f>
        <v/>
      </c>
      <c r="AB344" s="15" t="str">
        <f t="shared" ref="AB344:AB407" si="147">IF(R344="","",R344)</f>
        <v/>
      </c>
      <c r="AC344" s="14" t="str">
        <f t="shared" ref="AC344:AC407" si="148">IF(ISBLANK(J344)=TRUE,"",IF(OR(ISBLANK(B344)=TRUE),1,""))</f>
        <v/>
      </c>
      <c r="AD344" s="6" t="e">
        <f t="shared" ref="AD344:AD407" si="149">VLOOKUP(J344,$BD$17:$BG$23,2,FALSE)</f>
        <v>#N/A</v>
      </c>
      <c r="AE344" s="6" t="e">
        <f t="shared" ref="AE344:AE407" si="150">VLOOKUP(J344,$BD$17:$BG$23,3,FALSE)</f>
        <v>#N/A</v>
      </c>
      <c r="AF344" s="6" t="e">
        <f t="shared" ref="AF344:AF407" si="151">VLOOKUP(J344,$BD$17:$BG$23,4,FALSE)</f>
        <v>#N/A</v>
      </c>
      <c r="AG344" s="6" t="str">
        <f t="shared" ref="AG344:AG407" si="152">IF(ISERROR(SEARCH("-",K344,1))=TRUE,ASC(UPPER(K344)),ASC(UPPER(LEFT(K344,SEARCH("-",K344,1)-1))))</f>
        <v/>
      </c>
      <c r="AH344" s="6">
        <f t="shared" ref="AH344:AH407" si="153">IF(L344&gt;3500,L344/1000,1)</f>
        <v>1</v>
      </c>
      <c r="AI344" s="6" t="e">
        <f t="shared" ref="AI344:AI407" si="154">IF(AF344=9,0,IF(L344&lt;=1700,1,IF(L344&lt;=2500,2,IF(L344&lt;=3500,3,4))))</f>
        <v>#N/A</v>
      </c>
      <c r="AJ344" s="6" t="e">
        <f t="shared" ref="AJ344:AJ407" si="155">IF(AF344=5,0,IF(AF344=9,0,IF(L344&lt;=1700,1,IF(L344&lt;=2500,2,IF(L344&lt;=3500,3,4)))))</f>
        <v>#N/A</v>
      </c>
      <c r="AK344" s="6" t="e">
        <f t="shared" ref="AK344:AK407" si="156">VLOOKUP(M344,$BL$17:$BM$27,2,FALSE)</f>
        <v>#N/A</v>
      </c>
      <c r="AL344" s="6" t="e">
        <f t="shared" ref="AL344:AL407" si="157">VLOOKUP(AN344,排出係数表,9,FALSE)</f>
        <v>#N/A</v>
      </c>
      <c r="AM344" s="7" t="str">
        <f t="shared" ref="AM344:AM407" si="158">IF(OR(ISBLANK(M344)=TRUE,ISBLANK(B344)=TRUE)," ",P344&amp;CONCATENATE(B344,AF344,AI344))</f>
        <v xml:space="preserve"> </v>
      </c>
      <c r="AN344" s="6" t="e">
        <f t="shared" ref="AN344:AN407" si="159">CONCATENATE(AD344,AJ344,AK344,AG344)</f>
        <v>#N/A</v>
      </c>
      <c r="AO344" s="6"/>
      <c r="AP344" s="6"/>
      <c r="AQ344" s="6"/>
      <c r="AR344" s="6"/>
      <c r="AS344" s="6"/>
      <c r="AT344" s="6"/>
      <c r="AU344" s="6"/>
      <c r="AV344" s="6"/>
      <c r="AW344" s="6">
        <f t="shared" ref="AW344:AW407" si="160">IF(AND(N344="なし",O344="なし"),0,IF(AND(N344="",O344=""),0,IF(AND(N344="",O344="なし"),0,IF(AND(N344="なし",O344=""),0,1))))</f>
        <v>0</v>
      </c>
      <c r="AX344" s="6" t="e">
        <f t="shared" ref="AX344:AX407" si="161">VLOOKUP(AN344,排出係数表,8,FALSE)</f>
        <v>#N/A</v>
      </c>
      <c r="AY344" s="6" t="str">
        <f t="shared" ref="AY344:AY407" si="162">IF(J344="","",VLOOKUP(J344,$BD$17:$BH$25,5,FALSE))</f>
        <v/>
      </c>
      <c r="AZ344" s="6" t="str">
        <f t="shared" ref="AZ344:AZ407" si="163">IF(D344="","",VLOOKUP(CONCATENATE("A",LEFT(D344)),$BW$17:$BX$26,2,FALSE))</f>
        <v/>
      </c>
      <c r="BA344" s="6" t="str">
        <f t="shared" ref="BA344:BA407" si="164">IF(AY344=AZ344,"",1)</f>
        <v/>
      </c>
      <c r="BB344" s="6" t="str">
        <f t="shared" ref="BB344:BB407" si="165">CONCATENATE(C344,D344,E344,F344)</f>
        <v/>
      </c>
      <c r="BC344" s="40"/>
      <c r="BI344" t="s">
        <v>1258</v>
      </c>
      <c r="CS344" s="286"/>
      <c r="CT344" s="288"/>
      <c r="CU344" s="331" t="str">
        <f t="shared" si="144"/>
        <v/>
      </c>
      <c r="CV344" s="1" t="str">
        <f t="shared" ref="CV344:CV407" si="166">IF(P344="","",IF(P344="新規",P344&amp;CU344,IF(P344="減車",P344&amp;CU344,"")))</f>
        <v/>
      </c>
      <c r="CW344" s="1" t="str">
        <f t="shared" ref="CW344:CW407" si="167">IF("新規"=P344,IF(OR(N344="あり",O344="あり(H17あり)",O344="あり(H17なし)"),"新規後付",""),IF("減車"=P344,IF(OR(N344="あり",O344="あり(H17あり)",O344="あり(H17なし)"),"減車後付",""),""))</f>
        <v/>
      </c>
      <c r="CZ344" s="343" t="str">
        <f t="shared" si="145"/>
        <v/>
      </c>
    </row>
    <row r="345" spans="1:104" s="1" customFormat="1" ht="13.5" customHeight="1" x14ac:dyDescent="0.2">
      <c r="A345" s="61">
        <v>330</v>
      </c>
      <c r="B345" s="218"/>
      <c r="C345" s="218"/>
      <c r="D345" s="218"/>
      <c r="E345" s="218"/>
      <c r="F345" s="218"/>
      <c r="G345" s="218"/>
      <c r="H345" s="218"/>
      <c r="I345" s="218"/>
      <c r="J345" s="218"/>
      <c r="K345" s="218"/>
      <c r="L345" s="219"/>
      <c r="M345" s="218"/>
      <c r="N345" s="254"/>
      <c r="O345" s="255"/>
      <c r="P345" s="293" t="str">
        <f>IF(G345="R",IF(OR(AND(実績自動車一覧!H345=SUM(実績事業所!$B$2-1),3&lt;実績自動車一覧!I345),AND(実績自動車一覧!H345=実績事業所!$B$2,4&gt;実績自動車一覧!I345)),"新規",""),"")</f>
        <v/>
      </c>
      <c r="Q345" s="290"/>
      <c r="R345" s="259"/>
      <c r="S345" s="204"/>
      <c r="T345" s="84"/>
      <c r="U345" s="85"/>
      <c r="V345" s="86"/>
      <c r="W345" s="87"/>
      <c r="X345" s="87"/>
      <c r="Y345" s="106"/>
      <c r="Z345" s="16"/>
      <c r="AA345" s="15" t="str">
        <f t="shared" si="146"/>
        <v/>
      </c>
      <c r="AB345" s="15" t="str">
        <f t="shared" si="147"/>
        <v/>
      </c>
      <c r="AC345" s="14" t="str">
        <f t="shared" si="148"/>
        <v/>
      </c>
      <c r="AD345" s="6" t="e">
        <f t="shared" si="149"/>
        <v>#N/A</v>
      </c>
      <c r="AE345" s="6" t="e">
        <f t="shared" si="150"/>
        <v>#N/A</v>
      </c>
      <c r="AF345" s="6" t="e">
        <f t="shared" si="151"/>
        <v>#N/A</v>
      </c>
      <c r="AG345" s="6" t="str">
        <f t="shared" si="152"/>
        <v/>
      </c>
      <c r="AH345" s="6">
        <f t="shared" si="153"/>
        <v>1</v>
      </c>
      <c r="AI345" s="6" t="e">
        <f t="shared" si="154"/>
        <v>#N/A</v>
      </c>
      <c r="AJ345" s="6" t="e">
        <f t="shared" si="155"/>
        <v>#N/A</v>
      </c>
      <c r="AK345" s="6" t="e">
        <f t="shared" si="156"/>
        <v>#N/A</v>
      </c>
      <c r="AL345" s="6" t="e">
        <f t="shared" si="157"/>
        <v>#N/A</v>
      </c>
      <c r="AM345" s="7" t="str">
        <f t="shared" si="158"/>
        <v xml:space="preserve"> </v>
      </c>
      <c r="AN345" s="6" t="e">
        <f t="shared" si="159"/>
        <v>#N/A</v>
      </c>
      <c r="AO345" s="6"/>
      <c r="AP345" s="6"/>
      <c r="AQ345" s="6"/>
      <c r="AR345" s="6"/>
      <c r="AS345" s="6"/>
      <c r="AT345" s="6"/>
      <c r="AU345" s="6"/>
      <c r="AV345" s="6"/>
      <c r="AW345" s="6">
        <f t="shared" si="160"/>
        <v>0</v>
      </c>
      <c r="AX345" s="6" t="e">
        <f t="shared" si="161"/>
        <v>#N/A</v>
      </c>
      <c r="AY345" s="6" t="str">
        <f t="shared" si="162"/>
        <v/>
      </c>
      <c r="AZ345" s="6" t="str">
        <f t="shared" si="163"/>
        <v/>
      </c>
      <c r="BA345" s="6" t="str">
        <f t="shared" si="164"/>
        <v/>
      </c>
      <c r="BB345" s="6" t="str">
        <f t="shared" si="165"/>
        <v/>
      </c>
      <c r="BC345" s="40"/>
      <c r="BI345" t="s">
        <v>1085</v>
      </c>
      <c r="CS345" s="286"/>
      <c r="CT345" s="288"/>
      <c r="CU345" s="331" t="str">
        <f t="shared" si="144"/>
        <v/>
      </c>
      <c r="CV345" s="1" t="str">
        <f t="shared" si="166"/>
        <v/>
      </c>
      <c r="CW345" s="1" t="str">
        <f t="shared" si="167"/>
        <v/>
      </c>
      <c r="CZ345" s="343" t="str">
        <f t="shared" si="145"/>
        <v/>
      </c>
    </row>
    <row r="346" spans="1:104" s="1" customFormat="1" ht="13.5" customHeight="1" x14ac:dyDescent="0.2">
      <c r="A346" s="61">
        <v>331</v>
      </c>
      <c r="B346" s="218"/>
      <c r="C346" s="218"/>
      <c r="D346" s="218"/>
      <c r="E346" s="218"/>
      <c r="F346" s="218"/>
      <c r="G346" s="218"/>
      <c r="H346" s="218"/>
      <c r="I346" s="218"/>
      <c r="J346" s="218"/>
      <c r="K346" s="218"/>
      <c r="L346" s="219"/>
      <c r="M346" s="218"/>
      <c r="N346" s="254"/>
      <c r="O346" s="255"/>
      <c r="P346" s="293" t="str">
        <f>IF(G346="R",IF(OR(AND(実績自動車一覧!H346=SUM(実績事業所!$B$2-1),3&lt;実績自動車一覧!I346),AND(実績自動車一覧!H346=実績事業所!$B$2,4&gt;実績自動車一覧!I346)),"新規",""),"")</f>
        <v/>
      </c>
      <c r="Q346" s="290"/>
      <c r="R346" s="259"/>
      <c r="S346" s="204"/>
      <c r="T346" s="84"/>
      <c r="U346" s="85"/>
      <c r="V346" s="86"/>
      <c r="W346" s="87"/>
      <c r="X346" s="87"/>
      <c r="Y346" s="106"/>
      <c r="Z346" s="16"/>
      <c r="AA346" s="15" t="str">
        <f t="shared" si="146"/>
        <v/>
      </c>
      <c r="AB346" s="15" t="str">
        <f t="shared" si="147"/>
        <v/>
      </c>
      <c r="AC346" s="14" t="str">
        <f t="shared" si="148"/>
        <v/>
      </c>
      <c r="AD346" s="6" t="e">
        <f t="shared" si="149"/>
        <v>#N/A</v>
      </c>
      <c r="AE346" s="6" t="e">
        <f t="shared" si="150"/>
        <v>#N/A</v>
      </c>
      <c r="AF346" s="6" t="e">
        <f t="shared" si="151"/>
        <v>#N/A</v>
      </c>
      <c r="AG346" s="6" t="str">
        <f t="shared" si="152"/>
        <v/>
      </c>
      <c r="AH346" s="6">
        <f t="shared" si="153"/>
        <v>1</v>
      </c>
      <c r="AI346" s="6" t="e">
        <f t="shared" si="154"/>
        <v>#N/A</v>
      </c>
      <c r="AJ346" s="6" t="e">
        <f t="shared" si="155"/>
        <v>#N/A</v>
      </c>
      <c r="AK346" s="6" t="e">
        <f t="shared" si="156"/>
        <v>#N/A</v>
      </c>
      <c r="AL346" s="6" t="e">
        <f t="shared" si="157"/>
        <v>#N/A</v>
      </c>
      <c r="AM346" s="7" t="str">
        <f t="shared" si="158"/>
        <v xml:space="preserve"> </v>
      </c>
      <c r="AN346" s="6" t="e">
        <f t="shared" si="159"/>
        <v>#N/A</v>
      </c>
      <c r="AO346" s="6"/>
      <c r="AP346" s="6"/>
      <c r="AQ346" s="6"/>
      <c r="AR346" s="6"/>
      <c r="AS346" s="6"/>
      <c r="AT346" s="6"/>
      <c r="AU346" s="6"/>
      <c r="AV346" s="6"/>
      <c r="AW346" s="6">
        <f t="shared" si="160"/>
        <v>0</v>
      </c>
      <c r="AX346" s="6" t="e">
        <f t="shared" si="161"/>
        <v>#N/A</v>
      </c>
      <c r="AY346" s="6" t="str">
        <f t="shared" si="162"/>
        <v/>
      </c>
      <c r="AZ346" s="6" t="str">
        <f t="shared" si="163"/>
        <v/>
      </c>
      <c r="BA346" s="6" t="str">
        <f t="shared" si="164"/>
        <v/>
      </c>
      <c r="BB346" s="6" t="str">
        <f t="shared" si="165"/>
        <v/>
      </c>
      <c r="BC346" s="40"/>
      <c r="BI346" t="s">
        <v>1102</v>
      </c>
      <c r="CS346" s="286"/>
      <c r="CT346" s="288"/>
      <c r="CU346" s="331" t="str">
        <f t="shared" si="144"/>
        <v/>
      </c>
      <c r="CV346" s="1" t="str">
        <f t="shared" si="166"/>
        <v/>
      </c>
      <c r="CW346" s="1" t="str">
        <f t="shared" si="167"/>
        <v/>
      </c>
      <c r="CZ346" s="343" t="str">
        <f t="shared" si="145"/>
        <v/>
      </c>
    </row>
    <row r="347" spans="1:104" s="1" customFormat="1" ht="13.5" customHeight="1" x14ac:dyDescent="0.2">
      <c r="A347" s="61">
        <v>332</v>
      </c>
      <c r="B347" s="218"/>
      <c r="C347" s="218"/>
      <c r="D347" s="218"/>
      <c r="E347" s="218"/>
      <c r="F347" s="218"/>
      <c r="G347" s="218"/>
      <c r="H347" s="218"/>
      <c r="I347" s="218"/>
      <c r="J347" s="218"/>
      <c r="K347" s="218"/>
      <c r="L347" s="219"/>
      <c r="M347" s="218"/>
      <c r="N347" s="254"/>
      <c r="O347" s="255"/>
      <c r="P347" s="293" t="str">
        <f>IF(G347="R",IF(OR(AND(実績自動車一覧!H347=SUM(実績事業所!$B$2-1),3&lt;実績自動車一覧!I347),AND(実績自動車一覧!H347=実績事業所!$B$2,4&gt;実績自動車一覧!I347)),"新規",""),"")</f>
        <v/>
      </c>
      <c r="Q347" s="290"/>
      <c r="R347" s="259"/>
      <c r="S347" s="204"/>
      <c r="T347" s="84"/>
      <c r="U347" s="85"/>
      <c r="V347" s="86"/>
      <c r="W347" s="87"/>
      <c r="X347" s="87"/>
      <c r="Y347" s="106"/>
      <c r="Z347" s="16"/>
      <c r="AA347" s="15" t="str">
        <f t="shared" si="146"/>
        <v/>
      </c>
      <c r="AB347" s="15" t="str">
        <f t="shared" si="147"/>
        <v/>
      </c>
      <c r="AC347" s="14" t="str">
        <f t="shared" si="148"/>
        <v/>
      </c>
      <c r="AD347" s="6" t="e">
        <f t="shared" si="149"/>
        <v>#N/A</v>
      </c>
      <c r="AE347" s="6" t="e">
        <f t="shared" si="150"/>
        <v>#N/A</v>
      </c>
      <c r="AF347" s="6" t="e">
        <f t="shared" si="151"/>
        <v>#N/A</v>
      </c>
      <c r="AG347" s="6" t="str">
        <f t="shared" si="152"/>
        <v/>
      </c>
      <c r="AH347" s="6">
        <f t="shared" si="153"/>
        <v>1</v>
      </c>
      <c r="AI347" s="6" t="e">
        <f t="shared" si="154"/>
        <v>#N/A</v>
      </c>
      <c r="AJ347" s="6" t="e">
        <f t="shared" si="155"/>
        <v>#N/A</v>
      </c>
      <c r="AK347" s="6" t="e">
        <f t="shared" si="156"/>
        <v>#N/A</v>
      </c>
      <c r="AL347" s="6" t="e">
        <f t="shared" si="157"/>
        <v>#N/A</v>
      </c>
      <c r="AM347" s="7" t="str">
        <f t="shared" si="158"/>
        <v xml:space="preserve"> </v>
      </c>
      <c r="AN347" s="6" t="e">
        <f t="shared" si="159"/>
        <v>#N/A</v>
      </c>
      <c r="AO347" s="6"/>
      <c r="AP347" s="6"/>
      <c r="AQ347" s="6"/>
      <c r="AR347" s="6"/>
      <c r="AS347" s="6"/>
      <c r="AT347" s="6"/>
      <c r="AU347" s="6"/>
      <c r="AV347" s="6"/>
      <c r="AW347" s="6">
        <f t="shared" si="160"/>
        <v>0</v>
      </c>
      <c r="AX347" s="6" t="e">
        <f t="shared" si="161"/>
        <v>#N/A</v>
      </c>
      <c r="AY347" s="6" t="str">
        <f t="shared" si="162"/>
        <v/>
      </c>
      <c r="AZ347" s="6" t="str">
        <f t="shared" si="163"/>
        <v/>
      </c>
      <c r="BA347" s="6" t="str">
        <f t="shared" si="164"/>
        <v/>
      </c>
      <c r="BB347" s="6" t="str">
        <f t="shared" si="165"/>
        <v/>
      </c>
      <c r="BC347" s="40"/>
      <c r="BI347" t="s">
        <v>1237</v>
      </c>
      <c r="CS347" s="286"/>
      <c r="CT347" s="288"/>
      <c r="CU347" s="331" t="str">
        <f t="shared" si="144"/>
        <v/>
      </c>
      <c r="CV347" s="1" t="str">
        <f t="shared" si="166"/>
        <v/>
      </c>
      <c r="CW347" s="1" t="str">
        <f t="shared" si="167"/>
        <v/>
      </c>
      <c r="CZ347" s="343" t="str">
        <f t="shared" si="145"/>
        <v/>
      </c>
    </row>
    <row r="348" spans="1:104" s="1" customFormat="1" ht="13.5" customHeight="1" x14ac:dyDescent="0.2">
      <c r="A348" s="61">
        <v>333</v>
      </c>
      <c r="B348" s="218"/>
      <c r="C348" s="218"/>
      <c r="D348" s="218"/>
      <c r="E348" s="218"/>
      <c r="F348" s="218"/>
      <c r="G348" s="218"/>
      <c r="H348" s="218"/>
      <c r="I348" s="218"/>
      <c r="J348" s="218"/>
      <c r="K348" s="218"/>
      <c r="L348" s="219"/>
      <c r="M348" s="218"/>
      <c r="N348" s="254"/>
      <c r="O348" s="255"/>
      <c r="P348" s="293" t="str">
        <f>IF(G348="R",IF(OR(AND(実績自動車一覧!H348=SUM(実績事業所!$B$2-1),3&lt;実績自動車一覧!I348),AND(実績自動車一覧!H348=実績事業所!$B$2,4&gt;実績自動車一覧!I348)),"新規",""),"")</f>
        <v/>
      </c>
      <c r="Q348" s="290"/>
      <c r="R348" s="259"/>
      <c r="S348" s="204"/>
      <c r="T348" s="84"/>
      <c r="U348" s="85"/>
      <c r="V348" s="86"/>
      <c r="W348" s="87"/>
      <c r="X348" s="87"/>
      <c r="Y348" s="106"/>
      <c r="Z348" s="16"/>
      <c r="AA348" s="15" t="str">
        <f t="shared" si="146"/>
        <v/>
      </c>
      <c r="AB348" s="15" t="str">
        <f t="shared" si="147"/>
        <v/>
      </c>
      <c r="AC348" s="14" t="str">
        <f t="shared" si="148"/>
        <v/>
      </c>
      <c r="AD348" s="6" t="e">
        <f t="shared" si="149"/>
        <v>#N/A</v>
      </c>
      <c r="AE348" s="6" t="e">
        <f t="shared" si="150"/>
        <v>#N/A</v>
      </c>
      <c r="AF348" s="6" t="e">
        <f t="shared" si="151"/>
        <v>#N/A</v>
      </c>
      <c r="AG348" s="6" t="str">
        <f t="shared" si="152"/>
        <v/>
      </c>
      <c r="AH348" s="6">
        <f t="shared" si="153"/>
        <v>1</v>
      </c>
      <c r="AI348" s="6" t="e">
        <f t="shared" si="154"/>
        <v>#N/A</v>
      </c>
      <c r="AJ348" s="6" t="e">
        <f t="shared" si="155"/>
        <v>#N/A</v>
      </c>
      <c r="AK348" s="6" t="e">
        <f t="shared" si="156"/>
        <v>#N/A</v>
      </c>
      <c r="AL348" s="6" t="e">
        <f t="shared" si="157"/>
        <v>#N/A</v>
      </c>
      <c r="AM348" s="7" t="str">
        <f t="shared" si="158"/>
        <v xml:space="preserve"> </v>
      </c>
      <c r="AN348" s="6" t="e">
        <f t="shared" si="159"/>
        <v>#N/A</v>
      </c>
      <c r="AO348" s="6"/>
      <c r="AP348" s="6"/>
      <c r="AQ348" s="6"/>
      <c r="AR348" s="6"/>
      <c r="AS348" s="6"/>
      <c r="AT348" s="6"/>
      <c r="AU348" s="6"/>
      <c r="AV348" s="6"/>
      <c r="AW348" s="6">
        <f t="shared" si="160"/>
        <v>0</v>
      </c>
      <c r="AX348" s="6" t="e">
        <f t="shared" si="161"/>
        <v>#N/A</v>
      </c>
      <c r="AY348" s="6" t="str">
        <f t="shared" si="162"/>
        <v/>
      </c>
      <c r="AZ348" s="6" t="str">
        <f t="shared" si="163"/>
        <v/>
      </c>
      <c r="BA348" s="6" t="str">
        <f t="shared" si="164"/>
        <v/>
      </c>
      <c r="BB348" s="6" t="str">
        <f t="shared" si="165"/>
        <v/>
      </c>
      <c r="BC348" s="40"/>
      <c r="BI348" t="s">
        <v>1026</v>
      </c>
      <c r="CS348" s="286"/>
      <c r="CT348" s="288"/>
      <c r="CU348" s="331" t="str">
        <f t="shared" si="144"/>
        <v/>
      </c>
      <c r="CV348" s="1" t="str">
        <f t="shared" si="166"/>
        <v/>
      </c>
      <c r="CW348" s="1" t="str">
        <f t="shared" si="167"/>
        <v/>
      </c>
      <c r="CZ348" s="343" t="str">
        <f t="shared" si="145"/>
        <v/>
      </c>
    </row>
    <row r="349" spans="1:104" s="1" customFormat="1" ht="13.5" customHeight="1" x14ac:dyDescent="0.2">
      <c r="A349" s="61">
        <v>334</v>
      </c>
      <c r="B349" s="218"/>
      <c r="C349" s="218"/>
      <c r="D349" s="218"/>
      <c r="E349" s="218"/>
      <c r="F349" s="218"/>
      <c r="G349" s="218"/>
      <c r="H349" s="218"/>
      <c r="I349" s="218"/>
      <c r="J349" s="218"/>
      <c r="K349" s="218"/>
      <c r="L349" s="219"/>
      <c r="M349" s="218"/>
      <c r="N349" s="254"/>
      <c r="O349" s="255"/>
      <c r="P349" s="293" t="str">
        <f>IF(G349="R",IF(OR(AND(実績自動車一覧!H349=SUM(実績事業所!$B$2-1),3&lt;実績自動車一覧!I349),AND(実績自動車一覧!H349=実績事業所!$B$2,4&gt;実績自動車一覧!I349)),"新規",""),"")</f>
        <v/>
      </c>
      <c r="Q349" s="290"/>
      <c r="R349" s="259"/>
      <c r="S349" s="204"/>
      <c r="T349" s="84"/>
      <c r="U349" s="85"/>
      <c r="V349" s="86"/>
      <c r="W349" s="87"/>
      <c r="X349" s="87"/>
      <c r="Y349" s="106"/>
      <c r="Z349" s="16"/>
      <c r="AA349" s="15" t="str">
        <f t="shared" si="146"/>
        <v/>
      </c>
      <c r="AB349" s="15" t="str">
        <f t="shared" si="147"/>
        <v/>
      </c>
      <c r="AC349" s="14" t="str">
        <f t="shared" si="148"/>
        <v/>
      </c>
      <c r="AD349" s="6" t="e">
        <f t="shared" si="149"/>
        <v>#N/A</v>
      </c>
      <c r="AE349" s="6" t="e">
        <f t="shared" si="150"/>
        <v>#N/A</v>
      </c>
      <c r="AF349" s="6" t="e">
        <f t="shared" si="151"/>
        <v>#N/A</v>
      </c>
      <c r="AG349" s="6" t="str">
        <f t="shared" si="152"/>
        <v/>
      </c>
      <c r="AH349" s="6">
        <f t="shared" si="153"/>
        <v>1</v>
      </c>
      <c r="AI349" s="6" t="e">
        <f t="shared" si="154"/>
        <v>#N/A</v>
      </c>
      <c r="AJ349" s="6" t="e">
        <f t="shared" si="155"/>
        <v>#N/A</v>
      </c>
      <c r="AK349" s="6" t="e">
        <f t="shared" si="156"/>
        <v>#N/A</v>
      </c>
      <c r="AL349" s="6" t="e">
        <f t="shared" si="157"/>
        <v>#N/A</v>
      </c>
      <c r="AM349" s="7" t="str">
        <f t="shared" si="158"/>
        <v xml:space="preserve"> </v>
      </c>
      <c r="AN349" s="6" t="e">
        <f t="shared" si="159"/>
        <v>#N/A</v>
      </c>
      <c r="AO349" s="6"/>
      <c r="AP349" s="6"/>
      <c r="AQ349" s="6"/>
      <c r="AR349" s="6"/>
      <c r="AS349" s="6"/>
      <c r="AT349" s="6"/>
      <c r="AU349" s="6"/>
      <c r="AV349" s="6"/>
      <c r="AW349" s="6">
        <f t="shared" si="160"/>
        <v>0</v>
      </c>
      <c r="AX349" s="6" t="e">
        <f t="shared" si="161"/>
        <v>#N/A</v>
      </c>
      <c r="AY349" s="6" t="str">
        <f t="shared" si="162"/>
        <v/>
      </c>
      <c r="AZ349" s="6" t="str">
        <f t="shared" si="163"/>
        <v/>
      </c>
      <c r="BA349" s="6" t="str">
        <f t="shared" si="164"/>
        <v/>
      </c>
      <c r="BB349" s="6" t="str">
        <f t="shared" si="165"/>
        <v/>
      </c>
      <c r="BC349" s="40"/>
      <c r="BI349" t="s">
        <v>1052</v>
      </c>
      <c r="CS349" s="286"/>
      <c r="CT349" s="288"/>
      <c r="CU349" s="331" t="str">
        <f t="shared" si="144"/>
        <v/>
      </c>
      <c r="CV349" s="1" t="str">
        <f t="shared" si="166"/>
        <v/>
      </c>
      <c r="CW349" s="1" t="str">
        <f t="shared" si="167"/>
        <v/>
      </c>
      <c r="CZ349" s="343" t="str">
        <f t="shared" si="145"/>
        <v/>
      </c>
    </row>
    <row r="350" spans="1:104" s="1" customFormat="1" ht="13.5" customHeight="1" x14ac:dyDescent="0.2">
      <c r="A350" s="61">
        <v>335</v>
      </c>
      <c r="B350" s="218"/>
      <c r="C350" s="218"/>
      <c r="D350" s="218"/>
      <c r="E350" s="218"/>
      <c r="F350" s="218"/>
      <c r="G350" s="218"/>
      <c r="H350" s="218"/>
      <c r="I350" s="218"/>
      <c r="J350" s="218"/>
      <c r="K350" s="218"/>
      <c r="L350" s="219"/>
      <c r="M350" s="218"/>
      <c r="N350" s="254"/>
      <c r="O350" s="255"/>
      <c r="P350" s="293" t="str">
        <f>IF(G350="R",IF(OR(AND(実績自動車一覧!H350=SUM(実績事業所!$B$2-1),3&lt;実績自動車一覧!I350),AND(実績自動車一覧!H350=実績事業所!$B$2,4&gt;実績自動車一覧!I350)),"新規",""),"")</f>
        <v/>
      </c>
      <c r="Q350" s="290"/>
      <c r="R350" s="259"/>
      <c r="S350" s="204"/>
      <c r="T350" s="84"/>
      <c r="U350" s="85"/>
      <c r="V350" s="86"/>
      <c r="W350" s="87"/>
      <c r="X350" s="87"/>
      <c r="Y350" s="106"/>
      <c r="Z350" s="16"/>
      <c r="AA350" s="15" t="str">
        <f t="shared" si="146"/>
        <v/>
      </c>
      <c r="AB350" s="15" t="str">
        <f t="shared" si="147"/>
        <v/>
      </c>
      <c r="AC350" s="14" t="str">
        <f t="shared" si="148"/>
        <v/>
      </c>
      <c r="AD350" s="6" t="e">
        <f t="shared" si="149"/>
        <v>#N/A</v>
      </c>
      <c r="AE350" s="6" t="e">
        <f t="shared" si="150"/>
        <v>#N/A</v>
      </c>
      <c r="AF350" s="6" t="e">
        <f t="shared" si="151"/>
        <v>#N/A</v>
      </c>
      <c r="AG350" s="6" t="str">
        <f t="shared" si="152"/>
        <v/>
      </c>
      <c r="AH350" s="6">
        <f t="shared" si="153"/>
        <v>1</v>
      </c>
      <c r="AI350" s="6" t="e">
        <f t="shared" si="154"/>
        <v>#N/A</v>
      </c>
      <c r="AJ350" s="6" t="e">
        <f t="shared" si="155"/>
        <v>#N/A</v>
      </c>
      <c r="AK350" s="6" t="e">
        <f t="shared" si="156"/>
        <v>#N/A</v>
      </c>
      <c r="AL350" s="6" t="e">
        <f t="shared" si="157"/>
        <v>#N/A</v>
      </c>
      <c r="AM350" s="7" t="str">
        <f t="shared" si="158"/>
        <v xml:space="preserve"> </v>
      </c>
      <c r="AN350" s="6" t="e">
        <f t="shared" si="159"/>
        <v>#N/A</v>
      </c>
      <c r="AO350" s="6"/>
      <c r="AP350" s="6"/>
      <c r="AQ350" s="6"/>
      <c r="AR350" s="6"/>
      <c r="AS350" s="6"/>
      <c r="AT350" s="6"/>
      <c r="AU350" s="6"/>
      <c r="AV350" s="6"/>
      <c r="AW350" s="6">
        <f t="shared" si="160"/>
        <v>0</v>
      </c>
      <c r="AX350" s="6" t="e">
        <f t="shared" si="161"/>
        <v>#N/A</v>
      </c>
      <c r="AY350" s="6" t="str">
        <f t="shared" si="162"/>
        <v/>
      </c>
      <c r="AZ350" s="6" t="str">
        <f t="shared" si="163"/>
        <v/>
      </c>
      <c r="BA350" s="6" t="str">
        <f t="shared" si="164"/>
        <v/>
      </c>
      <c r="BB350" s="6" t="str">
        <f t="shared" si="165"/>
        <v/>
      </c>
      <c r="BC350" s="40"/>
      <c r="BI350" t="s">
        <v>1236</v>
      </c>
      <c r="CS350" s="286"/>
      <c r="CT350" s="288"/>
      <c r="CU350" s="331" t="str">
        <f t="shared" si="144"/>
        <v/>
      </c>
      <c r="CV350" s="1" t="str">
        <f t="shared" si="166"/>
        <v/>
      </c>
      <c r="CW350" s="1" t="str">
        <f t="shared" si="167"/>
        <v/>
      </c>
      <c r="CZ350" s="343" t="str">
        <f t="shared" si="145"/>
        <v/>
      </c>
    </row>
    <row r="351" spans="1:104" s="1" customFormat="1" ht="13.5" customHeight="1" x14ac:dyDescent="0.2">
      <c r="A351" s="61">
        <v>336</v>
      </c>
      <c r="B351" s="218"/>
      <c r="C351" s="218"/>
      <c r="D351" s="218"/>
      <c r="E351" s="218"/>
      <c r="F351" s="218"/>
      <c r="G351" s="218"/>
      <c r="H351" s="218"/>
      <c r="I351" s="218"/>
      <c r="J351" s="218"/>
      <c r="K351" s="218"/>
      <c r="L351" s="219"/>
      <c r="M351" s="218"/>
      <c r="N351" s="254"/>
      <c r="O351" s="255"/>
      <c r="P351" s="293" t="str">
        <f>IF(G351="R",IF(OR(AND(実績自動車一覧!H351=SUM(実績事業所!$B$2-1),3&lt;実績自動車一覧!I351),AND(実績自動車一覧!H351=実績事業所!$B$2,4&gt;実績自動車一覧!I351)),"新規",""),"")</f>
        <v/>
      </c>
      <c r="Q351" s="290"/>
      <c r="R351" s="259"/>
      <c r="S351" s="204"/>
      <c r="T351" s="84"/>
      <c r="U351" s="85"/>
      <c r="V351" s="86"/>
      <c r="W351" s="87"/>
      <c r="X351" s="87"/>
      <c r="Y351" s="106"/>
      <c r="Z351" s="16"/>
      <c r="AA351" s="15" t="str">
        <f t="shared" si="146"/>
        <v/>
      </c>
      <c r="AB351" s="15" t="str">
        <f t="shared" si="147"/>
        <v/>
      </c>
      <c r="AC351" s="14" t="str">
        <f t="shared" si="148"/>
        <v/>
      </c>
      <c r="AD351" s="6" t="e">
        <f t="shared" si="149"/>
        <v>#N/A</v>
      </c>
      <c r="AE351" s="6" t="e">
        <f t="shared" si="150"/>
        <v>#N/A</v>
      </c>
      <c r="AF351" s="6" t="e">
        <f t="shared" si="151"/>
        <v>#N/A</v>
      </c>
      <c r="AG351" s="6" t="str">
        <f t="shared" si="152"/>
        <v/>
      </c>
      <c r="AH351" s="6">
        <f t="shared" si="153"/>
        <v>1</v>
      </c>
      <c r="AI351" s="6" t="e">
        <f t="shared" si="154"/>
        <v>#N/A</v>
      </c>
      <c r="AJ351" s="6" t="e">
        <f t="shared" si="155"/>
        <v>#N/A</v>
      </c>
      <c r="AK351" s="6" t="e">
        <f t="shared" si="156"/>
        <v>#N/A</v>
      </c>
      <c r="AL351" s="6" t="e">
        <f t="shared" si="157"/>
        <v>#N/A</v>
      </c>
      <c r="AM351" s="7" t="str">
        <f t="shared" si="158"/>
        <v xml:space="preserve"> </v>
      </c>
      <c r="AN351" s="6" t="e">
        <f t="shared" si="159"/>
        <v>#N/A</v>
      </c>
      <c r="AO351" s="6"/>
      <c r="AP351" s="6"/>
      <c r="AQ351" s="6"/>
      <c r="AR351" s="6"/>
      <c r="AS351" s="6"/>
      <c r="AT351" s="6"/>
      <c r="AU351" s="6"/>
      <c r="AV351" s="6"/>
      <c r="AW351" s="6">
        <f t="shared" si="160"/>
        <v>0</v>
      </c>
      <c r="AX351" s="6" t="e">
        <f t="shared" si="161"/>
        <v>#N/A</v>
      </c>
      <c r="AY351" s="6" t="str">
        <f t="shared" si="162"/>
        <v/>
      </c>
      <c r="AZ351" s="6" t="str">
        <f t="shared" si="163"/>
        <v/>
      </c>
      <c r="BA351" s="6" t="str">
        <f t="shared" si="164"/>
        <v/>
      </c>
      <c r="BB351" s="6" t="str">
        <f t="shared" si="165"/>
        <v/>
      </c>
      <c r="BC351" s="40"/>
      <c r="BI351" t="s">
        <v>1024</v>
      </c>
      <c r="CS351" s="286"/>
      <c r="CT351" s="288"/>
      <c r="CU351" s="331" t="str">
        <f t="shared" si="144"/>
        <v/>
      </c>
      <c r="CV351" s="1" t="str">
        <f t="shared" si="166"/>
        <v/>
      </c>
      <c r="CW351" s="1" t="str">
        <f t="shared" si="167"/>
        <v/>
      </c>
      <c r="CZ351" s="343" t="str">
        <f t="shared" si="145"/>
        <v/>
      </c>
    </row>
    <row r="352" spans="1:104" s="1" customFormat="1" ht="13.5" customHeight="1" x14ac:dyDescent="0.2">
      <c r="A352" s="61">
        <v>337</v>
      </c>
      <c r="B352" s="218"/>
      <c r="C352" s="218"/>
      <c r="D352" s="218"/>
      <c r="E352" s="218"/>
      <c r="F352" s="218"/>
      <c r="G352" s="218"/>
      <c r="H352" s="218"/>
      <c r="I352" s="218"/>
      <c r="J352" s="218"/>
      <c r="K352" s="218"/>
      <c r="L352" s="219"/>
      <c r="M352" s="218"/>
      <c r="N352" s="254"/>
      <c r="O352" s="255"/>
      <c r="P352" s="293" t="str">
        <f>IF(G352="R",IF(OR(AND(実績自動車一覧!H352=SUM(実績事業所!$B$2-1),3&lt;実績自動車一覧!I352),AND(実績自動車一覧!H352=実績事業所!$B$2,4&gt;実績自動車一覧!I352)),"新規",""),"")</f>
        <v/>
      </c>
      <c r="Q352" s="290"/>
      <c r="R352" s="259"/>
      <c r="S352" s="204"/>
      <c r="T352" s="84"/>
      <c r="U352" s="85"/>
      <c r="V352" s="86"/>
      <c r="W352" s="87"/>
      <c r="X352" s="87"/>
      <c r="Y352" s="106"/>
      <c r="Z352" s="16"/>
      <c r="AA352" s="15" t="str">
        <f t="shared" si="146"/>
        <v/>
      </c>
      <c r="AB352" s="15" t="str">
        <f t="shared" si="147"/>
        <v/>
      </c>
      <c r="AC352" s="14" t="str">
        <f t="shared" si="148"/>
        <v/>
      </c>
      <c r="AD352" s="6" t="e">
        <f t="shared" si="149"/>
        <v>#N/A</v>
      </c>
      <c r="AE352" s="6" t="e">
        <f t="shared" si="150"/>
        <v>#N/A</v>
      </c>
      <c r="AF352" s="6" t="e">
        <f t="shared" si="151"/>
        <v>#N/A</v>
      </c>
      <c r="AG352" s="6" t="str">
        <f t="shared" si="152"/>
        <v/>
      </c>
      <c r="AH352" s="6">
        <f t="shared" si="153"/>
        <v>1</v>
      </c>
      <c r="AI352" s="6" t="e">
        <f t="shared" si="154"/>
        <v>#N/A</v>
      </c>
      <c r="AJ352" s="6" t="e">
        <f t="shared" si="155"/>
        <v>#N/A</v>
      </c>
      <c r="AK352" s="6" t="e">
        <f t="shared" si="156"/>
        <v>#N/A</v>
      </c>
      <c r="AL352" s="6" t="e">
        <f t="shared" si="157"/>
        <v>#N/A</v>
      </c>
      <c r="AM352" s="7" t="str">
        <f t="shared" si="158"/>
        <v xml:space="preserve"> </v>
      </c>
      <c r="AN352" s="6" t="e">
        <f t="shared" si="159"/>
        <v>#N/A</v>
      </c>
      <c r="AO352" s="6"/>
      <c r="AP352" s="6"/>
      <c r="AQ352" s="6"/>
      <c r="AR352" s="6"/>
      <c r="AS352" s="6"/>
      <c r="AT352" s="6"/>
      <c r="AU352" s="6"/>
      <c r="AV352" s="6"/>
      <c r="AW352" s="6">
        <f t="shared" si="160"/>
        <v>0</v>
      </c>
      <c r="AX352" s="6" t="e">
        <f t="shared" si="161"/>
        <v>#N/A</v>
      </c>
      <c r="AY352" s="6" t="str">
        <f t="shared" si="162"/>
        <v/>
      </c>
      <c r="AZ352" s="6" t="str">
        <f t="shared" si="163"/>
        <v/>
      </c>
      <c r="BA352" s="6" t="str">
        <f t="shared" si="164"/>
        <v/>
      </c>
      <c r="BB352" s="6" t="str">
        <f t="shared" si="165"/>
        <v/>
      </c>
      <c r="BC352" s="40"/>
      <c r="BI352" t="s">
        <v>1051</v>
      </c>
      <c r="CS352" s="286"/>
      <c r="CT352" s="288"/>
      <c r="CU352" s="331" t="str">
        <f t="shared" si="144"/>
        <v/>
      </c>
      <c r="CV352" s="1" t="str">
        <f t="shared" si="166"/>
        <v/>
      </c>
      <c r="CW352" s="1" t="str">
        <f t="shared" si="167"/>
        <v/>
      </c>
      <c r="CZ352" s="343" t="str">
        <f t="shared" si="145"/>
        <v/>
      </c>
    </row>
    <row r="353" spans="1:104" s="1" customFormat="1" ht="13.5" customHeight="1" x14ac:dyDescent="0.2">
      <c r="A353" s="61">
        <v>338</v>
      </c>
      <c r="B353" s="218"/>
      <c r="C353" s="218"/>
      <c r="D353" s="218"/>
      <c r="E353" s="218"/>
      <c r="F353" s="218"/>
      <c r="G353" s="218"/>
      <c r="H353" s="218"/>
      <c r="I353" s="218"/>
      <c r="J353" s="218"/>
      <c r="K353" s="218"/>
      <c r="L353" s="219"/>
      <c r="M353" s="218"/>
      <c r="N353" s="254"/>
      <c r="O353" s="255"/>
      <c r="P353" s="293" t="str">
        <f>IF(G353="R",IF(OR(AND(実績自動車一覧!H353=SUM(実績事業所!$B$2-1),3&lt;実績自動車一覧!I353),AND(実績自動車一覧!H353=実績事業所!$B$2,4&gt;実績自動車一覧!I353)),"新規",""),"")</f>
        <v/>
      </c>
      <c r="Q353" s="290"/>
      <c r="R353" s="259"/>
      <c r="S353" s="204"/>
      <c r="T353" s="84"/>
      <c r="U353" s="85"/>
      <c r="V353" s="86"/>
      <c r="W353" s="87"/>
      <c r="X353" s="87"/>
      <c r="Y353" s="106"/>
      <c r="Z353" s="16"/>
      <c r="AA353" s="15" t="str">
        <f t="shared" si="146"/>
        <v/>
      </c>
      <c r="AB353" s="15" t="str">
        <f t="shared" si="147"/>
        <v/>
      </c>
      <c r="AC353" s="14" t="str">
        <f t="shared" si="148"/>
        <v/>
      </c>
      <c r="AD353" s="6" t="e">
        <f t="shared" si="149"/>
        <v>#N/A</v>
      </c>
      <c r="AE353" s="6" t="e">
        <f t="shared" si="150"/>
        <v>#N/A</v>
      </c>
      <c r="AF353" s="6" t="e">
        <f t="shared" si="151"/>
        <v>#N/A</v>
      </c>
      <c r="AG353" s="6" t="str">
        <f t="shared" si="152"/>
        <v/>
      </c>
      <c r="AH353" s="6">
        <f t="shared" si="153"/>
        <v>1</v>
      </c>
      <c r="AI353" s="6" t="e">
        <f t="shared" si="154"/>
        <v>#N/A</v>
      </c>
      <c r="AJ353" s="6" t="e">
        <f t="shared" si="155"/>
        <v>#N/A</v>
      </c>
      <c r="AK353" s="6" t="e">
        <f t="shared" si="156"/>
        <v>#N/A</v>
      </c>
      <c r="AL353" s="6" t="e">
        <f t="shared" si="157"/>
        <v>#N/A</v>
      </c>
      <c r="AM353" s="7" t="str">
        <f t="shared" si="158"/>
        <v xml:space="preserve"> </v>
      </c>
      <c r="AN353" s="6" t="e">
        <f t="shared" si="159"/>
        <v>#N/A</v>
      </c>
      <c r="AO353" s="6"/>
      <c r="AP353" s="6"/>
      <c r="AQ353" s="6"/>
      <c r="AR353" s="6"/>
      <c r="AS353" s="6"/>
      <c r="AT353" s="6"/>
      <c r="AU353" s="6"/>
      <c r="AV353" s="6"/>
      <c r="AW353" s="6">
        <f t="shared" si="160"/>
        <v>0</v>
      </c>
      <c r="AX353" s="6" t="e">
        <f t="shared" si="161"/>
        <v>#N/A</v>
      </c>
      <c r="AY353" s="6" t="str">
        <f t="shared" si="162"/>
        <v/>
      </c>
      <c r="AZ353" s="6" t="str">
        <f t="shared" si="163"/>
        <v/>
      </c>
      <c r="BA353" s="6" t="str">
        <f t="shared" si="164"/>
        <v/>
      </c>
      <c r="BB353" s="6" t="str">
        <f t="shared" si="165"/>
        <v/>
      </c>
      <c r="BC353" s="40"/>
      <c r="BI353" t="s">
        <v>1261</v>
      </c>
      <c r="CS353" s="286"/>
      <c r="CT353" s="288"/>
      <c r="CU353" s="331" t="str">
        <f t="shared" si="144"/>
        <v/>
      </c>
      <c r="CV353" s="1" t="str">
        <f t="shared" si="166"/>
        <v/>
      </c>
      <c r="CW353" s="1" t="str">
        <f t="shared" si="167"/>
        <v/>
      </c>
      <c r="CZ353" s="343" t="str">
        <f t="shared" si="145"/>
        <v/>
      </c>
    </row>
    <row r="354" spans="1:104" s="1" customFormat="1" ht="13.5" customHeight="1" x14ac:dyDescent="0.2">
      <c r="A354" s="61">
        <v>339</v>
      </c>
      <c r="B354" s="218"/>
      <c r="C354" s="218"/>
      <c r="D354" s="218"/>
      <c r="E354" s="218"/>
      <c r="F354" s="218"/>
      <c r="G354" s="218"/>
      <c r="H354" s="218"/>
      <c r="I354" s="218"/>
      <c r="J354" s="218"/>
      <c r="K354" s="218"/>
      <c r="L354" s="219"/>
      <c r="M354" s="218"/>
      <c r="N354" s="254"/>
      <c r="O354" s="255"/>
      <c r="P354" s="293" t="str">
        <f>IF(G354="R",IF(OR(AND(実績自動車一覧!H354=SUM(実績事業所!$B$2-1),3&lt;実績自動車一覧!I354),AND(実績自動車一覧!H354=実績事業所!$B$2,4&gt;実績自動車一覧!I354)),"新規",""),"")</f>
        <v/>
      </c>
      <c r="Q354" s="290"/>
      <c r="R354" s="259"/>
      <c r="S354" s="204"/>
      <c r="T354" s="84"/>
      <c r="U354" s="85"/>
      <c r="V354" s="86"/>
      <c r="W354" s="87"/>
      <c r="X354" s="87"/>
      <c r="Y354" s="106"/>
      <c r="Z354" s="16"/>
      <c r="AA354" s="15" t="str">
        <f t="shared" si="146"/>
        <v/>
      </c>
      <c r="AB354" s="15" t="str">
        <f t="shared" si="147"/>
        <v/>
      </c>
      <c r="AC354" s="14" t="str">
        <f t="shared" si="148"/>
        <v/>
      </c>
      <c r="AD354" s="6" t="e">
        <f t="shared" si="149"/>
        <v>#N/A</v>
      </c>
      <c r="AE354" s="6" t="e">
        <f t="shared" si="150"/>
        <v>#N/A</v>
      </c>
      <c r="AF354" s="6" t="e">
        <f t="shared" si="151"/>
        <v>#N/A</v>
      </c>
      <c r="AG354" s="6" t="str">
        <f t="shared" si="152"/>
        <v/>
      </c>
      <c r="AH354" s="6">
        <f t="shared" si="153"/>
        <v>1</v>
      </c>
      <c r="AI354" s="6" t="e">
        <f t="shared" si="154"/>
        <v>#N/A</v>
      </c>
      <c r="AJ354" s="6" t="e">
        <f t="shared" si="155"/>
        <v>#N/A</v>
      </c>
      <c r="AK354" s="6" t="e">
        <f t="shared" si="156"/>
        <v>#N/A</v>
      </c>
      <c r="AL354" s="6" t="e">
        <f t="shared" si="157"/>
        <v>#N/A</v>
      </c>
      <c r="AM354" s="7" t="str">
        <f t="shared" si="158"/>
        <v xml:space="preserve"> </v>
      </c>
      <c r="AN354" s="6" t="e">
        <f t="shared" si="159"/>
        <v>#N/A</v>
      </c>
      <c r="AO354" s="6"/>
      <c r="AP354" s="6"/>
      <c r="AQ354" s="6"/>
      <c r="AR354" s="6"/>
      <c r="AS354" s="6"/>
      <c r="AT354" s="6"/>
      <c r="AU354" s="6"/>
      <c r="AV354" s="6"/>
      <c r="AW354" s="6">
        <f t="shared" si="160"/>
        <v>0</v>
      </c>
      <c r="AX354" s="6" t="e">
        <f t="shared" si="161"/>
        <v>#N/A</v>
      </c>
      <c r="AY354" s="6" t="str">
        <f t="shared" si="162"/>
        <v/>
      </c>
      <c r="AZ354" s="6" t="str">
        <f t="shared" si="163"/>
        <v/>
      </c>
      <c r="BA354" s="6" t="str">
        <f t="shared" si="164"/>
        <v/>
      </c>
      <c r="BB354" s="6" t="str">
        <f t="shared" si="165"/>
        <v/>
      </c>
      <c r="BC354" s="40"/>
      <c r="BI354" t="s">
        <v>1087</v>
      </c>
      <c r="CS354" s="286"/>
      <c r="CT354" s="288"/>
      <c r="CU354" s="331" t="str">
        <f t="shared" si="144"/>
        <v/>
      </c>
      <c r="CV354" s="1" t="str">
        <f t="shared" si="166"/>
        <v/>
      </c>
      <c r="CW354" s="1" t="str">
        <f t="shared" si="167"/>
        <v/>
      </c>
      <c r="CZ354" s="343" t="str">
        <f t="shared" si="145"/>
        <v/>
      </c>
    </row>
    <row r="355" spans="1:104" s="1" customFormat="1" ht="13.5" customHeight="1" x14ac:dyDescent="0.2">
      <c r="A355" s="61">
        <v>340</v>
      </c>
      <c r="B355" s="218"/>
      <c r="C355" s="218"/>
      <c r="D355" s="218"/>
      <c r="E355" s="218"/>
      <c r="F355" s="218"/>
      <c r="G355" s="218"/>
      <c r="H355" s="218"/>
      <c r="I355" s="218"/>
      <c r="J355" s="218"/>
      <c r="K355" s="218"/>
      <c r="L355" s="219"/>
      <c r="M355" s="218"/>
      <c r="N355" s="254"/>
      <c r="O355" s="255"/>
      <c r="P355" s="293" t="str">
        <f>IF(G355="R",IF(OR(AND(実績自動車一覧!H355=SUM(実績事業所!$B$2-1),3&lt;実績自動車一覧!I355),AND(実績自動車一覧!H355=実績事業所!$B$2,4&gt;実績自動車一覧!I355)),"新規",""),"")</f>
        <v/>
      </c>
      <c r="Q355" s="290"/>
      <c r="R355" s="259"/>
      <c r="S355" s="204"/>
      <c r="T355" s="84"/>
      <c r="U355" s="85"/>
      <c r="V355" s="86"/>
      <c r="W355" s="87"/>
      <c r="X355" s="87"/>
      <c r="Y355" s="106"/>
      <c r="Z355" s="16"/>
      <c r="AA355" s="15" t="str">
        <f t="shared" si="146"/>
        <v/>
      </c>
      <c r="AB355" s="15" t="str">
        <f t="shared" si="147"/>
        <v/>
      </c>
      <c r="AC355" s="14" t="str">
        <f t="shared" si="148"/>
        <v/>
      </c>
      <c r="AD355" s="6" t="e">
        <f t="shared" si="149"/>
        <v>#N/A</v>
      </c>
      <c r="AE355" s="6" t="e">
        <f t="shared" si="150"/>
        <v>#N/A</v>
      </c>
      <c r="AF355" s="6" t="e">
        <f t="shared" si="151"/>
        <v>#N/A</v>
      </c>
      <c r="AG355" s="6" t="str">
        <f t="shared" si="152"/>
        <v/>
      </c>
      <c r="AH355" s="6">
        <f t="shared" si="153"/>
        <v>1</v>
      </c>
      <c r="AI355" s="6" t="e">
        <f t="shared" si="154"/>
        <v>#N/A</v>
      </c>
      <c r="AJ355" s="6" t="e">
        <f t="shared" si="155"/>
        <v>#N/A</v>
      </c>
      <c r="AK355" s="6" t="e">
        <f t="shared" si="156"/>
        <v>#N/A</v>
      </c>
      <c r="AL355" s="6" t="e">
        <f t="shared" si="157"/>
        <v>#N/A</v>
      </c>
      <c r="AM355" s="7" t="str">
        <f t="shared" si="158"/>
        <v xml:space="preserve"> </v>
      </c>
      <c r="AN355" s="6" t="e">
        <f t="shared" si="159"/>
        <v>#N/A</v>
      </c>
      <c r="AO355" s="6"/>
      <c r="AP355" s="6"/>
      <c r="AQ355" s="6"/>
      <c r="AR355" s="6"/>
      <c r="AS355" s="6"/>
      <c r="AT355" s="6"/>
      <c r="AU355" s="6"/>
      <c r="AV355" s="6"/>
      <c r="AW355" s="6">
        <f t="shared" si="160"/>
        <v>0</v>
      </c>
      <c r="AX355" s="6" t="e">
        <f t="shared" si="161"/>
        <v>#N/A</v>
      </c>
      <c r="AY355" s="6" t="str">
        <f t="shared" si="162"/>
        <v/>
      </c>
      <c r="AZ355" s="6" t="str">
        <f t="shared" si="163"/>
        <v/>
      </c>
      <c r="BA355" s="6" t="str">
        <f t="shared" si="164"/>
        <v/>
      </c>
      <c r="BB355" s="6" t="str">
        <f t="shared" si="165"/>
        <v/>
      </c>
      <c r="BC355" s="40"/>
      <c r="BI355" t="s">
        <v>1104</v>
      </c>
      <c r="CS355" s="286"/>
      <c r="CT355" s="288"/>
      <c r="CU355" s="331" t="str">
        <f t="shared" si="144"/>
        <v/>
      </c>
      <c r="CV355" s="1" t="str">
        <f t="shared" si="166"/>
        <v/>
      </c>
      <c r="CW355" s="1" t="str">
        <f t="shared" si="167"/>
        <v/>
      </c>
      <c r="CZ355" s="343" t="str">
        <f t="shared" si="145"/>
        <v/>
      </c>
    </row>
    <row r="356" spans="1:104" s="1" customFormat="1" ht="13.5" customHeight="1" x14ac:dyDescent="0.2">
      <c r="A356" s="61">
        <v>341</v>
      </c>
      <c r="B356" s="218"/>
      <c r="C356" s="218"/>
      <c r="D356" s="218"/>
      <c r="E356" s="218"/>
      <c r="F356" s="218"/>
      <c r="G356" s="218"/>
      <c r="H356" s="218"/>
      <c r="I356" s="218"/>
      <c r="J356" s="218"/>
      <c r="K356" s="218"/>
      <c r="L356" s="219"/>
      <c r="M356" s="218"/>
      <c r="N356" s="254"/>
      <c r="O356" s="255"/>
      <c r="P356" s="293" t="str">
        <f>IF(G356="R",IF(OR(AND(実績自動車一覧!H356=SUM(実績事業所!$B$2-1),3&lt;実績自動車一覧!I356),AND(実績自動車一覧!H356=実績事業所!$B$2,4&gt;実績自動車一覧!I356)),"新規",""),"")</f>
        <v/>
      </c>
      <c r="Q356" s="290"/>
      <c r="R356" s="259"/>
      <c r="S356" s="204"/>
      <c r="T356" s="84"/>
      <c r="U356" s="85"/>
      <c r="V356" s="86"/>
      <c r="W356" s="87"/>
      <c r="X356" s="87"/>
      <c r="Y356" s="106"/>
      <c r="Z356" s="16"/>
      <c r="AA356" s="15" t="str">
        <f t="shared" si="146"/>
        <v/>
      </c>
      <c r="AB356" s="15" t="str">
        <f t="shared" si="147"/>
        <v/>
      </c>
      <c r="AC356" s="14" t="str">
        <f t="shared" si="148"/>
        <v/>
      </c>
      <c r="AD356" s="6" t="e">
        <f t="shared" si="149"/>
        <v>#N/A</v>
      </c>
      <c r="AE356" s="6" t="e">
        <f t="shared" si="150"/>
        <v>#N/A</v>
      </c>
      <c r="AF356" s="6" t="e">
        <f t="shared" si="151"/>
        <v>#N/A</v>
      </c>
      <c r="AG356" s="6" t="str">
        <f t="shared" si="152"/>
        <v/>
      </c>
      <c r="AH356" s="6">
        <f t="shared" si="153"/>
        <v>1</v>
      </c>
      <c r="AI356" s="6" t="e">
        <f t="shared" si="154"/>
        <v>#N/A</v>
      </c>
      <c r="AJ356" s="6" t="e">
        <f t="shared" si="155"/>
        <v>#N/A</v>
      </c>
      <c r="AK356" s="6" t="e">
        <f t="shared" si="156"/>
        <v>#N/A</v>
      </c>
      <c r="AL356" s="6" t="e">
        <f t="shared" si="157"/>
        <v>#N/A</v>
      </c>
      <c r="AM356" s="7" t="str">
        <f t="shared" si="158"/>
        <v xml:space="preserve"> </v>
      </c>
      <c r="AN356" s="6" t="e">
        <f t="shared" si="159"/>
        <v>#N/A</v>
      </c>
      <c r="AO356" s="6"/>
      <c r="AP356" s="6"/>
      <c r="AQ356" s="6"/>
      <c r="AR356" s="6"/>
      <c r="AS356" s="6"/>
      <c r="AT356" s="6"/>
      <c r="AU356" s="6"/>
      <c r="AV356" s="6"/>
      <c r="AW356" s="6">
        <f t="shared" si="160"/>
        <v>0</v>
      </c>
      <c r="AX356" s="6" t="e">
        <f t="shared" si="161"/>
        <v>#N/A</v>
      </c>
      <c r="AY356" s="6" t="str">
        <f t="shared" si="162"/>
        <v/>
      </c>
      <c r="AZ356" s="6" t="str">
        <f t="shared" si="163"/>
        <v/>
      </c>
      <c r="BA356" s="6" t="str">
        <f t="shared" si="164"/>
        <v/>
      </c>
      <c r="BB356" s="6" t="str">
        <f t="shared" si="165"/>
        <v/>
      </c>
      <c r="BC356" s="40"/>
      <c r="BI356" t="s">
        <v>1259</v>
      </c>
      <c r="CS356" s="286"/>
      <c r="CT356" s="288"/>
      <c r="CU356" s="331" t="str">
        <f t="shared" si="144"/>
        <v/>
      </c>
      <c r="CV356" s="1" t="str">
        <f t="shared" si="166"/>
        <v/>
      </c>
      <c r="CW356" s="1" t="str">
        <f t="shared" si="167"/>
        <v/>
      </c>
      <c r="CZ356" s="343" t="str">
        <f t="shared" si="145"/>
        <v/>
      </c>
    </row>
    <row r="357" spans="1:104" s="1" customFormat="1" ht="13.5" customHeight="1" x14ac:dyDescent="0.2">
      <c r="A357" s="61">
        <v>342</v>
      </c>
      <c r="B357" s="218"/>
      <c r="C357" s="218"/>
      <c r="D357" s="218"/>
      <c r="E357" s="218"/>
      <c r="F357" s="218"/>
      <c r="G357" s="218"/>
      <c r="H357" s="218"/>
      <c r="I357" s="218"/>
      <c r="J357" s="218"/>
      <c r="K357" s="218"/>
      <c r="L357" s="219"/>
      <c r="M357" s="218"/>
      <c r="N357" s="254"/>
      <c r="O357" s="255"/>
      <c r="P357" s="293" t="str">
        <f>IF(G357="R",IF(OR(AND(実績自動車一覧!H357=SUM(実績事業所!$B$2-1),3&lt;実績自動車一覧!I357),AND(実績自動車一覧!H357=実績事業所!$B$2,4&gt;実績自動車一覧!I357)),"新規",""),"")</f>
        <v/>
      </c>
      <c r="Q357" s="290"/>
      <c r="R357" s="259"/>
      <c r="S357" s="204"/>
      <c r="T357" s="84"/>
      <c r="U357" s="85"/>
      <c r="V357" s="86"/>
      <c r="W357" s="87"/>
      <c r="X357" s="87"/>
      <c r="Y357" s="106"/>
      <c r="Z357" s="16"/>
      <c r="AA357" s="15" t="str">
        <f t="shared" si="146"/>
        <v/>
      </c>
      <c r="AB357" s="15" t="str">
        <f t="shared" si="147"/>
        <v/>
      </c>
      <c r="AC357" s="14" t="str">
        <f t="shared" si="148"/>
        <v/>
      </c>
      <c r="AD357" s="6" t="e">
        <f t="shared" si="149"/>
        <v>#N/A</v>
      </c>
      <c r="AE357" s="6" t="e">
        <f t="shared" si="150"/>
        <v>#N/A</v>
      </c>
      <c r="AF357" s="6" t="e">
        <f t="shared" si="151"/>
        <v>#N/A</v>
      </c>
      <c r="AG357" s="6" t="str">
        <f t="shared" si="152"/>
        <v/>
      </c>
      <c r="AH357" s="6">
        <f t="shared" si="153"/>
        <v>1</v>
      </c>
      <c r="AI357" s="6" t="e">
        <f t="shared" si="154"/>
        <v>#N/A</v>
      </c>
      <c r="AJ357" s="6" t="e">
        <f t="shared" si="155"/>
        <v>#N/A</v>
      </c>
      <c r="AK357" s="6" t="e">
        <f t="shared" si="156"/>
        <v>#N/A</v>
      </c>
      <c r="AL357" s="6" t="e">
        <f t="shared" si="157"/>
        <v>#N/A</v>
      </c>
      <c r="AM357" s="7" t="str">
        <f t="shared" si="158"/>
        <v xml:space="preserve"> </v>
      </c>
      <c r="AN357" s="6" t="e">
        <f t="shared" si="159"/>
        <v>#N/A</v>
      </c>
      <c r="AO357" s="6"/>
      <c r="AP357" s="6"/>
      <c r="AQ357" s="6"/>
      <c r="AR357" s="6"/>
      <c r="AS357" s="6"/>
      <c r="AT357" s="6"/>
      <c r="AU357" s="6"/>
      <c r="AV357" s="6"/>
      <c r="AW357" s="6">
        <f t="shared" si="160"/>
        <v>0</v>
      </c>
      <c r="AX357" s="6" t="e">
        <f t="shared" si="161"/>
        <v>#N/A</v>
      </c>
      <c r="AY357" s="6" t="str">
        <f t="shared" si="162"/>
        <v/>
      </c>
      <c r="AZ357" s="6" t="str">
        <f t="shared" si="163"/>
        <v/>
      </c>
      <c r="BA357" s="6" t="str">
        <f t="shared" si="164"/>
        <v/>
      </c>
      <c r="BB357" s="6" t="str">
        <f t="shared" si="165"/>
        <v/>
      </c>
      <c r="BC357" s="40"/>
      <c r="BI357" t="s">
        <v>1086</v>
      </c>
      <c r="CS357" s="286"/>
      <c r="CT357" s="288"/>
      <c r="CU357" s="331" t="str">
        <f t="shared" si="144"/>
        <v/>
      </c>
      <c r="CV357" s="1" t="str">
        <f t="shared" si="166"/>
        <v/>
      </c>
      <c r="CW357" s="1" t="str">
        <f t="shared" si="167"/>
        <v/>
      </c>
      <c r="CZ357" s="343" t="str">
        <f t="shared" si="145"/>
        <v/>
      </c>
    </row>
    <row r="358" spans="1:104" s="1" customFormat="1" ht="13.5" customHeight="1" x14ac:dyDescent="0.2">
      <c r="A358" s="61">
        <v>343</v>
      </c>
      <c r="B358" s="218"/>
      <c r="C358" s="218"/>
      <c r="D358" s="218"/>
      <c r="E358" s="218"/>
      <c r="F358" s="218"/>
      <c r="G358" s="218"/>
      <c r="H358" s="218"/>
      <c r="I358" s="218"/>
      <c r="J358" s="218"/>
      <c r="K358" s="218"/>
      <c r="L358" s="219"/>
      <c r="M358" s="218"/>
      <c r="N358" s="254"/>
      <c r="O358" s="255"/>
      <c r="P358" s="293" t="str">
        <f>IF(G358="R",IF(OR(AND(実績自動車一覧!H358=SUM(実績事業所!$B$2-1),3&lt;実績自動車一覧!I358),AND(実績自動車一覧!H358=実績事業所!$B$2,4&gt;実績自動車一覧!I358)),"新規",""),"")</f>
        <v/>
      </c>
      <c r="Q358" s="290"/>
      <c r="R358" s="259"/>
      <c r="S358" s="204"/>
      <c r="T358" s="84"/>
      <c r="U358" s="85"/>
      <c r="V358" s="86"/>
      <c r="W358" s="87"/>
      <c r="X358" s="87"/>
      <c r="Y358" s="106"/>
      <c r="Z358" s="16"/>
      <c r="AA358" s="15" t="str">
        <f t="shared" si="146"/>
        <v/>
      </c>
      <c r="AB358" s="15" t="str">
        <f t="shared" si="147"/>
        <v/>
      </c>
      <c r="AC358" s="14" t="str">
        <f t="shared" si="148"/>
        <v/>
      </c>
      <c r="AD358" s="6" t="e">
        <f t="shared" si="149"/>
        <v>#N/A</v>
      </c>
      <c r="AE358" s="6" t="e">
        <f t="shared" si="150"/>
        <v>#N/A</v>
      </c>
      <c r="AF358" s="6" t="e">
        <f t="shared" si="151"/>
        <v>#N/A</v>
      </c>
      <c r="AG358" s="6" t="str">
        <f t="shared" si="152"/>
        <v/>
      </c>
      <c r="AH358" s="6">
        <f t="shared" si="153"/>
        <v>1</v>
      </c>
      <c r="AI358" s="6" t="e">
        <f t="shared" si="154"/>
        <v>#N/A</v>
      </c>
      <c r="AJ358" s="6" t="e">
        <f t="shared" si="155"/>
        <v>#N/A</v>
      </c>
      <c r="AK358" s="6" t="e">
        <f t="shared" si="156"/>
        <v>#N/A</v>
      </c>
      <c r="AL358" s="6" t="e">
        <f t="shared" si="157"/>
        <v>#N/A</v>
      </c>
      <c r="AM358" s="7" t="str">
        <f t="shared" si="158"/>
        <v xml:space="preserve"> </v>
      </c>
      <c r="AN358" s="6" t="e">
        <f t="shared" si="159"/>
        <v>#N/A</v>
      </c>
      <c r="AO358" s="6"/>
      <c r="AP358" s="6"/>
      <c r="AQ358" s="6"/>
      <c r="AR358" s="6"/>
      <c r="AS358" s="6"/>
      <c r="AT358" s="6"/>
      <c r="AU358" s="6"/>
      <c r="AV358" s="6"/>
      <c r="AW358" s="6">
        <f t="shared" si="160"/>
        <v>0</v>
      </c>
      <c r="AX358" s="6" t="e">
        <f t="shared" si="161"/>
        <v>#N/A</v>
      </c>
      <c r="AY358" s="6" t="str">
        <f t="shared" si="162"/>
        <v/>
      </c>
      <c r="AZ358" s="6" t="str">
        <f t="shared" si="163"/>
        <v/>
      </c>
      <c r="BA358" s="6" t="str">
        <f t="shared" si="164"/>
        <v/>
      </c>
      <c r="BB358" s="6" t="str">
        <f t="shared" si="165"/>
        <v/>
      </c>
      <c r="BC358" s="40"/>
      <c r="BI358" t="s">
        <v>1103</v>
      </c>
      <c r="CS358" s="286"/>
      <c r="CT358" s="288"/>
      <c r="CU358" s="331" t="str">
        <f t="shared" si="144"/>
        <v/>
      </c>
      <c r="CV358" s="1" t="str">
        <f t="shared" si="166"/>
        <v/>
      </c>
      <c r="CW358" s="1" t="str">
        <f t="shared" si="167"/>
        <v/>
      </c>
      <c r="CZ358" s="343" t="str">
        <f t="shared" si="145"/>
        <v/>
      </c>
    </row>
    <row r="359" spans="1:104" s="1" customFormat="1" ht="13.5" customHeight="1" x14ac:dyDescent="0.2">
      <c r="A359" s="61">
        <v>344</v>
      </c>
      <c r="B359" s="218"/>
      <c r="C359" s="218"/>
      <c r="D359" s="218"/>
      <c r="E359" s="218"/>
      <c r="F359" s="218"/>
      <c r="G359" s="218"/>
      <c r="H359" s="218"/>
      <c r="I359" s="218"/>
      <c r="J359" s="218"/>
      <c r="K359" s="218"/>
      <c r="L359" s="219"/>
      <c r="M359" s="218"/>
      <c r="N359" s="254"/>
      <c r="O359" s="255"/>
      <c r="P359" s="293" t="str">
        <f>IF(G359="R",IF(OR(AND(実績自動車一覧!H359=SUM(実績事業所!$B$2-1),3&lt;実績自動車一覧!I359),AND(実績自動車一覧!H359=実績事業所!$B$2,4&gt;実績自動車一覧!I359)),"新規",""),"")</f>
        <v/>
      </c>
      <c r="Q359" s="290"/>
      <c r="R359" s="259"/>
      <c r="S359" s="204"/>
      <c r="T359" s="84"/>
      <c r="U359" s="85"/>
      <c r="V359" s="86"/>
      <c r="W359" s="87"/>
      <c r="X359" s="87"/>
      <c r="Y359" s="106"/>
      <c r="Z359" s="16"/>
      <c r="AA359" s="15" t="str">
        <f t="shared" si="146"/>
        <v/>
      </c>
      <c r="AB359" s="15" t="str">
        <f t="shared" si="147"/>
        <v/>
      </c>
      <c r="AC359" s="14" t="str">
        <f t="shared" si="148"/>
        <v/>
      </c>
      <c r="AD359" s="6" t="e">
        <f t="shared" si="149"/>
        <v>#N/A</v>
      </c>
      <c r="AE359" s="6" t="e">
        <f t="shared" si="150"/>
        <v>#N/A</v>
      </c>
      <c r="AF359" s="6" t="e">
        <f t="shared" si="151"/>
        <v>#N/A</v>
      </c>
      <c r="AG359" s="6" t="str">
        <f t="shared" si="152"/>
        <v/>
      </c>
      <c r="AH359" s="6">
        <f t="shared" si="153"/>
        <v>1</v>
      </c>
      <c r="AI359" s="6" t="e">
        <f t="shared" si="154"/>
        <v>#N/A</v>
      </c>
      <c r="AJ359" s="6" t="e">
        <f t="shared" si="155"/>
        <v>#N/A</v>
      </c>
      <c r="AK359" s="6" t="e">
        <f t="shared" si="156"/>
        <v>#N/A</v>
      </c>
      <c r="AL359" s="6" t="e">
        <f t="shared" si="157"/>
        <v>#N/A</v>
      </c>
      <c r="AM359" s="7" t="str">
        <f t="shared" si="158"/>
        <v xml:space="preserve"> </v>
      </c>
      <c r="AN359" s="6" t="e">
        <f t="shared" si="159"/>
        <v>#N/A</v>
      </c>
      <c r="AO359" s="6"/>
      <c r="AP359" s="6"/>
      <c r="AQ359" s="6"/>
      <c r="AR359" s="6"/>
      <c r="AS359" s="6"/>
      <c r="AT359" s="6"/>
      <c r="AU359" s="6"/>
      <c r="AV359" s="6"/>
      <c r="AW359" s="6">
        <f t="shared" si="160"/>
        <v>0</v>
      </c>
      <c r="AX359" s="6" t="e">
        <f t="shared" si="161"/>
        <v>#N/A</v>
      </c>
      <c r="AY359" s="6" t="str">
        <f t="shared" si="162"/>
        <v/>
      </c>
      <c r="AZ359" s="6" t="str">
        <f t="shared" si="163"/>
        <v/>
      </c>
      <c r="BA359" s="6" t="str">
        <f t="shared" si="164"/>
        <v/>
      </c>
      <c r="BB359" s="6" t="str">
        <f t="shared" si="165"/>
        <v/>
      </c>
      <c r="BC359" s="40"/>
      <c r="BI359" t="s">
        <v>1275</v>
      </c>
      <c r="CS359" s="286"/>
      <c r="CT359" s="288"/>
      <c r="CU359" s="331" t="str">
        <f t="shared" si="144"/>
        <v/>
      </c>
      <c r="CV359" s="1" t="str">
        <f t="shared" si="166"/>
        <v/>
      </c>
      <c r="CW359" s="1" t="str">
        <f t="shared" si="167"/>
        <v/>
      </c>
      <c r="CZ359" s="343" t="str">
        <f t="shared" si="145"/>
        <v/>
      </c>
    </row>
    <row r="360" spans="1:104" s="1" customFormat="1" ht="13.5" customHeight="1" x14ac:dyDescent="0.2">
      <c r="A360" s="61">
        <v>345</v>
      </c>
      <c r="B360" s="218"/>
      <c r="C360" s="218"/>
      <c r="D360" s="218"/>
      <c r="E360" s="218"/>
      <c r="F360" s="218"/>
      <c r="G360" s="218"/>
      <c r="H360" s="218"/>
      <c r="I360" s="218"/>
      <c r="J360" s="218"/>
      <c r="K360" s="218"/>
      <c r="L360" s="219"/>
      <c r="M360" s="218"/>
      <c r="N360" s="254"/>
      <c r="O360" s="255"/>
      <c r="P360" s="293" t="str">
        <f>IF(G360="R",IF(OR(AND(実績自動車一覧!H360=SUM(実績事業所!$B$2-1),3&lt;実績自動車一覧!I360),AND(実績自動車一覧!H360=実績事業所!$B$2,4&gt;実績自動車一覧!I360)),"新規",""),"")</f>
        <v/>
      </c>
      <c r="Q360" s="290"/>
      <c r="R360" s="259"/>
      <c r="S360" s="204"/>
      <c r="T360" s="84"/>
      <c r="U360" s="85"/>
      <c r="V360" s="86"/>
      <c r="W360" s="87"/>
      <c r="X360" s="87"/>
      <c r="Y360" s="106"/>
      <c r="Z360" s="16"/>
      <c r="AA360" s="15" t="str">
        <f t="shared" si="146"/>
        <v/>
      </c>
      <c r="AB360" s="15" t="str">
        <f t="shared" si="147"/>
        <v/>
      </c>
      <c r="AC360" s="14" t="str">
        <f t="shared" si="148"/>
        <v/>
      </c>
      <c r="AD360" s="6" t="e">
        <f t="shared" si="149"/>
        <v>#N/A</v>
      </c>
      <c r="AE360" s="6" t="e">
        <f t="shared" si="150"/>
        <v>#N/A</v>
      </c>
      <c r="AF360" s="6" t="e">
        <f t="shared" si="151"/>
        <v>#N/A</v>
      </c>
      <c r="AG360" s="6" t="str">
        <f t="shared" si="152"/>
        <v/>
      </c>
      <c r="AH360" s="6">
        <f t="shared" si="153"/>
        <v>1</v>
      </c>
      <c r="AI360" s="6" t="e">
        <f t="shared" si="154"/>
        <v>#N/A</v>
      </c>
      <c r="AJ360" s="6" t="e">
        <f t="shared" si="155"/>
        <v>#N/A</v>
      </c>
      <c r="AK360" s="6" t="e">
        <f t="shared" si="156"/>
        <v>#N/A</v>
      </c>
      <c r="AL360" s="6" t="e">
        <f t="shared" si="157"/>
        <v>#N/A</v>
      </c>
      <c r="AM360" s="7" t="str">
        <f t="shared" si="158"/>
        <v xml:space="preserve"> </v>
      </c>
      <c r="AN360" s="6" t="e">
        <f t="shared" si="159"/>
        <v>#N/A</v>
      </c>
      <c r="AO360" s="6"/>
      <c r="AP360" s="6"/>
      <c r="AQ360" s="6"/>
      <c r="AR360" s="6"/>
      <c r="AS360" s="6"/>
      <c r="AT360" s="6"/>
      <c r="AU360" s="6"/>
      <c r="AV360" s="6"/>
      <c r="AW360" s="6">
        <f t="shared" si="160"/>
        <v>0</v>
      </c>
      <c r="AX360" s="6" t="e">
        <f t="shared" si="161"/>
        <v>#N/A</v>
      </c>
      <c r="AY360" s="6" t="str">
        <f t="shared" si="162"/>
        <v/>
      </c>
      <c r="AZ360" s="6" t="str">
        <f t="shared" si="163"/>
        <v/>
      </c>
      <c r="BA360" s="6" t="str">
        <f t="shared" si="164"/>
        <v/>
      </c>
      <c r="BB360" s="6" t="str">
        <f t="shared" si="165"/>
        <v/>
      </c>
      <c r="BC360" s="40"/>
      <c r="BI360" t="s">
        <v>1178</v>
      </c>
      <c r="CS360" s="286"/>
      <c r="CT360" s="288"/>
      <c r="CU360" s="331" t="str">
        <f t="shared" si="144"/>
        <v/>
      </c>
      <c r="CV360" s="1" t="str">
        <f t="shared" si="166"/>
        <v/>
      </c>
      <c r="CW360" s="1" t="str">
        <f t="shared" si="167"/>
        <v/>
      </c>
      <c r="CZ360" s="343" t="str">
        <f t="shared" si="145"/>
        <v/>
      </c>
    </row>
    <row r="361" spans="1:104" s="1" customFormat="1" ht="13.5" customHeight="1" x14ac:dyDescent="0.2">
      <c r="A361" s="61">
        <v>346</v>
      </c>
      <c r="B361" s="218"/>
      <c r="C361" s="218"/>
      <c r="D361" s="218"/>
      <c r="E361" s="218"/>
      <c r="F361" s="218"/>
      <c r="G361" s="218"/>
      <c r="H361" s="218"/>
      <c r="I361" s="218"/>
      <c r="J361" s="218"/>
      <c r="K361" s="218"/>
      <c r="L361" s="219"/>
      <c r="M361" s="218"/>
      <c r="N361" s="254"/>
      <c r="O361" s="255"/>
      <c r="P361" s="293" t="str">
        <f>IF(G361="R",IF(OR(AND(実績自動車一覧!H361=SUM(実績事業所!$B$2-1),3&lt;実績自動車一覧!I361),AND(実績自動車一覧!H361=実績事業所!$B$2,4&gt;実績自動車一覧!I361)),"新規",""),"")</f>
        <v/>
      </c>
      <c r="Q361" s="290"/>
      <c r="R361" s="259"/>
      <c r="S361" s="204"/>
      <c r="T361" s="84"/>
      <c r="U361" s="85"/>
      <c r="V361" s="86"/>
      <c r="W361" s="87"/>
      <c r="X361" s="87"/>
      <c r="Y361" s="106"/>
      <c r="Z361" s="16"/>
      <c r="AA361" s="15" t="str">
        <f t="shared" si="146"/>
        <v/>
      </c>
      <c r="AB361" s="15" t="str">
        <f t="shared" si="147"/>
        <v/>
      </c>
      <c r="AC361" s="14" t="str">
        <f t="shared" si="148"/>
        <v/>
      </c>
      <c r="AD361" s="6" t="e">
        <f t="shared" si="149"/>
        <v>#N/A</v>
      </c>
      <c r="AE361" s="6" t="e">
        <f t="shared" si="150"/>
        <v>#N/A</v>
      </c>
      <c r="AF361" s="6" t="e">
        <f t="shared" si="151"/>
        <v>#N/A</v>
      </c>
      <c r="AG361" s="6" t="str">
        <f t="shared" si="152"/>
        <v/>
      </c>
      <c r="AH361" s="6">
        <f t="shared" si="153"/>
        <v>1</v>
      </c>
      <c r="AI361" s="6" t="e">
        <f t="shared" si="154"/>
        <v>#N/A</v>
      </c>
      <c r="AJ361" s="6" t="e">
        <f t="shared" si="155"/>
        <v>#N/A</v>
      </c>
      <c r="AK361" s="6" t="e">
        <f t="shared" si="156"/>
        <v>#N/A</v>
      </c>
      <c r="AL361" s="6" t="e">
        <f t="shared" si="157"/>
        <v>#N/A</v>
      </c>
      <c r="AM361" s="7" t="str">
        <f t="shared" si="158"/>
        <v xml:space="preserve"> </v>
      </c>
      <c r="AN361" s="6" t="e">
        <f t="shared" si="159"/>
        <v>#N/A</v>
      </c>
      <c r="AO361" s="6"/>
      <c r="AP361" s="6"/>
      <c r="AQ361" s="6"/>
      <c r="AR361" s="6"/>
      <c r="AS361" s="6"/>
      <c r="AT361" s="6"/>
      <c r="AU361" s="6"/>
      <c r="AV361" s="6"/>
      <c r="AW361" s="6">
        <f t="shared" si="160"/>
        <v>0</v>
      </c>
      <c r="AX361" s="6" t="e">
        <f t="shared" si="161"/>
        <v>#N/A</v>
      </c>
      <c r="AY361" s="6" t="str">
        <f t="shared" si="162"/>
        <v/>
      </c>
      <c r="AZ361" s="6" t="str">
        <f t="shared" si="163"/>
        <v/>
      </c>
      <c r="BA361" s="6" t="str">
        <f t="shared" si="164"/>
        <v/>
      </c>
      <c r="BB361" s="6" t="str">
        <f t="shared" si="165"/>
        <v/>
      </c>
      <c r="BC361" s="40"/>
      <c r="BI361" t="s">
        <v>1188</v>
      </c>
      <c r="CS361" s="286"/>
      <c r="CT361" s="288"/>
      <c r="CU361" s="331" t="str">
        <f t="shared" si="144"/>
        <v/>
      </c>
      <c r="CV361" s="1" t="str">
        <f t="shared" si="166"/>
        <v/>
      </c>
      <c r="CW361" s="1" t="str">
        <f t="shared" si="167"/>
        <v/>
      </c>
      <c r="CZ361" s="343" t="str">
        <f t="shared" si="145"/>
        <v/>
      </c>
    </row>
    <row r="362" spans="1:104" s="1" customFormat="1" ht="13.5" customHeight="1" x14ac:dyDescent="0.2">
      <c r="A362" s="61">
        <v>347</v>
      </c>
      <c r="B362" s="218"/>
      <c r="C362" s="218"/>
      <c r="D362" s="218"/>
      <c r="E362" s="218"/>
      <c r="F362" s="218"/>
      <c r="G362" s="218"/>
      <c r="H362" s="218"/>
      <c r="I362" s="218"/>
      <c r="J362" s="218"/>
      <c r="K362" s="218"/>
      <c r="L362" s="219"/>
      <c r="M362" s="218"/>
      <c r="N362" s="254"/>
      <c r="O362" s="255"/>
      <c r="P362" s="293" t="str">
        <f>IF(G362="R",IF(OR(AND(実績自動車一覧!H362=SUM(実績事業所!$B$2-1),3&lt;実績自動車一覧!I362),AND(実績自動車一覧!H362=実績事業所!$B$2,4&gt;実績自動車一覧!I362)),"新規",""),"")</f>
        <v/>
      </c>
      <c r="Q362" s="290"/>
      <c r="R362" s="259"/>
      <c r="S362" s="204"/>
      <c r="T362" s="84"/>
      <c r="U362" s="85"/>
      <c r="V362" s="86"/>
      <c r="W362" s="87"/>
      <c r="X362" s="87"/>
      <c r="Y362" s="106"/>
      <c r="Z362" s="16"/>
      <c r="AA362" s="15" t="str">
        <f t="shared" si="146"/>
        <v/>
      </c>
      <c r="AB362" s="15" t="str">
        <f t="shared" si="147"/>
        <v/>
      </c>
      <c r="AC362" s="14" t="str">
        <f t="shared" si="148"/>
        <v/>
      </c>
      <c r="AD362" s="6" t="e">
        <f t="shared" si="149"/>
        <v>#N/A</v>
      </c>
      <c r="AE362" s="6" t="e">
        <f t="shared" si="150"/>
        <v>#N/A</v>
      </c>
      <c r="AF362" s="6" t="e">
        <f t="shared" si="151"/>
        <v>#N/A</v>
      </c>
      <c r="AG362" s="6" t="str">
        <f t="shared" si="152"/>
        <v/>
      </c>
      <c r="AH362" s="6">
        <f t="shared" si="153"/>
        <v>1</v>
      </c>
      <c r="AI362" s="6" t="e">
        <f t="shared" si="154"/>
        <v>#N/A</v>
      </c>
      <c r="AJ362" s="6" t="e">
        <f t="shared" si="155"/>
        <v>#N/A</v>
      </c>
      <c r="AK362" s="6" t="e">
        <f t="shared" si="156"/>
        <v>#N/A</v>
      </c>
      <c r="AL362" s="6" t="e">
        <f t="shared" si="157"/>
        <v>#N/A</v>
      </c>
      <c r="AM362" s="7" t="str">
        <f t="shared" si="158"/>
        <v xml:space="preserve"> </v>
      </c>
      <c r="AN362" s="6" t="e">
        <f t="shared" si="159"/>
        <v>#N/A</v>
      </c>
      <c r="AO362" s="6"/>
      <c r="AP362" s="6"/>
      <c r="AQ362" s="6"/>
      <c r="AR362" s="6"/>
      <c r="AS362" s="6"/>
      <c r="AT362" s="6"/>
      <c r="AU362" s="6"/>
      <c r="AV362" s="6"/>
      <c r="AW362" s="6">
        <f t="shared" si="160"/>
        <v>0</v>
      </c>
      <c r="AX362" s="6" t="e">
        <f t="shared" si="161"/>
        <v>#N/A</v>
      </c>
      <c r="AY362" s="6" t="str">
        <f t="shared" si="162"/>
        <v/>
      </c>
      <c r="AZ362" s="6" t="str">
        <f t="shared" si="163"/>
        <v/>
      </c>
      <c r="BA362" s="6" t="str">
        <f t="shared" si="164"/>
        <v/>
      </c>
      <c r="BB362" s="6" t="str">
        <f t="shared" si="165"/>
        <v/>
      </c>
      <c r="BC362" s="40"/>
      <c r="BI362" t="s">
        <v>1274</v>
      </c>
      <c r="CS362" s="286"/>
      <c r="CT362" s="288"/>
      <c r="CU362" s="331" t="str">
        <f t="shared" si="144"/>
        <v/>
      </c>
      <c r="CV362" s="1" t="str">
        <f t="shared" si="166"/>
        <v/>
      </c>
      <c r="CW362" s="1" t="str">
        <f t="shared" si="167"/>
        <v/>
      </c>
      <c r="CZ362" s="343" t="str">
        <f t="shared" si="145"/>
        <v/>
      </c>
    </row>
    <row r="363" spans="1:104" s="1" customFormat="1" ht="13.5" customHeight="1" x14ac:dyDescent="0.2">
      <c r="A363" s="61">
        <v>348</v>
      </c>
      <c r="B363" s="218"/>
      <c r="C363" s="218"/>
      <c r="D363" s="218"/>
      <c r="E363" s="218"/>
      <c r="F363" s="218"/>
      <c r="G363" s="218"/>
      <c r="H363" s="218"/>
      <c r="I363" s="218"/>
      <c r="J363" s="218"/>
      <c r="K363" s="218"/>
      <c r="L363" s="219"/>
      <c r="M363" s="218"/>
      <c r="N363" s="254"/>
      <c r="O363" s="255"/>
      <c r="P363" s="293" t="str">
        <f>IF(G363="R",IF(OR(AND(実績自動車一覧!H363=SUM(実績事業所!$B$2-1),3&lt;実績自動車一覧!I363),AND(実績自動車一覧!H363=実績事業所!$B$2,4&gt;実績自動車一覧!I363)),"新規",""),"")</f>
        <v/>
      </c>
      <c r="Q363" s="290"/>
      <c r="R363" s="259"/>
      <c r="S363" s="204"/>
      <c r="T363" s="84"/>
      <c r="U363" s="85"/>
      <c r="V363" s="86"/>
      <c r="W363" s="87"/>
      <c r="X363" s="87"/>
      <c r="Y363" s="106"/>
      <c r="Z363" s="16"/>
      <c r="AA363" s="15" t="str">
        <f t="shared" si="146"/>
        <v/>
      </c>
      <c r="AB363" s="15" t="str">
        <f t="shared" si="147"/>
        <v/>
      </c>
      <c r="AC363" s="14" t="str">
        <f t="shared" si="148"/>
        <v/>
      </c>
      <c r="AD363" s="6" t="e">
        <f t="shared" si="149"/>
        <v>#N/A</v>
      </c>
      <c r="AE363" s="6" t="e">
        <f t="shared" si="150"/>
        <v>#N/A</v>
      </c>
      <c r="AF363" s="6" t="e">
        <f t="shared" si="151"/>
        <v>#N/A</v>
      </c>
      <c r="AG363" s="6" t="str">
        <f t="shared" si="152"/>
        <v/>
      </c>
      <c r="AH363" s="6">
        <f t="shared" si="153"/>
        <v>1</v>
      </c>
      <c r="AI363" s="6" t="e">
        <f t="shared" si="154"/>
        <v>#N/A</v>
      </c>
      <c r="AJ363" s="6" t="e">
        <f t="shared" si="155"/>
        <v>#N/A</v>
      </c>
      <c r="AK363" s="6" t="e">
        <f t="shared" si="156"/>
        <v>#N/A</v>
      </c>
      <c r="AL363" s="6" t="e">
        <f t="shared" si="157"/>
        <v>#N/A</v>
      </c>
      <c r="AM363" s="7" t="str">
        <f t="shared" si="158"/>
        <v xml:space="preserve"> </v>
      </c>
      <c r="AN363" s="6" t="e">
        <f t="shared" si="159"/>
        <v>#N/A</v>
      </c>
      <c r="AO363" s="6"/>
      <c r="AP363" s="6"/>
      <c r="AQ363" s="6"/>
      <c r="AR363" s="6"/>
      <c r="AS363" s="6"/>
      <c r="AT363" s="6"/>
      <c r="AU363" s="6"/>
      <c r="AV363" s="6"/>
      <c r="AW363" s="6">
        <f t="shared" si="160"/>
        <v>0</v>
      </c>
      <c r="AX363" s="6" t="e">
        <f t="shared" si="161"/>
        <v>#N/A</v>
      </c>
      <c r="AY363" s="6" t="str">
        <f t="shared" si="162"/>
        <v/>
      </c>
      <c r="AZ363" s="6" t="str">
        <f t="shared" si="163"/>
        <v/>
      </c>
      <c r="BA363" s="6" t="str">
        <f t="shared" si="164"/>
        <v/>
      </c>
      <c r="BB363" s="6" t="str">
        <f t="shared" si="165"/>
        <v/>
      </c>
      <c r="BC363" s="40"/>
      <c r="BI363" t="s">
        <v>1177</v>
      </c>
      <c r="CS363" s="286"/>
      <c r="CT363" s="288"/>
      <c r="CU363" s="331" t="str">
        <f t="shared" si="144"/>
        <v/>
      </c>
      <c r="CV363" s="1" t="str">
        <f t="shared" si="166"/>
        <v/>
      </c>
      <c r="CW363" s="1" t="str">
        <f t="shared" si="167"/>
        <v/>
      </c>
      <c r="CZ363" s="343" t="str">
        <f t="shared" si="145"/>
        <v/>
      </c>
    </row>
    <row r="364" spans="1:104" s="1" customFormat="1" ht="13.5" customHeight="1" x14ac:dyDescent="0.2">
      <c r="A364" s="61">
        <v>349</v>
      </c>
      <c r="B364" s="218"/>
      <c r="C364" s="218"/>
      <c r="D364" s="218"/>
      <c r="E364" s="218"/>
      <c r="F364" s="218"/>
      <c r="G364" s="218"/>
      <c r="H364" s="218"/>
      <c r="I364" s="218"/>
      <c r="J364" s="218"/>
      <c r="K364" s="218"/>
      <c r="L364" s="219"/>
      <c r="M364" s="218"/>
      <c r="N364" s="254"/>
      <c r="O364" s="255"/>
      <c r="P364" s="293" t="str">
        <f>IF(G364="R",IF(OR(AND(実績自動車一覧!H364=SUM(実績事業所!$B$2-1),3&lt;実績自動車一覧!I364),AND(実績自動車一覧!H364=実績事業所!$B$2,4&gt;実績自動車一覧!I364)),"新規",""),"")</f>
        <v/>
      </c>
      <c r="Q364" s="290"/>
      <c r="R364" s="259"/>
      <c r="S364" s="204"/>
      <c r="T364" s="84"/>
      <c r="U364" s="85"/>
      <c r="V364" s="86"/>
      <c r="W364" s="87"/>
      <c r="X364" s="87"/>
      <c r="Y364" s="106"/>
      <c r="Z364" s="16"/>
      <c r="AA364" s="15" t="str">
        <f t="shared" si="146"/>
        <v/>
      </c>
      <c r="AB364" s="15" t="str">
        <f t="shared" si="147"/>
        <v/>
      </c>
      <c r="AC364" s="14" t="str">
        <f t="shared" si="148"/>
        <v/>
      </c>
      <c r="AD364" s="6" t="e">
        <f t="shared" si="149"/>
        <v>#N/A</v>
      </c>
      <c r="AE364" s="6" t="e">
        <f t="shared" si="150"/>
        <v>#N/A</v>
      </c>
      <c r="AF364" s="6" t="e">
        <f t="shared" si="151"/>
        <v>#N/A</v>
      </c>
      <c r="AG364" s="6" t="str">
        <f t="shared" si="152"/>
        <v/>
      </c>
      <c r="AH364" s="6">
        <f t="shared" si="153"/>
        <v>1</v>
      </c>
      <c r="AI364" s="6" t="e">
        <f t="shared" si="154"/>
        <v>#N/A</v>
      </c>
      <c r="AJ364" s="6" t="e">
        <f t="shared" si="155"/>
        <v>#N/A</v>
      </c>
      <c r="AK364" s="6" t="e">
        <f t="shared" si="156"/>
        <v>#N/A</v>
      </c>
      <c r="AL364" s="6" t="e">
        <f t="shared" si="157"/>
        <v>#N/A</v>
      </c>
      <c r="AM364" s="7" t="str">
        <f t="shared" si="158"/>
        <v xml:space="preserve"> </v>
      </c>
      <c r="AN364" s="6" t="e">
        <f t="shared" si="159"/>
        <v>#N/A</v>
      </c>
      <c r="AO364" s="6"/>
      <c r="AP364" s="6"/>
      <c r="AQ364" s="6"/>
      <c r="AR364" s="6"/>
      <c r="AS364" s="6"/>
      <c r="AT364" s="6"/>
      <c r="AU364" s="6"/>
      <c r="AV364" s="6"/>
      <c r="AW364" s="6">
        <f t="shared" si="160"/>
        <v>0</v>
      </c>
      <c r="AX364" s="6" t="e">
        <f t="shared" si="161"/>
        <v>#N/A</v>
      </c>
      <c r="AY364" s="6" t="str">
        <f t="shared" si="162"/>
        <v/>
      </c>
      <c r="AZ364" s="6" t="str">
        <f t="shared" si="163"/>
        <v/>
      </c>
      <c r="BA364" s="6" t="str">
        <f t="shared" si="164"/>
        <v/>
      </c>
      <c r="BB364" s="6" t="str">
        <f t="shared" si="165"/>
        <v/>
      </c>
      <c r="BC364" s="40"/>
      <c r="BI364" t="s">
        <v>1187</v>
      </c>
      <c r="CS364" s="286"/>
      <c r="CT364" s="288"/>
      <c r="CU364" s="331" t="str">
        <f t="shared" si="144"/>
        <v/>
      </c>
      <c r="CV364" s="1" t="str">
        <f t="shared" si="166"/>
        <v/>
      </c>
      <c r="CW364" s="1" t="str">
        <f t="shared" si="167"/>
        <v/>
      </c>
      <c r="CZ364" s="343" t="str">
        <f t="shared" si="145"/>
        <v/>
      </c>
    </row>
    <row r="365" spans="1:104" s="1" customFormat="1" ht="13.5" customHeight="1" x14ac:dyDescent="0.2">
      <c r="A365" s="61">
        <v>350</v>
      </c>
      <c r="B365" s="218"/>
      <c r="C365" s="218"/>
      <c r="D365" s="218"/>
      <c r="E365" s="218"/>
      <c r="F365" s="218"/>
      <c r="G365" s="218"/>
      <c r="H365" s="218"/>
      <c r="I365" s="218"/>
      <c r="J365" s="218"/>
      <c r="K365" s="218"/>
      <c r="L365" s="219"/>
      <c r="M365" s="218"/>
      <c r="N365" s="254"/>
      <c r="O365" s="255"/>
      <c r="P365" s="293" t="str">
        <f>IF(G365="R",IF(OR(AND(実績自動車一覧!H365=SUM(実績事業所!$B$2-1),3&lt;実績自動車一覧!I365),AND(実績自動車一覧!H365=実績事業所!$B$2,4&gt;実績自動車一覧!I365)),"新規",""),"")</f>
        <v/>
      </c>
      <c r="Q365" s="290"/>
      <c r="R365" s="259"/>
      <c r="S365" s="204"/>
      <c r="T365" s="84"/>
      <c r="U365" s="85"/>
      <c r="V365" s="86"/>
      <c r="W365" s="87"/>
      <c r="X365" s="87"/>
      <c r="Y365" s="106"/>
      <c r="Z365" s="16"/>
      <c r="AA365" s="15" t="str">
        <f t="shared" si="146"/>
        <v/>
      </c>
      <c r="AB365" s="15" t="str">
        <f t="shared" si="147"/>
        <v/>
      </c>
      <c r="AC365" s="14" t="str">
        <f t="shared" si="148"/>
        <v/>
      </c>
      <c r="AD365" s="6" t="e">
        <f t="shared" si="149"/>
        <v>#N/A</v>
      </c>
      <c r="AE365" s="6" t="e">
        <f t="shared" si="150"/>
        <v>#N/A</v>
      </c>
      <c r="AF365" s="6" t="e">
        <f t="shared" si="151"/>
        <v>#N/A</v>
      </c>
      <c r="AG365" s="6" t="str">
        <f t="shared" si="152"/>
        <v/>
      </c>
      <c r="AH365" s="6">
        <f t="shared" si="153"/>
        <v>1</v>
      </c>
      <c r="AI365" s="6" t="e">
        <f t="shared" si="154"/>
        <v>#N/A</v>
      </c>
      <c r="AJ365" s="6" t="e">
        <f t="shared" si="155"/>
        <v>#N/A</v>
      </c>
      <c r="AK365" s="6" t="e">
        <f t="shared" si="156"/>
        <v>#N/A</v>
      </c>
      <c r="AL365" s="6" t="e">
        <f t="shared" si="157"/>
        <v>#N/A</v>
      </c>
      <c r="AM365" s="7" t="str">
        <f t="shared" si="158"/>
        <v xml:space="preserve"> </v>
      </c>
      <c r="AN365" s="6" t="e">
        <f t="shared" si="159"/>
        <v>#N/A</v>
      </c>
      <c r="AO365" s="6"/>
      <c r="AP365" s="6"/>
      <c r="AQ365" s="6"/>
      <c r="AR365" s="6"/>
      <c r="AS365" s="6"/>
      <c r="AT365" s="6"/>
      <c r="AU365" s="6"/>
      <c r="AV365" s="6"/>
      <c r="AW365" s="6">
        <f t="shared" si="160"/>
        <v>0</v>
      </c>
      <c r="AX365" s="6" t="e">
        <f t="shared" si="161"/>
        <v>#N/A</v>
      </c>
      <c r="AY365" s="6" t="str">
        <f t="shared" si="162"/>
        <v/>
      </c>
      <c r="AZ365" s="6" t="str">
        <f t="shared" si="163"/>
        <v/>
      </c>
      <c r="BA365" s="6" t="str">
        <f t="shared" si="164"/>
        <v/>
      </c>
      <c r="BB365" s="6" t="str">
        <f t="shared" si="165"/>
        <v/>
      </c>
      <c r="BC365" s="40"/>
      <c r="BI365" t="s">
        <v>1289</v>
      </c>
      <c r="CS365" s="286"/>
      <c r="CT365" s="288"/>
      <c r="CU365" s="331" t="str">
        <f t="shared" si="144"/>
        <v/>
      </c>
      <c r="CV365" s="1" t="str">
        <f t="shared" si="166"/>
        <v/>
      </c>
      <c r="CW365" s="1" t="str">
        <f t="shared" si="167"/>
        <v/>
      </c>
      <c r="CZ365" s="343" t="str">
        <f t="shared" si="145"/>
        <v/>
      </c>
    </row>
    <row r="366" spans="1:104" s="1" customFormat="1" ht="13.5" customHeight="1" x14ac:dyDescent="0.2">
      <c r="A366" s="61">
        <v>351</v>
      </c>
      <c r="B366" s="218"/>
      <c r="C366" s="218"/>
      <c r="D366" s="218"/>
      <c r="E366" s="218"/>
      <c r="F366" s="218"/>
      <c r="G366" s="218"/>
      <c r="H366" s="218"/>
      <c r="I366" s="218"/>
      <c r="J366" s="218"/>
      <c r="K366" s="218"/>
      <c r="L366" s="219"/>
      <c r="M366" s="218"/>
      <c r="N366" s="254"/>
      <c r="O366" s="255"/>
      <c r="P366" s="293" t="str">
        <f>IF(G366="R",IF(OR(AND(実績自動車一覧!H366=SUM(実績事業所!$B$2-1),3&lt;実績自動車一覧!I366),AND(実績自動車一覧!H366=実績事業所!$B$2,4&gt;実績自動車一覧!I366)),"新規",""),"")</f>
        <v/>
      </c>
      <c r="Q366" s="290"/>
      <c r="R366" s="259"/>
      <c r="S366" s="204"/>
      <c r="T366" s="84"/>
      <c r="U366" s="85"/>
      <c r="V366" s="86"/>
      <c r="W366" s="87"/>
      <c r="X366" s="87"/>
      <c r="Y366" s="106"/>
      <c r="Z366" s="16"/>
      <c r="AA366" s="15" t="str">
        <f t="shared" si="146"/>
        <v/>
      </c>
      <c r="AB366" s="15" t="str">
        <f t="shared" si="147"/>
        <v/>
      </c>
      <c r="AC366" s="14" t="str">
        <f t="shared" si="148"/>
        <v/>
      </c>
      <c r="AD366" s="6" t="e">
        <f t="shared" si="149"/>
        <v>#N/A</v>
      </c>
      <c r="AE366" s="6" t="e">
        <f t="shared" si="150"/>
        <v>#N/A</v>
      </c>
      <c r="AF366" s="6" t="e">
        <f t="shared" si="151"/>
        <v>#N/A</v>
      </c>
      <c r="AG366" s="6" t="str">
        <f t="shared" si="152"/>
        <v/>
      </c>
      <c r="AH366" s="6">
        <f t="shared" si="153"/>
        <v>1</v>
      </c>
      <c r="AI366" s="6" t="e">
        <f t="shared" si="154"/>
        <v>#N/A</v>
      </c>
      <c r="AJ366" s="6" t="e">
        <f t="shared" si="155"/>
        <v>#N/A</v>
      </c>
      <c r="AK366" s="6" t="e">
        <f t="shared" si="156"/>
        <v>#N/A</v>
      </c>
      <c r="AL366" s="6" t="e">
        <f t="shared" si="157"/>
        <v>#N/A</v>
      </c>
      <c r="AM366" s="7" t="str">
        <f t="shared" si="158"/>
        <v xml:space="preserve"> </v>
      </c>
      <c r="AN366" s="6" t="e">
        <f t="shared" si="159"/>
        <v>#N/A</v>
      </c>
      <c r="AO366" s="6"/>
      <c r="AP366" s="6"/>
      <c r="AQ366" s="6"/>
      <c r="AR366" s="6"/>
      <c r="AS366" s="6"/>
      <c r="AT366" s="6"/>
      <c r="AU366" s="6"/>
      <c r="AV366" s="6"/>
      <c r="AW366" s="6">
        <f t="shared" si="160"/>
        <v>0</v>
      </c>
      <c r="AX366" s="6" t="e">
        <f t="shared" si="161"/>
        <v>#N/A</v>
      </c>
      <c r="AY366" s="6" t="str">
        <f t="shared" si="162"/>
        <v/>
      </c>
      <c r="AZ366" s="6" t="str">
        <f t="shared" si="163"/>
        <v/>
      </c>
      <c r="BA366" s="6" t="str">
        <f t="shared" si="164"/>
        <v/>
      </c>
      <c r="BB366" s="6" t="str">
        <f t="shared" si="165"/>
        <v/>
      </c>
      <c r="BC366" s="40"/>
      <c r="BI366" t="s">
        <v>1208</v>
      </c>
      <c r="CS366" s="286"/>
      <c r="CT366" s="288"/>
      <c r="CU366" s="331" t="str">
        <f t="shared" si="144"/>
        <v/>
      </c>
      <c r="CV366" s="1" t="str">
        <f t="shared" si="166"/>
        <v/>
      </c>
      <c r="CW366" s="1" t="str">
        <f t="shared" si="167"/>
        <v/>
      </c>
      <c r="CZ366" s="343" t="str">
        <f t="shared" si="145"/>
        <v/>
      </c>
    </row>
    <row r="367" spans="1:104" s="1" customFormat="1" ht="13.5" customHeight="1" x14ac:dyDescent="0.2">
      <c r="A367" s="61">
        <v>352</v>
      </c>
      <c r="B367" s="218"/>
      <c r="C367" s="218"/>
      <c r="D367" s="218"/>
      <c r="E367" s="218"/>
      <c r="F367" s="218"/>
      <c r="G367" s="218"/>
      <c r="H367" s="218"/>
      <c r="I367" s="218"/>
      <c r="J367" s="218"/>
      <c r="K367" s="218"/>
      <c r="L367" s="219"/>
      <c r="M367" s="218"/>
      <c r="N367" s="254"/>
      <c r="O367" s="255"/>
      <c r="P367" s="293" t="str">
        <f>IF(G367="R",IF(OR(AND(実績自動車一覧!H367=SUM(実績事業所!$B$2-1),3&lt;実績自動車一覧!I367),AND(実績自動車一覧!H367=実績事業所!$B$2,4&gt;実績自動車一覧!I367)),"新規",""),"")</f>
        <v/>
      </c>
      <c r="Q367" s="290"/>
      <c r="R367" s="259"/>
      <c r="S367" s="204"/>
      <c r="T367" s="84"/>
      <c r="U367" s="85"/>
      <c r="V367" s="86"/>
      <c r="W367" s="87"/>
      <c r="X367" s="87"/>
      <c r="Y367" s="106"/>
      <c r="Z367" s="16"/>
      <c r="AA367" s="15" t="str">
        <f t="shared" si="146"/>
        <v/>
      </c>
      <c r="AB367" s="15" t="str">
        <f t="shared" si="147"/>
        <v/>
      </c>
      <c r="AC367" s="14" t="str">
        <f t="shared" si="148"/>
        <v/>
      </c>
      <c r="AD367" s="6" t="e">
        <f t="shared" si="149"/>
        <v>#N/A</v>
      </c>
      <c r="AE367" s="6" t="e">
        <f t="shared" si="150"/>
        <v>#N/A</v>
      </c>
      <c r="AF367" s="6" t="e">
        <f t="shared" si="151"/>
        <v>#N/A</v>
      </c>
      <c r="AG367" s="6" t="str">
        <f t="shared" si="152"/>
        <v/>
      </c>
      <c r="AH367" s="6">
        <f t="shared" si="153"/>
        <v>1</v>
      </c>
      <c r="AI367" s="6" t="e">
        <f t="shared" si="154"/>
        <v>#N/A</v>
      </c>
      <c r="AJ367" s="6" t="e">
        <f t="shared" si="155"/>
        <v>#N/A</v>
      </c>
      <c r="AK367" s="6" t="e">
        <f t="shared" si="156"/>
        <v>#N/A</v>
      </c>
      <c r="AL367" s="6" t="e">
        <f t="shared" si="157"/>
        <v>#N/A</v>
      </c>
      <c r="AM367" s="7" t="str">
        <f t="shared" si="158"/>
        <v xml:space="preserve"> </v>
      </c>
      <c r="AN367" s="6" t="e">
        <f t="shared" si="159"/>
        <v>#N/A</v>
      </c>
      <c r="AO367" s="6"/>
      <c r="AP367" s="6"/>
      <c r="AQ367" s="6"/>
      <c r="AR367" s="6"/>
      <c r="AS367" s="6"/>
      <c r="AT367" s="6"/>
      <c r="AU367" s="6"/>
      <c r="AV367" s="6"/>
      <c r="AW367" s="6">
        <f t="shared" si="160"/>
        <v>0</v>
      </c>
      <c r="AX367" s="6" t="e">
        <f t="shared" si="161"/>
        <v>#N/A</v>
      </c>
      <c r="AY367" s="6" t="str">
        <f t="shared" si="162"/>
        <v/>
      </c>
      <c r="AZ367" s="6" t="str">
        <f t="shared" si="163"/>
        <v/>
      </c>
      <c r="BA367" s="6" t="str">
        <f t="shared" si="164"/>
        <v/>
      </c>
      <c r="BB367" s="6" t="str">
        <f t="shared" si="165"/>
        <v/>
      </c>
      <c r="BC367" s="40"/>
      <c r="BI367" t="s">
        <v>1216</v>
      </c>
      <c r="CS367" s="286"/>
      <c r="CT367" s="288"/>
      <c r="CU367" s="331" t="str">
        <f t="shared" si="144"/>
        <v/>
      </c>
      <c r="CV367" s="1" t="str">
        <f t="shared" si="166"/>
        <v/>
      </c>
      <c r="CW367" s="1" t="str">
        <f t="shared" si="167"/>
        <v/>
      </c>
      <c r="CZ367" s="343" t="str">
        <f t="shared" si="145"/>
        <v/>
      </c>
    </row>
    <row r="368" spans="1:104" s="1" customFormat="1" ht="13.5" customHeight="1" x14ac:dyDescent="0.2">
      <c r="A368" s="61">
        <v>353</v>
      </c>
      <c r="B368" s="218"/>
      <c r="C368" s="218"/>
      <c r="D368" s="218"/>
      <c r="E368" s="218"/>
      <c r="F368" s="218"/>
      <c r="G368" s="218"/>
      <c r="H368" s="218"/>
      <c r="I368" s="218"/>
      <c r="J368" s="218"/>
      <c r="K368" s="218"/>
      <c r="L368" s="219"/>
      <c r="M368" s="218"/>
      <c r="N368" s="254"/>
      <c r="O368" s="255"/>
      <c r="P368" s="293" t="str">
        <f>IF(G368="R",IF(OR(AND(実績自動車一覧!H368=SUM(実績事業所!$B$2-1),3&lt;実績自動車一覧!I368),AND(実績自動車一覧!H368=実績事業所!$B$2,4&gt;実績自動車一覧!I368)),"新規",""),"")</f>
        <v/>
      </c>
      <c r="Q368" s="290"/>
      <c r="R368" s="259"/>
      <c r="S368" s="204"/>
      <c r="T368" s="84"/>
      <c r="U368" s="85"/>
      <c r="V368" s="86"/>
      <c r="W368" s="87"/>
      <c r="X368" s="87"/>
      <c r="Y368" s="106"/>
      <c r="Z368" s="16"/>
      <c r="AA368" s="15" t="str">
        <f t="shared" si="146"/>
        <v/>
      </c>
      <c r="AB368" s="15" t="str">
        <f t="shared" si="147"/>
        <v/>
      </c>
      <c r="AC368" s="14" t="str">
        <f t="shared" si="148"/>
        <v/>
      </c>
      <c r="AD368" s="6" t="e">
        <f t="shared" si="149"/>
        <v>#N/A</v>
      </c>
      <c r="AE368" s="6" t="e">
        <f t="shared" si="150"/>
        <v>#N/A</v>
      </c>
      <c r="AF368" s="6" t="e">
        <f t="shared" si="151"/>
        <v>#N/A</v>
      </c>
      <c r="AG368" s="6" t="str">
        <f t="shared" si="152"/>
        <v/>
      </c>
      <c r="AH368" s="6">
        <f t="shared" si="153"/>
        <v>1</v>
      </c>
      <c r="AI368" s="6" t="e">
        <f t="shared" si="154"/>
        <v>#N/A</v>
      </c>
      <c r="AJ368" s="6" t="e">
        <f t="shared" si="155"/>
        <v>#N/A</v>
      </c>
      <c r="AK368" s="6" t="e">
        <f t="shared" si="156"/>
        <v>#N/A</v>
      </c>
      <c r="AL368" s="6" t="e">
        <f t="shared" si="157"/>
        <v>#N/A</v>
      </c>
      <c r="AM368" s="7" t="str">
        <f t="shared" si="158"/>
        <v xml:space="preserve"> </v>
      </c>
      <c r="AN368" s="6" t="e">
        <f t="shared" si="159"/>
        <v>#N/A</v>
      </c>
      <c r="AO368" s="6"/>
      <c r="AP368" s="6"/>
      <c r="AQ368" s="6"/>
      <c r="AR368" s="6"/>
      <c r="AS368" s="6"/>
      <c r="AT368" s="6"/>
      <c r="AU368" s="6"/>
      <c r="AV368" s="6"/>
      <c r="AW368" s="6">
        <f t="shared" si="160"/>
        <v>0</v>
      </c>
      <c r="AX368" s="6" t="e">
        <f t="shared" si="161"/>
        <v>#N/A</v>
      </c>
      <c r="AY368" s="6" t="str">
        <f t="shared" si="162"/>
        <v/>
      </c>
      <c r="AZ368" s="6" t="str">
        <f t="shared" si="163"/>
        <v/>
      </c>
      <c r="BA368" s="6" t="str">
        <f t="shared" si="164"/>
        <v/>
      </c>
      <c r="BB368" s="6" t="str">
        <f t="shared" si="165"/>
        <v/>
      </c>
      <c r="BC368" s="40"/>
      <c r="BI368" t="s">
        <v>1288</v>
      </c>
      <c r="CS368" s="286"/>
      <c r="CT368" s="288"/>
      <c r="CU368" s="331" t="str">
        <f t="shared" si="144"/>
        <v/>
      </c>
      <c r="CV368" s="1" t="str">
        <f t="shared" si="166"/>
        <v/>
      </c>
      <c r="CW368" s="1" t="str">
        <f t="shared" si="167"/>
        <v/>
      </c>
      <c r="CZ368" s="343" t="str">
        <f t="shared" si="145"/>
        <v/>
      </c>
    </row>
    <row r="369" spans="1:104" s="1" customFormat="1" ht="13.5" customHeight="1" x14ac:dyDescent="0.2">
      <c r="A369" s="61">
        <v>354</v>
      </c>
      <c r="B369" s="218"/>
      <c r="C369" s="218"/>
      <c r="D369" s="218"/>
      <c r="E369" s="218"/>
      <c r="F369" s="218"/>
      <c r="G369" s="218"/>
      <c r="H369" s="218"/>
      <c r="I369" s="218"/>
      <c r="J369" s="218"/>
      <c r="K369" s="218"/>
      <c r="L369" s="219"/>
      <c r="M369" s="218"/>
      <c r="N369" s="254"/>
      <c r="O369" s="255"/>
      <c r="P369" s="293" t="str">
        <f>IF(G369="R",IF(OR(AND(実績自動車一覧!H369=SUM(実績事業所!$B$2-1),3&lt;実績自動車一覧!I369),AND(実績自動車一覧!H369=実績事業所!$B$2,4&gt;実績自動車一覧!I369)),"新規",""),"")</f>
        <v/>
      </c>
      <c r="Q369" s="290"/>
      <c r="R369" s="259"/>
      <c r="S369" s="204"/>
      <c r="T369" s="84"/>
      <c r="U369" s="85"/>
      <c r="V369" s="86"/>
      <c r="W369" s="87"/>
      <c r="X369" s="87"/>
      <c r="Y369" s="106"/>
      <c r="Z369" s="16"/>
      <c r="AA369" s="15" t="str">
        <f t="shared" si="146"/>
        <v/>
      </c>
      <c r="AB369" s="15" t="str">
        <f t="shared" si="147"/>
        <v/>
      </c>
      <c r="AC369" s="14" t="str">
        <f t="shared" si="148"/>
        <v/>
      </c>
      <c r="AD369" s="6" t="e">
        <f t="shared" si="149"/>
        <v>#N/A</v>
      </c>
      <c r="AE369" s="6" t="e">
        <f t="shared" si="150"/>
        <v>#N/A</v>
      </c>
      <c r="AF369" s="6" t="e">
        <f t="shared" si="151"/>
        <v>#N/A</v>
      </c>
      <c r="AG369" s="6" t="str">
        <f t="shared" si="152"/>
        <v/>
      </c>
      <c r="AH369" s="6">
        <f t="shared" si="153"/>
        <v>1</v>
      </c>
      <c r="AI369" s="6" t="e">
        <f t="shared" si="154"/>
        <v>#N/A</v>
      </c>
      <c r="AJ369" s="6" t="e">
        <f t="shared" si="155"/>
        <v>#N/A</v>
      </c>
      <c r="AK369" s="6" t="e">
        <f t="shared" si="156"/>
        <v>#N/A</v>
      </c>
      <c r="AL369" s="6" t="e">
        <f t="shared" si="157"/>
        <v>#N/A</v>
      </c>
      <c r="AM369" s="7" t="str">
        <f t="shared" si="158"/>
        <v xml:space="preserve"> </v>
      </c>
      <c r="AN369" s="6" t="e">
        <f t="shared" si="159"/>
        <v>#N/A</v>
      </c>
      <c r="AO369" s="6"/>
      <c r="AP369" s="6"/>
      <c r="AQ369" s="6"/>
      <c r="AR369" s="6"/>
      <c r="AS369" s="6"/>
      <c r="AT369" s="6"/>
      <c r="AU369" s="6"/>
      <c r="AV369" s="6"/>
      <c r="AW369" s="6">
        <f t="shared" si="160"/>
        <v>0</v>
      </c>
      <c r="AX369" s="6" t="e">
        <f t="shared" si="161"/>
        <v>#N/A</v>
      </c>
      <c r="AY369" s="6" t="str">
        <f t="shared" si="162"/>
        <v/>
      </c>
      <c r="AZ369" s="6" t="str">
        <f t="shared" si="163"/>
        <v/>
      </c>
      <c r="BA369" s="6" t="str">
        <f t="shared" si="164"/>
        <v/>
      </c>
      <c r="BB369" s="6" t="str">
        <f t="shared" si="165"/>
        <v/>
      </c>
      <c r="BC369" s="40"/>
      <c r="BI369" t="s">
        <v>1207</v>
      </c>
      <c r="CS369" s="286"/>
      <c r="CT369" s="288"/>
      <c r="CU369" s="331" t="str">
        <f t="shared" si="144"/>
        <v/>
      </c>
      <c r="CV369" s="1" t="str">
        <f t="shared" si="166"/>
        <v/>
      </c>
      <c r="CW369" s="1" t="str">
        <f t="shared" si="167"/>
        <v/>
      </c>
      <c r="CZ369" s="343" t="str">
        <f t="shared" si="145"/>
        <v/>
      </c>
    </row>
    <row r="370" spans="1:104" s="1" customFormat="1" ht="13.5" customHeight="1" x14ac:dyDescent="0.2">
      <c r="A370" s="61">
        <v>355</v>
      </c>
      <c r="B370" s="218"/>
      <c r="C370" s="218"/>
      <c r="D370" s="218"/>
      <c r="E370" s="218"/>
      <c r="F370" s="218"/>
      <c r="G370" s="218"/>
      <c r="H370" s="218"/>
      <c r="I370" s="218"/>
      <c r="J370" s="218"/>
      <c r="K370" s="218"/>
      <c r="L370" s="219"/>
      <c r="M370" s="218"/>
      <c r="N370" s="254"/>
      <c r="O370" s="255"/>
      <c r="P370" s="293" t="str">
        <f>IF(G370="R",IF(OR(AND(実績自動車一覧!H370=SUM(実績事業所!$B$2-1),3&lt;実績自動車一覧!I370),AND(実績自動車一覧!H370=実績事業所!$B$2,4&gt;実績自動車一覧!I370)),"新規",""),"")</f>
        <v/>
      </c>
      <c r="Q370" s="290"/>
      <c r="R370" s="259"/>
      <c r="S370" s="204"/>
      <c r="T370" s="84"/>
      <c r="U370" s="85"/>
      <c r="V370" s="86"/>
      <c r="W370" s="87"/>
      <c r="X370" s="87"/>
      <c r="Y370" s="106"/>
      <c r="Z370" s="16"/>
      <c r="AA370" s="15" t="str">
        <f t="shared" si="146"/>
        <v/>
      </c>
      <c r="AB370" s="15" t="str">
        <f t="shared" si="147"/>
        <v/>
      </c>
      <c r="AC370" s="14" t="str">
        <f t="shared" si="148"/>
        <v/>
      </c>
      <c r="AD370" s="6" t="e">
        <f t="shared" si="149"/>
        <v>#N/A</v>
      </c>
      <c r="AE370" s="6" t="e">
        <f t="shared" si="150"/>
        <v>#N/A</v>
      </c>
      <c r="AF370" s="6" t="e">
        <f t="shared" si="151"/>
        <v>#N/A</v>
      </c>
      <c r="AG370" s="6" t="str">
        <f t="shared" si="152"/>
        <v/>
      </c>
      <c r="AH370" s="6">
        <f t="shared" si="153"/>
        <v>1</v>
      </c>
      <c r="AI370" s="6" t="e">
        <f t="shared" si="154"/>
        <v>#N/A</v>
      </c>
      <c r="AJ370" s="6" t="e">
        <f t="shared" si="155"/>
        <v>#N/A</v>
      </c>
      <c r="AK370" s="6" t="e">
        <f t="shared" si="156"/>
        <v>#N/A</v>
      </c>
      <c r="AL370" s="6" t="e">
        <f t="shared" si="157"/>
        <v>#N/A</v>
      </c>
      <c r="AM370" s="7" t="str">
        <f t="shared" si="158"/>
        <v xml:space="preserve"> </v>
      </c>
      <c r="AN370" s="6" t="e">
        <f t="shared" si="159"/>
        <v>#N/A</v>
      </c>
      <c r="AO370" s="6"/>
      <c r="AP370" s="6"/>
      <c r="AQ370" s="6"/>
      <c r="AR370" s="6"/>
      <c r="AS370" s="6"/>
      <c r="AT370" s="6"/>
      <c r="AU370" s="6"/>
      <c r="AV370" s="6"/>
      <c r="AW370" s="6">
        <f t="shared" si="160"/>
        <v>0</v>
      </c>
      <c r="AX370" s="6" t="e">
        <f t="shared" si="161"/>
        <v>#N/A</v>
      </c>
      <c r="AY370" s="6" t="str">
        <f t="shared" si="162"/>
        <v/>
      </c>
      <c r="AZ370" s="6" t="str">
        <f t="shared" si="163"/>
        <v/>
      </c>
      <c r="BA370" s="6" t="str">
        <f t="shared" si="164"/>
        <v/>
      </c>
      <c r="BB370" s="6" t="str">
        <f t="shared" si="165"/>
        <v/>
      </c>
      <c r="BC370" s="40"/>
      <c r="BI370" t="s">
        <v>1215</v>
      </c>
      <c r="CS370" s="286"/>
      <c r="CT370" s="288"/>
      <c r="CU370" s="331" t="str">
        <f t="shared" si="144"/>
        <v/>
      </c>
      <c r="CV370" s="1" t="str">
        <f t="shared" si="166"/>
        <v/>
      </c>
      <c r="CW370" s="1" t="str">
        <f t="shared" si="167"/>
        <v/>
      </c>
      <c r="CZ370" s="343" t="str">
        <f t="shared" si="145"/>
        <v/>
      </c>
    </row>
    <row r="371" spans="1:104" s="1" customFormat="1" ht="13.5" customHeight="1" x14ac:dyDescent="0.2">
      <c r="A371" s="61">
        <v>356</v>
      </c>
      <c r="B371" s="218"/>
      <c r="C371" s="218"/>
      <c r="D371" s="218"/>
      <c r="E371" s="218"/>
      <c r="F371" s="218"/>
      <c r="G371" s="218"/>
      <c r="H371" s="218"/>
      <c r="I371" s="218"/>
      <c r="J371" s="218"/>
      <c r="K371" s="218"/>
      <c r="L371" s="219"/>
      <c r="M371" s="218"/>
      <c r="N371" s="254"/>
      <c r="O371" s="255"/>
      <c r="P371" s="293" t="str">
        <f>IF(G371="R",IF(OR(AND(実績自動車一覧!H371=SUM(実績事業所!$B$2-1),3&lt;実績自動車一覧!I371),AND(実績自動車一覧!H371=実績事業所!$B$2,4&gt;実績自動車一覧!I371)),"新規",""),"")</f>
        <v/>
      </c>
      <c r="Q371" s="290"/>
      <c r="R371" s="259"/>
      <c r="S371" s="204"/>
      <c r="T371" s="84"/>
      <c r="U371" s="85"/>
      <c r="V371" s="86"/>
      <c r="W371" s="87"/>
      <c r="X371" s="87"/>
      <c r="Y371" s="106"/>
      <c r="Z371" s="16"/>
      <c r="AA371" s="15" t="str">
        <f t="shared" si="146"/>
        <v/>
      </c>
      <c r="AB371" s="15" t="str">
        <f t="shared" si="147"/>
        <v/>
      </c>
      <c r="AC371" s="14" t="str">
        <f t="shared" si="148"/>
        <v/>
      </c>
      <c r="AD371" s="6" t="e">
        <f t="shared" si="149"/>
        <v>#N/A</v>
      </c>
      <c r="AE371" s="6" t="e">
        <f t="shared" si="150"/>
        <v>#N/A</v>
      </c>
      <c r="AF371" s="6" t="e">
        <f t="shared" si="151"/>
        <v>#N/A</v>
      </c>
      <c r="AG371" s="6" t="str">
        <f t="shared" si="152"/>
        <v/>
      </c>
      <c r="AH371" s="6">
        <f t="shared" si="153"/>
        <v>1</v>
      </c>
      <c r="AI371" s="6" t="e">
        <f t="shared" si="154"/>
        <v>#N/A</v>
      </c>
      <c r="AJ371" s="6" t="e">
        <f t="shared" si="155"/>
        <v>#N/A</v>
      </c>
      <c r="AK371" s="6" t="e">
        <f t="shared" si="156"/>
        <v>#N/A</v>
      </c>
      <c r="AL371" s="6" t="e">
        <f t="shared" si="157"/>
        <v>#N/A</v>
      </c>
      <c r="AM371" s="7" t="str">
        <f t="shared" si="158"/>
        <v xml:space="preserve"> </v>
      </c>
      <c r="AN371" s="6" t="e">
        <f t="shared" si="159"/>
        <v>#N/A</v>
      </c>
      <c r="AO371" s="6"/>
      <c r="AP371" s="6"/>
      <c r="AQ371" s="6"/>
      <c r="AR371" s="6"/>
      <c r="AS371" s="6"/>
      <c r="AT371" s="6"/>
      <c r="AU371" s="6"/>
      <c r="AV371" s="6"/>
      <c r="AW371" s="6">
        <f t="shared" si="160"/>
        <v>0</v>
      </c>
      <c r="AX371" s="6" t="e">
        <f t="shared" si="161"/>
        <v>#N/A</v>
      </c>
      <c r="AY371" s="6" t="str">
        <f t="shared" si="162"/>
        <v/>
      </c>
      <c r="AZ371" s="6" t="str">
        <f t="shared" si="163"/>
        <v/>
      </c>
      <c r="BA371" s="6" t="str">
        <f t="shared" si="164"/>
        <v/>
      </c>
      <c r="BB371" s="6" t="str">
        <f t="shared" si="165"/>
        <v/>
      </c>
      <c r="BC371" s="40"/>
      <c r="BI371" t="s">
        <v>1239</v>
      </c>
      <c r="CS371" s="286"/>
      <c r="CT371" s="288"/>
      <c r="CU371" s="331" t="str">
        <f t="shared" si="144"/>
        <v/>
      </c>
      <c r="CV371" s="1" t="str">
        <f t="shared" si="166"/>
        <v/>
      </c>
      <c r="CW371" s="1" t="str">
        <f t="shared" si="167"/>
        <v/>
      </c>
      <c r="CZ371" s="343" t="str">
        <f t="shared" si="145"/>
        <v/>
      </c>
    </row>
    <row r="372" spans="1:104" s="1" customFormat="1" ht="13.5" customHeight="1" x14ac:dyDescent="0.2">
      <c r="A372" s="61">
        <v>357</v>
      </c>
      <c r="B372" s="218"/>
      <c r="C372" s="218"/>
      <c r="D372" s="218"/>
      <c r="E372" s="218"/>
      <c r="F372" s="218"/>
      <c r="G372" s="218"/>
      <c r="H372" s="218"/>
      <c r="I372" s="218"/>
      <c r="J372" s="218"/>
      <c r="K372" s="218"/>
      <c r="L372" s="219"/>
      <c r="M372" s="218"/>
      <c r="N372" s="254"/>
      <c r="O372" s="255"/>
      <c r="P372" s="293" t="str">
        <f>IF(G372="R",IF(OR(AND(実績自動車一覧!H372=SUM(実績事業所!$B$2-1),3&lt;実績自動車一覧!I372),AND(実績自動車一覧!H372=実績事業所!$B$2,4&gt;実績自動車一覧!I372)),"新規",""),"")</f>
        <v/>
      </c>
      <c r="Q372" s="290"/>
      <c r="R372" s="259"/>
      <c r="S372" s="204"/>
      <c r="T372" s="84"/>
      <c r="U372" s="85"/>
      <c r="V372" s="86"/>
      <c r="W372" s="87"/>
      <c r="X372" s="87"/>
      <c r="Y372" s="106"/>
      <c r="Z372" s="16"/>
      <c r="AA372" s="15" t="str">
        <f t="shared" si="146"/>
        <v/>
      </c>
      <c r="AB372" s="15" t="str">
        <f t="shared" si="147"/>
        <v/>
      </c>
      <c r="AC372" s="14" t="str">
        <f t="shared" si="148"/>
        <v/>
      </c>
      <c r="AD372" s="6" t="e">
        <f t="shared" si="149"/>
        <v>#N/A</v>
      </c>
      <c r="AE372" s="6" t="e">
        <f t="shared" si="150"/>
        <v>#N/A</v>
      </c>
      <c r="AF372" s="6" t="e">
        <f t="shared" si="151"/>
        <v>#N/A</v>
      </c>
      <c r="AG372" s="6" t="str">
        <f t="shared" si="152"/>
        <v/>
      </c>
      <c r="AH372" s="6">
        <f t="shared" si="153"/>
        <v>1</v>
      </c>
      <c r="AI372" s="6" t="e">
        <f t="shared" si="154"/>
        <v>#N/A</v>
      </c>
      <c r="AJ372" s="6" t="e">
        <f t="shared" si="155"/>
        <v>#N/A</v>
      </c>
      <c r="AK372" s="6" t="e">
        <f t="shared" si="156"/>
        <v>#N/A</v>
      </c>
      <c r="AL372" s="6" t="e">
        <f t="shared" si="157"/>
        <v>#N/A</v>
      </c>
      <c r="AM372" s="7" t="str">
        <f t="shared" si="158"/>
        <v xml:space="preserve"> </v>
      </c>
      <c r="AN372" s="6" t="e">
        <f t="shared" si="159"/>
        <v>#N/A</v>
      </c>
      <c r="AO372" s="6"/>
      <c r="AP372" s="6"/>
      <c r="AQ372" s="6"/>
      <c r="AR372" s="6"/>
      <c r="AS372" s="6"/>
      <c r="AT372" s="6"/>
      <c r="AU372" s="6"/>
      <c r="AV372" s="6"/>
      <c r="AW372" s="6">
        <f t="shared" si="160"/>
        <v>0</v>
      </c>
      <c r="AX372" s="6" t="e">
        <f t="shared" si="161"/>
        <v>#N/A</v>
      </c>
      <c r="AY372" s="6" t="str">
        <f t="shared" si="162"/>
        <v/>
      </c>
      <c r="AZ372" s="6" t="str">
        <f t="shared" si="163"/>
        <v/>
      </c>
      <c r="BA372" s="6" t="str">
        <f t="shared" si="164"/>
        <v/>
      </c>
      <c r="BB372" s="6" t="str">
        <f t="shared" si="165"/>
        <v/>
      </c>
      <c r="BC372" s="40"/>
      <c r="BI372" t="s">
        <v>1027</v>
      </c>
      <c r="CS372" s="286"/>
      <c r="CT372" s="288"/>
      <c r="CU372" s="331" t="str">
        <f t="shared" si="144"/>
        <v/>
      </c>
      <c r="CV372" s="1" t="str">
        <f t="shared" si="166"/>
        <v/>
      </c>
      <c r="CW372" s="1" t="str">
        <f t="shared" si="167"/>
        <v/>
      </c>
      <c r="CZ372" s="343" t="str">
        <f t="shared" si="145"/>
        <v/>
      </c>
    </row>
    <row r="373" spans="1:104" s="1" customFormat="1" ht="13.5" customHeight="1" x14ac:dyDescent="0.2">
      <c r="A373" s="61">
        <v>358</v>
      </c>
      <c r="B373" s="218"/>
      <c r="C373" s="218"/>
      <c r="D373" s="218"/>
      <c r="E373" s="218"/>
      <c r="F373" s="218"/>
      <c r="G373" s="218"/>
      <c r="H373" s="218"/>
      <c r="I373" s="218"/>
      <c r="J373" s="218"/>
      <c r="K373" s="218"/>
      <c r="L373" s="219"/>
      <c r="M373" s="218"/>
      <c r="N373" s="254"/>
      <c r="O373" s="255"/>
      <c r="P373" s="293" t="str">
        <f>IF(G373="R",IF(OR(AND(実績自動車一覧!H373=SUM(実績事業所!$B$2-1),3&lt;実績自動車一覧!I373),AND(実績自動車一覧!H373=実績事業所!$B$2,4&gt;実績自動車一覧!I373)),"新規",""),"")</f>
        <v/>
      </c>
      <c r="Q373" s="290"/>
      <c r="R373" s="259"/>
      <c r="S373" s="204"/>
      <c r="T373" s="84"/>
      <c r="U373" s="85"/>
      <c r="V373" s="86"/>
      <c r="W373" s="87"/>
      <c r="X373" s="87"/>
      <c r="Y373" s="106"/>
      <c r="Z373" s="16"/>
      <c r="AA373" s="15" t="str">
        <f t="shared" si="146"/>
        <v/>
      </c>
      <c r="AB373" s="15" t="str">
        <f t="shared" si="147"/>
        <v/>
      </c>
      <c r="AC373" s="14" t="str">
        <f t="shared" si="148"/>
        <v/>
      </c>
      <c r="AD373" s="6" t="e">
        <f t="shared" si="149"/>
        <v>#N/A</v>
      </c>
      <c r="AE373" s="6" t="e">
        <f t="shared" si="150"/>
        <v>#N/A</v>
      </c>
      <c r="AF373" s="6" t="e">
        <f t="shared" si="151"/>
        <v>#N/A</v>
      </c>
      <c r="AG373" s="6" t="str">
        <f t="shared" si="152"/>
        <v/>
      </c>
      <c r="AH373" s="6">
        <f t="shared" si="153"/>
        <v>1</v>
      </c>
      <c r="AI373" s="6" t="e">
        <f t="shared" si="154"/>
        <v>#N/A</v>
      </c>
      <c r="AJ373" s="6" t="e">
        <f t="shared" si="155"/>
        <v>#N/A</v>
      </c>
      <c r="AK373" s="6" t="e">
        <f t="shared" si="156"/>
        <v>#N/A</v>
      </c>
      <c r="AL373" s="6" t="e">
        <f t="shared" si="157"/>
        <v>#N/A</v>
      </c>
      <c r="AM373" s="7" t="str">
        <f t="shared" si="158"/>
        <v xml:space="preserve"> </v>
      </c>
      <c r="AN373" s="6" t="e">
        <f t="shared" si="159"/>
        <v>#N/A</v>
      </c>
      <c r="AO373" s="6"/>
      <c r="AP373" s="6"/>
      <c r="AQ373" s="6"/>
      <c r="AR373" s="6"/>
      <c r="AS373" s="6"/>
      <c r="AT373" s="6"/>
      <c r="AU373" s="6"/>
      <c r="AV373" s="6"/>
      <c r="AW373" s="6">
        <f t="shared" si="160"/>
        <v>0</v>
      </c>
      <c r="AX373" s="6" t="e">
        <f t="shared" si="161"/>
        <v>#N/A</v>
      </c>
      <c r="AY373" s="6" t="str">
        <f t="shared" si="162"/>
        <v/>
      </c>
      <c r="AZ373" s="6" t="str">
        <f t="shared" si="163"/>
        <v/>
      </c>
      <c r="BA373" s="6" t="str">
        <f t="shared" si="164"/>
        <v/>
      </c>
      <c r="BB373" s="6" t="str">
        <f t="shared" si="165"/>
        <v/>
      </c>
      <c r="BC373" s="40"/>
      <c r="BI373" t="s">
        <v>1053</v>
      </c>
      <c r="CS373" s="286"/>
      <c r="CT373" s="288"/>
      <c r="CU373" s="331" t="str">
        <f t="shared" si="144"/>
        <v/>
      </c>
      <c r="CV373" s="1" t="str">
        <f t="shared" si="166"/>
        <v/>
      </c>
      <c r="CW373" s="1" t="str">
        <f t="shared" si="167"/>
        <v/>
      </c>
      <c r="CZ373" s="343" t="str">
        <f t="shared" si="145"/>
        <v/>
      </c>
    </row>
    <row r="374" spans="1:104" s="1" customFormat="1" ht="13.5" customHeight="1" x14ac:dyDescent="0.2">
      <c r="A374" s="61">
        <v>359</v>
      </c>
      <c r="B374" s="218"/>
      <c r="C374" s="218"/>
      <c r="D374" s="218"/>
      <c r="E374" s="218"/>
      <c r="F374" s="218"/>
      <c r="G374" s="218"/>
      <c r="H374" s="218"/>
      <c r="I374" s="218"/>
      <c r="J374" s="218"/>
      <c r="K374" s="218"/>
      <c r="L374" s="219"/>
      <c r="M374" s="218"/>
      <c r="N374" s="254"/>
      <c r="O374" s="255"/>
      <c r="P374" s="293" t="str">
        <f>IF(G374="R",IF(OR(AND(実績自動車一覧!H374=SUM(実績事業所!$B$2-1),3&lt;実績自動車一覧!I374),AND(実績自動車一覧!H374=実績事業所!$B$2,4&gt;実績自動車一覧!I374)),"新規",""),"")</f>
        <v/>
      </c>
      <c r="Q374" s="290"/>
      <c r="R374" s="259"/>
      <c r="S374" s="204"/>
      <c r="T374" s="84"/>
      <c r="U374" s="85"/>
      <c r="V374" s="86"/>
      <c r="W374" s="87"/>
      <c r="X374" s="87"/>
      <c r="Y374" s="106"/>
      <c r="Z374" s="16"/>
      <c r="AA374" s="15" t="str">
        <f t="shared" si="146"/>
        <v/>
      </c>
      <c r="AB374" s="15" t="str">
        <f t="shared" si="147"/>
        <v/>
      </c>
      <c r="AC374" s="14" t="str">
        <f t="shared" si="148"/>
        <v/>
      </c>
      <c r="AD374" s="6" t="e">
        <f t="shared" si="149"/>
        <v>#N/A</v>
      </c>
      <c r="AE374" s="6" t="e">
        <f t="shared" si="150"/>
        <v>#N/A</v>
      </c>
      <c r="AF374" s="6" t="e">
        <f t="shared" si="151"/>
        <v>#N/A</v>
      </c>
      <c r="AG374" s="6" t="str">
        <f t="shared" si="152"/>
        <v/>
      </c>
      <c r="AH374" s="6">
        <f t="shared" si="153"/>
        <v>1</v>
      </c>
      <c r="AI374" s="6" t="e">
        <f t="shared" si="154"/>
        <v>#N/A</v>
      </c>
      <c r="AJ374" s="6" t="e">
        <f t="shared" si="155"/>
        <v>#N/A</v>
      </c>
      <c r="AK374" s="6" t="e">
        <f t="shared" si="156"/>
        <v>#N/A</v>
      </c>
      <c r="AL374" s="6" t="e">
        <f t="shared" si="157"/>
        <v>#N/A</v>
      </c>
      <c r="AM374" s="7" t="str">
        <f t="shared" si="158"/>
        <v xml:space="preserve"> </v>
      </c>
      <c r="AN374" s="6" t="e">
        <f t="shared" si="159"/>
        <v>#N/A</v>
      </c>
      <c r="AO374" s="6"/>
      <c r="AP374" s="6"/>
      <c r="AQ374" s="6"/>
      <c r="AR374" s="6"/>
      <c r="AS374" s="6"/>
      <c r="AT374" s="6"/>
      <c r="AU374" s="6"/>
      <c r="AV374" s="6"/>
      <c r="AW374" s="6">
        <f t="shared" si="160"/>
        <v>0</v>
      </c>
      <c r="AX374" s="6" t="e">
        <f t="shared" si="161"/>
        <v>#N/A</v>
      </c>
      <c r="AY374" s="6" t="str">
        <f t="shared" si="162"/>
        <v/>
      </c>
      <c r="AZ374" s="6" t="str">
        <f t="shared" si="163"/>
        <v/>
      </c>
      <c r="BA374" s="6" t="str">
        <f t="shared" si="164"/>
        <v/>
      </c>
      <c r="BB374" s="6" t="str">
        <f t="shared" si="165"/>
        <v/>
      </c>
      <c r="BC374" s="40"/>
      <c r="BI374" t="s">
        <v>1263</v>
      </c>
      <c r="CS374" s="286"/>
      <c r="CT374" s="288"/>
      <c r="CU374" s="331" t="str">
        <f t="shared" si="144"/>
        <v/>
      </c>
      <c r="CV374" s="1" t="str">
        <f t="shared" si="166"/>
        <v/>
      </c>
      <c r="CW374" s="1" t="str">
        <f t="shared" si="167"/>
        <v/>
      </c>
      <c r="CZ374" s="343" t="str">
        <f t="shared" si="145"/>
        <v/>
      </c>
    </row>
    <row r="375" spans="1:104" s="1" customFormat="1" ht="13.5" customHeight="1" x14ac:dyDescent="0.2">
      <c r="A375" s="61">
        <v>360</v>
      </c>
      <c r="B375" s="218"/>
      <c r="C375" s="218"/>
      <c r="D375" s="218"/>
      <c r="E375" s="218"/>
      <c r="F375" s="218"/>
      <c r="G375" s="218"/>
      <c r="H375" s="218"/>
      <c r="I375" s="218"/>
      <c r="J375" s="218"/>
      <c r="K375" s="218"/>
      <c r="L375" s="219"/>
      <c r="M375" s="218"/>
      <c r="N375" s="254"/>
      <c r="O375" s="255"/>
      <c r="P375" s="293" t="str">
        <f>IF(G375="R",IF(OR(AND(実績自動車一覧!H375=SUM(実績事業所!$B$2-1),3&lt;実績自動車一覧!I375),AND(実績自動車一覧!H375=実績事業所!$B$2,4&gt;実績自動車一覧!I375)),"新規",""),"")</f>
        <v/>
      </c>
      <c r="Q375" s="290"/>
      <c r="R375" s="259"/>
      <c r="S375" s="204"/>
      <c r="T375" s="84"/>
      <c r="U375" s="85"/>
      <c r="V375" s="86"/>
      <c r="W375" s="87"/>
      <c r="X375" s="87"/>
      <c r="Y375" s="106"/>
      <c r="Z375" s="16"/>
      <c r="AA375" s="15" t="str">
        <f t="shared" si="146"/>
        <v/>
      </c>
      <c r="AB375" s="15" t="str">
        <f t="shared" si="147"/>
        <v/>
      </c>
      <c r="AC375" s="14" t="str">
        <f t="shared" si="148"/>
        <v/>
      </c>
      <c r="AD375" s="6" t="e">
        <f t="shared" si="149"/>
        <v>#N/A</v>
      </c>
      <c r="AE375" s="6" t="e">
        <f t="shared" si="150"/>
        <v>#N/A</v>
      </c>
      <c r="AF375" s="6" t="e">
        <f t="shared" si="151"/>
        <v>#N/A</v>
      </c>
      <c r="AG375" s="6" t="str">
        <f t="shared" si="152"/>
        <v/>
      </c>
      <c r="AH375" s="6">
        <f t="shared" si="153"/>
        <v>1</v>
      </c>
      <c r="AI375" s="6" t="e">
        <f t="shared" si="154"/>
        <v>#N/A</v>
      </c>
      <c r="AJ375" s="6" t="e">
        <f t="shared" si="155"/>
        <v>#N/A</v>
      </c>
      <c r="AK375" s="6" t="e">
        <f t="shared" si="156"/>
        <v>#N/A</v>
      </c>
      <c r="AL375" s="6" t="e">
        <f t="shared" si="157"/>
        <v>#N/A</v>
      </c>
      <c r="AM375" s="7" t="str">
        <f t="shared" si="158"/>
        <v xml:space="preserve"> </v>
      </c>
      <c r="AN375" s="6" t="e">
        <f t="shared" si="159"/>
        <v>#N/A</v>
      </c>
      <c r="AO375" s="6"/>
      <c r="AP375" s="6"/>
      <c r="AQ375" s="6"/>
      <c r="AR375" s="6"/>
      <c r="AS375" s="6"/>
      <c r="AT375" s="6"/>
      <c r="AU375" s="6"/>
      <c r="AV375" s="6"/>
      <c r="AW375" s="6">
        <f t="shared" si="160"/>
        <v>0</v>
      </c>
      <c r="AX375" s="6" t="e">
        <f t="shared" si="161"/>
        <v>#N/A</v>
      </c>
      <c r="AY375" s="6" t="str">
        <f t="shared" si="162"/>
        <v/>
      </c>
      <c r="AZ375" s="6" t="str">
        <f t="shared" si="163"/>
        <v/>
      </c>
      <c r="BA375" s="6" t="str">
        <f t="shared" si="164"/>
        <v/>
      </c>
      <c r="BB375" s="6" t="str">
        <f t="shared" si="165"/>
        <v/>
      </c>
      <c r="BC375" s="40"/>
      <c r="BI375" t="s">
        <v>1088</v>
      </c>
      <c r="CS375" s="286"/>
      <c r="CT375" s="288"/>
      <c r="CU375" s="331" t="str">
        <f t="shared" si="144"/>
        <v/>
      </c>
      <c r="CV375" s="1" t="str">
        <f t="shared" si="166"/>
        <v/>
      </c>
      <c r="CW375" s="1" t="str">
        <f t="shared" si="167"/>
        <v/>
      </c>
      <c r="CZ375" s="343" t="str">
        <f t="shared" si="145"/>
        <v/>
      </c>
    </row>
    <row r="376" spans="1:104" s="1" customFormat="1" ht="13.5" customHeight="1" x14ac:dyDescent="0.2">
      <c r="A376" s="61">
        <v>361</v>
      </c>
      <c r="B376" s="218"/>
      <c r="C376" s="218"/>
      <c r="D376" s="218"/>
      <c r="E376" s="218"/>
      <c r="F376" s="218"/>
      <c r="G376" s="218"/>
      <c r="H376" s="218"/>
      <c r="I376" s="218"/>
      <c r="J376" s="218"/>
      <c r="K376" s="218"/>
      <c r="L376" s="219"/>
      <c r="M376" s="218"/>
      <c r="N376" s="254"/>
      <c r="O376" s="255"/>
      <c r="P376" s="293" t="str">
        <f>IF(G376="R",IF(OR(AND(実績自動車一覧!H376=SUM(実績事業所!$B$2-1),3&lt;実績自動車一覧!I376),AND(実績自動車一覧!H376=実績事業所!$B$2,4&gt;実績自動車一覧!I376)),"新規",""),"")</f>
        <v/>
      </c>
      <c r="Q376" s="290"/>
      <c r="R376" s="259"/>
      <c r="S376" s="204"/>
      <c r="T376" s="84"/>
      <c r="U376" s="85"/>
      <c r="V376" s="86"/>
      <c r="W376" s="87"/>
      <c r="X376" s="87"/>
      <c r="Y376" s="106"/>
      <c r="Z376" s="16"/>
      <c r="AA376" s="15" t="str">
        <f t="shared" si="146"/>
        <v/>
      </c>
      <c r="AB376" s="15" t="str">
        <f t="shared" si="147"/>
        <v/>
      </c>
      <c r="AC376" s="14" t="str">
        <f t="shared" si="148"/>
        <v/>
      </c>
      <c r="AD376" s="6" t="e">
        <f t="shared" si="149"/>
        <v>#N/A</v>
      </c>
      <c r="AE376" s="6" t="e">
        <f t="shared" si="150"/>
        <v>#N/A</v>
      </c>
      <c r="AF376" s="6" t="e">
        <f t="shared" si="151"/>
        <v>#N/A</v>
      </c>
      <c r="AG376" s="6" t="str">
        <f t="shared" si="152"/>
        <v/>
      </c>
      <c r="AH376" s="6">
        <f t="shared" si="153"/>
        <v>1</v>
      </c>
      <c r="AI376" s="6" t="e">
        <f t="shared" si="154"/>
        <v>#N/A</v>
      </c>
      <c r="AJ376" s="6" t="e">
        <f t="shared" si="155"/>
        <v>#N/A</v>
      </c>
      <c r="AK376" s="6" t="e">
        <f t="shared" si="156"/>
        <v>#N/A</v>
      </c>
      <c r="AL376" s="6" t="e">
        <f t="shared" si="157"/>
        <v>#N/A</v>
      </c>
      <c r="AM376" s="7" t="str">
        <f t="shared" si="158"/>
        <v xml:space="preserve"> </v>
      </c>
      <c r="AN376" s="6" t="e">
        <f t="shared" si="159"/>
        <v>#N/A</v>
      </c>
      <c r="AO376" s="6"/>
      <c r="AP376" s="6"/>
      <c r="AQ376" s="6"/>
      <c r="AR376" s="6"/>
      <c r="AS376" s="6"/>
      <c r="AT376" s="6"/>
      <c r="AU376" s="6"/>
      <c r="AV376" s="6"/>
      <c r="AW376" s="6">
        <f t="shared" si="160"/>
        <v>0</v>
      </c>
      <c r="AX376" s="6" t="e">
        <f t="shared" si="161"/>
        <v>#N/A</v>
      </c>
      <c r="AY376" s="6" t="str">
        <f t="shared" si="162"/>
        <v/>
      </c>
      <c r="AZ376" s="6" t="str">
        <f t="shared" si="163"/>
        <v/>
      </c>
      <c r="BA376" s="6" t="str">
        <f t="shared" si="164"/>
        <v/>
      </c>
      <c r="BB376" s="6" t="str">
        <f t="shared" si="165"/>
        <v/>
      </c>
      <c r="BC376" s="40"/>
      <c r="BI376" t="s">
        <v>1105</v>
      </c>
      <c r="CS376" s="286"/>
      <c r="CT376" s="288"/>
      <c r="CU376" s="331" t="str">
        <f t="shared" si="144"/>
        <v/>
      </c>
      <c r="CV376" s="1" t="str">
        <f t="shared" si="166"/>
        <v/>
      </c>
      <c r="CW376" s="1" t="str">
        <f t="shared" si="167"/>
        <v/>
      </c>
      <c r="CZ376" s="343" t="str">
        <f t="shared" si="145"/>
        <v/>
      </c>
    </row>
    <row r="377" spans="1:104" s="1" customFormat="1" ht="13.5" customHeight="1" x14ac:dyDescent="0.2">
      <c r="A377" s="61">
        <v>362</v>
      </c>
      <c r="B377" s="218"/>
      <c r="C377" s="218"/>
      <c r="D377" s="218"/>
      <c r="E377" s="218"/>
      <c r="F377" s="218"/>
      <c r="G377" s="218"/>
      <c r="H377" s="218"/>
      <c r="I377" s="218"/>
      <c r="J377" s="218"/>
      <c r="K377" s="218"/>
      <c r="L377" s="219"/>
      <c r="M377" s="218"/>
      <c r="N377" s="254"/>
      <c r="O377" s="255"/>
      <c r="P377" s="293" t="str">
        <f>IF(G377="R",IF(OR(AND(実績自動車一覧!H377=SUM(実績事業所!$B$2-1),3&lt;実績自動車一覧!I377),AND(実績自動車一覧!H377=実績事業所!$B$2,4&gt;実績自動車一覧!I377)),"新規",""),"")</f>
        <v/>
      </c>
      <c r="Q377" s="290"/>
      <c r="R377" s="259"/>
      <c r="S377" s="204"/>
      <c r="T377" s="84"/>
      <c r="U377" s="85"/>
      <c r="V377" s="86"/>
      <c r="W377" s="87"/>
      <c r="X377" s="87"/>
      <c r="Y377" s="106"/>
      <c r="Z377" s="16"/>
      <c r="AA377" s="15" t="str">
        <f t="shared" si="146"/>
        <v/>
      </c>
      <c r="AB377" s="15" t="str">
        <f t="shared" si="147"/>
        <v/>
      </c>
      <c r="AC377" s="14" t="str">
        <f t="shared" si="148"/>
        <v/>
      </c>
      <c r="AD377" s="6" t="e">
        <f t="shared" si="149"/>
        <v>#N/A</v>
      </c>
      <c r="AE377" s="6" t="e">
        <f t="shared" si="150"/>
        <v>#N/A</v>
      </c>
      <c r="AF377" s="6" t="e">
        <f t="shared" si="151"/>
        <v>#N/A</v>
      </c>
      <c r="AG377" s="6" t="str">
        <f t="shared" si="152"/>
        <v/>
      </c>
      <c r="AH377" s="6">
        <f t="shared" si="153"/>
        <v>1</v>
      </c>
      <c r="AI377" s="6" t="e">
        <f t="shared" si="154"/>
        <v>#N/A</v>
      </c>
      <c r="AJ377" s="6" t="e">
        <f t="shared" si="155"/>
        <v>#N/A</v>
      </c>
      <c r="AK377" s="6" t="e">
        <f t="shared" si="156"/>
        <v>#N/A</v>
      </c>
      <c r="AL377" s="6" t="e">
        <f t="shared" si="157"/>
        <v>#N/A</v>
      </c>
      <c r="AM377" s="7" t="str">
        <f t="shared" si="158"/>
        <v xml:space="preserve"> </v>
      </c>
      <c r="AN377" s="6" t="e">
        <f t="shared" si="159"/>
        <v>#N/A</v>
      </c>
      <c r="AO377" s="6"/>
      <c r="AP377" s="6"/>
      <c r="AQ377" s="6"/>
      <c r="AR377" s="6"/>
      <c r="AS377" s="6"/>
      <c r="AT377" s="6"/>
      <c r="AU377" s="6"/>
      <c r="AV377" s="6"/>
      <c r="AW377" s="6">
        <f t="shared" si="160"/>
        <v>0</v>
      </c>
      <c r="AX377" s="6" t="e">
        <f t="shared" si="161"/>
        <v>#N/A</v>
      </c>
      <c r="AY377" s="6" t="str">
        <f t="shared" si="162"/>
        <v/>
      </c>
      <c r="AZ377" s="6" t="str">
        <f t="shared" si="163"/>
        <v/>
      </c>
      <c r="BA377" s="6" t="str">
        <f t="shared" si="164"/>
        <v/>
      </c>
      <c r="BB377" s="6" t="str">
        <f t="shared" si="165"/>
        <v/>
      </c>
      <c r="BC377" s="40"/>
      <c r="BI377" t="s">
        <v>2291</v>
      </c>
      <c r="CS377" s="286"/>
      <c r="CT377" s="288"/>
      <c r="CU377" s="331" t="str">
        <f t="shared" si="144"/>
        <v/>
      </c>
      <c r="CV377" s="1" t="str">
        <f t="shared" si="166"/>
        <v/>
      </c>
      <c r="CW377" s="1" t="str">
        <f t="shared" si="167"/>
        <v/>
      </c>
      <c r="CZ377" s="343" t="str">
        <f t="shared" si="145"/>
        <v/>
      </c>
    </row>
    <row r="378" spans="1:104" s="1" customFormat="1" ht="13.5" customHeight="1" x14ac:dyDescent="0.2">
      <c r="A378" s="61">
        <v>363</v>
      </c>
      <c r="B378" s="218"/>
      <c r="C378" s="218"/>
      <c r="D378" s="218"/>
      <c r="E378" s="218"/>
      <c r="F378" s="218"/>
      <c r="G378" s="218"/>
      <c r="H378" s="218"/>
      <c r="I378" s="218"/>
      <c r="J378" s="218"/>
      <c r="K378" s="218"/>
      <c r="L378" s="219"/>
      <c r="M378" s="218"/>
      <c r="N378" s="254"/>
      <c r="O378" s="255"/>
      <c r="P378" s="293" t="str">
        <f>IF(G378="R",IF(OR(AND(実績自動車一覧!H378=SUM(実績事業所!$B$2-1),3&lt;実績自動車一覧!I378),AND(実績自動車一覧!H378=実績事業所!$B$2,4&gt;実績自動車一覧!I378)),"新規",""),"")</f>
        <v/>
      </c>
      <c r="Q378" s="290"/>
      <c r="R378" s="259"/>
      <c r="S378" s="204"/>
      <c r="T378" s="84"/>
      <c r="U378" s="85"/>
      <c r="V378" s="86"/>
      <c r="W378" s="87"/>
      <c r="X378" s="87"/>
      <c r="Y378" s="106"/>
      <c r="Z378" s="16"/>
      <c r="AA378" s="15" t="str">
        <f t="shared" si="146"/>
        <v/>
      </c>
      <c r="AB378" s="15" t="str">
        <f t="shared" si="147"/>
        <v/>
      </c>
      <c r="AC378" s="14" t="str">
        <f t="shared" si="148"/>
        <v/>
      </c>
      <c r="AD378" s="6" t="e">
        <f t="shared" si="149"/>
        <v>#N/A</v>
      </c>
      <c r="AE378" s="6" t="e">
        <f t="shared" si="150"/>
        <v>#N/A</v>
      </c>
      <c r="AF378" s="6" t="e">
        <f t="shared" si="151"/>
        <v>#N/A</v>
      </c>
      <c r="AG378" s="6" t="str">
        <f t="shared" si="152"/>
        <v/>
      </c>
      <c r="AH378" s="6">
        <f t="shared" si="153"/>
        <v>1</v>
      </c>
      <c r="AI378" s="6" t="e">
        <f t="shared" si="154"/>
        <v>#N/A</v>
      </c>
      <c r="AJ378" s="6" t="e">
        <f t="shared" si="155"/>
        <v>#N/A</v>
      </c>
      <c r="AK378" s="6" t="e">
        <f t="shared" si="156"/>
        <v>#N/A</v>
      </c>
      <c r="AL378" s="6" t="e">
        <f t="shared" si="157"/>
        <v>#N/A</v>
      </c>
      <c r="AM378" s="7" t="str">
        <f t="shared" si="158"/>
        <v xml:space="preserve"> </v>
      </c>
      <c r="AN378" s="6" t="e">
        <f t="shared" si="159"/>
        <v>#N/A</v>
      </c>
      <c r="AO378" s="6"/>
      <c r="AP378" s="6"/>
      <c r="AQ378" s="6"/>
      <c r="AR378" s="6"/>
      <c r="AS378" s="6"/>
      <c r="AT378" s="6"/>
      <c r="AU378" s="6"/>
      <c r="AV378" s="6"/>
      <c r="AW378" s="6">
        <f t="shared" si="160"/>
        <v>0</v>
      </c>
      <c r="AX378" s="6" t="e">
        <f t="shared" si="161"/>
        <v>#N/A</v>
      </c>
      <c r="AY378" s="6" t="str">
        <f t="shared" si="162"/>
        <v/>
      </c>
      <c r="AZ378" s="6" t="str">
        <f t="shared" si="163"/>
        <v/>
      </c>
      <c r="BA378" s="6" t="str">
        <f t="shared" si="164"/>
        <v/>
      </c>
      <c r="BB378" s="6" t="str">
        <f t="shared" si="165"/>
        <v/>
      </c>
      <c r="BC378" s="40"/>
      <c r="BI378" t="s">
        <v>700</v>
      </c>
      <c r="CS378" s="286"/>
      <c r="CT378" s="288"/>
      <c r="CU378" s="331" t="str">
        <f t="shared" si="144"/>
        <v/>
      </c>
      <c r="CV378" s="1" t="str">
        <f t="shared" si="166"/>
        <v/>
      </c>
      <c r="CW378" s="1" t="str">
        <f t="shared" si="167"/>
        <v/>
      </c>
      <c r="CZ378" s="343" t="str">
        <f t="shared" si="145"/>
        <v/>
      </c>
    </row>
    <row r="379" spans="1:104" s="1" customFormat="1" ht="13.5" customHeight="1" x14ac:dyDescent="0.2">
      <c r="A379" s="61">
        <v>364</v>
      </c>
      <c r="B379" s="218"/>
      <c r="C379" s="218"/>
      <c r="D379" s="218"/>
      <c r="E379" s="218"/>
      <c r="F379" s="218"/>
      <c r="G379" s="218"/>
      <c r="H379" s="218"/>
      <c r="I379" s="218"/>
      <c r="J379" s="218"/>
      <c r="K379" s="218"/>
      <c r="L379" s="219"/>
      <c r="M379" s="218"/>
      <c r="N379" s="254"/>
      <c r="O379" s="255"/>
      <c r="P379" s="293" t="str">
        <f>IF(G379="R",IF(OR(AND(実績自動車一覧!H379=SUM(実績事業所!$B$2-1),3&lt;実績自動車一覧!I379),AND(実績自動車一覧!H379=実績事業所!$B$2,4&gt;実績自動車一覧!I379)),"新規",""),"")</f>
        <v/>
      </c>
      <c r="Q379" s="290"/>
      <c r="R379" s="259"/>
      <c r="S379" s="204"/>
      <c r="T379" s="84"/>
      <c r="U379" s="85"/>
      <c r="V379" s="86"/>
      <c r="W379" s="87"/>
      <c r="X379" s="87"/>
      <c r="Y379" s="106"/>
      <c r="Z379" s="16"/>
      <c r="AA379" s="15" t="str">
        <f t="shared" si="146"/>
        <v/>
      </c>
      <c r="AB379" s="15" t="str">
        <f t="shared" si="147"/>
        <v/>
      </c>
      <c r="AC379" s="14" t="str">
        <f t="shared" si="148"/>
        <v/>
      </c>
      <c r="AD379" s="6" t="e">
        <f t="shared" si="149"/>
        <v>#N/A</v>
      </c>
      <c r="AE379" s="6" t="e">
        <f t="shared" si="150"/>
        <v>#N/A</v>
      </c>
      <c r="AF379" s="6" t="e">
        <f t="shared" si="151"/>
        <v>#N/A</v>
      </c>
      <c r="AG379" s="6" t="str">
        <f t="shared" si="152"/>
        <v/>
      </c>
      <c r="AH379" s="6">
        <f t="shared" si="153"/>
        <v>1</v>
      </c>
      <c r="AI379" s="6" t="e">
        <f t="shared" si="154"/>
        <v>#N/A</v>
      </c>
      <c r="AJ379" s="6" t="e">
        <f t="shared" si="155"/>
        <v>#N/A</v>
      </c>
      <c r="AK379" s="6" t="e">
        <f t="shared" si="156"/>
        <v>#N/A</v>
      </c>
      <c r="AL379" s="6" t="e">
        <f t="shared" si="157"/>
        <v>#N/A</v>
      </c>
      <c r="AM379" s="7" t="str">
        <f t="shared" si="158"/>
        <v xml:space="preserve"> </v>
      </c>
      <c r="AN379" s="6" t="e">
        <f t="shared" si="159"/>
        <v>#N/A</v>
      </c>
      <c r="AO379" s="6"/>
      <c r="AP379" s="6"/>
      <c r="AQ379" s="6"/>
      <c r="AR379" s="6"/>
      <c r="AS379" s="6"/>
      <c r="AT379" s="6"/>
      <c r="AU379" s="6"/>
      <c r="AV379" s="6"/>
      <c r="AW379" s="6">
        <f t="shared" si="160"/>
        <v>0</v>
      </c>
      <c r="AX379" s="6" t="e">
        <f t="shared" si="161"/>
        <v>#N/A</v>
      </c>
      <c r="AY379" s="6" t="str">
        <f t="shared" si="162"/>
        <v/>
      </c>
      <c r="AZ379" s="6" t="str">
        <f t="shared" si="163"/>
        <v/>
      </c>
      <c r="BA379" s="6" t="str">
        <f t="shared" si="164"/>
        <v/>
      </c>
      <c r="BB379" s="6" t="str">
        <f t="shared" si="165"/>
        <v/>
      </c>
      <c r="BC379" s="40"/>
      <c r="BI379" t="s">
        <v>641</v>
      </c>
      <c r="CS379" s="286"/>
      <c r="CT379" s="288"/>
      <c r="CU379" s="331" t="str">
        <f t="shared" si="144"/>
        <v/>
      </c>
      <c r="CV379" s="1" t="str">
        <f t="shared" si="166"/>
        <v/>
      </c>
      <c r="CW379" s="1" t="str">
        <f t="shared" si="167"/>
        <v/>
      </c>
      <c r="CZ379" s="343" t="str">
        <f t="shared" si="145"/>
        <v/>
      </c>
    </row>
    <row r="380" spans="1:104" s="1" customFormat="1" ht="13.5" customHeight="1" x14ac:dyDescent="0.2">
      <c r="A380" s="61">
        <v>365</v>
      </c>
      <c r="B380" s="218"/>
      <c r="C380" s="218"/>
      <c r="D380" s="218"/>
      <c r="E380" s="218"/>
      <c r="F380" s="218"/>
      <c r="G380" s="218"/>
      <c r="H380" s="218"/>
      <c r="I380" s="218"/>
      <c r="J380" s="218"/>
      <c r="K380" s="218"/>
      <c r="L380" s="219"/>
      <c r="M380" s="218"/>
      <c r="N380" s="254"/>
      <c r="O380" s="255"/>
      <c r="P380" s="293" t="str">
        <f>IF(G380="R",IF(OR(AND(実績自動車一覧!H380=SUM(実績事業所!$B$2-1),3&lt;実績自動車一覧!I380),AND(実績自動車一覧!H380=実績事業所!$B$2,4&gt;実績自動車一覧!I380)),"新規",""),"")</f>
        <v/>
      </c>
      <c r="Q380" s="290"/>
      <c r="R380" s="259"/>
      <c r="S380" s="204"/>
      <c r="T380" s="84"/>
      <c r="U380" s="85"/>
      <c r="V380" s="86"/>
      <c r="W380" s="87"/>
      <c r="X380" s="87"/>
      <c r="Y380" s="106"/>
      <c r="Z380" s="16"/>
      <c r="AA380" s="15" t="str">
        <f t="shared" si="146"/>
        <v/>
      </c>
      <c r="AB380" s="15" t="str">
        <f t="shared" si="147"/>
        <v/>
      </c>
      <c r="AC380" s="14" t="str">
        <f t="shared" si="148"/>
        <v/>
      </c>
      <c r="AD380" s="6" t="e">
        <f t="shared" si="149"/>
        <v>#N/A</v>
      </c>
      <c r="AE380" s="6" t="e">
        <f t="shared" si="150"/>
        <v>#N/A</v>
      </c>
      <c r="AF380" s="6" t="e">
        <f t="shared" si="151"/>
        <v>#N/A</v>
      </c>
      <c r="AG380" s="6" t="str">
        <f t="shared" si="152"/>
        <v/>
      </c>
      <c r="AH380" s="6">
        <f t="shared" si="153"/>
        <v>1</v>
      </c>
      <c r="AI380" s="6" t="e">
        <f t="shared" si="154"/>
        <v>#N/A</v>
      </c>
      <c r="AJ380" s="6" t="e">
        <f t="shared" si="155"/>
        <v>#N/A</v>
      </c>
      <c r="AK380" s="6" t="e">
        <f t="shared" si="156"/>
        <v>#N/A</v>
      </c>
      <c r="AL380" s="6" t="e">
        <f t="shared" si="157"/>
        <v>#N/A</v>
      </c>
      <c r="AM380" s="7" t="str">
        <f t="shared" si="158"/>
        <v xml:space="preserve"> </v>
      </c>
      <c r="AN380" s="6" t="e">
        <f t="shared" si="159"/>
        <v>#N/A</v>
      </c>
      <c r="AO380" s="6"/>
      <c r="AP380" s="6"/>
      <c r="AQ380" s="6"/>
      <c r="AR380" s="6"/>
      <c r="AS380" s="6"/>
      <c r="AT380" s="6"/>
      <c r="AU380" s="6"/>
      <c r="AV380" s="6"/>
      <c r="AW380" s="6">
        <f t="shared" si="160"/>
        <v>0</v>
      </c>
      <c r="AX380" s="6" t="e">
        <f t="shared" si="161"/>
        <v>#N/A</v>
      </c>
      <c r="AY380" s="6" t="str">
        <f t="shared" si="162"/>
        <v/>
      </c>
      <c r="AZ380" s="6" t="str">
        <f t="shared" si="163"/>
        <v/>
      </c>
      <c r="BA380" s="6" t="str">
        <f t="shared" si="164"/>
        <v/>
      </c>
      <c r="BB380" s="6" t="str">
        <f t="shared" si="165"/>
        <v/>
      </c>
      <c r="BC380" s="40"/>
      <c r="BI380" t="s">
        <v>643</v>
      </c>
      <c r="CS380" s="286"/>
      <c r="CT380" s="288"/>
      <c r="CU380" s="331" t="str">
        <f t="shared" si="144"/>
        <v/>
      </c>
      <c r="CV380" s="1" t="str">
        <f t="shared" si="166"/>
        <v/>
      </c>
      <c r="CW380" s="1" t="str">
        <f t="shared" si="167"/>
        <v/>
      </c>
      <c r="CZ380" s="343" t="str">
        <f t="shared" si="145"/>
        <v/>
      </c>
    </row>
    <row r="381" spans="1:104" s="1" customFormat="1" ht="13.5" customHeight="1" x14ac:dyDescent="0.2">
      <c r="A381" s="61">
        <v>366</v>
      </c>
      <c r="B381" s="218"/>
      <c r="C381" s="218"/>
      <c r="D381" s="218"/>
      <c r="E381" s="218"/>
      <c r="F381" s="218"/>
      <c r="G381" s="218"/>
      <c r="H381" s="218"/>
      <c r="I381" s="218"/>
      <c r="J381" s="218"/>
      <c r="K381" s="218"/>
      <c r="L381" s="219"/>
      <c r="M381" s="218"/>
      <c r="N381" s="254"/>
      <c r="O381" s="255"/>
      <c r="P381" s="293" t="str">
        <f>IF(G381="R",IF(OR(AND(実績自動車一覧!H381=SUM(実績事業所!$B$2-1),3&lt;実績自動車一覧!I381),AND(実績自動車一覧!H381=実績事業所!$B$2,4&gt;実績自動車一覧!I381)),"新規",""),"")</f>
        <v/>
      </c>
      <c r="Q381" s="290"/>
      <c r="R381" s="259"/>
      <c r="S381" s="204"/>
      <c r="T381" s="84"/>
      <c r="U381" s="85"/>
      <c r="V381" s="86"/>
      <c r="W381" s="87"/>
      <c r="X381" s="87"/>
      <c r="Y381" s="106"/>
      <c r="Z381" s="16"/>
      <c r="AA381" s="15" t="str">
        <f t="shared" si="146"/>
        <v/>
      </c>
      <c r="AB381" s="15" t="str">
        <f t="shared" si="147"/>
        <v/>
      </c>
      <c r="AC381" s="14" t="str">
        <f t="shared" si="148"/>
        <v/>
      </c>
      <c r="AD381" s="6" t="e">
        <f t="shared" si="149"/>
        <v>#N/A</v>
      </c>
      <c r="AE381" s="6" t="e">
        <f t="shared" si="150"/>
        <v>#N/A</v>
      </c>
      <c r="AF381" s="6" t="e">
        <f t="shared" si="151"/>
        <v>#N/A</v>
      </c>
      <c r="AG381" s="6" t="str">
        <f t="shared" si="152"/>
        <v/>
      </c>
      <c r="AH381" s="6">
        <f t="shared" si="153"/>
        <v>1</v>
      </c>
      <c r="AI381" s="6" t="e">
        <f t="shared" si="154"/>
        <v>#N/A</v>
      </c>
      <c r="AJ381" s="6" t="e">
        <f t="shared" si="155"/>
        <v>#N/A</v>
      </c>
      <c r="AK381" s="6" t="e">
        <f t="shared" si="156"/>
        <v>#N/A</v>
      </c>
      <c r="AL381" s="6" t="e">
        <f t="shared" si="157"/>
        <v>#N/A</v>
      </c>
      <c r="AM381" s="7" t="str">
        <f t="shared" si="158"/>
        <v xml:space="preserve"> </v>
      </c>
      <c r="AN381" s="6" t="e">
        <f t="shared" si="159"/>
        <v>#N/A</v>
      </c>
      <c r="AO381" s="6"/>
      <c r="AP381" s="6"/>
      <c r="AQ381" s="6"/>
      <c r="AR381" s="6"/>
      <c r="AS381" s="6"/>
      <c r="AT381" s="6"/>
      <c r="AU381" s="6"/>
      <c r="AV381" s="6"/>
      <c r="AW381" s="6">
        <f t="shared" si="160"/>
        <v>0</v>
      </c>
      <c r="AX381" s="6" t="e">
        <f t="shared" si="161"/>
        <v>#N/A</v>
      </c>
      <c r="AY381" s="6" t="str">
        <f t="shared" si="162"/>
        <v/>
      </c>
      <c r="AZ381" s="6" t="str">
        <f t="shared" si="163"/>
        <v/>
      </c>
      <c r="BA381" s="6" t="str">
        <f t="shared" si="164"/>
        <v/>
      </c>
      <c r="BB381" s="6" t="str">
        <f t="shared" si="165"/>
        <v/>
      </c>
      <c r="BC381" s="40"/>
      <c r="BI381" t="s">
        <v>645</v>
      </c>
      <c r="CS381" s="286"/>
      <c r="CT381" s="288"/>
      <c r="CU381" s="331" t="str">
        <f t="shared" si="144"/>
        <v/>
      </c>
      <c r="CV381" s="1" t="str">
        <f t="shared" si="166"/>
        <v/>
      </c>
      <c r="CW381" s="1" t="str">
        <f t="shared" si="167"/>
        <v/>
      </c>
      <c r="CZ381" s="343" t="str">
        <f t="shared" si="145"/>
        <v/>
      </c>
    </row>
    <row r="382" spans="1:104" s="1" customFormat="1" ht="13.5" customHeight="1" x14ac:dyDescent="0.2">
      <c r="A382" s="61">
        <v>367</v>
      </c>
      <c r="B382" s="218"/>
      <c r="C382" s="218"/>
      <c r="D382" s="218"/>
      <c r="E382" s="218"/>
      <c r="F382" s="218"/>
      <c r="G382" s="218"/>
      <c r="H382" s="218"/>
      <c r="I382" s="218"/>
      <c r="J382" s="218"/>
      <c r="K382" s="218"/>
      <c r="L382" s="219"/>
      <c r="M382" s="218"/>
      <c r="N382" s="254"/>
      <c r="O382" s="255"/>
      <c r="P382" s="293" t="str">
        <f>IF(G382="R",IF(OR(AND(実績自動車一覧!H382=SUM(実績事業所!$B$2-1),3&lt;実績自動車一覧!I382),AND(実績自動車一覧!H382=実績事業所!$B$2,4&gt;実績自動車一覧!I382)),"新規",""),"")</f>
        <v/>
      </c>
      <c r="Q382" s="290"/>
      <c r="R382" s="259"/>
      <c r="S382" s="204"/>
      <c r="T382" s="84"/>
      <c r="U382" s="85"/>
      <c r="V382" s="86"/>
      <c r="W382" s="87"/>
      <c r="X382" s="87"/>
      <c r="Y382" s="106"/>
      <c r="Z382" s="16"/>
      <c r="AA382" s="15" t="str">
        <f t="shared" si="146"/>
        <v/>
      </c>
      <c r="AB382" s="15" t="str">
        <f t="shared" si="147"/>
        <v/>
      </c>
      <c r="AC382" s="14" t="str">
        <f t="shared" si="148"/>
        <v/>
      </c>
      <c r="AD382" s="6" t="e">
        <f t="shared" si="149"/>
        <v>#N/A</v>
      </c>
      <c r="AE382" s="6" t="e">
        <f t="shared" si="150"/>
        <v>#N/A</v>
      </c>
      <c r="AF382" s="6" t="e">
        <f t="shared" si="151"/>
        <v>#N/A</v>
      </c>
      <c r="AG382" s="6" t="str">
        <f t="shared" si="152"/>
        <v/>
      </c>
      <c r="AH382" s="6">
        <f t="shared" si="153"/>
        <v>1</v>
      </c>
      <c r="AI382" s="6" t="e">
        <f t="shared" si="154"/>
        <v>#N/A</v>
      </c>
      <c r="AJ382" s="6" t="e">
        <f t="shared" si="155"/>
        <v>#N/A</v>
      </c>
      <c r="AK382" s="6" t="e">
        <f t="shared" si="156"/>
        <v>#N/A</v>
      </c>
      <c r="AL382" s="6" t="e">
        <f t="shared" si="157"/>
        <v>#N/A</v>
      </c>
      <c r="AM382" s="7" t="str">
        <f t="shared" si="158"/>
        <v xml:space="preserve"> </v>
      </c>
      <c r="AN382" s="6" t="e">
        <f t="shared" si="159"/>
        <v>#N/A</v>
      </c>
      <c r="AO382" s="6"/>
      <c r="AP382" s="6"/>
      <c r="AQ382" s="6"/>
      <c r="AR382" s="6"/>
      <c r="AS382" s="6"/>
      <c r="AT382" s="6"/>
      <c r="AU382" s="6"/>
      <c r="AV382" s="6"/>
      <c r="AW382" s="6">
        <f t="shared" si="160"/>
        <v>0</v>
      </c>
      <c r="AX382" s="6" t="e">
        <f t="shared" si="161"/>
        <v>#N/A</v>
      </c>
      <c r="AY382" s="6" t="str">
        <f t="shared" si="162"/>
        <v/>
      </c>
      <c r="AZ382" s="6" t="str">
        <f t="shared" si="163"/>
        <v/>
      </c>
      <c r="BA382" s="6" t="str">
        <f t="shared" si="164"/>
        <v/>
      </c>
      <c r="BB382" s="6" t="str">
        <f t="shared" si="165"/>
        <v/>
      </c>
      <c r="BC382" s="40"/>
      <c r="BI382" t="s">
        <v>699</v>
      </c>
      <c r="CS382" s="286"/>
      <c r="CT382" s="288"/>
      <c r="CU382" s="331" t="str">
        <f t="shared" si="144"/>
        <v/>
      </c>
      <c r="CV382" s="1" t="str">
        <f t="shared" si="166"/>
        <v/>
      </c>
      <c r="CW382" s="1" t="str">
        <f t="shared" si="167"/>
        <v/>
      </c>
      <c r="CZ382" s="343" t="str">
        <f t="shared" si="145"/>
        <v/>
      </c>
    </row>
    <row r="383" spans="1:104" s="1" customFormat="1" ht="13.5" customHeight="1" x14ac:dyDescent="0.2">
      <c r="A383" s="61">
        <v>368</v>
      </c>
      <c r="B383" s="218"/>
      <c r="C383" s="218"/>
      <c r="D383" s="218"/>
      <c r="E383" s="218"/>
      <c r="F383" s="218"/>
      <c r="G383" s="218"/>
      <c r="H383" s="218"/>
      <c r="I383" s="218"/>
      <c r="J383" s="218"/>
      <c r="K383" s="218"/>
      <c r="L383" s="219"/>
      <c r="M383" s="218"/>
      <c r="N383" s="254"/>
      <c r="O383" s="255"/>
      <c r="P383" s="293" t="str">
        <f>IF(G383="R",IF(OR(AND(実績自動車一覧!H383=SUM(実績事業所!$B$2-1),3&lt;実績自動車一覧!I383),AND(実績自動車一覧!H383=実績事業所!$B$2,4&gt;実績自動車一覧!I383)),"新規",""),"")</f>
        <v/>
      </c>
      <c r="Q383" s="290"/>
      <c r="R383" s="259"/>
      <c r="S383" s="204"/>
      <c r="T383" s="84"/>
      <c r="U383" s="85"/>
      <c r="V383" s="86"/>
      <c r="W383" s="87"/>
      <c r="X383" s="87"/>
      <c r="Y383" s="106"/>
      <c r="Z383" s="16"/>
      <c r="AA383" s="15" t="str">
        <f t="shared" si="146"/>
        <v/>
      </c>
      <c r="AB383" s="15" t="str">
        <f t="shared" si="147"/>
        <v/>
      </c>
      <c r="AC383" s="14" t="str">
        <f t="shared" si="148"/>
        <v/>
      </c>
      <c r="AD383" s="6" t="e">
        <f t="shared" si="149"/>
        <v>#N/A</v>
      </c>
      <c r="AE383" s="6" t="e">
        <f t="shared" si="150"/>
        <v>#N/A</v>
      </c>
      <c r="AF383" s="6" t="e">
        <f t="shared" si="151"/>
        <v>#N/A</v>
      </c>
      <c r="AG383" s="6" t="str">
        <f t="shared" si="152"/>
        <v/>
      </c>
      <c r="AH383" s="6">
        <f t="shared" si="153"/>
        <v>1</v>
      </c>
      <c r="AI383" s="6" t="e">
        <f t="shared" si="154"/>
        <v>#N/A</v>
      </c>
      <c r="AJ383" s="6" t="e">
        <f t="shared" si="155"/>
        <v>#N/A</v>
      </c>
      <c r="AK383" s="6" t="e">
        <f t="shared" si="156"/>
        <v>#N/A</v>
      </c>
      <c r="AL383" s="6" t="e">
        <f t="shared" si="157"/>
        <v>#N/A</v>
      </c>
      <c r="AM383" s="7" t="str">
        <f t="shared" si="158"/>
        <v xml:space="preserve"> </v>
      </c>
      <c r="AN383" s="6" t="e">
        <f t="shared" si="159"/>
        <v>#N/A</v>
      </c>
      <c r="AO383" s="6"/>
      <c r="AP383" s="6"/>
      <c r="AQ383" s="6"/>
      <c r="AR383" s="6"/>
      <c r="AS383" s="6"/>
      <c r="AT383" s="6"/>
      <c r="AU383" s="6"/>
      <c r="AV383" s="6"/>
      <c r="AW383" s="6">
        <f t="shared" si="160"/>
        <v>0</v>
      </c>
      <c r="AX383" s="6" t="e">
        <f t="shared" si="161"/>
        <v>#N/A</v>
      </c>
      <c r="AY383" s="6" t="str">
        <f t="shared" si="162"/>
        <v/>
      </c>
      <c r="AZ383" s="6" t="str">
        <f t="shared" si="163"/>
        <v/>
      </c>
      <c r="BA383" s="6" t="str">
        <f t="shared" si="164"/>
        <v/>
      </c>
      <c r="BB383" s="6" t="str">
        <f t="shared" si="165"/>
        <v/>
      </c>
      <c r="BC383" s="40"/>
      <c r="BI383" t="s">
        <v>640</v>
      </c>
      <c r="CS383" s="286"/>
      <c r="CT383" s="288"/>
      <c r="CU383" s="331" t="str">
        <f t="shared" si="144"/>
        <v/>
      </c>
      <c r="CV383" s="1" t="str">
        <f t="shared" si="166"/>
        <v/>
      </c>
      <c r="CW383" s="1" t="str">
        <f t="shared" si="167"/>
        <v/>
      </c>
      <c r="CZ383" s="343" t="str">
        <f t="shared" si="145"/>
        <v/>
      </c>
    </row>
    <row r="384" spans="1:104" s="1" customFormat="1" ht="13.5" customHeight="1" x14ac:dyDescent="0.2">
      <c r="A384" s="61">
        <v>369</v>
      </c>
      <c r="B384" s="218"/>
      <c r="C384" s="218"/>
      <c r="D384" s="218"/>
      <c r="E384" s="218"/>
      <c r="F384" s="218"/>
      <c r="G384" s="218"/>
      <c r="H384" s="218"/>
      <c r="I384" s="218"/>
      <c r="J384" s="218"/>
      <c r="K384" s="218"/>
      <c r="L384" s="219"/>
      <c r="M384" s="218"/>
      <c r="N384" s="254"/>
      <c r="O384" s="255"/>
      <c r="P384" s="293" t="str">
        <f>IF(G384="R",IF(OR(AND(実績自動車一覧!H384=SUM(実績事業所!$B$2-1),3&lt;実績自動車一覧!I384),AND(実績自動車一覧!H384=実績事業所!$B$2,4&gt;実績自動車一覧!I384)),"新規",""),"")</f>
        <v/>
      </c>
      <c r="Q384" s="290"/>
      <c r="R384" s="259"/>
      <c r="S384" s="204"/>
      <c r="T384" s="84"/>
      <c r="U384" s="85"/>
      <c r="V384" s="86"/>
      <c r="W384" s="87"/>
      <c r="X384" s="87"/>
      <c r="Y384" s="106"/>
      <c r="Z384" s="16"/>
      <c r="AA384" s="15" t="str">
        <f t="shared" si="146"/>
        <v/>
      </c>
      <c r="AB384" s="15" t="str">
        <f t="shared" si="147"/>
        <v/>
      </c>
      <c r="AC384" s="14" t="str">
        <f t="shared" si="148"/>
        <v/>
      </c>
      <c r="AD384" s="6" t="e">
        <f t="shared" si="149"/>
        <v>#N/A</v>
      </c>
      <c r="AE384" s="6" t="e">
        <f t="shared" si="150"/>
        <v>#N/A</v>
      </c>
      <c r="AF384" s="6" t="e">
        <f t="shared" si="151"/>
        <v>#N/A</v>
      </c>
      <c r="AG384" s="6" t="str">
        <f t="shared" si="152"/>
        <v/>
      </c>
      <c r="AH384" s="6">
        <f t="shared" si="153"/>
        <v>1</v>
      </c>
      <c r="AI384" s="6" t="e">
        <f t="shared" si="154"/>
        <v>#N/A</v>
      </c>
      <c r="AJ384" s="6" t="e">
        <f t="shared" si="155"/>
        <v>#N/A</v>
      </c>
      <c r="AK384" s="6" t="e">
        <f t="shared" si="156"/>
        <v>#N/A</v>
      </c>
      <c r="AL384" s="6" t="e">
        <f t="shared" si="157"/>
        <v>#N/A</v>
      </c>
      <c r="AM384" s="7" t="str">
        <f t="shared" si="158"/>
        <v xml:space="preserve"> </v>
      </c>
      <c r="AN384" s="6" t="e">
        <f t="shared" si="159"/>
        <v>#N/A</v>
      </c>
      <c r="AO384" s="6"/>
      <c r="AP384" s="6"/>
      <c r="AQ384" s="6"/>
      <c r="AR384" s="6"/>
      <c r="AS384" s="6"/>
      <c r="AT384" s="6"/>
      <c r="AU384" s="6"/>
      <c r="AV384" s="6"/>
      <c r="AW384" s="6">
        <f t="shared" si="160"/>
        <v>0</v>
      </c>
      <c r="AX384" s="6" t="e">
        <f t="shared" si="161"/>
        <v>#N/A</v>
      </c>
      <c r="AY384" s="6" t="str">
        <f t="shared" si="162"/>
        <v/>
      </c>
      <c r="AZ384" s="6" t="str">
        <f t="shared" si="163"/>
        <v/>
      </c>
      <c r="BA384" s="6" t="str">
        <f t="shared" si="164"/>
        <v/>
      </c>
      <c r="BB384" s="6" t="str">
        <f t="shared" si="165"/>
        <v/>
      </c>
      <c r="BC384" s="40"/>
      <c r="BI384" t="s">
        <v>642</v>
      </c>
      <c r="CS384" s="286"/>
      <c r="CT384" s="288"/>
      <c r="CU384" s="331" t="str">
        <f t="shared" si="144"/>
        <v/>
      </c>
      <c r="CV384" s="1" t="str">
        <f t="shared" si="166"/>
        <v/>
      </c>
      <c r="CW384" s="1" t="str">
        <f t="shared" si="167"/>
        <v/>
      </c>
      <c r="CZ384" s="343" t="str">
        <f t="shared" si="145"/>
        <v/>
      </c>
    </row>
    <row r="385" spans="1:104" s="1" customFormat="1" ht="13.5" customHeight="1" x14ac:dyDescent="0.2">
      <c r="A385" s="61">
        <v>370</v>
      </c>
      <c r="B385" s="218"/>
      <c r="C385" s="218"/>
      <c r="D385" s="218"/>
      <c r="E385" s="218"/>
      <c r="F385" s="218"/>
      <c r="G385" s="218"/>
      <c r="H385" s="218"/>
      <c r="I385" s="218"/>
      <c r="J385" s="218"/>
      <c r="K385" s="218"/>
      <c r="L385" s="219"/>
      <c r="M385" s="218"/>
      <c r="N385" s="254"/>
      <c r="O385" s="255"/>
      <c r="P385" s="293" t="str">
        <f>IF(G385="R",IF(OR(AND(実績自動車一覧!H385=SUM(実績事業所!$B$2-1),3&lt;実績自動車一覧!I385),AND(実績自動車一覧!H385=実績事業所!$B$2,4&gt;実績自動車一覧!I385)),"新規",""),"")</f>
        <v/>
      </c>
      <c r="Q385" s="290"/>
      <c r="R385" s="259"/>
      <c r="S385" s="204"/>
      <c r="T385" s="84"/>
      <c r="U385" s="85"/>
      <c r="V385" s="86"/>
      <c r="W385" s="87"/>
      <c r="X385" s="87"/>
      <c r="Y385" s="106"/>
      <c r="Z385" s="16"/>
      <c r="AA385" s="15" t="str">
        <f t="shared" si="146"/>
        <v/>
      </c>
      <c r="AB385" s="15" t="str">
        <f t="shared" si="147"/>
        <v/>
      </c>
      <c r="AC385" s="14" t="str">
        <f t="shared" si="148"/>
        <v/>
      </c>
      <c r="AD385" s="6" t="e">
        <f t="shared" si="149"/>
        <v>#N/A</v>
      </c>
      <c r="AE385" s="6" t="e">
        <f t="shared" si="150"/>
        <v>#N/A</v>
      </c>
      <c r="AF385" s="6" t="e">
        <f t="shared" si="151"/>
        <v>#N/A</v>
      </c>
      <c r="AG385" s="6" t="str">
        <f t="shared" si="152"/>
        <v/>
      </c>
      <c r="AH385" s="6">
        <f t="shared" si="153"/>
        <v>1</v>
      </c>
      <c r="AI385" s="6" t="e">
        <f t="shared" si="154"/>
        <v>#N/A</v>
      </c>
      <c r="AJ385" s="6" t="e">
        <f t="shared" si="155"/>
        <v>#N/A</v>
      </c>
      <c r="AK385" s="6" t="e">
        <f t="shared" si="156"/>
        <v>#N/A</v>
      </c>
      <c r="AL385" s="6" t="e">
        <f t="shared" si="157"/>
        <v>#N/A</v>
      </c>
      <c r="AM385" s="7" t="str">
        <f t="shared" si="158"/>
        <v xml:space="preserve"> </v>
      </c>
      <c r="AN385" s="6" t="e">
        <f t="shared" si="159"/>
        <v>#N/A</v>
      </c>
      <c r="AO385" s="6"/>
      <c r="AP385" s="6"/>
      <c r="AQ385" s="6"/>
      <c r="AR385" s="6"/>
      <c r="AS385" s="6"/>
      <c r="AT385" s="6"/>
      <c r="AU385" s="6"/>
      <c r="AV385" s="6"/>
      <c r="AW385" s="6">
        <f t="shared" si="160"/>
        <v>0</v>
      </c>
      <c r="AX385" s="6" t="e">
        <f t="shared" si="161"/>
        <v>#N/A</v>
      </c>
      <c r="AY385" s="6" t="str">
        <f t="shared" si="162"/>
        <v/>
      </c>
      <c r="AZ385" s="6" t="str">
        <f t="shared" si="163"/>
        <v/>
      </c>
      <c r="BA385" s="6" t="str">
        <f t="shared" si="164"/>
        <v/>
      </c>
      <c r="BB385" s="6" t="str">
        <f t="shared" si="165"/>
        <v/>
      </c>
      <c r="BC385" s="40"/>
      <c r="BI385" t="s">
        <v>644</v>
      </c>
      <c r="CS385" s="286"/>
      <c r="CT385" s="288"/>
      <c r="CU385" s="331" t="str">
        <f t="shared" si="144"/>
        <v/>
      </c>
      <c r="CV385" s="1" t="str">
        <f t="shared" si="166"/>
        <v/>
      </c>
      <c r="CW385" s="1" t="str">
        <f t="shared" si="167"/>
        <v/>
      </c>
      <c r="CZ385" s="343" t="str">
        <f t="shared" si="145"/>
        <v/>
      </c>
    </row>
    <row r="386" spans="1:104" s="1" customFormat="1" ht="13.5" customHeight="1" x14ac:dyDescent="0.2">
      <c r="A386" s="61">
        <v>371</v>
      </c>
      <c r="B386" s="218"/>
      <c r="C386" s="218"/>
      <c r="D386" s="218"/>
      <c r="E386" s="218"/>
      <c r="F386" s="218"/>
      <c r="G386" s="218"/>
      <c r="H386" s="218"/>
      <c r="I386" s="218"/>
      <c r="J386" s="218"/>
      <c r="K386" s="218"/>
      <c r="L386" s="219"/>
      <c r="M386" s="218"/>
      <c r="N386" s="254"/>
      <c r="O386" s="255"/>
      <c r="P386" s="293" t="str">
        <f>IF(G386="R",IF(OR(AND(実績自動車一覧!H386=SUM(実績事業所!$B$2-1),3&lt;実績自動車一覧!I386),AND(実績自動車一覧!H386=実績事業所!$B$2,4&gt;実績自動車一覧!I386)),"新規",""),"")</f>
        <v/>
      </c>
      <c r="Q386" s="290"/>
      <c r="R386" s="259"/>
      <c r="S386" s="204"/>
      <c r="T386" s="84"/>
      <c r="U386" s="85"/>
      <c r="V386" s="86"/>
      <c r="W386" s="87"/>
      <c r="X386" s="87"/>
      <c r="Y386" s="106"/>
      <c r="Z386" s="16"/>
      <c r="AA386" s="15" t="str">
        <f t="shared" si="146"/>
        <v/>
      </c>
      <c r="AB386" s="15" t="str">
        <f t="shared" si="147"/>
        <v/>
      </c>
      <c r="AC386" s="14" t="str">
        <f t="shared" si="148"/>
        <v/>
      </c>
      <c r="AD386" s="6" t="e">
        <f t="shared" si="149"/>
        <v>#N/A</v>
      </c>
      <c r="AE386" s="6" t="e">
        <f t="shared" si="150"/>
        <v>#N/A</v>
      </c>
      <c r="AF386" s="6" t="e">
        <f t="shared" si="151"/>
        <v>#N/A</v>
      </c>
      <c r="AG386" s="6" t="str">
        <f t="shared" si="152"/>
        <v/>
      </c>
      <c r="AH386" s="6">
        <f t="shared" si="153"/>
        <v>1</v>
      </c>
      <c r="AI386" s="6" t="e">
        <f t="shared" si="154"/>
        <v>#N/A</v>
      </c>
      <c r="AJ386" s="6" t="e">
        <f t="shared" si="155"/>
        <v>#N/A</v>
      </c>
      <c r="AK386" s="6" t="e">
        <f t="shared" si="156"/>
        <v>#N/A</v>
      </c>
      <c r="AL386" s="6" t="e">
        <f t="shared" si="157"/>
        <v>#N/A</v>
      </c>
      <c r="AM386" s="7" t="str">
        <f t="shared" si="158"/>
        <v xml:space="preserve"> </v>
      </c>
      <c r="AN386" s="6" t="e">
        <f t="shared" si="159"/>
        <v>#N/A</v>
      </c>
      <c r="AO386" s="6"/>
      <c r="AP386" s="6"/>
      <c r="AQ386" s="6"/>
      <c r="AR386" s="6"/>
      <c r="AS386" s="6"/>
      <c r="AT386" s="6"/>
      <c r="AU386" s="6"/>
      <c r="AV386" s="6"/>
      <c r="AW386" s="6">
        <f t="shared" si="160"/>
        <v>0</v>
      </c>
      <c r="AX386" s="6" t="e">
        <f t="shared" si="161"/>
        <v>#N/A</v>
      </c>
      <c r="AY386" s="6" t="str">
        <f t="shared" si="162"/>
        <v/>
      </c>
      <c r="AZ386" s="6" t="str">
        <f t="shared" si="163"/>
        <v/>
      </c>
      <c r="BA386" s="6" t="str">
        <f t="shared" si="164"/>
        <v/>
      </c>
      <c r="BB386" s="6" t="str">
        <f t="shared" si="165"/>
        <v/>
      </c>
      <c r="BC386" s="40"/>
      <c r="BI386" t="s">
        <v>727</v>
      </c>
      <c r="CS386" s="286"/>
      <c r="CT386" s="288"/>
      <c r="CU386" s="331" t="str">
        <f t="shared" si="144"/>
        <v/>
      </c>
      <c r="CV386" s="1" t="str">
        <f t="shared" si="166"/>
        <v/>
      </c>
      <c r="CW386" s="1" t="str">
        <f t="shared" si="167"/>
        <v/>
      </c>
      <c r="CZ386" s="343" t="str">
        <f t="shared" si="145"/>
        <v/>
      </c>
    </row>
    <row r="387" spans="1:104" s="1" customFormat="1" ht="13.5" customHeight="1" x14ac:dyDescent="0.2">
      <c r="A387" s="61">
        <v>372</v>
      </c>
      <c r="B387" s="218"/>
      <c r="C387" s="218"/>
      <c r="D387" s="218"/>
      <c r="E387" s="218"/>
      <c r="F387" s="218"/>
      <c r="G387" s="218"/>
      <c r="H387" s="218"/>
      <c r="I387" s="218"/>
      <c r="J387" s="218"/>
      <c r="K387" s="218"/>
      <c r="L387" s="219"/>
      <c r="M387" s="218"/>
      <c r="N387" s="254"/>
      <c r="O387" s="255"/>
      <c r="P387" s="293" t="str">
        <f>IF(G387="R",IF(OR(AND(実績自動車一覧!H387=SUM(実績事業所!$B$2-1),3&lt;実績自動車一覧!I387),AND(実績自動車一覧!H387=実績事業所!$B$2,4&gt;実績自動車一覧!I387)),"新規",""),"")</f>
        <v/>
      </c>
      <c r="Q387" s="290"/>
      <c r="R387" s="259"/>
      <c r="S387" s="204"/>
      <c r="T387" s="84"/>
      <c r="U387" s="85"/>
      <c r="V387" s="86"/>
      <c r="W387" s="87"/>
      <c r="X387" s="87"/>
      <c r="Y387" s="106"/>
      <c r="Z387" s="16"/>
      <c r="AA387" s="15" t="str">
        <f t="shared" si="146"/>
        <v/>
      </c>
      <c r="AB387" s="15" t="str">
        <f t="shared" si="147"/>
        <v/>
      </c>
      <c r="AC387" s="14" t="str">
        <f t="shared" si="148"/>
        <v/>
      </c>
      <c r="AD387" s="6" t="e">
        <f t="shared" si="149"/>
        <v>#N/A</v>
      </c>
      <c r="AE387" s="6" t="e">
        <f t="shared" si="150"/>
        <v>#N/A</v>
      </c>
      <c r="AF387" s="6" t="e">
        <f t="shared" si="151"/>
        <v>#N/A</v>
      </c>
      <c r="AG387" s="6" t="str">
        <f t="shared" si="152"/>
        <v/>
      </c>
      <c r="AH387" s="6">
        <f t="shared" si="153"/>
        <v>1</v>
      </c>
      <c r="AI387" s="6" t="e">
        <f t="shared" si="154"/>
        <v>#N/A</v>
      </c>
      <c r="AJ387" s="6" t="e">
        <f t="shared" si="155"/>
        <v>#N/A</v>
      </c>
      <c r="AK387" s="6" t="e">
        <f t="shared" si="156"/>
        <v>#N/A</v>
      </c>
      <c r="AL387" s="6" t="e">
        <f t="shared" si="157"/>
        <v>#N/A</v>
      </c>
      <c r="AM387" s="7" t="str">
        <f t="shared" si="158"/>
        <v xml:space="preserve"> </v>
      </c>
      <c r="AN387" s="6" t="e">
        <f t="shared" si="159"/>
        <v>#N/A</v>
      </c>
      <c r="AO387" s="6"/>
      <c r="AP387" s="6"/>
      <c r="AQ387" s="6"/>
      <c r="AR387" s="6"/>
      <c r="AS387" s="6"/>
      <c r="AT387" s="6"/>
      <c r="AU387" s="6"/>
      <c r="AV387" s="6"/>
      <c r="AW387" s="6">
        <f t="shared" si="160"/>
        <v>0</v>
      </c>
      <c r="AX387" s="6" t="e">
        <f t="shared" si="161"/>
        <v>#N/A</v>
      </c>
      <c r="AY387" s="6" t="str">
        <f t="shared" si="162"/>
        <v/>
      </c>
      <c r="AZ387" s="6" t="str">
        <f t="shared" si="163"/>
        <v/>
      </c>
      <c r="BA387" s="6" t="str">
        <f t="shared" si="164"/>
        <v/>
      </c>
      <c r="BB387" s="6" t="str">
        <f t="shared" si="165"/>
        <v/>
      </c>
      <c r="BC387" s="40"/>
      <c r="BI387" t="s">
        <v>728</v>
      </c>
      <c r="CS387" s="286"/>
      <c r="CT387" s="288"/>
      <c r="CU387" s="331" t="str">
        <f t="shared" si="144"/>
        <v/>
      </c>
      <c r="CV387" s="1" t="str">
        <f t="shared" si="166"/>
        <v/>
      </c>
      <c r="CW387" s="1" t="str">
        <f t="shared" si="167"/>
        <v/>
      </c>
      <c r="CZ387" s="343" t="str">
        <f t="shared" si="145"/>
        <v/>
      </c>
    </row>
    <row r="388" spans="1:104" s="1" customFormat="1" ht="13.5" customHeight="1" x14ac:dyDescent="0.2">
      <c r="A388" s="61">
        <v>373</v>
      </c>
      <c r="B388" s="218"/>
      <c r="C388" s="218"/>
      <c r="D388" s="218"/>
      <c r="E388" s="218"/>
      <c r="F388" s="218"/>
      <c r="G388" s="218"/>
      <c r="H388" s="218"/>
      <c r="I388" s="218"/>
      <c r="J388" s="218"/>
      <c r="K388" s="218"/>
      <c r="L388" s="219"/>
      <c r="M388" s="218"/>
      <c r="N388" s="254"/>
      <c r="O388" s="255"/>
      <c r="P388" s="293" t="str">
        <f>IF(G388="R",IF(OR(AND(実績自動車一覧!H388=SUM(実績事業所!$B$2-1),3&lt;実績自動車一覧!I388),AND(実績自動車一覧!H388=実績事業所!$B$2,4&gt;実績自動車一覧!I388)),"新規",""),"")</f>
        <v/>
      </c>
      <c r="Q388" s="290"/>
      <c r="R388" s="259"/>
      <c r="S388" s="204"/>
      <c r="T388" s="84"/>
      <c r="U388" s="85"/>
      <c r="V388" s="86"/>
      <c r="W388" s="87"/>
      <c r="X388" s="87"/>
      <c r="Y388" s="106"/>
      <c r="Z388" s="16"/>
      <c r="AA388" s="15" t="str">
        <f t="shared" si="146"/>
        <v/>
      </c>
      <c r="AB388" s="15" t="str">
        <f t="shared" si="147"/>
        <v/>
      </c>
      <c r="AC388" s="14" t="str">
        <f t="shared" si="148"/>
        <v/>
      </c>
      <c r="AD388" s="6" t="e">
        <f t="shared" si="149"/>
        <v>#N/A</v>
      </c>
      <c r="AE388" s="6" t="e">
        <f t="shared" si="150"/>
        <v>#N/A</v>
      </c>
      <c r="AF388" s="6" t="e">
        <f t="shared" si="151"/>
        <v>#N/A</v>
      </c>
      <c r="AG388" s="6" t="str">
        <f t="shared" si="152"/>
        <v/>
      </c>
      <c r="AH388" s="6">
        <f t="shared" si="153"/>
        <v>1</v>
      </c>
      <c r="AI388" s="6" t="e">
        <f t="shared" si="154"/>
        <v>#N/A</v>
      </c>
      <c r="AJ388" s="6" t="e">
        <f t="shared" si="155"/>
        <v>#N/A</v>
      </c>
      <c r="AK388" s="6" t="e">
        <f t="shared" si="156"/>
        <v>#N/A</v>
      </c>
      <c r="AL388" s="6" t="e">
        <f t="shared" si="157"/>
        <v>#N/A</v>
      </c>
      <c r="AM388" s="7" t="str">
        <f t="shared" si="158"/>
        <v xml:space="preserve"> </v>
      </c>
      <c r="AN388" s="6" t="e">
        <f t="shared" si="159"/>
        <v>#N/A</v>
      </c>
      <c r="AO388" s="6"/>
      <c r="AP388" s="6"/>
      <c r="AQ388" s="6"/>
      <c r="AR388" s="6"/>
      <c r="AS388" s="6"/>
      <c r="AT388" s="6"/>
      <c r="AU388" s="6"/>
      <c r="AV388" s="6"/>
      <c r="AW388" s="6">
        <f t="shared" si="160"/>
        <v>0</v>
      </c>
      <c r="AX388" s="6" t="e">
        <f t="shared" si="161"/>
        <v>#N/A</v>
      </c>
      <c r="AY388" s="6" t="str">
        <f t="shared" si="162"/>
        <v/>
      </c>
      <c r="AZ388" s="6" t="str">
        <f t="shared" si="163"/>
        <v/>
      </c>
      <c r="BA388" s="6" t="str">
        <f t="shared" si="164"/>
        <v/>
      </c>
      <c r="BB388" s="6" t="str">
        <f t="shared" si="165"/>
        <v/>
      </c>
      <c r="BC388" s="40"/>
      <c r="BI388" t="s">
        <v>647</v>
      </c>
      <c r="CS388" s="286"/>
      <c r="CT388" s="288"/>
      <c r="CU388" s="331" t="str">
        <f t="shared" si="144"/>
        <v/>
      </c>
      <c r="CV388" s="1" t="str">
        <f t="shared" si="166"/>
        <v/>
      </c>
      <c r="CW388" s="1" t="str">
        <f t="shared" si="167"/>
        <v/>
      </c>
      <c r="CZ388" s="343" t="str">
        <f t="shared" si="145"/>
        <v/>
      </c>
    </row>
    <row r="389" spans="1:104" s="1" customFormat="1" ht="13.5" customHeight="1" x14ac:dyDescent="0.2">
      <c r="A389" s="61">
        <v>374</v>
      </c>
      <c r="B389" s="218"/>
      <c r="C389" s="218"/>
      <c r="D389" s="218"/>
      <c r="E389" s="218"/>
      <c r="F389" s="218"/>
      <c r="G389" s="218"/>
      <c r="H389" s="218"/>
      <c r="I389" s="218"/>
      <c r="J389" s="218"/>
      <c r="K389" s="218"/>
      <c r="L389" s="219"/>
      <c r="M389" s="218"/>
      <c r="N389" s="254"/>
      <c r="O389" s="255"/>
      <c r="P389" s="293" t="str">
        <f>IF(G389="R",IF(OR(AND(実績自動車一覧!H389=SUM(実績事業所!$B$2-1),3&lt;実績自動車一覧!I389),AND(実績自動車一覧!H389=実績事業所!$B$2,4&gt;実績自動車一覧!I389)),"新規",""),"")</f>
        <v/>
      </c>
      <c r="Q389" s="290"/>
      <c r="R389" s="259"/>
      <c r="S389" s="204"/>
      <c r="T389" s="84"/>
      <c r="U389" s="85"/>
      <c r="V389" s="86"/>
      <c r="W389" s="87"/>
      <c r="X389" s="87"/>
      <c r="Y389" s="106"/>
      <c r="Z389" s="16"/>
      <c r="AA389" s="15" t="str">
        <f t="shared" si="146"/>
        <v/>
      </c>
      <c r="AB389" s="15" t="str">
        <f t="shared" si="147"/>
        <v/>
      </c>
      <c r="AC389" s="14" t="str">
        <f t="shared" si="148"/>
        <v/>
      </c>
      <c r="AD389" s="6" t="e">
        <f t="shared" si="149"/>
        <v>#N/A</v>
      </c>
      <c r="AE389" s="6" t="e">
        <f t="shared" si="150"/>
        <v>#N/A</v>
      </c>
      <c r="AF389" s="6" t="e">
        <f t="shared" si="151"/>
        <v>#N/A</v>
      </c>
      <c r="AG389" s="6" t="str">
        <f t="shared" si="152"/>
        <v/>
      </c>
      <c r="AH389" s="6">
        <f t="shared" si="153"/>
        <v>1</v>
      </c>
      <c r="AI389" s="6" t="e">
        <f t="shared" si="154"/>
        <v>#N/A</v>
      </c>
      <c r="AJ389" s="6" t="e">
        <f t="shared" si="155"/>
        <v>#N/A</v>
      </c>
      <c r="AK389" s="6" t="e">
        <f t="shared" si="156"/>
        <v>#N/A</v>
      </c>
      <c r="AL389" s="6" t="e">
        <f t="shared" si="157"/>
        <v>#N/A</v>
      </c>
      <c r="AM389" s="7" t="str">
        <f t="shared" si="158"/>
        <v xml:space="preserve"> </v>
      </c>
      <c r="AN389" s="6" t="e">
        <f t="shared" si="159"/>
        <v>#N/A</v>
      </c>
      <c r="AO389" s="6"/>
      <c r="AP389" s="6"/>
      <c r="AQ389" s="6"/>
      <c r="AR389" s="6"/>
      <c r="AS389" s="6"/>
      <c r="AT389" s="6"/>
      <c r="AU389" s="6"/>
      <c r="AV389" s="6"/>
      <c r="AW389" s="6">
        <f t="shared" si="160"/>
        <v>0</v>
      </c>
      <c r="AX389" s="6" t="e">
        <f t="shared" si="161"/>
        <v>#N/A</v>
      </c>
      <c r="AY389" s="6" t="str">
        <f t="shared" si="162"/>
        <v/>
      </c>
      <c r="AZ389" s="6" t="str">
        <f t="shared" si="163"/>
        <v/>
      </c>
      <c r="BA389" s="6" t="str">
        <f t="shared" si="164"/>
        <v/>
      </c>
      <c r="BB389" s="6" t="str">
        <f t="shared" si="165"/>
        <v/>
      </c>
      <c r="BC389" s="40"/>
      <c r="BI389" t="s">
        <v>661</v>
      </c>
      <c r="CS389" s="286"/>
      <c r="CT389" s="288"/>
      <c r="CU389" s="331" t="str">
        <f t="shared" si="144"/>
        <v/>
      </c>
      <c r="CV389" s="1" t="str">
        <f t="shared" si="166"/>
        <v/>
      </c>
      <c r="CW389" s="1" t="str">
        <f t="shared" si="167"/>
        <v/>
      </c>
      <c r="CZ389" s="343" t="str">
        <f t="shared" si="145"/>
        <v/>
      </c>
    </row>
    <row r="390" spans="1:104" s="1" customFormat="1" ht="13.5" customHeight="1" x14ac:dyDescent="0.2">
      <c r="A390" s="61">
        <v>375</v>
      </c>
      <c r="B390" s="218"/>
      <c r="C390" s="218"/>
      <c r="D390" s="218"/>
      <c r="E390" s="218"/>
      <c r="F390" s="218"/>
      <c r="G390" s="218"/>
      <c r="H390" s="218"/>
      <c r="I390" s="218"/>
      <c r="J390" s="218"/>
      <c r="K390" s="218"/>
      <c r="L390" s="219"/>
      <c r="M390" s="218"/>
      <c r="N390" s="254"/>
      <c r="O390" s="255"/>
      <c r="P390" s="293" t="str">
        <f>IF(G390="R",IF(OR(AND(実績自動車一覧!H390=SUM(実績事業所!$B$2-1),3&lt;実績自動車一覧!I390),AND(実績自動車一覧!H390=実績事業所!$B$2,4&gt;実績自動車一覧!I390)),"新規",""),"")</f>
        <v/>
      </c>
      <c r="Q390" s="290"/>
      <c r="R390" s="259"/>
      <c r="S390" s="204"/>
      <c r="T390" s="84"/>
      <c r="U390" s="85"/>
      <c r="V390" s="86"/>
      <c r="W390" s="87"/>
      <c r="X390" s="87"/>
      <c r="Y390" s="106"/>
      <c r="Z390" s="16"/>
      <c r="AA390" s="15" t="str">
        <f t="shared" si="146"/>
        <v/>
      </c>
      <c r="AB390" s="15" t="str">
        <f t="shared" si="147"/>
        <v/>
      </c>
      <c r="AC390" s="14" t="str">
        <f t="shared" si="148"/>
        <v/>
      </c>
      <c r="AD390" s="6" t="e">
        <f t="shared" si="149"/>
        <v>#N/A</v>
      </c>
      <c r="AE390" s="6" t="e">
        <f t="shared" si="150"/>
        <v>#N/A</v>
      </c>
      <c r="AF390" s="6" t="e">
        <f t="shared" si="151"/>
        <v>#N/A</v>
      </c>
      <c r="AG390" s="6" t="str">
        <f t="shared" si="152"/>
        <v/>
      </c>
      <c r="AH390" s="6">
        <f t="shared" si="153"/>
        <v>1</v>
      </c>
      <c r="AI390" s="6" t="e">
        <f t="shared" si="154"/>
        <v>#N/A</v>
      </c>
      <c r="AJ390" s="6" t="e">
        <f t="shared" si="155"/>
        <v>#N/A</v>
      </c>
      <c r="AK390" s="6" t="e">
        <f t="shared" si="156"/>
        <v>#N/A</v>
      </c>
      <c r="AL390" s="6" t="e">
        <f t="shared" si="157"/>
        <v>#N/A</v>
      </c>
      <c r="AM390" s="7" t="str">
        <f t="shared" si="158"/>
        <v xml:space="preserve"> </v>
      </c>
      <c r="AN390" s="6" t="e">
        <f t="shared" si="159"/>
        <v>#N/A</v>
      </c>
      <c r="AO390" s="6"/>
      <c r="AP390" s="6"/>
      <c r="AQ390" s="6"/>
      <c r="AR390" s="6"/>
      <c r="AS390" s="6"/>
      <c r="AT390" s="6"/>
      <c r="AU390" s="6"/>
      <c r="AV390" s="6"/>
      <c r="AW390" s="6">
        <f t="shared" si="160"/>
        <v>0</v>
      </c>
      <c r="AX390" s="6" t="e">
        <f t="shared" si="161"/>
        <v>#N/A</v>
      </c>
      <c r="AY390" s="6" t="str">
        <f t="shared" si="162"/>
        <v/>
      </c>
      <c r="AZ390" s="6" t="str">
        <f t="shared" si="163"/>
        <v/>
      </c>
      <c r="BA390" s="6" t="str">
        <f t="shared" si="164"/>
        <v/>
      </c>
      <c r="BB390" s="6" t="str">
        <f t="shared" si="165"/>
        <v/>
      </c>
      <c r="BC390" s="40"/>
      <c r="BI390" t="s">
        <v>681</v>
      </c>
      <c r="CS390" s="286"/>
      <c r="CT390" s="288"/>
      <c r="CU390" s="331" t="str">
        <f t="shared" si="144"/>
        <v/>
      </c>
      <c r="CV390" s="1" t="str">
        <f t="shared" si="166"/>
        <v/>
      </c>
      <c r="CW390" s="1" t="str">
        <f t="shared" si="167"/>
        <v/>
      </c>
      <c r="CZ390" s="343" t="str">
        <f t="shared" si="145"/>
        <v/>
      </c>
    </row>
    <row r="391" spans="1:104" s="1" customFormat="1" ht="13.5" customHeight="1" x14ac:dyDescent="0.2">
      <c r="A391" s="61">
        <v>376</v>
      </c>
      <c r="B391" s="218"/>
      <c r="C391" s="218"/>
      <c r="D391" s="218"/>
      <c r="E391" s="218"/>
      <c r="F391" s="218"/>
      <c r="G391" s="218"/>
      <c r="H391" s="218"/>
      <c r="I391" s="218"/>
      <c r="J391" s="218"/>
      <c r="K391" s="218"/>
      <c r="L391" s="219"/>
      <c r="M391" s="218"/>
      <c r="N391" s="254"/>
      <c r="O391" s="255"/>
      <c r="P391" s="293" t="str">
        <f>IF(G391="R",IF(OR(AND(実績自動車一覧!H391=SUM(実績事業所!$B$2-1),3&lt;実績自動車一覧!I391),AND(実績自動車一覧!H391=実績事業所!$B$2,4&gt;実績自動車一覧!I391)),"新規",""),"")</f>
        <v/>
      </c>
      <c r="Q391" s="290"/>
      <c r="R391" s="259"/>
      <c r="S391" s="204"/>
      <c r="T391" s="84"/>
      <c r="U391" s="85"/>
      <c r="V391" s="86"/>
      <c r="W391" s="87"/>
      <c r="X391" s="87"/>
      <c r="Y391" s="106"/>
      <c r="Z391" s="16"/>
      <c r="AA391" s="15" t="str">
        <f t="shared" si="146"/>
        <v/>
      </c>
      <c r="AB391" s="15" t="str">
        <f t="shared" si="147"/>
        <v/>
      </c>
      <c r="AC391" s="14" t="str">
        <f t="shared" si="148"/>
        <v/>
      </c>
      <c r="AD391" s="6" t="e">
        <f t="shared" si="149"/>
        <v>#N/A</v>
      </c>
      <c r="AE391" s="6" t="e">
        <f t="shared" si="150"/>
        <v>#N/A</v>
      </c>
      <c r="AF391" s="6" t="e">
        <f t="shared" si="151"/>
        <v>#N/A</v>
      </c>
      <c r="AG391" s="6" t="str">
        <f t="shared" si="152"/>
        <v/>
      </c>
      <c r="AH391" s="6">
        <f t="shared" si="153"/>
        <v>1</v>
      </c>
      <c r="AI391" s="6" t="e">
        <f t="shared" si="154"/>
        <v>#N/A</v>
      </c>
      <c r="AJ391" s="6" t="e">
        <f t="shared" si="155"/>
        <v>#N/A</v>
      </c>
      <c r="AK391" s="6" t="e">
        <f t="shared" si="156"/>
        <v>#N/A</v>
      </c>
      <c r="AL391" s="6" t="e">
        <f t="shared" si="157"/>
        <v>#N/A</v>
      </c>
      <c r="AM391" s="7" t="str">
        <f t="shared" si="158"/>
        <v xml:space="preserve"> </v>
      </c>
      <c r="AN391" s="6" t="e">
        <f t="shared" si="159"/>
        <v>#N/A</v>
      </c>
      <c r="AO391" s="6"/>
      <c r="AP391" s="6"/>
      <c r="AQ391" s="6"/>
      <c r="AR391" s="6"/>
      <c r="AS391" s="6"/>
      <c r="AT391" s="6"/>
      <c r="AU391" s="6"/>
      <c r="AV391" s="6"/>
      <c r="AW391" s="6">
        <f t="shared" si="160"/>
        <v>0</v>
      </c>
      <c r="AX391" s="6" t="e">
        <f t="shared" si="161"/>
        <v>#N/A</v>
      </c>
      <c r="AY391" s="6" t="str">
        <f t="shared" si="162"/>
        <v/>
      </c>
      <c r="AZ391" s="6" t="str">
        <f t="shared" si="163"/>
        <v/>
      </c>
      <c r="BA391" s="6" t="str">
        <f t="shared" si="164"/>
        <v/>
      </c>
      <c r="BB391" s="6" t="str">
        <f t="shared" si="165"/>
        <v/>
      </c>
      <c r="BC391" s="40"/>
      <c r="BI391" t="s">
        <v>725</v>
      </c>
      <c r="CS391" s="286"/>
      <c r="CT391" s="288"/>
      <c r="CU391" s="331" t="str">
        <f t="shared" si="144"/>
        <v/>
      </c>
      <c r="CV391" s="1" t="str">
        <f t="shared" si="166"/>
        <v/>
      </c>
      <c r="CW391" s="1" t="str">
        <f t="shared" si="167"/>
        <v/>
      </c>
      <c r="CZ391" s="343" t="str">
        <f t="shared" si="145"/>
        <v/>
      </c>
    </row>
    <row r="392" spans="1:104" s="1" customFormat="1" ht="13.5" customHeight="1" x14ac:dyDescent="0.2">
      <c r="A392" s="61">
        <v>377</v>
      </c>
      <c r="B392" s="218"/>
      <c r="C392" s="218"/>
      <c r="D392" s="218"/>
      <c r="E392" s="218"/>
      <c r="F392" s="218"/>
      <c r="G392" s="218"/>
      <c r="H392" s="218"/>
      <c r="I392" s="218"/>
      <c r="J392" s="218"/>
      <c r="K392" s="218"/>
      <c r="L392" s="219"/>
      <c r="M392" s="218"/>
      <c r="N392" s="254"/>
      <c r="O392" s="255"/>
      <c r="P392" s="293" t="str">
        <f>IF(G392="R",IF(OR(AND(実績自動車一覧!H392=SUM(実績事業所!$B$2-1),3&lt;実績自動車一覧!I392),AND(実績自動車一覧!H392=実績事業所!$B$2,4&gt;実績自動車一覧!I392)),"新規",""),"")</f>
        <v/>
      </c>
      <c r="Q392" s="290"/>
      <c r="R392" s="259"/>
      <c r="S392" s="204"/>
      <c r="T392" s="84"/>
      <c r="U392" s="85"/>
      <c r="V392" s="86"/>
      <c r="W392" s="87"/>
      <c r="X392" s="87"/>
      <c r="Y392" s="106"/>
      <c r="Z392" s="16"/>
      <c r="AA392" s="15" t="str">
        <f t="shared" si="146"/>
        <v/>
      </c>
      <c r="AB392" s="15" t="str">
        <f t="shared" si="147"/>
        <v/>
      </c>
      <c r="AC392" s="14" t="str">
        <f t="shared" si="148"/>
        <v/>
      </c>
      <c r="AD392" s="6" t="e">
        <f t="shared" si="149"/>
        <v>#N/A</v>
      </c>
      <c r="AE392" s="6" t="e">
        <f t="shared" si="150"/>
        <v>#N/A</v>
      </c>
      <c r="AF392" s="6" t="e">
        <f t="shared" si="151"/>
        <v>#N/A</v>
      </c>
      <c r="AG392" s="6" t="str">
        <f t="shared" si="152"/>
        <v/>
      </c>
      <c r="AH392" s="6">
        <f t="shared" si="153"/>
        <v>1</v>
      </c>
      <c r="AI392" s="6" t="e">
        <f t="shared" si="154"/>
        <v>#N/A</v>
      </c>
      <c r="AJ392" s="6" t="e">
        <f t="shared" si="155"/>
        <v>#N/A</v>
      </c>
      <c r="AK392" s="6" t="e">
        <f t="shared" si="156"/>
        <v>#N/A</v>
      </c>
      <c r="AL392" s="6" t="e">
        <f t="shared" si="157"/>
        <v>#N/A</v>
      </c>
      <c r="AM392" s="7" t="str">
        <f t="shared" si="158"/>
        <v xml:space="preserve"> </v>
      </c>
      <c r="AN392" s="6" t="e">
        <f t="shared" si="159"/>
        <v>#N/A</v>
      </c>
      <c r="AO392" s="6"/>
      <c r="AP392" s="6"/>
      <c r="AQ392" s="6"/>
      <c r="AR392" s="6"/>
      <c r="AS392" s="6"/>
      <c r="AT392" s="6"/>
      <c r="AU392" s="6"/>
      <c r="AV392" s="6"/>
      <c r="AW392" s="6">
        <f t="shared" si="160"/>
        <v>0</v>
      </c>
      <c r="AX392" s="6" t="e">
        <f t="shared" si="161"/>
        <v>#N/A</v>
      </c>
      <c r="AY392" s="6" t="str">
        <f t="shared" si="162"/>
        <v/>
      </c>
      <c r="AZ392" s="6" t="str">
        <f t="shared" si="163"/>
        <v/>
      </c>
      <c r="BA392" s="6" t="str">
        <f t="shared" si="164"/>
        <v/>
      </c>
      <c r="BB392" s="6" t="str">
        <f t="shared" si="165"/>
        <v/>
      </c>
      <c r="BC392" s="40"/>
      <c r="BI392" t="s">
        <v>726</v>
      </c>
      <c r="CS392" s="286"/>
      <c r="CT392" s="288"/>
      <c r="CU392" s="331" t="str">
        <f t="shared" si="144"/>
        <v/>
      </c>
      <c r="CV392" s="1" t="str">
        <f t="shared" si="166"/>
        <v/>
      </c>
      <c r="CW392" s="1" t="str">
        <f t="shared" si="167"/>
        <v/>
      </c>
      <c r="CZ392" s="343" t="str">
        <f t="shared" si="145"/>
        <v/>
      </c>
    </row>
    <row r="393" spans="1:104" s="1" customFormat="1" ht="13.5" customHeight="1" x14ac:dyDescent="0.2">
      <c r="A393" s="61">
        <v>378</v>
      </c>
      <c r="B393" s="218"/>
      <c r="C393" s="218"/>
      <c r="D393" s="218"/>
      <c r="E393" s="218"/>
      <c r="F393" s="218"/>
      <c r="G393" s="218"/>
      <c r="H393" s="218"/>
      <c r="I393" s="218"/>
      <c r="J393" s="218"/>
      <c r="K393" s="218"/>
      <c r="L393" s="219"/>
      <c r="M393" s="218"/>
      <c r="N393" s="254"/>
      <c r="O393" s="255"/>
      <c r="P393" s="293" t="str">
        <f>IF(G393="R",IF(OR(AND(実績自動車一覧!H393=SUM(実績事業所!$B$2-1),3&lt;実績自動車一覧!I393),AND(実績自動車一覧!H393=実績事業所!$B$2,4&gt;実績自動車一覧!I393)),"新規",""),"")</f>
        <v/>
      </c>
      <c r="Q393" s="290"/>
      <c r="R393" s="259"/>
      <c r="S393" s="204"/>
      <c r="T393" s="84"/>
      <c r="U393" s="85"/>
      <c r="V393" s="86"/>
      <c r="W393" s="87"/>
      <c r="X393" s="87"/>
      <c r="Y393" s="106"/>
      <c r="Z393" s="16"/>
      <c r="AA393" s="15" t="str">
        <f t="shared" si="146"/>
        <v/>
      </c>
      <c r="AB393" s="15" t="str">
        <f t="shared" si="147"/>
        <v/>
      </c>
      <c r="AC393" s="14" t="str">
        <f t="shared" si="148"/>
        <v/>
      </c>
      <c r="AD393" s="6" t="e">
        <f t="shared" si="149"/>
        <v>#N/A</v>
      </c>
      <c r="AE393" s="6" t="e">
        <f t="shared" si="150"/>
        <v>#N/A</v>
      </c>
      <c r="AF393" s="6" t="e">
        <f t="shared" si="151"/>
        <v>#N/A</v>
      </c>
      <c r="AG393" s="6" t="str">
        <f t="shared" si="152"/>
        <v/>
      </c>
      <c r="AH393" s="6">
        <f t="shared" si="153"/>
        <v>1</v>
      </c>
      <c r="AI393" s="6" t="e">
        <f t="shared" si="154"/>
        <v>#N/A</v>
      </c>
      <c r="AJ393" s="6" t="e">
        <f t="shared" si="155"/>
        <v>#N/A</v>
      </c>
      <c r="AK393" s="6" t="e">
        <f t="shared" si="156"/>
        <v>#N/A</v>
      </c>
      <c r="AL393" s="6" t="e">
        <f t="shared" si="157"/>
        <v>#N/A</v>
      </c>
      <c r="AM393" s="7" t="str">
        <f t="shared" si="158"/>
        <v xml:space="preserve"> </v>
      </c>
      <c r="AN393" s="6" t="e">
        <f t="shared" si="159"/>
        <v>#N/A</v>
      </c>
      <c r="AO393" s="6"/>
      <c r="AP393" s="6"/>
      <c r="AQ393" s="6"/>
      <c r="AR393" s="6"/>
      <c r="AS393" s="6"/>
      <c r="AT393" s="6"/>
      <c r="AU393" s="6"/>
      <c r="AV393" s="6"/>
      <c r="AW393" s="6">
        <f t="shared" si="160"/>
        <v>0</v>
      </c>
      <c r="AX393" s="6" t="e">
        <f t="shared" si="161"/>
        <v>#N/A</v>
      </c>
      <c r="AY393" s="6" t="str">
        <f t="shared" si="162"/>
        <v/>
      </c>
      <c r="AZ393" s="6" t="str">
        <f t="shared" si="163"/>
        <v/>
      </c>
      <c r="BA393" s="6" t="str">
        <f t="shared" si="164"/>
        <v/>
      </c>
      <c r="BB393" s="6" t="str">
        <f t="shared" si="165"/>
        <v/>
      </c>
      <c r="BC393" s="40"/>
      <c r="BI393" t="s">
        <v>646</v>
      </c>
      <c r="CS393" s="286"/>
      <c r="CT393" s="288"/>
      <c r="CU393" s="331" t="str">
        <f t="shared" si="144"/>
        <v/>
      </c>
      <c r="CV393" s="1" t="str">
        <f t="shared" si="166"/>
        <v/>
      </c>
      <c r="CW393" s="1" t="str">
        <f t="shared" si="167"/>
        <v/>
      </c>
      <c r="CZ393" s="343" t="str">
        <f t="shared" si="145"/>
        <v/>
      </c>
    </row>
    <row r="394" spans="1:104" s="1" customFormat="1" ht="13.5" customHeight="1" x14ac:dyDescent="0.2">
      <c r="A394" s="61">
        <v>379</v>
      </c>
      <c r="B394" s="218"/>
      <c r="C394" s="218"/>
      <c r="D394" s="218"/>
      <c r="E394" s="218"/>
      <c r="F394" s="218"/>
      <c r="G394" s="218"/>
      <c r="H394" s="218"/>
      <c r="I394" s="218"/>
      <c r="J394" s="218"/>
      <c r="K394" s="218"/>
      <c r="L394" s="219"/>
      <c r="M394" s="218"/>
      <c r="N394" s="254"/>
      <c r="O394" s="255"/>
      <c r="P394" s="293" t="str">
        <f>IF(G394="R",IF(OR(AND(実績自動車一覧!H394=SUM(実績事業所!$B$2-1),3&lt;実績自動車一覧!I394),AND(実績自動車一覧!H394=実績事業所!$B$2,4&gt;実績自動車一覧!I394)),"新規",""),"")</f>
        <v/>
      </c>
      <c r="Q394" s="290"/>
      <c r="R394" s="259"/>
      <c r="S394" s="204"/>
      <c r="T394" s="84"/>
      <c r="U394" s="85"/>
      <c r="V394" s="86"/>
      <c r="W394" s="87"/>
      <c r="X394" s="87"/>
      <c r="Y394" s="106"/>
      <c r="Z394" s="16"/>
      <c r="AA394" s="15" t="str">
        <f t="shared" si="146"/>
        <v/>
      </c>
      <c r="AB394" s="15" t="str">
        <f t="shared" si="147"/>
        <v/>
      </c>
      <c r="AC394" s="14" t="str">
        <f t="shared" si="148"/>
        <v/>
      </c>
      <c r="AD394" s="6" t="e">
        <f t="shared" si="149"/>
        <v>#N/A</v>
      </c>
      <c r="AE394" s="6" t="e">
        <f t="shared" si="150"/>
        <v>#N/A</v>
      </c>
      <c r="AF394" s="6" t="e">
        <f t="shared" si="151"/>
        <v>#N/A</v>
      </c>
      <c r="AG394" s="6" t="str">
        <f t="shared" si="152"/>
        <v/>
      </c>
      <c r="AH394" s="6">
        <f t="shared" si="153"/>
        <v>1</v>
      </c>
      <c r="AI394" s="6" t="e">
        <f t="shared" si="154"/>
        <v>#N/A</v>
      </c>
      <c r="AJ394" s="6" t="e">
        <f t="shared" si="155"/>
        <v>#N/A</v>
      </c>
      <c r="AK394" s="6" t="e">
        <f t="shared" si="156"/>
        <v>#N/A</v>
      </c>
      <c r="AL394" s="6" t="e">
        <f t="shared" si="157"/>
        <v>#N/A</v>
      </c>
      <c r="AM394" s="7" t="str">
        <f t="shared" si="158"/>
        <v xml:space="preserve"> </v>
      </c>
      <c r="AN394" s="6" t="e">
        <f t="shared" si="159"/>
        <v>#N/A</v>
      </c>
      <c r="AO394" s="6"/>
      <c r="AP394" s="6"/>
      <c r="AQ394" s="6"/>
      <c r="AR394" s="6"/>
      <c r="AS394" s="6"/>
      <c r="AT394" s="6"/>
      <c r="AU394" s="6"/>
      <c r="AV394" s="6"/>
      <c r="AW394" s="6">
        <f t="shared" si="160"/>
        <v>0</v>
      </c>
      <c r="AX394" s="6" t="e">
        <f t="shared" si="161"/>
        <v>#N/A</v>
      </c>
      <c r="AY394" s="6" t="str">
        <f t="shared" si="162"/>
        <v/>
      </c>
      <c r="AZ394" s="6" t="str">
        <f t="shared" si="163"/>
        <v/>
      </c>
      <c r="BA394" s="6" t="str">
        <f t="shared" si="164"/>
        <v/>
      </c>
      <c r="BB394" s="6" t="str">
        <f t="shared" si="165"/>
        <v/>
      </c>
      <c r="BC394" s="40"/>
      <c r="BI394" t="s">
        <v>660</v>
      </c>
      <c r="CS394" s="286"/>
      <c r="CT394" s="288"/>
      <c r="CU394" s="331" t="str">
        <f t="shared" si="144"/>
        <v/>
      </c>
      <c r="CV394" s="1" t="str">
        <f t="shared" si="166"/>
        <v/>
      </c>
      <c r="CW394" s="1" t="str">
        <f t="shared" si="167"/>
        <v/>
      </c>
      <c r="CZ394" s="343" t="str">
        <f t="shared" si="145"/>
        <v/>
      </c>
    </row>
    <row r="395" spans="1:104" s="1" customFormat="1" ht="13.5" customHeight="1" x14ac:dyDescent="0.2">
      <c r="A395" s="61">
        <v>380</v>
      </c>
      <c r="B395" s="218"/>
      <c r="C395" s="218"/>
      <c r="D395" s="218"/>
      <c r="E395" s="218"/>
      <c r="F395" s="218"/>
      <c r="G395" s="218"/>
      <c r="H395" s="218"/>
      <c r="I395" s="218"/>
      <c r="J395" s="218"/>
      <c r="K395" s="218"/>
      <c r="L395" s="219"/>
      <c r="M395" s="218"/>
      <c r="N395" s="254"/>
      <c r="O395" s="255"/>
      <c r="P395" s="293" t="str">
        <f>IF(G395="R",IF(OR(AND(実績自動車一覧!H395=SUM(実績事業所!$B$2-1),3&lt;実績自動車一覧!I395),AND(実績自動車一覧!H395=実績事業所!$B$2,4&gt;実績自動車一覧!I395)),"新規",""),"")</f>
        <v/>
      </c>
      <c r="Q395" s="290"/>
      <c r="R395" s="259"/>
      <c r="S395" s="204"/>
      <c r="T395" s="84"/>
      <c r="U395" s="85"/>
      <c r="V395" s="86"/>
      <c r="W395" s="87"/>
      <c r="X395" s="87"/>
      <c r="Y395" s="106"/>
      <c r="Z395" s="16"/>
      <c r="AA395" s="15" t="str">
        <f t="shared" si="146"/>
        <v/>
      </c>
      <c r="AB395" s="15" t="str">
        <f t="shared" si="147"/>
        <v/>
      </c>
      <c r="AC395" s="14" t="str">
        <f t="shared" si="148"/>
        <v/>
      </c>
      <c r="AD395" s="6" t="e">
        <f t="shared" si="149"/>
        <v>#N/A</v>
      </c>
      <c r="AE395" s="6" t="e">
        <f t="shared" si="150"/>
        <v>#N/A</v>
      </c>
      <c r="AF395" s="6" t="e">
        <f t="shared" si="151"/>
        <v>#N/A</v>
      </c>
      <c r="AG395" s="6" t="str">
        <f t="shared" si="152"/>
        <v/>
      </c>
      <c r="AH395" s="6">
        <f t="shared" si="153"/>
        <v>1</v>
      </c>
      <c r="AI395" s="6" t="e">
        <f t="shared" si="154"/>
        <v>#N/A</v>
      </c>
      <c r="AJ395" s="6" t="e">
        <f t="shared" si="155"/>
        <v>#N/A</v>
      </c>
      <c r="AK395" s="6" t="e">
        <f t="shared" si="156"/>
        <v>#N/A</v>
      </c>
      <c r="AL395" s="6" t="e">
        <f t="shared" si="157"/>
        <v>#N/A</v>
      </c>
      <c r="AM395" s="7" t="str">
        <f t="shared" si="158"/>
        <v xml:space="preserve"> </v>
      </c>
      <c r="AN395" s="6" t="e">
        <f t="shared" si="159"/>
        <v>#N/A</v>
      </c>
      <c r="AO395" s="6"/>
      <c r="AP395" s="6"/>
      <c r="AQ395" s="6"/>
      <c r="AR395" s="6"/>
      <c r="AS395" s="6"/>
      <c r="AT395" s="6"/>
      <c r="AU395" s="6"/>
      <c r="AV395" s="6"/>
      <c r="AW395" s="6">
        <f t="shared" si="160"/>
        <v>0</v>
      </c>
      <c r="AX395" s="6" t="e">
        <f t="shared" si="161"/>
        <v>#N/A</v>
      </c>
      <c r="AY395" s="6" t="str">
        <f t="shared" si="162"/>
        <v/>
      </c>
      <c r="AZ395" s="6" t="str">
        <f t="shared" si="163"/>
        <v/>
      </c>
      <c r="BA395" s="6" t="str">
        <f t="shared" si="164"/>
        <v/>
      </c>
      <c r="BB395" s="6" t="str">
        <f t="shared" si="165"/>
        <v/>
      </c>
      <c r="BC395" s="40"/>
      <c r="BI395" t="s">
        <v>680</v>
      </c>
      <c r="CS395" s="286"/>
      <c r="CT395" s="288"/>
      <c r="CU395" s="331" t="str">
        <f t="shared" si="144"/>
        <v/>
      </c>
      <c r="CV395" s="1" t="str">
        <f t="shared" si="166"/>
        <v/>
      </c>
      <c r="CW395" s="1" t="str">
        <f t="shared" si="167"/>
        <v/>
      </c>
      <c r="CZ395" s="343" t="str">
        <f t="shared" si="145"/>
        <v/>
      </c>
    </row>
    <row r="396" spans="1:104" s="1" customFormat="1" ht="13.5" customHeight="1" x14ac:dyDescent="0.2">
      <c r="A396" s="61">
        <v>381</v>
      </c>
      <c r="B396" s="218"/>
      <c r="C396" s="218"/>
      <c r="D396" s="218"/>
      <c r="E396" s="218"/>
      <c r="F396" s="218"/>
      <c r="G396" s="218"/>
      <c r="H396" s="218"/>
      <c r="I396" s="218"/>
      <c r="J396" s="218"/>
      <c r="K396" s="218"/>
      <c r="L396" s="219"/>
      <c r="M396" s="218"/>
      <c r="N396" s="254"/>
      <c r="O396" s="255"/>
      <c r="P396" s="293" t="str">
        <f>IF(G396="R",IF(OR(AND(実績自動車一覧!H396=SUM(実績事業所!$B$2-1),3&lt;実績自動車一覧!I396),AND(実績自動車一覧!H396=実績事業所!$B$2,4&gt;実績自動車一覧!I396)),"新規",""),"")</f>
        <v/>
      </c>
      <c r="Q396" s="290"/>
      <c r="R396" s="259"/>
      <c r="S396" s="204"/>
      <c r="T396" s="84"/>
      <c r="U396" s="85"/>
      <c r="V396" s="86"/>
      <c r="W396" s="87"/>
      <c r="X396" s="87"/>
      <c r="Y396" s="106"/>
      <c r="Z396" s="16"/>
      <c r="AA396" s="15" t="str">
        <f t="shared" si="146"/>
        <v/>
      </c>
      <c r="AB396" s="15" t="str">
        <f t="shared" si="147"/>
        <v/>
      </c>
      <c r="AC396" s="14" t="str">
        <f t="shared" si="148"/>
        <v/>
      </c>
      <c r="AD396" s="6" t="e">
        <f t="shared" si="149"/>
        <v>#N/A</v>
      </c>
      <c r="AE396" s="6" t="e">
        <f t="shared" si="150"/>
        <v>#N/A</v>
      </c>
      <c r="AF396" s="6" t="e">
        <f t="shared" si="151"/>
        <v>#N/A</v>
      </c>
      <c r="AG396" s="6" t="str">
        <f t="shared" si="152"/>
        <v/>
      </c>
      <c r="AH396" s="6">
        <f t="shared" si="153"/>
        <v>1</v>
      </c>
      <c r="AI396" s="6" t="e">
        <f t="shared" si="154"/>
        <v>#N/A</v>
      </c>
      <c r="AJ396" s="6" t="e">
        <f t="shared" si="155"/>
        <v>#N/A</v>
      </c>
      <c r="AK396" s="6" t="e">
        <f t="shared" si="156"/>
        <v>#N/A</v>
      </c>
      <c r="AL396" s="6" t="e">
        <f t="shared" si="157"/>
        <v>#N/A</v>
      </c>
      <c r="AM396" s="7" t="str">
        <f t="shared" si="158"/>
        <v xml:space="preserve"> </v>
      </c>
      <c r="AN396" s="6" t="e">
        <f t="shared" si="159"/>
        <v>#N/A</v>
      </c>
      <c r="AO396" s="6"/>
      <c r="AP396" s="6"/>
      <c r="AQ396" s="6"/>
      <c r="AR396" s="6"/>
      <c r="AS396" s="6"/>
      <c r="AT396" s="6"/>
      <c r="AU396" s="6"/>
      <c r="AV396" s="6"/>
      <c r="AW396" s="6">
        <f t="shared" si="160"/>
        <v>0</v>
      </c>
      <c r="AX396" s="6" t="e">
        <f t="shared" si="161"/>
        <v>#N/A</v>
      </c>
      <c r="AY396" s="6" t="str">
        <f t="shared" si="162"/>
        <v/>
      </c>
      <c r="AZ396" s="6" t="str">
        <f t="shared" si="163"/>
        <v/>
      </c>
      <c r="BA396" s="6" t="str">
        <f t="shared" si="164"/>
        <v/>
      </c>
      <c r="BB396" s="6" t="str">
        <f t="shared" si="165"/>
        <v/>
      </c>
      <c r="BC396" s="40"/>
      <c r="BI396" t="s">
        <v>730</v>
      </c>
      <c r="CS396" s="286"/>
      <c r="CT396" s="288"/>
      <c r="CU396" s="331" t="str">
        <f t="shared" si="144"/>
        <v/>
      </c>
      <c r="CV396" s="1" t="str">
        <f t="shared" si="166"/>
        <v/>
      </c>
      <c r="CW396" s="1" t="str">
        <f t="shared" si="167"/>
        <v/>
      </c>
      <c r="CZ396" s="343" t="str">
        <f t="shared" si="145"/>
        <v/>
      </c>
    </row>
    <row r="397" spans="1:104" s="1" customFormat="1" ht="13.5" customHeight="1" x14ac:dyDescent="0.2">
      <c r="A397" s="61">
        <v>382</v>
      </c>
      <c r="B397" s="218"/>
      <c r="C397" s="218"/>
      <c r="D397" s="218"/>
      <c r="E397" s="218"/>
      <c r="F397" s="218"/>
      <c r="G397" s="218"/>
      <c r="H397" s="218"/>
      <c r="I397" s="218"/>
      <c r="J397" s="218"/>
      <c r="K397" s="218"/>
      <c r="L397" s="219"/>
      <c r="M397" s="218"/>
      <c r="N397" s="254"/>
      <c r="O397" s="255"/>
      <c r="P397" s="293" t="str">
        <f>IF(G397="R",IF(OR(AND(実績自動車一覧!H397=SUM(実績事業所!$B$2-1),3&lt;実績自動車一覧!I397),AND(実績自動車一覧!H397=実績事業所!$B$2,4&gt;実績自動車一覧!I397)),"新規",""),"")</f>
        <v/>
      </c>
      <c r="Q397" s="290"/>
      <c r="R397" s="259"/>
      <c r="S397" s="204"/>
      <c r="T397" s="84"/>
      <c r="U397" s="85"/>
      <c r="V397" s="86"/>
      <c r="W397" s="87"/>
      <c r="X397" s="87"/>
      <c r="Y397" s="106"/>
      <c r="Z397" s="16"/>
      <c r="AA397" s="15" t="str">
        <f t="shared" si="146"/>
        <v/>
      </c>
      <c r="AB397" s="15" t="str">
        <f t="shared" si="147"/>
        <v/>
      </c>
      <c r="AC397" s="14" t="str">
        <f t="shared" si="148"/>
        <v/>
      </c>
      <c r="AD397" s="6" t="e">
        <f t="shared" si="149"/>
        <v>#N/A</v>
      </c>
      <c r="AE397" s="6" t="e">
        <f t="shared" si="150"/>
        <v>#N/A</v>
      </c>
      <c r="AF397" s="6" t="e">
        <f t="shared" si="151"/>
        <v>#N/A</v>
      </c>
      <c r="AG397" s="6" t="str">
        <f t="shared" si="152"/>
        <v/>
      </c>
      <c r="AH397" s="6">
        <f t="shared" si="153"/>
        <v>1</v>
      </c>
      <c r="AI397" s="6" t="e">
        <f t="shared" si="154"/>
        <v>#N/A</v>
      </c>
      <c r="AJ397" s="6" t="e">
        <f t="shared" si="155"/>
        <v>#N/A</v>
      </c>
      <c r="AK397" s="6" t="e">
        <f t="shared" si="156"/>
        <v>#N/A</v>
      </c>
      <c r="AL397" s="6" t="e">
        <f t="shared" si="157"/>
        <v>#N/A</v>
      </c>
      <c r="AM397" s="7" t="str">
        <f t="shared" si="158"/>
        <v xml:space="preserve"> </v>
      </c>
      <c r="AN397" s="6" t="e">
        <f t="shared" si="159"/>
        <v>#N/A</v>
      </c>
      <c r="AO397" s="6"/>
      <c r="AP397" s="6"/>
      <c r="AQ397" s="6"/>
      <c r="AR397" s="6"/>
      <c r="AS397" s="6"/>
      <c r="AT397" s="6"/>
      <c r="AU397" s="6"/>
      <c r="AV397" s="6"/>
      <c r="AW397" s="6">
        <f t="shared" si="160"/>
        <v>0</v>
      </c>
      <c r="AX397" s="6" t="e">
        <f t="shared" si="161"/>
        <v>#N/A</v>
      </c>
      <c r="AY397" s="6" t="str">
        <f t="shared" si="162"/>
        <v/>
      </c>
      <c r="AZ397" s="6" t="str">
        <f t="shared" si="163"/>
        <v/>
      </c>
      <c r="BA397" s="6" t="str">
        <f t="shared" si="164"/>
        <v/>
      </c>
      <c r="BB397" s="6" t="str">
        <f t="shared" si="165"/>
        <v/>
      </c>
      <c r="BC397" s="40"/>
      <c r="BI397" t="s">
        <v>473</v>
      </c>
      <c r="CS397" s="286"/>
      <c r="CT397" s="288"/>
      <c r="CU397" s="331" t="str">
        <f t="shared" si="144"/>
        <v/>
      </c>
      <c r="CV397" s="1" t="str">
        <f t="shared" si="166"/>
        <v/>
      </c>
      <c r="CW397" s="1" t="str">
        <f t="shared" si="167"/>
        <v/>
      </c>
      <c r="CZ397" s="343" t="str">
        <f t="shared" si="145"/>
        <v/>
      </c>
    </row>
    <row r="398" spans="1:104" s="1" customFormat="1" ht="13.5" customHeight="1" x14ac:dyDescent="0.2">
      <c r="A398" s="61">
        <v>383</v>
      </c>
      <c r="B398" s="218"/>
      <c r="C398" s="218"/>
      <c r="D398" s="218"/>
      <c r="E398" s="218"/>
      <c r="F398" s="218"/>
      <c r="G398" s="218"/>
      <c r="H398" s="218"/>
      <c r="I398" s="218"/>
      <c r="J398" s="218"/>
      <c r="K398" s="218"/>
      <c r="L398" s="219"/>
      <c r="M398" s="218"/>
      <c r="N398" s="254"/>
      <c r="O398" s="255"/>
      <c r="P398" s="293" t="str">
        <f>IF(G398="R",IF(OR(AND(実績自動車一覧!H398=SUM(実績事業所!$B$2-1),3&lt;実績自動車一覧!I398),AND(実績自動車一覧!H398=実績事業所!$B$2,4&gt;実績自動車一覧!I398)),"新規",""),"")</f>
        <v/>
      </c>
      <c r="Q398" s="290"/>
      <c r="R398" s="259"/>
      <c r="S398" s="204"/>
      <c r="T398" s="84"/>
      <c r="U398" s="85"/>
      <c r="V398" s="86"/>
      <c r="W398" s="87"/>
      <c r="X398" s="87"/>
      <c r="Y398" s="106"/>
      <c r="Z398" s="16"/>
      <c r="AA398" s="15" t="str">
        <f t="shared" si="146"/>
        <v/>
      </c>
      <c r="AB398" s="15" t="str">
        <f t="shared" si="147"/>
        <v/>
      </c>
      <c r="AC398" s="14" t="str">
        <f t="shared" si="148"/>
        <v/>
      </c>
      <c r="AD398" s="6" t="e">
        <f t="shared" si="149"/>
        <v>#N/A</v>
      </c>
      <c r="AE398" s="6" t="e">
        <f t="shared" si="150"/>
        <v>#N/A</v>
      </c>
      <c r="AF398" s="6" t="e">
        <f t="shared" si="151"/>
        <v>#N/A</v>
      </c>
      <c r="AG398" s="6" t="str">
        <f t="shared" si="152"/>
        <v/>
      </c>
      <c r="AH398" s="6">
        <f t="shared" si="153"/>
        <v>1</v>
      </c>
      <c r="AI398" s="6" t="e">
        <f t="shared" si="154"/>
        <v>#N/A</v>
      </c>
      <c r="AJ398" s="6" t="e">
        <f t="shared" si="155"/>
        <v>#N/A</v>
      </c>
      <c r="AK398" s="6" t="e">
        <f t="shared" si="156"/>
        <v>#N/A</v>
      </c>
      <c r="AL398" s="6" t="e">
        <f t="shared" si="157"/>
        <v>#N/A</v>
      </c>
      <c r="AM398" s="7" t="str">
        <f t="shared" si="158"/>
        <v xml:space="preserve"> </v>
      </c>
      <c r="AN398" s="6" t="e">
        <f t="shared" si="159"/>
        <v>#N/A</v>
      </c>
      <c r="AO398" s="6"/>
      <c r="AP398" s="6"/>
      <c r="AQ398" s="6"/>
      <c r="AR398" s="6"/>
      <c r="AS398" s="6"/>
      <c r="AT398" s="6"/>
      <c r="AU398" s="6"/>
      <c r="AV398" s="6"/>
      <c r="AW398" s="6">
        <f t="shared" si="160"/>
        <v>0</v>
      </c>
      <c r="AX398" s="6" t="e">
        <f t="shared" si="161"/>
        <v>#N/A</v>
      </c>
      <c r="AY398" s="6" t="str">
        <f t="shared" si="162"/>
        <v/>
      </c>
      <c r="AZ398" s="6" t="str">
        <f t="shared" si="163"/>
        <v/>
      </c>
      <c r="BA398" s="6" t="str">
        <f t="shared" si="164"/>
        <v/>
      </c>
      <c r="BB398" s="6" t="str">
        <f t="shared" si="165"/>
        <v/>
      </c>
      <c r="BC398" s="40"/>
      <c r="BI398" t="s">
        <v>683</v>
      </c>
      <c r="CS398" s="286"/>
      <c r="CT398" s="288"/>
      <c r="CU398" s="331" t="str">
        <f t="shared" si="144"/>
        <v/>
      </c>
      <c r="CV398" s="1" t="str">
        <f t="shared" si="166"/>
        <v/>
      </c>
      <c r="CW398" s="1" t="str">
        <f t="shared" si="167"/>
        <v/>
      </c>
      <c r="CZ398" s="343" t="str">
        <f t="shared" si="145"/>
        <v/>
      </c>
    </row>
    <row r="399" spans="1:104" s="1" customFormat="1" ht="13.5" customHeight="1" x14ac:dyDescent="0.2">
      <c r="A399" s="61">
        <v>384</v>
      </c>
      <c r="B399" s="218"/>
      <c r="C399" s="218"/>
      <c r="D399" s="218"/>
      <c r="E399" s="218"/>
      <c r="F399" s="218"/>
      <c r="G399" s="218"/>
      <c r="H399" s="218"/>
      <c r="I399" s="218"/>
      <c r="J399" s="218"/>
      <c r="K399" s="218"/>
      <c r="L399" s="219"/>
      <c r="M399" s="218"/>
      <c r="N399" s="254"/>
      <c r="O399" s="255"/>
      <c r="P399" s="293" t="str">
        <f>IF(G399="R",IF(OR(AND(実績自動車一覧!H399=SUM(実績事業所!$B$2-1),3&lt;実績自動車一覧!I399),AND(実績自動車一覧!H399=実績事業所!$B$2,4&gt;実績自動車一覧!I399)),"新規",""),"")</f>
        <v/>
      </c>
      <c r="Q399" s="290"/>
      <c r="R399" s="259"/>
      <c r="S399" s="204"/>
      <c r="T399" s="84"/>
      <c r="U399" s="85"/>
      <c r="V399" s="86"/>
      <c r="W399" s="87"/>
      <c r="X399" s="87"/>
      <c r="Y399" s="106"/>
      <c r="Z399" s="16"/>
      <c r="AA399" s="15" t="str">
        <f t="shared" si="146"/>
        <v/>
      </c>
      <c r="AB399" s="15" t="str">
        <f t="shared" si="147"/>
        <v/>
      </c>
      <c r="AC399" s="14" t="str">
        <f t="shared" si="148"/>
        <v/>
      </c>
      <c r="AD399" s="6" t="e">
        <f t="shared" si="149"/>
        <v>#N/A</v>
      </c>
      <c r="AE399" s="6" t="e">
        <f t="shared" si="150"/>
        <v>#N/A</v>
      </c>
      <c r="AF399" s="6" t="e">
        <f t="shared" si="151"/>
        <v>#N/A</v>
      </c>
      <c r="AG399" s="6" t="str">
        <f t="shared" si="152"/>
        <v/>
      </c>
      <c r="AH399" s="6">
        <f t="shared" si="153"/>
        <v>1</v>
      </c>
      <c r="AI399" s="6" t="e">
        <f t="shared" si="154"/>
        <v>#N/A</v>
      </c>
      <c r="AJ399" s="6" t="e">
        <f t="shared" si="155"/>
        <v>#N/A</v>
      </c>
      <c r="AK399" s="6" t="e">
        <f t="shared" si="156"/>
        <v>#N/A</v>
      </c>
      <c r="AL399" s="6" t="e">
        <f t="shared" si="157"/>
        <v>#N/A</v>
      </c>
      <c r="AM399" s="7" t="str">
        <f t="shared" si="158"/>
        <v xml:space="preserve"> </v>
      </c>
      <c r="AN399" s="6" t="e">
        <f t="shared" si="159"/>
        <v>#N/A</v>
      </c>
      <c r="AO399" s="6"/>
      <c r="AP399" s="6"/>
      <c r="AQ399" s="6"/>
      <c r="AR399" s="6"/>
      <c r="AS399" s="6"/>
      <c r="AT399" s="6"/>
      <c r="AU399" s="6"/>
      <c r="AV399" s="6"/>
      <c r="AW399" s="6">
        <f t="shared" si="160"/>
        <v>0</v>
      </c>
      <c r="AX399" s="6" t="e">
        <f t="shared" si="161"/>
        <v>#N/A</v>
      </c>
      <c r="AY399" s="6" t="str">
        <f t="shared" si="162"/>
        <v/>
      </c>
      <c r="AZ399" s="6" t="str">
        <f t="shared" si="163"/>
        <v/>
      </c>
      <c r="BA399" s="6" t="str">
        <f t="shared" si="164"/>
        <v/>
      </c>
      <c r="BB399" s="6" t="str">
        <f t="shared" si="165"/>
        <v/>
      </c>
      <c r="BC399" s="40"/>
      <c r="BI399" t="s">
        <v>685</v>
      </c>
      <c r="CS399" s="286"/>
      <c r="CT399" s="288"/>
      <c r="CU399" s="331" t="str">
        <f t="shared" si="144"/>
        <v/>
      </c>
      <c r="CV399" s="1" t="str">
        <f t="shared" si="166"/>
        <v/>
      </c>
      <c r="CW399" s="1" t="str">
        <f t="shared" si="167"/>
        <v/>
      </c>
      <c r="CZ399" s="343" t="str">
        <f t="shared" si="145"/>
        <v/>
      </c>
    </row>
    <row r="400" spans="1:104" s="1" customFormat="1" ht="13.5" customHeight="1" x14ac:dyDescent="0.2">
      <c r="A400" s="61">
        <v>385</v>
      </c>
      <c r="B400" s="218"/>
      <c r="C400" s="218"/>
      <c r="D400" s="218"/>
      <c r="E400" s="218"/>
      <c r="F400" s="218"/>
      <c r="G400" s="218"/>
      <c r="H400" s="218"/>
      <c r="I400" s="218"/>
      <c r="J400" s="218"/>
      <c r="K400" s="218"/>
      <c r="L400" s="219"/>
      <c r="M400" s="218"/>
      <c r="N400" s="254"/>
      <c r="O400" s="255"/>
      <c r="P400" s="293" t="str">
        <f>IF(G400="R",IF(OR(AND(実績自動車一覧!H400=SUM(実績事業所!$B$2-1),3&lt;実績自動車一覧!I400),AND(実績自動車一覧!H400=実績事業所!$B$2,4&gt;実績自動車一覧!I400)),"新規",""),"")</f>
        <v/>
      </c>
      <c r="Q400" s="290"/>
      <c r="R400" s="259"/>
      <c r="S400" s="204"/>
      <c r="T400" s="84"/>
      <c r="U400" s="85"/>
      <c r="V400" s="86"/>
      <c r="W400" s="87"/>
      <c r="X400" s="87"/>
      <c r="Y400" s="106"/>
      <c r="Z400" s="16"/>
      <c r="AA400" s="15" t="str">
        <f t="shared" si="146"/>
        <v/>
      </c>
      <c r="AB400" s="15" t="str">
        <f t="shared" si="147"/>
        <v/>
      </c>
      <c r="AC400" s="14" t="str">
        <f t="shared" si="148"/>
        <v/>
      </c>
      <c r="AD400" s="6" t="e">
        <f t="shared" si="149"/>
        <v>#N/A</v>
      </c>
      <c r="AE400" s="6" t="e">
        <f t="shared" si="150"/>
        <v>#N/A</v>
      </c>
      <c r="AF400" s="6" t="e">
        <f t="shared" si="151"/>
        <v>#N/A</v>
      </c>
      <c r="AG400" s="6" t="str">
        <f t="shared" si="152"/>
        <v/>
      </c>
      <c r="AH400" s="6">
        <f t="shared" si="153"/>
        <v>1</v>
      </c>
      <c r="AI400" s="6" t="e">
        <f t="shared" si="154"/>
        <v>#N/A</v>
      </c>
      <c r="AJ400" s="6" t="e">
        <f t="shared" si="155"/>
        <v>#N/A</v>
      </c>
      <c r="AK400" s="6" t="e">
        <f t="shared" si="156"/>
        <v>#N/A</v>
      </c>
      <c r="AL400" s="6" t="e">
        <f t="shared" si="157"/>
        <v>#N/A</v>
      </c>
      <c r="AM400" s="7" t="str">
        <f t="shared" si="158"/>
        <v xml:space="preserve"> </v>
      </c>
      <c r="AN400" s="6" t="e">
        <f t="shared" si="159"/>
        <v>#N/A</v>
      </c>
      <c r="AO400" s="6"/>
      <c r="AP400" s="6"/>
      <c r="AQ400" s="6"/>
      <c r="AR400" s="6"/>
      <c r="AS400" s="6"/>
      <c r="AT400" s="6"/>
      <c r="AU400" s="6"/>
      <c r="AV400" s="6"/>
      <c r="AW400" s="6">
        <f t="shared" si="160"/>
        <v>0</v>
      </c>
      <c r="AX400" s="6" t="e">
        <f t="shared" si="161"/>
        <v>#N/A</v>
      </c>
      <c r="AY400" s="6" t="str">
        <f t="shared" si="162"/>
        <v/>
      </c>
      <c r="AZ400" s="6" t="str">
        <f t="shared" si="163"/>
        <v/>
      </c>
      <c r="BA400" s="6" t="str">
        <f t="shared" si="164"/>
        <v/>
      </c>
      <c r="BB400" s="6" t="str">
        <f t="shared" si="165"/>
        <v/>
      </c>
      <c r="BC400" s="40"/>
      <c r="BI400" t="s">
        <v>690</v>
      </c>
      <c r="CS400" s="286"/>
      <c r="CT400" s="288"/>
      <c r="CU400" s="331" t="str">
        <f t="shared" si="144"/>
        <v/>
      </c>
      <c r="CV400" s="1" t="str">
        <f t="shared" si="166"/>
        <v/>
      </c>
      <c r="CW400" s="1" t="str">
        <f t="shared" si="167"/>
        <v/>
      </c>
      <c r="CZ400" s="343" t="str">
        <f t="shared" si="145"/>
        <v/>
      </c>
    </row>
    <row r="401" spans="1:104" s="1" customFormat="1" ht="13.5" customHeight="1" x14ac:dyDescent="0.2">
      <c r="A401" s="61">
        <v>386</v>
      </c>
      <c r="B401" s="218"/>
      <c r="C401" s="218"/>
      <c r="D401" s="218"/>
      <c r="E401" s="218"/>
      <c r="F401" s="218"/>
      <c r="G401" s="218"/>
      <c r="H401" s="218"/>
      <c r="I401" s="218"/>
      <c r="J401" s="218"/>
      <c r="K401" s="218"/>
      <c r="L401" s="219"/>
      <c r="M401" s="218"/>
      <c r="N401" s="254"/>
      <c r="O401" s="255"/>
      <c r="P401" s="293" t="str">
        <f>IF(G401="R",IF(OR(AND(実績自動車一覧!H401=SUM(実績事業所!$B$2-1),3&lt;実績自動車一覧!I401),AND(実績自動車一覧!H401=実績事業所!$B$2,4&gt;実績自動車一覧!I401)),"新規",""),"")</f>
        <v/>
      </c>
      <c r="Q401" s="290"/>
      <c r="R401" s="259"/>
      <c r="S401" s="204"/>
      <c r="T401" s="84"/>
      <c r="U401" s="85"/>
      <c r="V401" s="86"/>
      <c r="W401" s="87"/>
      <c r="X401" s="87"/>
      <c r="Y401" s="106"/>
      <c r="Z401" s="16"/>
      <c r="AA401" s="15" t="str">
        <f t="shared" si="146"/>
        <v/>
      </c>
      <c r="AB401" s="15" t="str">
        <f t="shared" si="147"/>
        <v/>
      </c>
      <c r="AC401" s="14" t="str">
        <f t="shared" si="148"/>
        <v/>
      </c>
      <c r="AD401" s="6" t="e">
        <f t="shared" si="149"/>
        <v>#N/A</v>
      </c>
      <c r="AE401" s="6" t="e">
        <f t="shared" si="150"/>
        <v>#N/A</v>
      </c>
      <c r="AF401" s="6" t="e">
        <f t="shared" si="151"/>
        <v>#N/A</v>
      </c>
      <c r="AG401" s="6" t="str">
        <f t="shared" si="152"/>
        <v/>
      </c>
      <c r="AH401" s="6">
        <f t="shared" si="153"/>
        <v>1</v>
      </c>
      <c r="AI401" s="6" t="e">
        <f t="shared" si="154"/>
        <v>#N/A</v>
      </c>
      <c r="AJ401" s="6" t="e">
        <f t="shared" si="155"/>
        <v>#N/A</v>
      </c>
      <c r="AK401" s="6" t="e">
        <f t="shared" si="156"/>
        <v>#N/A</v>
      </c>
      <c r="AL401" s="6" t="e">
        <f t="shared" si="157"/>
        <v>#N/A</v>
      </c>
      <c r="AM401" s="7" t="str">
        <f t="shared" si="158"/>
        <v xml:space="preserve"> </v>
      </c>
      <c r="AN401" s="6" t="e">
        <f t="shared" si="159"/>
        <v>#N/A</v>
      </c>
      <c r="AO401" s="6"/>
      <c r="AP401" s="6"/>
      <c r="AQ401" s="6"/>
      <c r="AR401" s="6"/>
      <c r="AS401" s="6"/>
      <c r="AT401" s="6"/>
      <c r="AU401" s="6"/>
      <c r="AV401" s="6"/>
      <c r="AW401" s="6">
        <f t="shared" si="160"/>
        <v>0</v>
      </c>
      <c r="AX401" s="6" t="e">
        <f t="shared" si="161"/>
        <v>#N/A</v>
      </c>
      <c r="AY401" s="6" t="str">
        <f t="shared" si="162"/>
        <v/>
      </c>
      <c r="AZ401" s="6" t="str">
        <f t="shared" si="163"/>
        <v/>
      </c>
      <c r="BA401" s="6" t="str">
        <f t="shared" si="164"/>
        <v/>
      </c>
      <c r="BB401" s="6" t="str">
        <f t="shared" si="165"/>
        <v/>
      </c>
      <c r="BC401" s="40"/>
      <c r="BI401" t="s">
        <v>729</v>
      </c>
      <c r="CS401" s="286"/>
      <c r="CT401" s="288"/>
      <c r="CU401" s="331" t="str">
        <f t="shared" ref="CU401:CU464" si="168">IFERROR(VLOOKUP(AL401,$CQ$17:$CR$33,2,0),"")</f>
        <v/>
      </c>
      <c r="CV401" s="1" t="str">
        <f t="shared" si="166"/>
        <v/>
      </c>
      <c r="CW401" s="1" t="str">
        <f t="shared" si="167"/>
        <v/>
      </c>
      <c r="CZ401" s="343" t="str">
        <f t="shared" ref="CZ401:CZ464" si="169">IF(
  OR(
    AND(D401&gt;=480, D401&lt;=498),
    AND(D401&gt;=580, D401&lt;=598),
    AND(D401&gt;=680, D401&lt;=698),
    AND(D401&gt;=780, D401&lt;=798)
  ),
  "※軽自動車は報告の対象外です。",
  ""
)</f>
        <v/>
      </c>
    </row>
    <row r="402" spans="1:104" s="1" customFormat="1" ht="13.5" customHeight="1" x14ac:dyDescent="0.2">
      <c r="A402" s="61">
        <v>387</v>
      </c>
      <c r="B402" s="218"/>
      <c r="C402" s="218"/>
      <c r="D402" s="218"/>
      <c r="E402" s="218"/>
      <c r="F402" s="218"/>
      <c r="G402" s="218"/>
      <c r="H402" s="218"/>
      <c r="I402" s="218"/>
      <c r="J402" s="218"/>
      <c r="K402" s="218"/>
      <c r="L402" s="219"/>
      <c r="M402" s="218"/>
      <c r="N402" s="254"/>
      <c r="O402" s="255"/>
      <c r="P402" s="293" t="str">
        <f>IF(G402="R",IF(OR(AND(実績自動車一覧!H402=SUM(実績事業所!$B$2-1),3&lt;実績自動車一覧!I402),AND(実績自動車一覧!H402=実績事業所!$B$2,4&gt;実績自動車一覧!I402)),"新規",""),"")</f>
        <v/>
      </c>
      <c r="Q402" s="290"/>
      <c r="R402" s="259"/>
      <c r="S402" s="204"/>
      <c r="T402" s="84"/>
      <c r="U402" s="85"/>
      <c r="V402" s="86"/>
      <c r="W402" s="87"/>
      <c r="X402" s="87"/>
      <c r="Y402" s="106"/>
      <c r="Z402" s="16"/>
      <c r="AA402" s="15" t="str">
        <f t="shared" si="146"/>
        <v/>
      </c>
      <c r="AB402" s="15" t="str">
        <f t="shared" si="147"/>
        <v/>
      </c>
      <c r="AC402" s="14" t="str">
        <f t="shared" si="148"/>
        <v/>
      </c>
      <c r="AD402" s="6" t="e">
        <f t="shared" si="149"/>
        <v>#N/A</v>
      </c>
      <c r="AE402" s="6" t="e">
        <f t="shared" si="150"/>
        <v>#N/A</v>
      </c>
      <c r="AF402" s="6" t="e">
        <f t="shared" si="151"/>
        <v>#N/A</v>
      </c>
      <c r="AG402" s="6" t="str">
        <f t="shared" si="152"/>
        <v/>
      </c>
      <c r="AH402" s="6">
        <f t="shared" si="153"/>
        <v>1</v>
      </c>
      <c r="AI402" s="6" t="e">
        <f t="shared" si="154"/>
        <v>#N/A</v>
      </c>
      <c r="AJ402" s="6" t="e">
        <f t="shared" si="155"/>
        <v>#N/A</v>
      </c>
      <c r="AK402" s="6" t="e">
        <f t="shared" si="156"/>
        <v>#N/A</v>
      </c>
      <c r="AL402" s="6" t="e">
        <f t="shared" si="157"/>
        <v>#N/A</v>
      </c>
      <c r="AM402" s="7" t="str">
        <f t="shared" si="158"/>
        <v xml:space="preserve"> </v>
      </c>
      <c r="AN402" s="6" t="e">
        <f t="shared" si="159"/>
        <v>#N/A</v>
      </c>
      <c r="AO402" s="6"/>
      <c r="AP402" s="6"/>
      <c r="AQ402" s="6"/>
      <c r="AR402" s="6"/>
      <c r="AS402" s="6"/>
      <c r="AT402" s="6"/>
      <c r="AU402" s="6"/>
      <c r="AV402" s="6"/>
      <c r="AW402" s="6">
        <f t="shared" si="160"/>
        <v>0</v>
      </c>
      <c r="AX402" s="6" t="e">
        <f t="shared" si="161"/>
        <v>#N/A</v>
      </c>
      <c r="AY402" s="6" t="str">
        <f t="shared" si="162"/>
        <v/>
      </c>
      <c r="AZ402" s="6" t="str">
        <f t="shared" si="163"/>
        <v/>
      </c>
      <c r="BA402" s="6" t="str">
        <f t="shared" si="164"/>
        <v/>
      </c>
      <c r="BB402" s="6" t="str">
        <f t="shared" si="165"/>
        <v/>
      </c>
      <c r="BC402" s="40"/>
      <c r="BI402" t="s">
        <v>474</v>
      </c>
      <c r="CS402" s="286"/>
      <c r="CT402" s="288"/>
      <c r="CU402" s="331" t="str">
        <f t="shared" si="168"/>
        <v/>
      </c>
      <c r="CV402" s="1" t="str">
        <f t="shared" si="166"/>
        <v/>
      </c>
      <c r="CW402" s="1" t="str">
        <f t="shared" si="167"/>
        <v/>
      </c>
      <c r="CZ402" s="343" t="str">
        <f t="shared" si="169"/>
        <v/>
      </c>
    </row>
    <row r="403" spans="1:104" s="1" customFormat="1" ht="13.5" customHeight="1" x14ac:dyDescent="0.2">
      <c r="A403" s="61">
        <v>388</v>
      </c>
      <c r="B403" s="218"/>
      <c r="C403" s="218"/>
      <c r="D403" s="218"/>
      <c r="E403" s="218"/>
      <c r="F403" s="218"/>
      <c r="G403" s="218"/>
      <c r="H403" s="218"/>
      <c r="I403" s="218"/>
      <c r="J403" s="218"/>
      <c r="K403" s="218"/>
      <c r="L403" s="219"/>
      <c r="M403" s="218"/>
      <c r="N403" s="254"/>
      <c r="O403" s="255"/>
      <c r="P403" s="293" t="str">
        <f>IF(G403="R",IF(OR(AND(実績自動車一覧!H403=SUM(実績事業所!$B$2-1),3&lt;実績自動車一覧!I403),AND(実績自動車一覧!H403=実績事業所!$B$2,4&gt;実績自動車一覧!I403)),"新規",""),"")</f>
        <v/>
      </c>
      <c r="Q403" s="290"/>
      <c r="R403" s="259"/>
      <c r="S403" s="204"/>
      <c r="T403" s="84"/>
      <c r="U403" s="85"/>
      <c r="V403" s="86"/>
      <c r="W403" s="87"/>
      <c r="X403" s="87"/>
      <c r="Y403" s="106"/>
      <c r="Z403" s="16"/>
      <c r="AA403" s="15" t="str">
        <f t="shared" si="146"/>
        <v/>
      </c>
      <c r="AB403" s="15" t="str">
        <f t="shared" si="147"/>
        <v/>
      </c>
      <c r="AC403" s="14" t="str">
        <f t="shared" si="148"/>
        <v/>
      </c>
      <c r="AD403" s="6" t="e">
        <f t="shared" si="149"/>
        <v>#N/A</v>
      </c>
      <c r="AE403" s="6" t="e">
        <f t="shared" si="150"/>
        <v>#N/A</v>
      </c>
      <c r="AF403" s="6" t="e">
        <f t="shared" si="151"/>
        <v>#N/A</v>
      </c>
      <c r="AG403" s="6" t="str">
        <f t="shared" si="152"/>
        <v/>
      </c>
      <c r="AH403" s="6">
        <f t="shared" si="153"/>
        <v>1</v>
      </c>
      <c r="AI403" s="6" t="e">
        <f t="shared" si="154"/>
        <v>#N/A</v>
      </c>
      <c r="AJ403" s="6" t="e">
        <f t="shared" si="155"/>
        <v>#N/A</v>
      </c>
      <c r="AK403" s="6" t="e">
        <f t="shared" si="156"/>
        <v>#N/A</v>
      </c>
      <c r="AL403" s="6" t="e">
        <f t="shared" si="157"/>
        <v>#N/A</v>
      </c>
      <c r="AM403" s="7" t="str">
        <f t="shared" si="158"/>
        <v xml:space="preserve"> </v>
      </c>
      <c r="AN403" s="6" t="e">
        <f t="shared" si="159"/>
        <v>#N/A</v>
      </c>
      <c r="AO403" s="6"/>
      <c r="AP403" s="6"/>
      <c r="AQ403" s="6"/>
      <c r="AR403" s="6"/>
      <c r="AS403" s="6"/>
      <c r="AT403" s="6"/>
      <c r="AU403" s="6"/>
      <c r="AV403" s="6"/>
      <c r="AW403" s="6">
        <f t="shared" si="160"/>
        <v>0</v>
      </c>
      <c r="AX403" s="6" t="e">
        <f t="shared" si="161"/>
        <v>#N/A</v>
      </c>
      <c r="AY403" s="6" t="str">
        <f t="shared" si="162"/>
        <v/>
      </c>
      <c r="AZ403" s="6" t="str">
        <f t="shared" si="163"/>
        <v/>
      </c>
      <c r="BA403" s="6" t="str">
        <f t="shared" si="164"/>
        <v/>
      </c>
      <c r="BB403" s="6" t="str">
        <f t="shared" si="165"/>
        <v/>
      </c>
      <c r="BC403" s="40"/>
      <c r="BI403" t="s">
        <v>682</v>
      </c>
      <c r="CS403" s="286"/>
      <c r="CT403" s="288"/>
      <c r="CU403" s="331" t="str">
        <f t="shared" si="168"/>
        <v/>
      </c>
      <c r="CV403" s="1" t="str">
        <f t="shared" si="166"/>
        <v/>
      </c>
      <c r="CW403" s="1" t="str">
        <f t="shared" si="167"/>
        <v/>
      </c>
      <c r="CZ403" s="343" t="str">
        <f t="shared" si="169"/>
        <v/>
      </c>
    </row>
    <row r="404" spans="1:104" s="1" customFormat="1" ht="13.5" customHeight="1" x14ac:dyDescent="0.2">
      <c r="A404" s="61">
        <v>389</v>
      </c>
      <c r="B404" s="218"/>
      <c r="C404" s="218"/>
      <c r="D404" s="218"/>
      <c r="E404" s="218"/>
      <c r="F404" s="218"/>
      <c r="G404" s="218"/>
      <c r="H404" s="218"/>
      <c r="I404" s="218"/>
      <c r="J404" s="218"/>
      <c r="K404" s="218"/>
      <c r="L404" s="219"/>
      <c r="M404" s="218"/>
      <c r="N404" s="254"/>
      <c r="O404" s="255"/>
      <c r="P404" s="293" t="str">
        <f>IF(G404="R",IF(OR(AND(実績自動車一覧!H404=SUM(実績事業所!$B$2-1),3&lt;実績自動車一覧!I404),AND(実績自動車一覧!H404=実績事業所!$B$2,4&gt;実績自動車一覧!I404)),"新規",""),"")</f>
        <v/>
      </c>
      <c r="Q404" s="290"/>
      <c r="R404" s="259"/>
      <c r="S404" s="204"/>
      <c r="T404" s="84"/>
      <c r="U404" s="85"/>
      <c r="V404" s="86"/>
      <c r="W404" s="87"/>
      <c r="X404" s="87"/>
      <c r="Y404" s="106"/>
      <c r="Z404" s="16"/>
      <c r="AA404" s="15" t="str">
        <f t="shared" si="146"/>
        <v/>
      </c>
      <c r="AB404" s="15" t="str">
        <f t="shared" si="147"/>
        <v/>
      </c>
      <c r="AC404" s="14" t="str">
        <f t="shared" si="148"/>
        <v/>
      </c>
      <c r="AD404" s="6" t="e">
        <f t="shared" si="149"/>
        <v>#N/A</v>
      </c>
      <c r="AE404" s="6" t="e">
        <f t="shared" si="150"/>
        <v>#N/A</v>
      </c>
      <c r="AF404" s="6" t="e">
        <f t="shared" si="151"/>
        <v>#N/A</v>
      </c>
      <c r="AG404" s="6" t="str">
        <f t="shared" si="152"/>
        <v/>
      </c>
      <c r="AH404" s="6">
        <f t="shared" si="153"/>
        <v>1</v>
      </c>
      <c r="AI404" s="6" t="e">
        <f t="shared" si="154"/>
        <v>#N/A</v>
      </c>
      <c r="AJ404" s="6" t="e">
        <f t="shared" si="155"/>
        <v>#N/A</v>
      </c>
      <c r="AK404" s="6" t="e">
        <f t="shared" si="156"/>
        <v>#N/A</v>
      </c>
      <c r="AL404" s="6" t="e">
        <f t="shared" si="157"/>
        <v>#N/A</v>
      </c>
      <c r="AM404" s="7" t="str">
        <f t="shared" si="158"/>
        <v xml:space="preserve"> </v>
      </c>
      <c r="AN404" s="6" t="e">
        <f t="shared" si="159"/>
        <v>#N/A</v>
      </c>
      <c r="AO404" s="6"/>
      <c r="AP404" s="6"/>
      <c r="AQ404" s="6"/>
      <c r="AR404" s="6"/>
      <c r="AS404" s="6"/>
      <c r="AT404" s="6"/>
      <c r="AU404" s="6"/>
      <c r="AV404" s="6"/>
      <c r="AW404" s="6">
        <f t="shared" si="160"/>
        <v>0</v>
      </c>
      <c r="AX404" s="6" t="e">
        <f t="shared" si="161"/>
        <v>#N/A</v>
      </c>
      <c r="AY404" s="6" t="str">
        <f t="shared" si="162"/>
        <v/>
      </c>
      <c r="AZ404" s="6" t="str">
        <f t="shared" si="163"/>
        <v/>
      </c>
      <c r="BA404" s="6" t="str">
        <f t="shared" si="164"/>
        <v/>
      </c>
      <c r="BB404" s="6" t="str">
        <f t="shared" si="165"/>
        <v/>
      </c>
      <c r="BC404" s="40"/>
      <c r="BI404" t="s">
        <v>684</v>
      </c>
      <c r="CS404" s="286"/>
      <c r="CT404" s="288"/>
      <c r="CU404" s="331" t="str">
        <f t="shared" si="168"/>
        <v/>
      </c>
      <c r="CV404" s="1" t="str">
        <f t="shared" si="166"/>
        <v/>
      </c>
      <c r="CW404" s="1" t="str">
        <f t="shared" si="167"/>
        <v/>
      </c>
      <c r="CZ404" s="343" t="str">
        <f t="shared" si="169"/>
        <v/>
      </c>
    </row>
    <row r="405" spans="1:104" s="1" customFormat="1" ht="13.5" customHeight="1" x14ac:dyDescent="0.2">
      <c r="A405" s="61">
        <v>390</v>
      </c>
      <c r="B405" s="218"/>
      <c r="C405" s="218"/>
      <c r="D405" s="218"/>
      <c r="E405" s="218"/>
      <c r="F405" s="218"/>
      <c r="G405" s="218"/>
      <c r="H405" s="218"/>
      <c r="I405" s="218"/>
      <c r="J405" s="218"/>
      <c r="K405" s="218"/>
      <c r="L405" s="219"/>
      <c r="M405" s="218"/>
      <c r="N405" s="254"/>
      <c r="O405" s="255"/>
      <c r="P405" s="293" t="str">
        <f>IF(G405="R",IF(OR(AND(実績自動車一覧!H405=SUM(実績事業所!$B$2-1),3&lt;実績自動車一覧!I405),AND(実績自動車一覧!H405=実績事業所!$B$2,4&gt;実績自動車一覧!I405)),"新規",""),"")</f>
        <v/>
      </c>
      <c r="Q405" s="290"/>
      <c r="R405" s="259"/>
      <c r="S405" s="204"/>
      <c r="T405" s="84"/>
      <c r="U405" s="85"/>
      <c r="V405" s="86"/>
      <c r="W405" s="87"/>
      <c r="X405" s="87"/>
      <c r="Y405" s="106"/>
      <c r="Z405" s="16"/>
      <c r="AA405" s="15" t="str">
        <f t="shared" si="146"/>
        <v/>
      </c>
      <c r="AB405" s="15" t="str">
        <f t="shared" si="147"/>
        <v/>
      </c>
      <c r="AC405" s="14" t="str">
        <f t="shared" si="148"/>
        <v/>
      </c>
      <c r="AD405" s="6" t="e">
        <f t="shared" si="149"/>
        <v>#N/A</v>
      </c>
      <c r="AE405" s="6" t="e">
        <f t="shared" si="150"/>
        <v>#N/A</v>
      </c>
      <c r="AF405" s="6" t="e">
        <f t="shared" si="151"/>
        <v>#N/A</v>
      </c>
      <c r="AG405" s="6" t="str">
        <f t="shared" si="152"/>
        <v/>
      </c>
      <c r="AH405" s="6">
        <f t="shared" si="153"/>
        <v>1</v>
      </c>
      <c r="AI405" s="6" t="e">
        <f t="shared" si="154"/>
        <v>#N/A</v>
      </c>
      <c r="AJ405" s="6" t="e">
        <f t="shared" si="155"/>
        <v>#N/A</v>
      </c>
      <c r="AK405" s="6" t="e">
        <f t="shared" si="156"/>
        <v>#N/A</v>
      </c>
      <c r="AL405" s="6" t="e">
        <f t="shared" si="157"/>
        <v>#N/A</v>
      </c>
      <c r="AM405" s="7" t="str">
        <f t="shared" si="158"/>
        <v xml:space="preserve"> </v>
      </c>
      <c r="AN405" s="6" t="e">
        <f t="shared" si="159"/>
        <v>#N/A</v>
      </c>
      <c r="AO405" s="6"/>
      <c r="AP405" s="6"/>
      <c r="AQ405" s="6"/>
      <c r="AR405" s="6"/>
      <c r="AS405" s="6"/>
      <c r="AT405" s="6"/>
      <c r="AU405" s="6"/>
      <c r="AV405" s="6"/>
      <c r="AW405" s="6">
        <f t="shared" si="160"/>
        <v>0</v>
      </c>
      <c r="AX405" s="6" t="e">
        <f t="shared" si="161"/>
        <v>#N/A</v>
      </c>
      <c r="AY405" s="6" t="str">
        <f t="shared" si="162"/>
        <v/>
      </c>
      <c r="AZ405" s="6" t="str">
        <f t="shared" si="163"/>
        <v/>
      </c>
      <c r="BA405" s="6" t="str">
        <f t="shared" si="164"/>
        <v/>
      </c>
      <c r="BB405" s="6" t="str">
        <f t="shared" si="165"/>
        <v/>
      </c>
      <c r="BC405" s="40"/>
      <c r="BI405" t="s">
        <v>689</v>
      </c>
      <c r="CS405" s="286"/>
      <c r="CT405" s="288"/>
      <c r="CU405" s="331" t="str">
        <f t="shared" si="168"/>
        <v/>
      </c>
      <c r="CV405" s="1" t="str">
        <f t="shared" si="166"/>
        <v/>
      </c>
      <c r="CW405" s="1" t="str">
        <f t="shared" si="167"/>
        <v/>
      </c>
      <c r="CZ405" s="343" t="str">
        <f t="shared" si="169"/>
        <v/>
      </c>
    </row>
    <row r="406" spans="1:104" s="1" customFormat="1" ht="13.5" customHeight="1" x14ac:dyDescent="0.2">
      <c r="A406" s="61">
        <v>391</v>
      </c>
      <c r="B406" s="218"/>
      <c r="C406" s="218"/>
      <c r="D406" s="218"/>
      <c r="E406" s="218"/>
      <c r="F406" s="218"/>
      <c r="G406" s="218"/>
      <c r="H406" s="218"/>
      <c r="I406" s="218"/>
      <c r="J406" s="218"/>
      <c r="K406" s="218"/>
      <c r="L406" s="219"/>
      <c r="M406" s="218"/>
      <c r="N406" s="254"/>
      <c r="O406" s="255"/>
      <c r="P406" s="293" t="str">
        <f>IF(G406="R",IF(OR(AND(実績自動車一覧!H406=SUM(実績事業所!$B$2-1),3&lt;実績自動車一覧!I406),AND(実績自動車一覧!H406=実績事業所!$B$2,4&gt;実績自動車一覧!I406)),"新規",""),"")</f>
        <v/>
      </c>
      <c r="Q406" s="290"/>
      <c r="R406" s="259"/>
      <c r="S406" s="204"/>
      <c r="T406" s="84"/>
      <c r="U406" s="85"/>
      <c r="V406" s="86"/>
      <c r="W406" s="87"/>
      <c r="X406" s="87"/>
      <c r="Y406" s="106"/>
      <c r="Z406" s="16"/>
      <c r="AA406" s="15" t="str">
        <f t="shared" si="146"/>
        <v/>
      </c>
      <c r="AB406" s="15" t="str">
        <f t="shared" si="147"/>
        <v/>
      </c>
      <c r="AC406" s="14" t="str">
        <f t="shared" si="148"/>
        <v/>
      </c>
      <c r="AD406" s="6" t="e">
        <f t="shared" si="149"/>
        <v>#N/A</v>
      </c>
      <c r="AE406" s="6" t="e">
        <f t="shared" si="150"/>
        <v>#N/A</v>
      </c>
      <c r="AF406" s="6" t="e">
        <f t="shared" si="151"/>
        <v>#N/A</v>
      </c>
      <c r="AG406" s="6" t="str">
        <f t="shared" si="152"/>
        <v/>
      </c>
      <c r="AH406" s="6">
        <f t="shared" si="153"/>
        <v>1</v>
      </c>
      <c r="AI406" s="6" t="e">
        <f t="shared" si="154"/>
        <v>#N/A</v>
      </c>
      <c r="AJ406" s="6" t="e">
        <f t="shared" si="155"/>
        <v>#N/A</v>
      </c>
      <c r="AK406" s="6" t="e">
        <f t="shared" si="156"/>
        <v>#N/A</v>
      </c>
      <c r="AL406" s="6" t="e">
        <f t="shared" si="157"/>
        <v>#N/A</v>
      </c>
      <c r="AM406" s="7" t="str">
        <f t="shared" si="158"/>
        <v xml:space="preserve"> </v>
      </c>
      <c r="AN406" s="6" t="e">
        <f t="shared" si="159"/>
        <v>#N/A</v>
      </c>
      <c r="AO406" s="6"/>
      <c r="AP406" s="6"/>
      <c r="AQ406" s="6"/>
      <c r="AR406" s="6"/>
      <c r="AS406" s="6"/>
      <c r="AT406" s="6"/>
      <c r="AU406" s="6"/>
      <c r="AV406" s="6"/>
      <c r="AW406" s="6">
        <f t="shared" si="160"/>
        <v>0</v>
      </c>
      <c r="AX406" s="6" t="e">
        <f t="shared" si="161"/>
        <v>#N/A</v>
      </c>
      <c r="AY406" s="6" t="str">
        <f t="shared" si="162"/>
        <v/>
      </c>
      <c r="AZ406" s="6" t="str">
        <f t="shared" si="163"/>
        <v/>
      </c>
      <c r="BA406" s="6" t="str">
        <f t="shared" si="164"/>
        <v/>
      </c>
      <c r="BB406" s="6" t="str">
        <f t="shared" si="165"/>
        <v/>
      </c>
      <c r="BC406" s="40"/>
      <c r="BI406" t="s">
        <v>732</v>
      </c>
      <c r="CS406" s="286"/>
      <c r="CT406" s="288"/>
      <c r="CU406" s="331" t="str">
        <f t="shared" si="168"/>
        <v/>
      </c>
      <c r="CV406" s="1" t="str">
        <f t="shared" si="166"/>
        <v/>
      </c>
      <c r="CW406" s="1" t="str">
        <f t="shared" si="167"/>
        <v/>
      </c>
      <c r="CZ406" s="343" t="str">
        <f t="shared" si="169"/>
        <v/>
      </c>
    </row>
    <row r="407" spans="1:104" s="1" customFormat="1" ht="13.5" customHeight="1" x14ac:dyDescent="0.2">
      <c r="A407" s="61">
        <v>392</v>
      </c>
      <c r="B407" s="218"/>
      <c r="C407" s="218"/>
      <c r="D407" s="218"/>
      <c r="E407" s="218"/>
      <c r="F407" s="218"/>
      <c r="G407" s="218"/>
      <c r="H407" s="218"/>
      <c r="I407" s="218"/>
      <c r="J407" s="218"/>
      <c r="K407" s="218"/>
      <c r="L407" s="219"/>
      <c r="M407" s="218"/>
      <c r="N407" s="254"/>
      <c r="O407" s="255"/>
      <c r="P407" s="293" t="str">
        <f>IF(G407="R",IF(OR(AND(実績自動車一覧!H407=SUM(実績事業所!$B$2-1),3&lt;実績自動車一覧!I407),AND(実績自動車一覧!H407=実績事業所!$B$2,4&gt;実績自動車一覧!I407)),"新規",""),"")</f>
        <v/>
      </c>
      <c r="Q407" s="290"/>
      <c r="R407" s="259"/>
      <c r="S407" s="204"/>
      <c r="T407" s="84"/>
      <c r="U407" s="85"/>
      <c r="V407" s="86"/>
      <c r="W407" s="87"/>
      <c r="X407" s="87"/>
      <c r="Y407" s="106"/>
      <c r="Z407" s="16"/>
      <c r="AA407" s="15" t="str">
        <f t="shared" si="146"/>
        <v/>
      </c>
      <c r="AB407" s="15" t="str">
        <f t="shared" si="147"/>
        <v/>
      </c>
      <c r="AC407" s="14" t="str">
        <f t="shared" si="148"/>
        <v/>
      </c>
      <c r="AD407" s="6" t="e">
        <f t="shared" si="149"/>
        <v>#N/A</v>
      </c>
      <c r="AE407" s="6" t="e">
        <f t="shared" si="150"/>
        <v>#N/A</v>
      </c>
      <c r="AF407" s="6" t="e">
        <f t="shared" si="151"/>
        <v>#N/A</v>
      </c>
      <c r="AG407" s="6" t="str">
        <f t="shared" si="152"/>
        <v/>
      </c>
      <c r="AH407" s="6">
        <f t="shared" si="153"/>
        <v>1</v>
      </c>
      <c r="AI407" s="6" t="e">
        <f t="shared" si="154"/>
        <v>#N/A</v>
      </c>
      <c r="AJ407" s="6" t="e">
        <f t="shared" si="155"/>
        <v>#N/A</v>
      </c>
      <c r="AK407" s="6" t="e">
        <f t="shared" si="156"/>
        <v>#N/A</v>
      </c>
      <c r="AL407" s="6" t="e">
        <f t="shared" si="157"/>
        <v>#N/A</v>
      </c>
      <c r="AM407" s="7" t="str">
        <f t="shared" si="158"/>
        <v xml:space="preserve"> </v>
      </c>
      <c r="AN407" s="6" t="e">
        <f t="shared" si="159"/>
        <v>#N/A</v>
      </c>
      <c r="AO407" s="6"/>
      <c r="AP407" s="6"/>
      <c r="AQ407" s="6"/>
      <c r="AR407" s="6"/>
      <c r="AS407" s="6"/>
      <c r="AT407" s="6"/>
      <c r="AU407" s="6"/>
      <c r="AV407" s="6"/>
      <c r="AW407" s="6">
        <f t="shared" si="160"/>
        <v>0</v>
      </c>
      <c r="AX407" s="6" t="e">
        <f t="shared" si="161"/>
        <v>#N/A</v>
      </c>
      <c r="AY407" s="6" t="str">
        <f t="shared" si="162"/>
        <v/>
      </c>
      <c r="AZ407" s="6" t="str">
        <f t="shared" si="163"/>
        <v/>
      </c>
      <c r="BA407" s="6" t="str">
        <f t="shared" si="164"/>
        <v/>
      </c>
      <c r="BB407" s="6" t="str">
        <f t="shared" si="165"/>
        <v/>
      </c>
      <c r="BC407" s="40"/>
      <c r="BI407" t="s">
        <v>692</v>
      </c>
      <c r="CS407" s="286"/>
      <c r="CT407" s="288"/>
      <c r="CU407" s="331" t="str">
        <f t="shared" si="168"/>
        <v/>
      </c>
      <c r="CV407" s="1" t="str">
        <f t="shared" si="166"/>
        <v/>
      </c>
      <c r="CW407" s="1" t="str">
        <f t="shared" si="167"/>
        <v/>
      </c>
      <c r="CZ407" s="343" t="str">
        <f t="shared" si="169"/>
        <v/>
      </c>
    </row>
    <row r="408" spans="1:104" s="1" customFormat="1" ht="13.5" customHeight="1" x14ac:dyDescent="0.2">
      <c r="A408" s="61">
        <v>393</v>
      </c>
      <c r="B408" s="218"/>
      <c r="C408" s="218"/>
      <c r="D408" s="218"/>
      <c r="E408" s="218"/>
      <c r="F408" s="218"/>
      <c r="G408" s="218"/>
      <c r="H408" s="218"/>
      <c r="I408" s="218"/>
      <c r="J408" s="218"/>
      <c r="K408" s="218"/>
      <c r="L408" s="219"/>
      <c r="M408" s="218"/>
      <c r="N408" s="254"/>
      <c r="O408" s="255"/>
      <c r="P408" s="293" t="str">
        <f>IF(G408="R",IF(OR(AND(実績自動車一覧!H408=SUM(実績事業所!$B$2-1),3&lt;実績自動車一覧!I408),AND(実績自動車一覧!H408=実績事業所!$B$2,4&gt;実績自動車一覧!I408)),"新規",""),"")</f>
        <v/>
      </c>
      <c r="Q408" s="290"/>
      <c r="R408" s="259"/>
      <c r="S408" s="204"/>
      <c r="T408" s="84"/>
      <c r="U408" s="85"/>
      <c r="V408" s="86"/>
      <c r="W408" s="87"/>
      <c r="X408" s="87"/>
      <c r="Y408" s="106"/>
      <c r="Z408" s="16"/>
      <c r="AA408" s="15" t="str">
        <f t="shared" ref="AA408:AA471" si="170">IF(Q408="","",Q408)</f>
        <v/>
      </c>
      <c r="AB408" s="15" t="str">
        <f t="shared" ref="AB408:AB471" si="171">IF(R408="","",R408)</f>
        <v/>
      </c>
      <c r="AC408" s="14" t="str">
        <f t="shared" ref="AC408:AC471" si="172">IF(ISBLANK(J408)=TRUE,"",IF(OR(ISBLANK(B408)=TRUE),1,""))</f>
        <v/>
      </c>
      <c r="AD408" s="6" t="e">
        <f t="shared" ref="AD408:AD471" si="173">VLOOKUP(J408,$BD$17:$BG$23,2,FALSE)</f>
        <v>#N/A</v>
      </c>
      <c r="AE408" s="6" t="e">
        <f t="shared" ref="AE408:AE471" si="174">VLOOKUP(J408,$BD$17:$BG$23,3,FALSE)</f>
        <v>#N/A</v>
      </c>
      <c r="AF408" s="6" t="e">
        <f t="shared" ref="AF408:AF471" si="175">VLOOKUP(J408,$BD$17:$BG$23,4,FALSE)</f>
        <v>#N/A</v>
      </c>
      <c r="AG408" s="6" t="str">
        <f t="shared" ref="AG408:AG471" si="176">IF(ISERROR(SEARCH("-",K408,1))=TRUE,ASC(UPPER(K408)),ASC(UPPER(LEFT(K408,SEARCH("-",K408,1)-1))))</f>
        <v/>
      </c>
      <c r="AH408" s="6">
        <f t="shared" ref="AH408:AH471" si="177">IF(L408&gt;3500,L408/1000,1)</f>
        <v>1</v>
      </c>
      <c r="AI408" s="6" t="e">
        <f t="shared" ref="AI408:AI471" si="178">IF(AF408=9,0,IF(L408&lt;=1700,1,IF(L408&lt;=2500,2,IF(L408&lt;=3500,3,4))))</f>
        <v>#N/A</v>
      </c>
      <c r="AJ408" s="6" t="e">
        <f t="shared" ref="AJ408:AJ471" si="179">IF(AF408=5,0,IF(AF408=9,0,IF(L408&lt;=1700,1,IF(L408&lt;=2500,2,IF(L408&lt;=3500,3,4)))))</f>
        <v>#N/A</v>
      </c>
      <c r="AK408" s="6" t="e">
        <f t="shared" ref="AK408:AK471" si="180">VLOOKUP(M408,$BL$17:$BM$27,2,FALSE)</f>
        <v>#N/A</v>
      </c>
      <c r="AL408" s="6" t="e">
        <f t="shared" ref="AL408:AL471" si="181">VLOOKUP(AN408,排出係数表,9,FALSE)</f>
        <v>#N/A</v>
      </c>
      <c r="AM408" s="7" t="str">
        <f t="shared" ref="AM408:AM471" si="182">IF(OR(ISBLANK(M408)=TRUE,ISBLANK(B408)=TRUE)," ",P408&amp;CONCATENATE(B408,AF408,AI408))</f>
        <v xml:space="preserve"> </v>
      </c>
      <c r="AN408" s="6" t="e">
        <f t="shared" ref="AN408:AN471" si="183">CONCATENATE(AD408,AJ408,AK408,AG408)</f>
        <v>#N/A</v>
      </c>
      <c r="AO408" s="6"/>
      <c r="AP408" s="6"/>
      <c r="AQ408" s="6"/>
      <c r="AR408" s="6"/>
      <c r="AS408" s="6"/>
      <c r="AT408" s="6"/>
      <c r="AU408" s="6"/>
      <c r="AV408" s="6"/>
      <c r="AW408" s="6">
        <f t="shared" ref="AW408:AW471" si="184">IF(AND(N408="なし",O408="なし"),0,IF(AND(N408="",O408=""),0,IF(AND(N408="",O408="なし"),0,IF(AND(N408="なし",O408=""),0,1))))</f>
        <v>0</v>
      </c>
      <c r="AX408" s="6" t="e">
        <f t="shared" ref="AX408:AX471" si="185">VLOOKUP(AN408,排出係数表,8,FALSE)</f>
        <v>#N/A</v>
      </c>
      <c r="AY408" s="6" t="str">
        <f t="shared" ref="AY408:AY471" si="186">IF(J408="","",VLOOKUP(J408,$BD$17:$BH$25,5,FALSE))</f>
        <v/>
      </c>
      <c r="AZ408" s="6" t="str">
        <f t="shared" ref="AZ408:AZ471" si="187">IF(D408="","",VLOOKUP(CONCATENATE("A",LEFT(D408)),$BW$17:$BX$26,2,FALSE))</f>
        <v/>
      </c>
      <c r="BA408" s="6" t="str">
        <f t="shared" ref="BA408:BA471" si="188">IF(AY408=AZ408,"",1)</f>
        <v/>
      </c>
      <c r="BB408" s="6" t="str">
        <f t="shared" ref="BB408:BB471" si="189">CONCATENATE(C408,D408,E408,F408)</f>
        <v/>
      </c>
      <c r="BC408" s="40"/>
      <c r="BI408" t="s">
        <v>694</v>
      </c>
      <c r="CS408" s="286"/>
      <c r="CT408" s="288"/>
      <c r="CU408" s="331" t="str">
        <f t="shared" si="168"/>
        <v/>
      </c>
      <c r="CV408" s="1" t="str">
        <f t="shared" ref="CV408:CV471" si="190">IF(P408="","",IF(P408="新規",P408&amp;CU408,IF(P408="減車",P408&amp;CU408,"")))</f>
        <v/>
      </c>
      <c r="CW408" s="1" t="str">
        <f t="shared" ref="CW408:CW471" si="191">IF("新規"=P408,IF(OR(N408="あり",O408="あり(H17あり)",O408="あり(H17なし)"),"新規後付",""),IF("減車"=P408,IF(OR(N408="あり",O408="あり(H17あり)",O408="あり(H17なし)"),"減車後付",""),""))</f>
        <v/>
      </c>
      <c r="CZ408" s="343" t="str">
        <f t="shared" si="169"/>
        <v/>
      </c>
    </row>
    <row r="409" spans="1:104" s="1" customFormat="1" ht="13.5" customHeight="1" x14ac:dyDescent="0.2">
      <c r="A409" s="61">
        <v>394</v>
      </c>
      <c r="B409" s="218"/>
      <c r="C409" s="218"/>
      <c r="D409" s="218"/>
      <c r="E409" s="218"/>
      <c r="F409" s="218"/>
      <c r="G409" s="218"/>
      <c r="H409" s="218"/>
      <c r="I409" s="218"/>
      <c r="J409" s="218"/>
      <c r="K409" s="218"/>
      <c r="L409" s="219"/>
      <c r="M409" s="218"/>
      <c r="N409" s="254"/>
      <c r="O409" s="255"/>
      <c r="P409" s="293" t="str">
        <f>IF(G409="R",IF(OR(AND(実績自動車一覧!H409=SUM(実績事業所!$B$2-1),3&lt;実績自動車一覧!I409),AND(実績自動車一覧!H409=実績事業所!$B$2,4&gt;実績自動車一覧!I409)),"新規",""),"")</f>
        <v/>
      </c>
      <c r="Q409" s="290"/>
      <c r="R409" s="259"/>
      <c r="S409" s="204"/>
      <c r="T409" s="84"/>
      <c r="U409" s="85"/>
      <c r="V409" s="86"/>
      <c r="W409" s="87"/>
      <c r="X409" s="87"/>
      <c r="Y409" s="106"/>
      <c r="Z409" s="16"/>
      <c r="AA409" s="15" t="str">
        <f t="shared" si="170"/>
        <v/>
      </c>
      <c r="AB409" s="15" t="str">
        <f t="shared" si="171"/>
        <v/>
      </c>
      <c r="AC409" s="14" t="str">
        <f t="shared" si="172"/>
        <v/>
      </c>
      <c r="AD409" s="6" t="e">
        <f t="shared" si="173"/>
        <v>#N/A</v>
      </c>
      <c r="AE409" s="6" t="e">
        <f t="shared" si="174"/>
        <v>#N/A</v>
      </c>
      <c r="AF409" s="6" t="e">
        <f t="shared" si="175"/>
        <v>#N/A</v>
      </c>
      <c r="AG409" s="6" t="str">
        <f t="shared" si="176"/>
        <v/>
      </c>
      <c r="AH409" s="6">
        <f t="shared" si="177"/>
        <v>1</v>
      </c>
      <c r="AI409" s="6" t="e">
        <f t="shared" si="178"/>
        <v>#N/A</v>
      </c>
      <c r="AJ409" s="6" t="e">
        <f t="shared" si="179"/>
        <v>#N/A</v>
      </c>
      <c r="AK409" s="6" t="e">
        <f t="shared" si="180"/>
        <v>#N/A</v>
      </c>
      <c r="AL409" s="6" t="e">
        <f t="shared" si="181"/>
        <v>#N/A</v>
      </c>
      <c r="AM409" s="7" t="str">
        <f t="shared" si="182"/>
        <v xml:space="preserve"> </v>
      </c>
      <c r="AN409" s="6" t="e">
        <f t="shared" si="183"/>
        <v>#N/A</v>
      </c>
      <c r="AO409" s="6"/>
      <c r="AP409" s="6"/>
      <c r="AQ409" s="6"/>
      <c r="AR409" s="6"/>
      <c r="AS409" s="6"/>
      <c r="AT409" s="6"/>
      <c r="AU409" s="6"/>
      <c r="AV409" s="6"/>
      <c r="AW409" s="6">
        <f t="shared" si="184"/>
        <v>0</v>
      </c>
      <c r="AX409" s="6" t="e">
        <f t="shared" si="185"/>
        <v>#N/A</v>
      </c>
      <c r="AY409" s="6" t="str">
        <f t="shared" si="186"/>
        <v/>
      </c>
      <c r="AZ409" s="6" t="str">
        <f t="shared" si="187"/>
        <v/>
      </c>
      <c r="BA409" s="6" t="str">
        <f t="shared" si="188"/>
        <v/>
      </c>
      <c r="BB409" s="6" t="str">
        <f t="shared" si="189"/>
        <v/>
      </c>
      <c r="BC409" s="40"/>
      <c r="BI409" t="s">
        <v>696</v>
      </c>
      <c r="CS409" s="286"/>
      <c r="CT409" s="288"/>
      <c r="CU409" s="331" t="str">
        <f t="shared" si="168"/>
        <v/>
      </c>
      <c r="CV409" s="1" t="str">
        <f t="shared" si="190"/>
        <v/>
      </c>
      <c r="CW409" s="1" t="str">
        <f t="shared" si="191"/>
        <v/>
      </c>
      <c r="CZ409" s="343" t="str">
        <f t="shared" si="169"/>
        <v/>
      </c>
    </row>
    <row r="410" spans="1:104" s="1" customFormat="1" ht="13.5" customHeight="1" x14ac:dyDescent="0.2">
      <c r="A410" s="61">
        <v>395</v>
      </c>
      <c r="B410" s="218"/>
      <c r="C410" s="218"/>
      <c r="D410" s="218"/>
      <c r="E410" s="218"/>
      <c r="F410" s="218"/>
      <c r="G410" s="218"/>
      <c r="H410" s="218"/>
      <c r="I410" s="218"/>
      <c r="J410" s="218"/>
      <c r="K410" s="218"/>
      <c r="L410" s="219"/>
      <c r="M410" s="218"/>
      <c r="N410" s="254"/>
      <c r="O410" s="255"/>
      <c r="P410" s="293" t="str">
        <f>IF(G410="R",IF(OR(AND(実績自動車一覧!H410=SUM(実績事業所!$B$2-1),3&lt;実績自動車一覧!I410),AND(実績自動車一覧!H410=実績事業所!$B$2,4&gt;実績自動車一覧!I410)),"新規",""),"")</f>
        <v/>
      </c>
      <c r="Q410" s="290"/>
      <c r="R410" s="259"/>
      <c r="S410" s="204"/>
      <c r="T410" s="84"/>
      <c r="U410" s="85"/>
      <c r="V410" s="86"/>
      <c r="W410" s="87"/>
      <c r="X410" s="87"/>
      <c r="Y410" s="106"/>
      <c r="Z410" s="16"/>
      <c r="AA410" s="15" t="str">
        <f t="shared" si="170"/>
        <v/>
      </c>
      <c r="AB410" s="15" t="str">
        <f t="shared" si="171"/>
        <v/>
      </c>
      <c r="AC410" s="14" t="str">
        <f t="shared" si="172"/>
        <v/>
      </c>
      <c r="AD410" s="6" t="e">
        <f t="shared" si="173"/>
        <v>#N/A</v>
      </c>
      <c r="AE410" s="6" t="e">
        <f t="shared" si="174"/>
        <v>#N/A</v>
      </c>
      <c r="AF410" s="6" t="e">
        <f t="shared" si="175"/>
        <v>#N/A</v>
      </c>
      <c r="AG410" s="6" t="str">
        <f t="shared" si="176"/>
        <v/>
      </c>
      <c r="AH410" s="6">
        <f t="shared" si="177"/>
        <v>1</v>
      </c>
      <c r="AI410" s="6" t="e">
        <f t="shared" si="178"/>
        <v>#N/A</v>
      </c>
      <c r="AJ410" s="6" t="e">
        <f t="shared" si="179"/>
        <v>#N/A</v>
      </c>
      <c r="AK410" s="6" t="e">
        <f t="shared" si="180"/>
        <v>#N/A</v>
      </c>
      <c r="AL410" s="6" t="e">
        <f t="shared" si="181"/>
        <v>#N/A</v>
      </c>
      <c r="AM410" s="7" t="str">
        <f t="shared" si="182"/>
        <v xml:space="preserve"> </v>
      </c>
      <c r="AN410" s="6" t="e">
        <f t="shared" si="183"/>
        <v>#N/A</v>
      </c>
      <c r="AO410" s="6"/>
      <c r="AP410" s="6"/>
      <c r="AQ410" s="6"/>
      <c r="AR410" s="6"/>
      <c r="AS410" s="6"/>
      <c r="AT410" s="6"/>
      <c r="AU410" s="6"/>
      <c r="AV410" s="6"/>
      <c r="AW410" s="6">
        <f t="shared" si="184"/>
        <v>0</v>
      </c>
      <c r="AX410" s="6" t="e">
        <f t="shared" si="185"/>
        <v>#N/A</v>
      </c>
      <c r="AY410" s="6" t="str">
        <f t="shared" si="186"/>
        <v/>
      </c>
      <c r="AZ410" s="6" t="str">
        <f t="shared" si="187"/>
        <v/>
      </c>
      <c r="BA410" s="6" t="str">
        <f t="shared" si="188"/>
        <v/>
      </c>
      <c r="BB410" s="6" t="str">
        <f t="shared" si="189"/>
        <v/>
      </c>
      <c r="BC410" s="40"/>
      <c r="BI410" t="s">
        <v>731</v>
      </c>
      <c r="CS410" s="286"/>
      <c r="CT410" s="288"/>
      <c r="CU410" s="331" t="str">
        <f t="shared" si="168"/>
        <v/>
      </c>
      <c r="CV410" s="1" t="str">
        <f t="shared" si="190"/>
        <v/>
      </c>
      <c r="CW410" s="1" t="str">
        <f t="shared" si="191"/>
        <v/>
      </c>
      <c r="CZ410" s="343" t="str">
        <f t="shared" si="169"/>
        <v/>
      </c>
    </row>
    <row r="411" spans="1:104" s="1" customFormat="1" ht="13.5" customHeight="1" x14ac:dyDescent="0.2">
      <c r="A411" s="61">
        <v>396</v>
      </c>
      <c r="B411" s="218"/>
      <c r="C411" s="218"/>
      <c r="D411" s="218"/>
      <c r="E411" s="218"/>
      <c r="F411" s="218"/>
      <c r="G411" s="218"/>
      <c r="H411" s="218"/>
      <c r="I411" s="218"/>
      <c r="J411" s="218"/>
      <c r="K411" s="218"/>
      <c r="L411" s="219"/>
      <c r="M411" s="218"/>
      <c r="N411" s="254"/>
      <c r="O411" s="255"/>
      <c r="P411" s="293" t="str">
        <f>IF(G411="R",IF(OR(AND(実績自動車一覧!H411=SUM(実績事業所!$B$2-1),3&lt;実績自動車一覧!I411),AND(実績自動車一覧!H411=実績事業所!$B$2,4&gt;実績自動車一覧!I411)),"新規",""),"")</f>
        <v/>
      </c>
      <c r="Q411" s="290"/>
      <c r="R411" s="259"/>
      <c r="S411" s="204"/>
      <c r="T411" s="84"/>
      <c r="U411" s="85"/>
      <c r="V411" s="86"/>
      <c r="W411" s="87"/>
      <c r="X411" s="87"/>
      <c r="Y411" s="106"/>
      <c r="Z411" s="16"/>
      <c r="AA411" s="15" t="str">
        <f t="shared" si="170"/>
        <v/>
      </c>
      <c r="AB411" s="15" t="str">
        <f t="shared" si="171"/>
        <v/>
      </c>
      <c r="AC411" s="14" t="str">
        <f t="shared" si="172"/>
        <v/>
      </c>
      <c r="AD411" s="6" t="e">
        <f t="shared" si="173"/>
        <v>#N/A</v>
      </c>
      <c r="AE411" s="6" t="e">
        <f t="shared" si="174"/>
        <v>#N/A</v>
      </c>
      <c r="AF411" s="6" t="e">
        <f t="shared" si="175"/>
        <v>#N/A</v>
      </c>
      <c r="AG411" s="6" t="str">
        <f t="shared" si="176"/>
        <v/>
      </c>
      <c r="AH411" s="6">
        <f t="shared" si="177"/>
        <v>1</v>
      </c>
      <c r="AI411" s="6" t="e">
        <f t="shared" si="178"/>
        <v>#N/A</v>
      </c>
      <c r="AJ411" s="6" t="e">
        <f t="shared" si="179"/>
        <v>#N/A</v>
      </c>
      <c r="AK411" s="6" t="e">
        <f t="shared" si="180"/>
        <v>#N/A</v>
      </c>
      <c r="AL411" s="6" t="e">
        <f t="shared" si="181"/>
        <v>#N/A</v>
      </c>
      <c r="AM411" s="7" t="str">
        <f t="shared" si="182"/>
        <v xml:space="preserve"> </v>
      </c>
      <c r="AN411" s="6" t="e">
        <f t="shared" si="183"/>
        <v>#N/A</v>
      </c>
      <c r="AO411" s="6"/>
      <c r="AP411" s="6"/>
      <c r="AQ411" s="6"/>
      <c r="AR411" s="6"/>
      <c r="AS411" s="6"/>
      <c r="AT411" s="6"/>
      <c r="AU411" s="6"/>
      <c r="AV411" s="6"/>
      <c r="AW411" s="6">
        <f t="shared" si="184"/>
        <v>0</v>
      </c>
      <c r="AX411" s="6" t="e">
        <f t="shared" si="185"/>
        <v>#N/A</v>
      </c>
      <c r="AY411" s="6" t="str">
        <f t="shared" si="186"/>
        <v/>
      </c>
      <c r="AZ411" s="6" t="str">
        <f t="shared" si="187"/>
        <v/>
      </c>
      <c r="BA411" s="6" t="str">
        <f t="shared" si="188"/>
        <v/>
      </c>
      <c r="BB411" s="6" t="str">
        <f t="shared" si="189"/>
        <v/>
      </c>
      <c r="BC411" s="40"/>
      <c r="BI411" t="s">
        <v>691</v>
      </c>
      <c r="CS411" s="286"/>
      <c r="CT411" s="288"/>
      <c r="CU411" s="331" t="str">
        <f t="shared" si="168"/>
        <v/>
      </c>
      <c r="CV411" s="1" t="str">
        <f t="shared" si="190"/>
        <v/>
      </c>
      <c r="CW411" s="1" t="str">
        <f t="shared" si="191"/>
        <v/>
      </c>
      <c r="CZ411" s="343" t="str">
        <f t="shared" si="169"/>
        <v/>
      </c>
    </row>
    <row r="412" spans="1:104" s="1" customFormat="1" ht="13.5" customHeight="1" x14ac:dyDescent="0.2">
      <c r="A412" s="61">
        <v>397</v>
      </c>
      <c r="B412" s="218"/>
      <c r="C412" s="218"/>
      <c r="D412" s="218"/>
      <c r="E412" s="218"/>
      <c r="F412" s="218"/>
      <c r="G412" s="218"/>
      <c r="H412" s="218"/>
      <c r="I412" s="218"/>
      <c r="J412" s="218"/>
      <c r="K412" s="218"/>
      <c r="L412" s="219"/>
      <c r="M412" s="218"/>
      <c r="N412" s="254"/>
      <c r="O412" s="255"/>
      <c r="P412" s="293" t="str">
        <f>IF(G412="R",IF(OR(AND(実績自動車一覧!H412=SUM(実績事業所!$B$2-1),3&lt;実績自動車一覧!I412),AND(実績自動車一覧!H412=実績事業所!$B$2,4&gt;実績自動車一覧!I412)),"新規",""),"")</f>
        <v/>
      </c>
      <c r="Q412" s="290"/>
      <c r="R412" s="259"/>
      <c r="S412" s="204"/>
      <c r="T412" s="84"/>
      <c r="U412" s="85"/>
      <c r="V412" s="86"/>
      <c r="W412" s="87"/>
      <c r="X412" s="87"/>
      <c r="Y412" s="106"/>
      <c r="Z412" s="16"/>
      <c r="AA412" s="15" t="str">
        <f t="shared" si="170"/>
        <v/>
      </c>
      <c r="AB412" s="15" t="str">
        <f t="shared" si="171"/>
        <v/>
      </c>
      <c r="AC412" s="14" t="str">
        <f t="shared" si="172"/>
        <v/>
      </c>
      <c r="AD412" s="6" t="e">
        <f t="shared" si="173"/>
        <v>#N/A</v>
      </c>
      <c r="AE412" s="6" t="e">
        <f t="shared" si="174"/>
        <v>#N/A</v>
      </c>
      <c r="AF412" s="6" t="e">
        <f t="shared" si="175"/>
        <v>#N/A</v>
      </c>
      <c r="AG412" s="6" t="str">
        <f t="shared" si="176"/>
        <v/>
      </c>
      <c r="AH412" s="6">
        <f t="shared" si="177"/>
        <v>1</v>
      </c>
      <c r="AI412" s="6" t="e">
        <f t="shared" si="178"/>
        <v>#N/A</v>
      </c>
      <c r="AJ412" s="6" t="e">
        <f t="shared" si="179"/>
        <v>#N/A</v>
      </c>
      <c r="AK412" s="6" t="e">
        <f t="shared" si="180"/>
        <v>#N/A</v>
      </c>
      <c r="AL412" s="6" t="e">
        <f t="shared" si="181"/>
        <v>#N/A</v>
      </c>
      <c r="AM412" s="7" t="str">
        <f t="shared" si="182"/>
        <v xml:space="preserve"> </v>
      </c>
      <c r="AN412" s="6" t="e">
        <f t="shared" si="183"/>
        <v>#N/A</v>
      </c>
      <c r="AO412" s="6"/>
      <c r="AP412" s="6"/>
      <c r="AQ412" s="6"/>
      <c r="AR412" s="6"/>
      <c r="AS412" s="6"/>
      <c r="AT412" s="6"/>
      <c r="AU412" s="6"/>
      <c r="AV412" s="6"/>
      <c r="AW412" s="6">
        <f t="shared" si="184"/>
        <v>0</v>
      </c>
      <c r="AX412" s="6" t="e">
        <f t="shared" si="185"/>
        <v>#N/A</v>
      </c>
      <c r="AY412" s="6" t="str">
        <f t="shared" si="186"/>
        <v/>
      </c>
      <c r="AZ412" s="6" t="str">
        <f t="shared" si="187"/>
        <v/>
      </c>
      <c r="BA412" s="6" t="str">
        <f t="shared" si="188"/>
        <v/>
      </c>
      <c r="BB412" s="6" t="str">
        <f t="shared" si="189"/>
        <v/>
      </c>
      <c r="BC412" s="40"/>
      <c r="BI412" t="s">
        <v>693</v>
      </c>
      <c r="CS412" s="286"/>
      <c r="CT412" s="288"/>
      <c r="CU412" s="331" t="str">
        <f t="shared" si="168"/>
        <v/>
      </c>
      <c r="CV412" s="1" t="str">
        <f t="shared" si="190"/>
        <v/>
      </c>
      <c r="CW412" s="1" t="str">
        <f t="shared" si="191"/>
        <v/>
      </c>
      <c r="CZ412" s="343" t="str">
        <f t="shared" si="169"/>
        <v/>
      </c>
    </row>
    <row r="413" spans="1:104" s="1" customFormat="1" ht="13.5" customHeight="1" x14ac:dyDescent="0.2">
      <c r="A413" s="61">
        <v>398</v>
      </c>
      <c r="B413" s="218"/>
      <c r="C413" s="218"/>
      <c r="D413" s="218"/>
      <c r="E413" s="218"/>
      <c r="F413" s="218"/>
      <c r="G413" s="218"/>
      <c r="H413" s="218"/>
      <c r="I413" s="218"/>
      <c r="J413" s="218"/>
      <c r="K413" s="218"/>
      <c r="L413" s="219"/>
      <c r="M413" s="218"/>
      <c r="N413" s="254"/>
      <c r="O413" s="255"/>
      <c r="P413" s="293" t="str">
        <f>IF(G413="R",IF(OR(AND(実績自動車一覧!H413=SUM(実績事業所!$B$2-1),3&lt;実績自動車一覧!I413),AND(実績自動車一覧!H413=実績事業所!$B$2,4&gt;実績自動車一覧!I413)),"新規",""),"")</f>
        <v/>
      </c>
      <c r="Q413" s="290"/>
      <c r="R413" s="259"/>
      <c r="S413" s="204"/>
      <c r="T413" s="84"/>
      <c r="U413" s="85"/>
      <c r="V413" s="86"/>
      <c r="W413" s="87"/>
      <c r="X413" s="87"/>
      <c r="Y413" s="106"/>
      <c r="Z413" s="16"/>
      <c r="AA413" s="15" t="str">
        <f t="shared" si="170"/>
        <v/>
      </c>
      <c r="AB413" s="15" t="str">
        <f t="shared" si="171"/>
        <v/>
      </c>
      <c r="AC413" s="14" t="str">
        <f t="shared" si="172"/>
        <v/>
      </c>
      <c r="AD413" s="6" t="e">
        <f t="shared" si="173"/>
        <v>#N/A</v>
      </c>
      <c r="AE413" s="6" t="e">
        <f t="shared" si="174"/>
        <v>#N/A</v>
      </c>
      <c r="AF413" s="6" t="e">
        <f t="shared" si="175"/>
        <v>#N/A</v>
      </c>
      <c r="AG413" s="6" t="str">
        <f t="shared" si="176"/>
        <v/>
      </c>
      <c r="AH413" s="6">
        <f t="shared" si="177"/>
        <v>1</v>
      </c>
      <c r="AI413" s="6" t="e">
        <f t="shared" si="178"/>
        <v>#N/A</v>
      </c>
      <c r="AJ413" s="6" t="e">
        <f t="shared" si="179"/>
        <v>#N/A</v>
      </c>
      <c r="AK413" s="6" t="e">
        <f t="shared" si="180"/>
        <v>#N/A</v>
      </c>
      <c r="AL413" s="6" t="e">
        <f t="shared" si="181"/>
        <v>#N/A</v>
      </c>
      <c r="AM413" s="7" t="str">
        <f t="shared" si="182"/>
        <v xml:space="preserve"> </v>
      </c>
      <c r="AN413" s="6" t="e">
        <f t="shared" si="183"/>
        <v>#N/A</v>
      </c>
      <c r="AO413" s="6"/>
      <c r="AP413" s="6"/>
      <c r="AQ413" s="6"/>
      <c r="AR413" s="6"/>
      <c r="AS413" s="6"/>
      <c r="AT413" s="6"/>
      <c r="AU413" s="6"/>
      <c r="AV413" s="6"/>
      <c r="AW413" s="6">
        <f t="shared" si="184"/>
        <v>0</v>
      </c>
      <c r="AX413" s="6" t="e">
        <f t="shared" si="185"/>
        <v>#N/A</v>
      </c>
      <c r="AY413" s="6" t="str">
        <f t="shared" si="186"/>
        <v/>
      </c>
      <c r="AZ413" s="6" t="str">
        <f t="shared" si="187"/>
        <v/>
      </c>
      <c r="BA413" s="6" t="str">
        <f t="shared" si="188"/>
        <v/>
      </c>
      <c r="BB413" s="6" t="str">
        <f t="shared" si="189"/>
        <v/>
      </c>
      <c r="BC413" s="40"/>
      <c r="BI413" t="s">
        <v>695</v>
      </c>
      <c r="CS413" s="286"/>
      <c r="CT413" s="288"/>
      <c r="CU413" s="331" t="str">
        <f t="shared" si="168"/>
        <v/>
      </c>
      <c r="CV413" s="1" t="str">
        <f t="shared" si="190"/>
        <v/>
      </c>
      <c r="CW413" s="1" t="str">
        <f t="shared" si="191"/>
        <v/>
      </c>
      <c r="CZ413" s="343" t="str">
        <f t="shared" si="169"/>
        <v/>
      </c>
    </row>
    <row r="414" spans="1:104" s="1" customFormat="1" ht="13.5" customHeight="1" x14ac:dyDescent="0.2">
      <c r="A414" s="61">
        <v>399</v>
      </c>
      <c r="B414" s="218"/>
      <c r="C414" s="218"/>
      <c r="D414" s="218"/>
      <c r="E414" s="218"/>
      <c r="F414" s="218"/>
      <c r="G414" s="218"/>
      <c r="H414" s="218"/>
      <c r="I414" s="218"/>
      <c r="J414" s="218"/>
      <c r="K414" s="218"/>
      <c r="L414" s="219"/>
      <c r="M414" s="218"/>
      <c r="N414" s="254"/>
      <c r="O414" s="255"/>
      <c r="P414" s="293" t="str">
        <f>IF(G414="R",IF(OR(AND(実績自動車一覧!H414=SUM(実績事業所!$B$2-1),3&lt;実績自動車一覧!I414),AND(実績自動車一覧!H414=実績事業所!$B$2,4&gt;実績自動車一覧!I414)),"新規",""),"")</f>
        <v/>
      </c>
      <c r="Q414" s="290"/>
      <c r="R414" s="259"/>
      <c r="S414" s="204"/>
      <c r="T414" s="84"/>
      <c r="U414" s="85"/>
      <c r="V414" s="86"/>
      <c r="W414" s="87"/>
      <c r="X414" s="87"/>
      <c r="Y414" s="106"/>
      <c r="Z414" s="16"/>
      <c r="AA414" s="15" t="str">
        <f t="shared" si="170"/>
        <v/>
      </c>
      <c r="AB414" s="15" t="str">
        <f t="shared" si="171"/>
        <v/>
      </c>
      <c r="AC414" s="14" t="str">
        <f t="shared" si="172"/>
        <v/>
      </c>
      <c r="AD414" s="6" t="e">
        <f t="shared" si="173"/>
        <v>#N/A</v>
      </c>
      <c r="AE414" s="6" t="e">
        <f t="shared" si="174"/>
        <v>#N/A</v>
      </c>
      <c r="AF414" s="6" t="e">
        <f t="shared" si="175"/>
        <v>#N/A</v>
      </c>
      <c r="AG414" s="6" t="str">
        <f t="shared" si="176"/>
        <v/>
      </c>
      <c r="AH414" s="6">
        <f t="shared" si="177"/>
        <v>1</v>
      </c>
      <c r="AI414" s="6" t="e">
        <f t="shared" si="178"/>
        <v>#N/A</v>
      </c>
      <c r="AJ414" s="6" t="e">
        <f t="shared" si="179"/>
        <v>#N/A</v>
      </c>
      <c r="AK414" s="6" t="e">
        <f t="shared" si="180"/>
        <v>#N/A</v>
      </c>
      <c r="AL414" s="6" t="e">
        <f t="shared" si="181"/>
        <v>#N/A</v>
      </c>
      <c r="AM414" s="7" t="str">
        <f t="shared" si="182"/>
        <v xml:space="preserve"> </v>
      </c>
      <c r="AN414" s="6" t="e">
        <f t="shared" si="183"/>
        <v>#N/A</v>
      </c>
      <c r="AO414" s="6"/>
      <c r="AP414" s="6"/>
      <c r="AQ414" s="6"/>
      <c r="AR414" s="6"/>
      <c r="AS414" s="6"/>
      <c r="AT414" s="6"/>
      <c r="AU414" s="6"/>
      <c r="AV414" s="6"/>
      <c r="AW414" s="6">
        <f t="shared" si="184"/>
        <v>0</v>
      </c>
      <c r="AX414" s="6" t="e">
        <f t="shared" si="185"/>
        <v>#N/A</v>
      </c>
      <c r="AY414" s="6" t="str">
        <f t="shared" si="186"/>
        <v/>
      </c>
      <c r="AZ414" s="6" t="str">
        <f t="shared" si="187"/>
        <v/>
      </c>
      <c r="BA414" s="6" t="str">
        <f t="shared" si="188"/>
        <v/>
      </c>
      <c r="BB414" s="6" t="str">
        <f t="shared" si="189"/>
        <v/>
      </c>
      <c r="BC414" s="40"/>
      <c r="BI414" t="s">
        <v>475</v>
      </c>
      <c r="CS414" s="286"/>
      <c r="CT414" s="288"/>
      <c r="CU414" s="331" t="str">
        <f t="shared" si="168"/>
        <v/>
      </c>
      <c r="CV414" s="1" t="str">
        <f t="shared" si="190"/>
        <v/>
      </c>
      <c r="CW414" s="1" t="str">
        <f t="shared" si="191"/>
        <v/>
      </c>
      <c r="CZ414" s="343" t="str">
        <f t="shared" si="169"/>
        <v/>
      </c>
    </row>
    <row r="415" spans="1:104" s="1" customFormat="1" ht="13.5" customHeight="1" x14ac:dyDescent="0.2">
      <c r="A415" s="61">
        <v>400</v>
      </c>
      <c r="B415" s="218"/>
      <c r="C415" s="218"/>
      <c r="D415" s="218"/>
      <c r="E415" s="218"/>
      <c r="F415" s="218"/>
      <c r="G415" s="218"/>
      <c r="H415" s="218"/>
      <c r="I415" s="218"/>
      <c r="J415" s="218"/>
      <c r="K415" s="218"/>
      <c r="L415" s="219"/>
      <c r="M415" s="218"/>
      <c r="N415" s="254"/>
      <c r="O415" s="255"/>
      <c r="P415" s="293" t="str">
        <f>IF(G415="R",IF(OR(AND(実績自動車一覧!H415=SUM(実績事業所!$B$2-1),3&lt;実績自動車一覧!I415),AND(実績自動車一覧!H415=実績事業所!$B$2,4&gt;実績自動車一覧!I415)),"新規",""),"")</f>
        <v/>
      </c>
      <c r="Q415" s="290"/>
      <c r="R415" s="259"/>
      <c r="S415" s="204"/>
      <c r="T415" s="84"/>
      <c r="U415" s="85"/>
      <c r="V415" s="86"/>
      <c r="W415" s="87"/>
      <c r="X415" s="87"/>
      <c r="Y415" s="106"/>
      <c r="Z415" s="16"/>
      <c r="AA415" s="15" t="str">
        <f t="shared" si="170"/>
        <v/>
      </c>
      <c r="AB415" s="15" t="str">
        <f t="shared" si="171"/>
        <v/>
      </c>
      <c r="AC415" s="14" t="str">
        <f t="shared" si="172"/>
        <v/>
      </c>
      <c r="AD415" s="6" t="e">
        <f t="shared" si="173"/>
        <v>#N/A</v>
      </c>
      <c r="AE415" s="6" t="e">
        <f t="shared" si="174"/>
        <v>#N/A</v>
      </c>
      <c r="AF415" s="6" t="e">
        <f t="shared" si="175"/>
        <v>#N/A</v>
      </c>
      <c r="AG415" s="6" t="str">
        <f t="shared" si="176"/>
        <v/>
      </c>
      <c r="AH415" s="6">
        <f t="shared" si="177"/>
        <v>1</v>
      </c>
      <c r="AI415" s="6" t="e">
        <f t="shared" si="178"/>
        <v>#N/A</v>
      </c>
      <c r="AJ415" s="6" t="e">
        <f t="shared" si="179"/>
        <v>#N/A</v>
      </c>
      <c r="AK415" s="6" t="e">
        <f t="shared" si="180"/>
        <v>#N/A</v>
      </c>
      <c r="AL415" s="6" t="e">
        <f t="shared" si="181"/>
        <v>#N/A</v>
      </c>
      <c r="AM415" s="7" t="str">
        <f t="shared" si="182"/>
        <v xml:space="preserve"> </v>
      </c>
      <c r="AN415" s="6" t="e">
        <f t="shared" si="183"/>
        <v>#N/A</v>
      </c>
      <c r="AO415" s="6"/>
      <c r="AP415" s="6"/>
      <c r="AQ415" s="6"/>
      <c r="AR415" s="6"/>
      <c r="AS415" s="6"/>
      <c r="AT415" s="6"/>
      <c r="AU415" s="6"/>
      <c r="AV415" s="6"/>
      <c r="AW415" s="6">
        <f t="shared" si="184"/>
        <v>0</v>
      </c>
      <c r="AX415" s="6" t="e">
        <f t="shared" si="185"/>
        <v>#N/A</v>
      </c>
      <c r="AY415" s="6" t="str">
        <f t="shared" si="186"/>
        <v/>
      </c>
      <c r="AZ415" s="6" t="str">
        <f t="shared" si="187"/>
        <v/>
      </c>
      <c r="BA415" s="6" t="str">
        <f t="shared" si="188"/>
        <v/>
      </c>
      <c r="BB415" s="6" t="str">
        <f t="shared" si="189"/>
        <v/>
      </c>
      <c r="BC415" s="40"/>
      <c r="BI415" t="s">
        <v>76</v>
      </c>
      <c r="CS415" s="286"/>
      <c r="CT415" s="288"/>
      <c r="CU415" s="331" t="str">
        <f t="shared" si="168"/>
        <v/>
      </c>
      <c r="CV415" s="1" t="str">
        <f t="shared" si="190"/>
        <v/>
      </c>
      <c r="CW415" s="1" t="str">
        <f t="shared" si="191"/>
        <v/>
      </c>
      <c r="CZ415" s="343" t="str">
        <f t="shared" si="169"/>
        <v/>
      </c>
    </row>
    <row r="416" spans="1:104" s="1" customFormat="1" ht="13.5" customHeight="1" x14ac:dyDescent="0.2">
      <c r="A416" s="61">
        <v>401</v>
      </c>
      <c r="B416" s="218"/>
      <c r="C416" s="218"/>
      <c r="D416" s="218"/>
      <c r="E416" s="218"/>
      <c r="F416" s="218"/>
      <c r="G416" s="218"/>
      <c r="H416" s="218"/>
      <c r="I416" s="218"/>
      <c r="J416" s="218"/>
      <c r="K416" s="218"/>
      <c r="L416" s="219"/>
      <c r="M416" s="218"/>
      <c r="N416" s="254"/>
      <c r="O416" s="255"/>
      <c r="P416" s="293" t="str">
        <f>IF(G416="R",IF(OR(AND(実績自動車一覧!H416=SUM(実績事業所!$B$2-1),3&lt;実績自動車一覧!I416),AND(実績自動車一覧!H416=実績事業所!$B$2,4&gt;実績自動車一覧!I416)),"新規",""),"")</f>
        <v/>
      </c>
      <c r="Q416" s="290"/>
      <c r="R416" s="259"/>
      <c r="S416" s="204"/>
      <c r="T416" s="84"/>
      <c r="U416" s="85"/>
      <c r="V416" s="86"/>
      <c r="W416" s="87"/>
      <c r="X416" s="87"/>
      <c r="Y416" s="106"/>
      <c r="Z416" s="16"/>
      <c r="AA416" s="15" t="str">
        <f t="shared" si="170"/>
        <v/>
      </c>
      <c r="AB416" s="15" t="str">
        <f t="shared" si="171"/>
        <v/>
      </c>
      <c r="AC416" s="14" t="str">
        <f t="shared" si="172"/>
        <v/>
      </c>
      <c r="AD416" s="6" t="e">
        <f t="shared" si="173"/>
        <v>#N/A</v>
      </c>
      <c r="AE416" s="6" t="e">
        <f t="shared" si="174"/>
        <v>#N/A</v>
      </c>
      <c r="AF416" s="6" t="e">
        <f t="shared" si="175"/>
        <v>#N/A</v>
      </c>
      <c r="AG416" s="6" t="str">
        <f t="shared" si="176"/>
        <v/>
      </c>
      <c r="AH416" s="6">
        <f t="shared" si="177"/>
        <v>1</v>
      </c>
      <c r="AI416" s="6" t="e">
        <f t="shared" si="178"/>
        <v>#N/A</v>
      </c>
      <c r="AJ416" s="6" t="e">
        <f t="shared" si="179"/>
        <v>#N/A</v>
      </c>
      <c r="AK416" s="6" t="e">
        <f t="shared" si="180"/>
        <v>#N/A</v>
      </c>
      <c r="AL416" s="6" t="e">
        <f t="shared" si="181"/>
        <v>#N/A</v>
      </c>
      <c r="AM416" s="7" t="str">
        <f t="shared" si="182"/>
        <v xml:space="preserve"> </v>
      </c>
      <c r="AN416" s="6" t="e">
        <f t="shared" si="183"/>
        <v>#N/A</v>
      </c>
      <c r="AO416" s="6"/>
      <c r="AP416" s="6"/>
      <c r="AQ416" s="6"/>
      <c r="AR416" s="6"/>
      <c r="AS416" s="6"/>
      <c r="AT416" s="6"/>
      <c r="AU416" s="6"/>
      <c r="AV416" s="6"/>
      <c r="AW416" s="6">
        <f t="shared" si="184"/>
        <v>0</v>
      </c>
      <c r="AX416" s="6" t="e">
        <f t="shared" si="185"/>
        <v>#N/A</v>
      </c>
      <c r="AY416" s="6" t="str">
        <f t="shared" si="186"/>
        <v/>
      </c>
      <c r="AZ416" s="6" t="str">
        <f t="shared" si="187"/>
        <v/>
      </c>
      <c r="BA416" s="6" t="str">
        <f t="shared" si="188"/>
        <v/>
      </c>
      <c r="BB416" s="6" t="str">
        <f t="shared" si="189"/>
        <v/>
      </c>
      <c r="BC416" s="40"/>
      <c r="BI416" t="s">
        <v>476</v>
      </c>
      <c r="CS416" s="286"/>
      <c r="CT416" s="288"/>
      <c r="CU416" s="331" t="str">
        <f t="shared" si="168"/>
        <v/>
      </c>
      <c r="CV416" s="1" t="str">
        <f t="shared" si="190"/>
        <v/>
      </c>
      <c r="CW416" s="1" t="str">
        <f t="shared" si="191"/>
        <v/>
      </c>
      <c r="CZ416" s="343" t="str">
        <f t="shared" si="169"/>
        <v/>
      </c>
    </row>
    <row r="417" spans="1:104" s="1" customFormat="1" ht="13.5" customHeight="1" x14ac:dyDescent="0.2">
      <c r="A417" s="61">
        <v>402</v>
      </c>
      <c r="B417" s="218"/>
      <c r="C417" s="218"/>
      <c r="D417" s="218"/>
      <c r="E417" s="218"/>
      <c r="F417" s="218"/>
      <c r="G417" s="218"/>
      <c r="H417" s="218"/>
      <c r="I417" s="218"/>
      <c r="J417" s="218"/>
      <c r="K417" s="218"/>
      <c r="L417" s="219"/>
      <c r="M417" s="218"/>
      <c r="N417" s="254"/>
      <c r="O417" s="255"/>
      <c r="P417" s="293" t="str">
        <f>IF(G417="R",IF(OR(AND(実績自動車一覧!H417=SUM(実績事業所!$B$2-1),3&lt;実績自動車一覧!I417),AND(実績自動車一覧!H417=実績事業所!$B$2,4&gt;実績自動車一覧!I417)),"新規",""),"")</f>
        <v/>
      </c>
      <c r="Q417" s="290"/>
      <c r="R417" s="259"/>
      <c r="S417" s="204"/>
      <c r="T417" s="84"/>
      <c r="U417" s="85"/>
      <c r="V417" s="86"/>
      <c r="W417" s="87"/>
      <c r="X417" s="87"/>
      <c r="Y417" s="106"/>
      <c r="Z417" s="16"/>
      <c r="AA417" s="15" t="str">
        <f t="shared" si="170"/>
        <v/>
      </c>
      <c r="AB417" s="15" t="str">
        <f t="shared" si="171"/>
        <v/>
      </c>
      <c r="AC417" s="14" t="str">
        <f t="shared" si="172"/>
        <v/>
      </c>
      <c r="AD417" s="6" t="e">
        <f t="shared" si="173"/>
        <v>#N/A</v>
      </c>
      <c r="AE417" s="6" t="e">
        <f t="shared" si="174"/>
        <v>#N/A</v>
      </c>
      <c r="AF417" s="6" t="e">
        <f t="shared" si="175"/>
        <v>#N/A</v>
      </c>
      <c r="AG417" s="6" t="str">
        <f t="shared" si="176"/>
        <v/>
      </c>
      <c r="AH417" s="6">
        <f t="shared" si="177"/>
        <v>1</v>
      </c>
      <c r="AI417" s="6" t="e">
        <f t="shared" si="178"/>
        <v>#N/A</v>
      </c>
      <c r="AJ417" s="6" t="e">
        <f t="shared" si="179"/>
        <v>#N/A</v>
      </c>
      <c r="AK417" s="6" t="e">
        <f t="shared" si="180"/>
        <v>#N/A</v>
      </c>
      <c r="AL417" s="6" t="e">
        <f t="shared" si="181"/>
        <v>#N/A</v>
      </c>
      <c r="AM417" s="7" t="str">
        <f t="shared" si="182"/>
        <v xml:space="preserve"> </v>
      </c>
      <c r="AN417" s="6" t="e">
        <f t="shared" si="183"/>
        <v>#N/A</v>
      </c>
      <c r="AO417" s="6"/>
      <c r="AP417" s="6"/>
      <c r="AQ417" s="6"/>
      <c r="AR417" s="6"/>
      <c r="AS417" s="6"/>
      <c r="AT417" s="6"/>
      <c r="AU417" s="6"/>
      <c r="AV417" s="6"/>
      <c r="AW417" s="6">
        <f t="shared" si="184"/>
        <v>0</v>
      </c>
      <c r="AX417" s="6" t="e">
        <f t="shared" si="185"/>
        <v>#N/A</v>
      </c>
      <c r="AY417" s="6" t="str">
        <f t="shared" si="186"/>
        <v/>
      </c>
      <c r="AZ417" s="6" t="str">
        <f t="shared" si="187"/>
        <v/>
      </c>
      <c r="BA417" s="6" t="str">
        <f t="shared" si="188"/>
        <v/>
      </c>
      <c r="BB417" s="6" t="str">
        <f t="shared" si="189"/>
        <v/>
      </c>
      <c r="BC417" s="40"/>
      <c r="BI417" t="s">
        <v>1005</v>
      </c>
      <c r="CS417" s="286"/>
      <c r="CT417" s="288"/>
      <c r="CU417" s="331" t="str">
        <f t="shared" si="168"/>
        <v/>
      </c>
      <c r="CV417" s="1" t="str">
        <f t="shared" si="190"/>
        <v/>
      </c>
      <c r="CW417" s="1" t="str">
        <f t="shared" si="191"/>
        <v/>
      </c>
      <c r="CZ417" s="343" t="str">
        <f t="shared" si="169"/>
        <v/>
      </c>
    </row>
    <row r="418" spans="1:104" s="1" customFormat="1" ht="13.5" customHeight="1" x14ac:dyDescent="0.2">
      <c r="A418" s="61">
        <v>403</v>
      </c>
      <c r="B418" s="218"/>
      <c r="C418" s="218"/>
      <c r="D418" s="218"/>
      <c r="E418" s="218"/>
      <c r="F418" s="218"/>
      <c r="G418" s="218"/>
      <c r="H418" s="218"/>
      <c r="I418" s="218"/>
      <c r="J418" s="218"/>
      <c r="K418" s="218"/>
      <c r="L418" s="219"/>
      <c r="M418" s="218"/>
      <c r="N418" s="254"/>
      <c r="O418" s="255"/>
      <c r="P418" s="293" t="str">
        <f>IF(G418="R",IF(OR(AND(実績自動車一覧!H418=SUM(実績事業所!$B$2-1),3&lt;実績自動車一覧!I418),AND(実績自動車一覧!H418=実績事業所!$B$2,4&gt;実績自動車一覧!I418)),"新規",""),"")</f>
        <v/>
      </c>
      <c r="Q418" s="290"/>
      <c r="R418" s="259"/>
      <c r="S418" s="204"/>
      <c r="T418" s="84"/>
      <c r="U418" s="85"/>
      <c r="V418" s="86"/>
      <c r="W418" s="87"/>
      <c r="X418" s="87"/>
      <c r="Y418" s="106"/>
      <c r="Z418" s="16"/>
      <c r="AA418" s="15" t="str">
        <f t="shared" si="170"/>
        <v/>
      </c>
      <c r="AB418" s="15" t="str">
        <f t="shared" si="171"/>
        <v/>
      </c>
      <c r="AC418" s="14" t="str">
        <f t="shared" si="172"/>
        <v/>
      </c>
      <c r="AD418" s="6" t="e">
        <f t="shared" si="173"/>
        <v>#N/A</v>
      </c>
      <c r="AE418" s="6" t="e">
        <f t="shared" si="174"/>
        <v>#N/A</v>
      </c>
      <c r="AF418" s="6" t="e">
        <f t="shared" si="175"/>
        <v>#N/A</v>
      </c>
      <c r="AG418" s="6" t="str">
        <f t="shared" si="176"/>
        <v/>
      </c>
      <c r="AH418" s="6">
        <f t="shared" si="177"/>
        <v>1</v>
      </c>
      <c r="AI418" s="6" t="e">
        <f t="shared" si="178"/>
        <v>#N/A</v>
      </c>
      <c r="AJ418" s="6" t="e">
        <f t="shared" si="179"/>
        <v>#N/A</v>
      </c>
      <c r="AK418" s="6" t="e">
        <f t="shared" si="180"/>
        <v>#N/A</v>
      </c>
      <c r="AL418" s="6" t="e">
        <f t="shared" si="181"/>
        <v>#N/A</v>
      </c>
      <c r="AM418" s="7" t="str">
        <f t="shared" si="182"/>
        <v xml:space="preserve"> </v>
      </c>
      <c r="AN418" s="6" t="e">
        <f t="shared" si="183"/>
        <v>#N/A</v>
      </c>
      <c r="AO418" s="6"/>
      <c r="AP418" s="6"/>
      <c r="AQ418" s="6"/>
      <c r="AR418" s="6"/>
      <c r="AS418" s="6"/>
      <c r="AT418" s="6"/>
      <c r="AU418" s="6"/>
      <c r="AV418" s="6"/>
      <c r="AW418" s="6">
        <f t="shared" si="184"/>
        <v>0</v>
      </c>
      <c r="AX418" s="6" t="e">
        <f t="shared" si="185"/>
        <v>#N/A</v>
      </c>
      <c r="AY418" s="6" t="str">
        <f t="shared" si="186"/>
        <v/>
      </c>
      <c r="AZ418" s="6" t="str">
        <f t="shared" si="187"/>
        <v/>
      </c>
      <c r="BA418" s="6" t="str">
        <f t="shared" si="188"/>
        <v/>
      </c>
      <c r="BB418" s="6" t="str">
        <f t="shared" si="189"/>
        <v/>
      </c>
      <c r="BC418" s="40"/>
      <c r="BI418" t="s">
        <v>1029</v>
      </c>
      <c r="CS418" s="286"/>
      <c r="CT418" s="288"/>
      <c r="CU418" s="331" t="str">
        <f t="shared" si="168"/>
        <v/>
      </c>
      <c r="CV418" s="1" t="str">
        <f t="shared" si="190"/>
        <v/>
      </c>
      <c r="CW418" s="1" t="str">
        <f t="shared" si="191"/>
        <v/>
      </c>
      <c r="CZ418" s="343" t="str">
        <f t="shared" si="169"/>
        <v/>
      </c>
    </row>
    <row r="419" spans="1:104" s="1" customFormat="1" ht="13.5" customHeight="1" x14ac:dyDescent="0.2">
      <c r="A419" s="61">
        <v>404</v>
      </c>
      <c r="B419" s="218"/>
      <c r="C419" s="218"/>
      <c r="D419" s="218"/>
      <c r="E419" s="218"/>
      <c r="F419" s="218"/>
      <c r="G419" s="218"/>
      <c r="H419" s="218"/>
      <c r="I419" s="218"/>
      <c r="J419" s="218"/>
      <c r="K419" s="218"/>
      <c r="L419" s="219"/>
      <c r="M419" s="218"/>
      <c r="N419" s="254"/>
      <c r="O419" s="255"/>
      <c r="P419" s="293" t="str">
        <f>IF(G419="R",IF(OR(AND(実績自動車一覧!H419=SUM(実績事業所!$B$2-1),3&lt;実績自動車一覧!I419),AND(実績自動車一覧!H419=実績事業所!$B$2,4&gt;実績自動車一覧!I419)),"新規",""),"")</f>
        <v/>
      </c>
      <c r="Q419" s="290"/>
      <c r="R419" s="259"/>
      <c r="S419" s="204"/>
      <c r="T419" s="84"/>
      <c r="U419" s="85"/>
      <c r="V419" s="86"/>
      <c r="W419" s="87"/>
      <c r="X419" s="87"/>
      <c r="Y419" s="106"/>
      <c r="Z419" s="16"/>
      <c r="AA419" s="15" t="str">
        <f t="shared" si="170"/>
        <v/>
      </c>
      <c r="AB419" s="15" t="str">
        <f t="shared" si="171"/>
        <v/>
      </c>
      <c r="AC419" s="14" t="str">
        <f t="shared" si="172"/>
        <v/>
      </c>
      <c r="AD419" s="6" t="e">
        <f t="shared" si="173"/>
        <v>#N/A</v>
      </c>
      <c r="AE419" s="6" t="e">
        <f t="shared" si="174"/>
        <v>#N/A</v>
      </c>
      <c r="AF419" s="6" t="e">
        <f t="shared" si="175"/>
        <v>#N/A</v>
      </c>
      <c r="AG419" s="6" t="str">
        <f t="shared" si="176"/>
        <v/>
      </c>
      <c r="AH419" s="6">
        <f t="shared" si="177"/>
        <v>1</v>
      </c>
      <c r="AI419" s="6" t="e">
        <f t="shared" si="178"/>
        <v>#N/A</v>
      </c>
      <c r="AJ419" s="6" t="e">
        <f t="shared" si="179"/>
        <v>#N/A</v>
      </c>
      <c r="AK419" s="6" t="e">
        <f t="shared" si="180"/>
        <v>#N/A</v>
      </c>
      <c r="AL419" s="6" t="e">
        <f t="shared" si="181"/>
        <v>#N/A</v>
      </c>
      <c r="AM419" s="7" t="str">
        <f t="shared" si="182"/>
        <v xml:space="preserve"> </v>
      </c>
      <c r="AN419" s="6" t="e">
        <f t="shared" si="183"/>
        <v>#N/A</v>
      </c>
      <c r="AO419" s="6"/>
      <c r="AP419" s="6"/>
      <c r="AQ419" s="6"/>
      <c r="AR419" s="6"/>
      <c r="AS419" s="6"/>
      <c r="AT419" s="6"/>
      <c r="AU419" s="6"/>
      <c r="AV419" s="6"/>
      <c r="AW419" s="6">
        <f t="shared" si="184"/>
        <v>0</v>
      </c>
      <c r="AX419" s="6" t="e">
        <f t="shared" si="185"/>
        <v>#N/A</v>
      </c>
      <c r="AY419" s="6" t="str">
        <f t="shared" si="186"/>
        <v/>
      </c>
      <c r="AZ419" s="6" t="str">
        <f t="shared" si="187"/>
        <v/>
      </c>
      <c r="BA419" s="6" t="str">
        <f t="shared" si="188"/>
        <v/>
      </c>
      <c r="BB419" s="6" t="str">
        <f t="shared" si="189"/>
        <v/>
      </c>
      <c r="BC419" s="40"/>
      <c r="BI419" t="s">
        <v>1056</v>
      </c>
      <c r="CS419" s="286"/>
      <c r="CT419" s="288"/>
      <c r="CU419" s="331" t="str">
        <f t="shared" si="168"/>
        <v/>
      </c>
      <c r="CV419" s="1" t="str">
        <f t="shared" si="190"/>
        <v/>
      </c>
      <c r="CW419" s="1" t="str">
        <f t="shared" si="191"/>
        <v/>
      </c>
      <c r="CZ419" s="343" t="str">
        <f t="shared" si="169"/>
        <v/>
      </c>
    </row>
    <row r="420" spans="1:104" s="1" customFormat="1" ht="13.5" customHeight="1" x14ac:dyDescent="0.2">
      <c r="A420" s="61">
        <v>405</v>
      </c>
      <c r="B420" s="218"/>
      <c r="C420" s="218"/>
      <c r="D420" s="218"/>
      <c r="E420" s="218"/>
      <c r="F420" s="218"/>
      <c r="G420" s="218"/>
      <c r="H420" s="218"/>
      <c r="I420" s="218"/>
      <c r="J420" s="218"/>
      <c r="K420" s="218"/>
      <c r="L420" s="219"/>
      <c r="M420" s="218"/>
      <c r="N420" s="254"/>
      <c r="O420" s="255"/>
      <c r="P420" s="293" t="str">
        <f>IF(G420="R",IF(OR(AND(実績自動車一覧!H420=SUM(実績事業所!$B$2-1),3&lt;実績自動車一覧!I420),AND(実績自動車一覧!H420=実績事業所!$B$2,4&gt;実績自動車一覧!I420)),"新規",""),"")</f>
        <v/>
      </c>
      <c r="Q420" s="290"/>
      <c r="R420" s="259"/>
      <c r="S420" s="204"/>
      <c r="T420" s="84"/>
      <c r="U420" s="85"/>
      <c r="V420" s="86"/>
      <c r="W420" s="87"/>
      <c r="X420" s="87"/>
      <c r="Y420" s="106"/>
      <c r="Z420" s="16"/>
      <c r="AA420" s="15" t="str">
        <f t="shared" si="170"/>
        <v/>
      </c>
      <c r="AB420" s="15" t="str">
        <f t="shared" si="171"/>
        <v/>
      </c>
      <c r="AC420" s="14" t="str">
        <f t="shared" si="172"/>
        <v/>
      </c>
      <c r="AD420" s="6" t="e">
        <f t="shared" si="173"/>
        <v>#N/A</v>
      </c>
      <c r="AE420" s="6" t="e">
        <f t="shared" si="174"/>
        <v>#N/A</v>
      </c>
      <c r="AF420" s="6" t="e">
        <f t="shared" si="175"/>
        <v>#N/A</v>
      </c>
      <c r="AG420" s="6" t="str">
        <f t="shared" si="176"/>
        <v/>
      </c>
      <c r="AH420" s="6">
        <f t="shared" si="177"/>
        <v>1</v>
      </c>
      <c r="AI420" s="6" t="e">
        <f t="shared" si="178"/>
        <v>#N/A</v>
      </c>
      <c r="AJ420" s="6" t="e">
        <f t="shared" si="179"/>
        <v>#N/A</v>
      </c>
      <c r="AK420" s="6" t="e">
        <f t="shared" si="180"/>
        <v>#N/A</v>
      </c>
      <c r="AL420" s="6" t="e">
        <f t="shared" si="181"/>
        <v>#N/A</v>
      </c>
      <c r="AM420" s="7" t="str">
        <f t="shared" si="182"/>
        <v xml:space="preserve"> </v>
      </c>
      <c r="AN420" s="6" t="e">
        <f t="shared" si="183"/>
        <v>#N/A</v>
      </c>
      <c r="AO420" s="6"/>
      <c r="AP420" s="6"/>
      <c r="AQ420" s="6"/>
      <c r="AR420" s="6"/>
      <c r="AS420" s="6"/>
      <c r="AT420" s="6"/>
      <c r="AU420" s="6"/>
      <c r="AV420" s="6"/>
      <c r="AW420" s="6">
        <f t="shared" si="184"/>
        <v>0</v>
      </c>
      <c r="AX420" s="6" t="e">
        <f t="shared" si="185"/>
        <v>#N/A</v>
      </c>
      <c r="AY420" s="6" t="str">
        <f t="shared" si="186"/>
        <v/>
      </c>
      <c r="AZ420" s="6" t="str">
        <f t="shared" si="187"/>
        <v/>
      </c>
      <c r="BA420" s="6" t="str">
        <f t="shared" si="188"/>
        <v/>
      </c>
      <c r="BB420" s="6" t="str">
        <f t="shared" si="189"/>
        <v/>
      </c>
      <c r="BC420" s="40"/>
      <c r="BI420" t="s">
        <v>477</v>
      </c>
      <c r="CS420" s="286"/>
      <c r="CT420" s="288"/>
      <c r="CU420" s="331" t="str">
        <f t="shared" si="168"/>
        <v/>
      </c>
      <c r="CV420" s="1" t="str">
        <f t="shared" si="190"/>
        <v/>
      </c>
      <c r="CW420" s="1" t="str">
        <f t="shared" si="191"/>
        <v/>
      </c>
      <c r="CZ420" s="343" t="str">
        <f t="shared" si="169"/>
        <v/>
      </c>
    </row>
    <row r="421" spans="1:104" s="1" customFormat="1" ht="13.5" customHeight="1" x14ac:dyDescent="0.2">
      <c r="A421" s="61">
        <v>406</v>
      </c>
      <c r="B421" s="218"/>
      <c r="C421" s="218"/>
      <c r="D421" s="218"/>
      <c r="E421" s="218"/>
      <c r="F421" s="218"/>
      <c r="G421" s="218"/>
      <c r="H421" s="218"/>
      <c r="I421" s="218"/>
      <c r="J421" s="218"/>
      <c r="K421" s="218"/>
      <c r="L421" s="219"/>
      <c r="M421" s="218"/>
      <c r="N421" s="254"/>
      <c r="O421" s="255"/>
      <c r="P421" s="293" t="str">
        <f>IF(G421="R",IF(OR(AND(実績自動車一覧!H421=SUM(実績事業所!$B$2-1),3&lt;実績自動車一覧!I421),AND(実績自動車一覧!H421=実績事業所!$B$2,4&gt;実績自動車一覧!I421)),"新規",""),"")</f>
        <v/>
      </c>
      <c r="Q421" s="290"/>
      <c r="R421" s="259"/>
      <c r="S421" s="204"/>
      <c r="T421" s="84"/>
      <c r="U421" s="85"/>
      <c r="V421" s="86"/>
      <c r="W421" s="87"/>
      <c r="X421" s="87"/>
      <c r="Y421" s="106"/>
      <c r="Z421" s="16"/>
      <c r="AA421" s="15" t="str">
        <f t="shared" si="170"/>
        <v/>
      </c>
      <c r="AB421" s="15" t="str">
        <f t="shared" si="171"/>
        <v/>
      </c>
      <c r="AC421" s="14" t="str">
        <f t="shared" si="172"/>
        <v/>
      </c>
      <c r="AD421" s="6" t="e">
        <f t="shared" si="173"/>
        <v>#N/A</v>
      </c>
      <c r="AE421" s="6" t="e">
        <f t="shared" si="174"/>
        <v>#N/A</v>
      </c>
      <c r="AF421" s="6" t="e">
        <f t="shared" si="175"/>
        <v>#N/A</v>
      </c>
      <c r="AG421" s="6" t="str">
        <f t="shared" si="176"/>
        <v/>
      </c>
      <c r="AH421" s="6">
        <f t="shared" si="177"/>
        <v>1</v>
      </c>
      <c r="AI421" s="6" t="e">
        <f t="shared" si="178"/>
        <v>#N/A</v>
      </c>
      <c r="AJ421" s="6" t="e">
        <f t="shared" si="179"/>
        <v>#N/A</v>
      </c>
      <c r="AK421" s="6" t="e">
        <f t="shared" si="180"/>
        <v>#N/A</v>
      </c>
      <c r="AL421" s="6" t="e">
        <f t="shared" si="181"/>
        <v>#N/A</v>
      </c>
      <c r="AM421" s="7" t="str">
        <f t="shared" si="182"/>
        <v xml:space="preserve"> </v>
      </c>
      <c r="AN421" s="6" t="e">
        <f t="shared" si="183"/>
        <v>#N/A</v>
      </c>
      <c r="AO421" s="6"/>
      <c r="AP421" s="6"/>
      <c r="AQ421" s="6"/>
      <c r="AR421" s="6"/>
      <c r="AS421" s="6"/>
      <c r="AT421" s="6"/>
      <c r="AU421" s="6"/>
      <c r="AV421" s="6"/>
      <c r="AW421" s="6">
        <f t="shared" si="184"/>
        <v>0</v>
      </c>
      <c r="AX421" s="6" t="e">
        <f t="shared" si="185"/>
        <v>#N/A</v>
      </c>
      <c r="AY421" s="6" t="str">
        <f t="shared" si="186"/>
        <v/>
      </c>
      <c r="AZ421" s="6" t="str">
        <f t="shared" si="187"/>
        <v/>
      </c>
      <c r="BA421" s="6" t="str">
        <f t="shared" si="188"/>
        <v/>
      </c>
      <c r="BB421" s="6" t="str">
        <f t="shared" si="189"/>
        <v/>
      </c>
      <c r="BC421" s="40"/>
      <c r="BI421" t="s">
        <v>478</v>
      </c>
      <c r="CS421" s="286"/>
      <c r="CT421" s="288"/>
      <c r="CU421" s="331" t="str">
        <f t="shared" si="168"/>
        <v/>
      </c>
      <c r="CV421" s="1" t="str">
        <f t="shared" si="190"/>
        <v/>
      </c>
      <c r="CW421" s="1" t="str">
        <f t="shared" si="191"/>
        <v/>
      </c>
      <c r="CZ421" s="343" t="str">
        <f t="shared" si="169"/>
        <v/>
      </c>
    </row>
    <row r="422" spans="1:104" s="1" customFormat="1" ht="13.5" customHeight="1" x14ac:dyDescent="0.2">
      <c r="A422" s="61">
        <v>407</v>
      </c>
      <c r="B422" s="218"/>
      <c r="C422" s="218"/>
      <c r="D422" s="218"/>
      <c r="E422" s="218"/>
      <c r="F422" s="218"/>
      <c r="G422" s="218"/>
      <c r="H422" s="218"/>
      <c r="I422" s="218"/>
      <c r="J422" s="218"/>
      <c r="K422" s="218"/>
      <c r="L422" s="219"/>
      <c r="M422" s="218"/>
      <c r="N422" s="254"/>
      <c r="O422" s="255"/>
      <c r="P422" s="293" t="str">
        <f>IF(G422="R",IF(OR(AND(実績自動車一覧!H422=SUM(実績事業所!$B$2-1),3&lt;実績自動車一覧!I422),AND(実績自動車一覧!H422=実績事業所!$B$2,4&gt;実績自動車一覧!I422)),"新規",""),"")</f>
        <v/>
      </c>
      <c r="Q422" s="290"/>
      <c r="R422" s="259"/>
      <c r="S422" s="204"/>
      <c r="T422" s="84"/>
      <c r="U422" s="85"/>
      <c r="V422" s="86"/>
      <c r="W422" s="87"/>
      <c r="X422" s="87"/>
      <c r="Y422" s="106"/>
      <c r="Z422" s="16"/>
      <c r="AA422" s="15" t="str">
        <f t="shared" si="170"/>
        <v/>
      </c>
      <c r="AB422" s="15" t="str">
        <f t="shared" si="171"/>
        <v/>
      </c>
      <c r="AC422" s="14" t="str">
        <f t="shared" si="172"/>
        <v/>
      </c>
      <c r="AD422" s="6" t="e">
        <f t="shared" si="173"/>
        <v>#N/A</v>
      </c>
      <c r="AE422" s="6" t="e">
        <f t="shared" si="174"/>
        <v>#N/A</v>
      </c>
      <c r="AF422" s="6" t="e">
        <f t="shared" si="175"/>
        <v>#N/A</v>
      </c>
      <c r="AG422" s="6" t="str">
        <f t="shared" si="176"/>
        <v/>
      </c>
      <c r="AH422" s="6">
        <f t="shared" si="177"/>
        <v>1</v>
      </c>
      <c r="AI422" s="6" t="e">
        <f t="shared" si="178"/>
        <v>#N/A</v>
      </c>
      <c r="AJ422" s="6" t="e">
        <f t="shared" si="179"/>
        <v>#N/A</v>
      </c>
      <c r="AK422" s="6" t="e">
        <f t="shared" si="180"/>
        <v>#N/A</v>
      </c>
      <c r="AL422" s="6" t="e">
        <f t="shared" si="181"/>
        <v>#N/A</v>
      </c>
      <c r="AM422" s="7" t="str">
        <f t="shared" si="182"/>
        <v xml:space="preserve"> </v>
      </c>
      <c r="AN422" s="6" t="e">
        <f t="shared" si="183"/>
        <v>#N/A</v>
      </c>
      <c r="AO422" s="6"/>
      <c r="AP422" s="6"/>
      <c r="AQ422" s="6"/>
      <c r="AR422" s="6"/>
      <c r="AS422" s="6"/>
      <c r="AT422" s="6"/>
      <c r="AU422" s="6"/>
      <c r="AV422" s="6"/>
      <c r="AW422" s="6">
        <f t="shared" si="184"/>
        <v>0</v>
      </c>
      <c r="AX422" s="6" t="e">
        <f t="shared" si="185"/>
        <v>#N/A</v>
      </c>
      <c r="AY422" s="6" t="str">
        <f t="shared" si="186"/>
        <v/>
      </c>
      <c r="AZ422" s="6" t="str">
        <f t="shared" si="187"/>
        <v/>
      </c>
      <c r="BA422" s="6" t="str">
        <f t="shared" si="188"/>
        <v/>
      </c>
      <c r="BB422" s="6" t="str">
        <f t="shared" si="189"/>
        <v/>
      </c>
      <c r="BC422" s="40"/>
      <c r="BI422" t="s">
        <v>1066</v>
      </c>
      <c r="CS422" s="286"/>
      <c r="CT422" s="288"/>
      <c r="CU422" s="331" t="str">
        <f t="shared" si="168"/>
        <v/>
      </c>
      <c r="CV422" s="1" t="str">
        <f t="shared" si="190"/>
        <v/>
      </c>
      <c r="CW422" s="1" t="str">
        <f t="shared" si="191"/>
        <v/>
      </c>
      <c r="CZ422" s="343" t="str">
        <f t="shared" si="169"/>
        <v/>
      </c>
    </row>
    <row r="423" spans="1:104" s="1" customFormat="1" ht="13.5" customHeight="1" x14ac:dyDescent="0.2">
      <c r="A423" s="61">
        <v>408</v>
      </c>
      <c r="B423" s="218"/>
      <c r="C423" s="218"/>
      <c r="D423" s="218"/>
      <c r="E423" s="218"/>
      <c r="F423" s="218"/>
      <c r="G423" s="218"/>
      <c r="H423" s="218"/>
      <c r="I423" s="218"/>
      <c r="J423" s="218"/>
      <c r="K423" s="218"/>
      <c r="L423" s="219"/>
      <c r="M423" s="218"/>
      <c r="N423" s="254"/>
      <c r="O423" s="255"/>
      <c r="P423" s="293" t="str">
        <f>IF(G423="R",IF(OR(AND(実績自動車一覧!H423=SUM(実績事業所!$B$2-1),3&lt;実績自動車一覧!I423),AND(実績自動車一覧!H423=実績事業所!$B$2,4&gt;実績自動車一覧!I423)),"新規",""),"")</f>
        <v/>
      </c>
      <c r="Q423" s="290"/>
      <c r="R423" s="259"/>
      <c r="S423" s="204"/>
      <c r="T423" s="84"/>
      <c r="U423" s="85"/>
      <c r="V423" s="86"/>
      <c r="W423" s="87"/>
      <c r="X423" s="87"/>
      <c r="Y423" s="106"/>
      <c r="Z423" s="16"/>
      <c r="AA423" s="15" t="str">
        <f t="shared" si="170"/>
        <v/>
      </c>
      <c r="AB423" s="15" t="str">
        <f t="shared" si="171"/>
        <v/>
      </c>
      <c r="AC423" s="14" t="str">
        <f t="shared" si="172"/>
        <v/>
      </c>
      <c r="AD423" s="6" t="e">
        <f t="shared" si="173"/>
        <v>#N/A</v>
      </c>
      <c r="AE423" s="6" t="e">
        <f t="shared" si="174"/>
        <v>#N/A</v>
      </c>
      <c r="AF423" s="6" t="e">
        <f t="shared" si="175"/>
        <v>#N/A</v>
      </c>
      <c r="AG423" s="6" t="str">
        <f t="shared" si="176"/>
        <v/>
      </c>
      <c r="AH423" s="6">
        <f t="shared" si="177"/>
        <v>1</v>
      </c>
      <c r="AI423" s="6" t="e">
        <f t="shared" si="178"/>
        <v>#N/A</v>
      </c>
      <c r="AJ423" s="6" t="e">
        <f t="shared" si="179"/>
        <v>#N/A</v>
      </c>
      <c r="AK423" s="6" t="e">
        <f t="shared" si="180"/>
        <v>#N/A</v>
      </c>
      <c r="AL423" s="6" t="e">
        <f t="shared" si="181"/>
        <v>#N/A</v>
      </c>
      <c r="AM423" s="7" t="str">
        <f t="shared" si="182"/>
        <v xml:space="preserve"> </v>
      </c>
      <c r="AN423" s="6" t="e">
        <f t="shared" si="183"/>
        <v>#N/A</v>
      </c>
      <c r="AO423" s="6"/>
      <c r="AP423" s="6"/>
      <c r="AQ423" s="6"/>
      <c r="AR423" s="6"/>
      <c r="AS423" s="6"/>
      <c r="AT423" s="6"/>
      <c r="AU423" s="6"/>
      <c r="AV423" s="6"/>
      <c r="AW423" s="6">
        <f t="shared" si="184"/>
        <v>0</v>
      </c>
      <c r="AX423" s="6" t="e">
        <f t="shared" si="185"/>
        <v>#N/A</v>
      </c>
      <c r="AY423" s="6" t="str">
        <f t="shared" si="186"/>
        <v/>
      </c>
      <c r="AZ423" s="6" t="str">
        <f t="shared" si="187"/>
        <v/>
      </c>
      <c r="BA423" s="6" t="str">
        <f t="shared" si="188"/>
        <v/>
      </c>
      <c r="BB423" s="6" t="str">
        <f t="shared" si="189"/>
        <v/>
      </c>
      <c r="BC423" s="40"/>
      <c r="BI423" t="s">
        <v>1089</v>
      </c>
      <c r="CS423" s="286"/>
      <c r="CT423" s="288"/>
      <c r="CU423" s="331" t="str">
        <f t="shared" si="168"/>
        <v/>
      </c>
      <c r="CV423" s="1" t="str">
        <f t="shared" si="190"/>
        <v/>
      </c>
      <c r="CW423" s="1" t="str">
        <f t="shared" si="191"/>
        <v/>
      </c>
      <c r="CZ423" s="343" t="str">
        <f t="shared" si="169"/>
        <v/>
      </c>
    </row>
    <row r="424" spans="1:104" s="1" customFormat="1" ht="13.5" customHeight="1" x14ac:dyDescent="0.2">
      <c r="A424" s="61">
        <v>409</v>
      </c>
      <c r="B424" s="218"/>
      <c r="C424" s="218"/>
      <c r="D424" s="218"/>
      <c r="E424" s="218"/>
      <c r="F424" s="218"/>
      <c r="G424" s="218"/>
      <c r="H424" s="218"/>
      <c r="I424" s="218"/>
      <c r="J424" s="218"/>
      <c r="K424" s="218"/>
      <c r="L424" s="219"/>
      <c r="M424" s="218"/>
      <c r="N424" s="254"/>
      <c r="O424" s="255"/>
      <c r="P424" s="293" t="str">
        <f>IF(G424="R",IF(OR(AND(実績自動車一覧!H424=SUM(実績事業所!$B$2-1),3&lt;実績自動車一覧!I424),AND(実績自動車一覧!H424=実績事業所!$B$2,4&gt;実績自動車一覧!I424)),"新規",""),"")</f>
        <v/>
      </c>
      <c r="Q424" s="290"/>
      <c r="R424" s="259"/>
      <c r="S424" s="204"/>
      <c r="T424" s="84"/>
      <c r="U424" s="85"/>
      <c r="V424" s="86"/>
      <c r="W424" s="87"/>
      <c r="X424" s="87"/>
      <c r="Y424" s="106"/>
      <c r="Z424" s="16"/>
      <c r="AA424" s="15" t="str">
        <f t="shared" si="170"/>
        <v/>
      </c>
      <c r="AB424" s="15" t="str">
        <f t="shared" si="171"/>
        <v/>
      </c>
      <c r="AC424" s="14" t="str">
        <f t="shared" si="172"/>
        <v/>
      </c>
      <c r="AD424" s="6" t="e">
        <f t="shared" si="173"/>
        <v>#N/A</v>
      </c>
      <c r="AE424" s="6" t="e">
        <f t="shared" si="174"/>
        <v>#N/A</v>
      </c>
      <c r="AF424" s="6" t="e">
        <f t="shared" si="175"/>
        <v>#N/A</v>
      </c>
      <c r="AG424" s="6" t="str">
        <f t="shared" si="176"/>
        <v/>
      </c>
      <c r="AH424" s="6">
        <f t="shared" si="177"/>
        <v>1</v>
      </c>
      <c r="AI424" s="6" t="e">
        <f t="shared" si="178"/>
        <v>#N/A</v>
      </c>
      <c r="AJ424" s="6" t="e">
        <f t="shared" si="179"/>
        <v>#N/A</v>
      </c>
      <c r="AK424" s="6" t="e">
        <f t="shared" si="180"/>
        <v>#N/A</v>
      </c>
      <c r="AL424" s="6" t="e">
        <f t="shared" si="181"/>
        <v>#N/A</v>
      </c>
      <c r="AM424" s="7" t="str">
        <f t="shared" si="182"/>
        <v xml:space="preserve"> </v>
      </c>
      <c r="AN424" s="6" t="e">
        <f t="shared" si="183"/>
        <v>#N/A</v>
      </c>
      <c r="AO424" s="6"/>
      <c r="AP424" s="6"/>
      <c r="AQ424" s="6"/>
      <c r="AR424" s="6"/>
      <c r="AS424" s="6"/>
      <c r="AT424" s="6"/>
      <c r="AU424" s="6"/>
      <c r="AV424" s="6"/>
      <c r="AW424" s="6">
        <f t="shared" si="184"/>
        <v>0</v>
      </c>
      <c r="AX424" s="6" t="e">
        <f t="shared" si="185"/>
        <v>#N/A</v>
      </c>
      <c r="AY424" s="6" t="str">
        <f t="shared" si="186"/>
        <v/>
      </c>
      <c r="AZ424" s="6" t="str">
        <f t="shared" si="187"/>
        <v/>
      </c>
      <c r="BA424" s="6" t="str">
        <f t="shared" si="188"/>
        <v/>
      </c>
      <c r="BB424" s="6" t="str">
        <f t="shared" si="189"/>
        <v/>
      </c>
      <c r="BC424" s="40"/>
      <c r="BI424" t="s">
        <v>1129</v>
      </c>
      <c r="CS424" s="286"/>
      <c r="CT424" s="288"/>
      <c r="CU424" s="331" t="str">
        <f t="shared" si="168"/>
        <v/>
      </c>
      <c r="CV424" s="1" t="str">
        <f t="shared" si="190"/>
        <v/>
      </c>
      <c r="CW424" s="1" t="str">
        <f t="shared" si="191"/>
        <v/>
      </c>
      <c r="CZ424" s="343" t="str">
        <f t="shared" si="169"/>
        <v/>
      </c>
    </row>
    <row r="425" spans="1:104" s="1" customFormat="1" ht="13.5" customHeight="1" x14ac:dyDescent="0.2">
      <c r="A425" s="61">
        <v>410</v>
      </c>
      <c r="B425" s="218"/>
      <c r="C425" s="218"/>
      <c r="D425" s="218"/>
      <c r="E425" s="218"/>
      <c r="F425" s="218"/>
      <c r="G425" s="218"/>
      <c r="H425" s="218"/>
      <c r="I425" s="218"/>
      <c r="J425" s="218"/>
      <c r="K425" s="218"/>
      <c r="L425" s="219"/>
      <c r="M425" s="218"/>
      <c r="N425" s="254"/>
      <c r="O425" s="255"/>
      <c r="P425" s="293" t="str">
        <f>IF(G425="R",IF(OR(AND(実績自動車一覧!H425=SUM(実績事業所!$B$2-1),3&lt;実績自動車一覧!I425),AND(実績自動車一覧!H425=実績事業所!$B$2,4&gt;実績自動車一覧!I425)),"新規",""),"")</f>
        <v/>
      </c>
      <c r="Q425" s="290"/>
      <c r="R425" s="259"/>
      <c r="S425" s="204"/>
      <c r="T425" s="84"/>
      <c r="U425" s="85"/>
      <c r="V425" s="86"/>
      <c r="W425" s="87"/>
      <c r="X425" s="87"/>
      <c r="Y425" s="106"/>
      <c r="Z425" s="16"/>
      <c r="AA425" s="15" t="str">
        <f t="shared" si="170"/>
        <v/>
      </c>
      <c r="AB425" s="15" t="str">
        <f t="shared" si="171"/>
        <v/>
      </c>
      <c r="AC425" s="14" t="str">
        <f t="shared" si="172"/>
        <v/>
      </c>
      <c r="AD425" s="6" t="e">
        <f t="shared" si="173"/>
        <v>#N/A</v>
      </c>
      <c r="AE425" s="6" t="e">
        <f t="shared" si="174"/>
        <v>#N/A</v>
      </c>
      <c r="AF425" s="6" t="e">
        <f t="shared" si="175"/>
        <v>#N/A</v>
      </c>
      <c r="AG425" s="6" t="str">
        <f t="shared" si="176"/>
        <v/>
      </c>
      <c r="AH425" s="6">
        <f t="shared" si="177"/>
        <v>1</v>
      </c>
      <c r="AI425" s="6" t="e">
        <f t="shared" si="178"/>
        <v>#N/A</v>
      </c>
      <c r="AJ425" s="6" t="e">
        <f t="shared" si="179"/>
        <v>#N/A</v>
      </c>
      <c r="AK425" s="6" t="e">
        <f t="shared" si="180"/>
        <v>#N/A</v>
      </c>
      <c r="AL425" s="6" t="e">
        <f t="shared" si="181"/>
        <v>#N/A</v>
      </c>
      <c r="AM425" s="7" t="str">
        <f t="shared" si="182"/>
        <v xml:space="preserve"> </v>
      </c>
      <c r="AN425" s="6" t="e">
        <f t="shared" si="183"/>
        <v>#N/A</v>
      </c>
      <c r="AO425" s="6"/>
      <c r="AP425" s="6"/>
      <c r="AQ425" s="6"/>
      <c r="AR425" s="6"/>
      <c r="AS425" s="6"/>
      <c r="AT425" s="6"/>
      <c r="AU425" s="6"/>
      <c r="AV425" s="6"/>
      <c r="AW425" s="6">
        <f t="shared" si="184"/>
        <v>0</v>
      </c>
      <c r="AX425" s="6" t="e">
        <f t="shared" si="185"/>
        <v>#N/A</v>
      </c>
      <c r="AY425" s="6" t="str">
        <f t="shared" si="186"/>
        <v/>
      </c>
      <c r="AZ425" s="6" t="str">
        <f t="shared" si="187"/>
        <v/>
      </c>
      <c r="BA425" s="6" t="str">
        <f t="shared" si="188"/>
        <v/>
      </c>
      <c r="BB425" s="6" t="str">
        <f t="shared" si="189"/>
        <v/>
      </c>
      <c r="BC425" s="40"/>
      <c r="BI425" t="s">
        <v>174</v>
      </c>
      <c r="CS425" s="286"/>
      <c r="CT425" s="288"/>
      <c r="CU425" s="331" t="str">
        <f t="shared" si="168"/>
        <v/>
      </c>
      <c r="CV425" s="1" t="str">
        <f t="shared" si="190"/>
        <v/>
      </c>
      <c r="CW425" s="1" t="str">
        <f t="shared" si="191"/>
        <v/>
      </c>
      <c r="CZ425" s="343" t="str">
        <f t="shared" si="169"/>
        <v/>
      </c>
    </row>
    <row r="426" spans="1:104" s="1" customFormat="1" ht="13.5" customHeight="1" x14ac:dyDescent="0.2">
      <c r="A426" s="61">
        <v>411</v>
      </c>
      <c r="B426" s="218"/>
      <c r="C426" s="218"/>
      <c r="D426" s="218"/>
      <c r="E426" s="218"/>
      <c r="F426" s="218"/>
      <c r="G426" s="218"/>
      <c r="H426" s="218"/>
      <c r="I426" s="218"/>
      <c r="J426" s="218"/>
      <c r="K426" s="218"/>
      <c r="L426" s="219"/>
      <c r="M426" s="218"/>
      <c r="N426" s="254"/>
      <c r="O426" s="255"/>
      <c r="P426" s="293" t="str">
        <f>IF(G426="R",IF(OR(AND(実績自動車一覧!H426=SUM(実績事業所!$B$2-1),3&lt;実績自動車一覧!I426),AND(実績自動車一覧!H426=実績事業所!$B$2,4&gt;実績自動車一覧!I426)),"新規",""),"")</f>
        <v/>
      </c>
      <c r="Q426" s="290"/>
      <c r="R426" s="259"/>
      <c r="S426" s="204"/>
      <c r="T426" s="84"/>
      <c r="U426" s="85"/>
      <c r="V426" s="86"/>
      <c r="W426" s="87"/>
      <c r="X426" s="87"/>
      <c r="Y426" s="106"/>
      <c r="Z426" s="16"/>
      <c r="AA426" s="15" t="str">
        <f t="shared" si="170"/>
        <v/>
      </c>
      <c r="AB426" s="15" t="str">
        <f t="shared" si="171"/>
        <v/>
      </c>
      <c r="AC426" s="14" t="str">
        <f t="shared" si="172"/>
        <v/>
      </c>
      <c r="AD426" s="6" t="e">
        <f t="shared" si="173"/>
        <v>#N/A</v>
      </c>
      <c r="AE426" s="6" t="e">
        <f t="shared" si="174"/>
        <v>#N/A</v>
      </c>
      <c r="AF426" s="6" t="e">
        <f t="shared" si="175"/>
        <v>#N/A</v>
      </c>
      <c r="AG426" s="6" t="str">
        <f t="shared" si="176"/>
        <v/>
      </c>
      <c r="AH426" s="6">
        <f t="shared" si="177"/>
        <v>1</v>
      </c>
      <c r="AI426" s="6" t="e">
        <f t="shared" si="178"/>
        <v>#N/A</v>
      </c>
      <c r="AJ426" s="6" t="e">
        <f t="shared" si="179"/>
        <v>#N/A</v>
      </c>
      <c r="AK426" s="6" t="e">
        <f t="shared" si="180"/>
        <v>#N/A</v>
      </c>
      <c r="AL426" s="6" t="e">
        <f t="shared" si="181"/>
        <v>#N/A</v>
      </c>
      <c r="AM426" s="7" t="str">
        <f t="shared" si="182"/>
        <v xml:space="preserve"> </v>
      </c>
      <c r="AN426" s="6" t="e">
        <f t="shared" si="183"/>
        <v>#N/A</v>
      </c>
      <c r="AO426" s="6"/>
      <c r="AP426" s="6"/>
      <c r="AQ426" s="6"/>
      <c r="AR426" s="6"/>
      <c r="AS426" s="6"/>
      <c r="AT426" s="6"/>
      <c r="AU426" s="6"/>
      <c r="AV426" s="6"/>
      <c r="AW426" s="6">
        <f t="shared" si="184"/>
        <v>0</v>
      </c>
      <c r="AX426" s="6" t="e">
        <f t="shared" si="185"/>
        <v>#N/A</v>
      </c>
      <c r="AY426" s="6" t="str">
        <f t="shared" si="186"/>
        <v/>
      </c>
      <c r="AZ426" s="6" t="str">
        <f t="shared" si="187"/>
        <v/>
      </c>
      <c r="BA426" s="6" t="str">
        <f t="shared" si="188"/>
        <v/>
      </c>
      <c r="BB426" s="6" t="str">
        <f t="shared" si="189"/>
        <v/>
      </c>
      <c r="BC426" s="40"/>
      <c r="BI426" t="s">
        <v>175</v>
      </c>
      <c r="CS426" s="286"/>
      <c r="CT426" s="288"/>
      <c r="CU426" s="331" t="str">
        <f t="shared" si="168"/>
        <v/>
      </c>
      <c r="CV426" s="1" t="str">
        <f t="shared" si="190"/>
        <v/>
      </c>
      <c r="CW426" s="1" t="str">
        <f t="shared" si="191"/>
        <v/>
      </c>
      <c r="CZ426" s="343" t="str">
        <f t="shared" si="169"/>
        <v/>
      </c>
    </row>
    <row r="427" spans="1:104" s="1" customFormat="1" ht="13.5" customHeight="1" x14ac:dyDescent="0.2">
      <c r="A427" s="61">
        <v>412</v>
      </c>
      <c r="B427" s="218"/>
      <c r="C427" s="218"/>
      <c r="D427" s="218"/>
      <c r="E427" s="218"/>
      <c r="F427" s="218"/>
      <c r="G427" s="218"/>
      <c r="H427" s="218"/>
      <c r="I427" s="218"/>
      <c r="J427" s="218"/>
      <c r="K427" s="218"/>
      <c r="L427" s="219"/>
      <c r="M427" s="218"/>
      <c r="N427" s="254"/>
      <c r="O427" s="255"/>
      <c r="P427" s="293" t="str">
        <f>IF(G427="R",IF(OR(AND(実績自動車一覧!H427=SUM(実績事業所!$B$2-1),3&lt;実績自動車一覧!I427),AND(実績自動車一覧!H427=実績事業所!$B$2,4&gt;実績自動車一覧!I427)),"新規",""),"")</f>
        <v/>
      </c>
      <c r="Q427" s="290"/>
      <c r="R427" s="259"/>
      <c r="S427" s="204"/>
      <c r="T427" s="84"/>
      <c r="U427" s="85"/>
      <c r="V427" s="86"/>
      <c r="W427" s="87"/>
      <c r="X427" s="87"/>
      <c r="Y427" s="106"/>
      <c r="Z427" s="16"/>
      <c r="AA427" s="15" t="str">
        <f t="shared" si="170"/>
        <v/>
      </c>
      <c r="AB427" s="15" t="str">
        <f t="shared" si="171"/>
        <v/>
      </c>
      <c r="AC427" s="14" t="str">
        <f t="shared" si="172"/>
        <v/>
      </c>
      <c r="AD427" s="6" t="e">
        <f t="shared" si="173"/>
        <v>#N/A</v>
      </c>
      <c r="AE427" s="6" t="e">
        <f t="shared" si="174"/>
        <v>#N/A</v>
      </c>
      <c r="AF427" s="6" t="e">
        <f t="shared" si="175"/>
        <v>#N/A</v>
      </c>
      <c r="AG427" s="6" t="str">
        <f t="shared" si="176"/>
        <v/>
      </c>
      <c r="AH427" s="6">
        <f t="shared" si="177"/>
        <v>1</v>
      </c>
      <c r="AI427" s="6" t="e">
        <f t="shared" si="178"/>
        <v>#N/A</v>
      </c>
      <c r="AJ427" s="6" t="e">
        <f t="shared" si="179"/>
        <v>#N/A</v>
      </c>
      <c r="AK427" s="6" t="e">
        <f t="shared" si="180"/>
        <v>#N/A</v>
      </c>
      <c r="AL427" s="6" t="e">
        <f t="shared" si="181"/>
        <v>#N/A</v>
      </c>
      <c r="AM427" s="7" t="str">
        <f t="shared" si="182"/>
        <v xml:space="preserve"> </v>
      </c>
      <c r="AN427" s="6" t="e">
        <f t="shared" si="183"/>
        <v>#N/A</v>
      </c>
      <c r="AO427" s="6"/>
      <c r="AP427" s="6"/>
      <c r="AQ427" s="6"/>
      <c r="AR427" s="6"/>
      <c r="AS427" s="6"/>
      <c r="AT427" s="6"/>
      <c r="AU427" s="6"/>
      <c r="AV427" s="6"/>
      <c r="AW427" s="6">
        <f t="shared" si="184"/>
        <v>0</v>
      </c>
      <c r="AX427" s="6" t="e">
        <f t="shared" si="185"/>
        <v>#N/A</v>
      </c>
      <c r="AY427" s="6" t="str">
        <f t="shared" si="186"/>
        <v/>
      </c>
      <c r="AZ427" s="6" t="str">
        <f t="shared" si="187"/>
        <v/>
      </c>
      <c r="BA427" s="6" t="str">
        <f t="shared" si="188"/>
        <v/>
      </c>
      <c r="BB427" s="6" t="str">
        <f t="shared" si="189"/>
        <v/>
      </c>
      <c r="BC427" s="40"/>
      <c r="BI427" t="s">
        <v>223</v>
      </c>
      <c r="CS427" s="286"/>
      <c r="CT427" s="288"/>
      <c r="CU427" s="331" t="str">
        <f t="shared" si="168"/>
        <v/>
      </c>
      <c r="CV427" s="1" t="str">
        <f t="shared" si="190"/>
        <v/>
      </c>
      <c r="CW427" s="1" t="str">
        <f t="shared" si="191"/>
        <v/>
      </c>
      <c r="CZ427" s="343" t="str">
        <f t="shared" si="169"/>
        <v/>
      </c>
    </row>
    <row r="428" spans="1:104" s="1" customFormat="1" ht="13.5" customHeight="1" x14ac:dyDescent="0.2">
      <c r="A428" s="61">
        <v>413</v>
      </c>
      <c r="B428" s="218"/>
      <c r="C428" s="218"/>
      <c r="D428" s="218"/>
      <c r="E428" s="218"/>
      <c r="F428" s="218"/>
      <c r="G428" s="218"/>
      <c r="H428" s="218"/>
      <c r="I428" s="218"/>
      <c r="J428" s="218"/>
      <c r="K428" s="218"/>
      <c r="L428" s="219"/>
      <c r="M428" s="218"/>
      <c r="N428" s="254"/>
      <c r="O428" s="255"/>
      <c r="P428" s="293" t="str">
        <f>IF(G428="R",IF(OR(AND(実績自動車一覧!H428=SUM(実績事業所!$B$2-1),3&lt;実績自動車一覧!I428),AND(実績自動車一覧!H428=実績事業所!$B$2,4&gt;実績自動車一覧!I428)),"新規",""),"")</f>
        <v/>
      </c>
      <c r="Q428" s="290"/>
      <c r="R428" s="259"/>
      <c r="S428" s="204"/>
      <c r="T428" s="84"/>
      <c r="U428" s="85"/>
      <c r="V428" s="86"/>
      <c r="W428" s="87"/>
      <c r="X428" s="87"/>
      <c r="Y428" s="106"/>
      <c r="Z428" s="16"/>
      <c r="AA428" s="15" t="str">
        <f t="shared" si="170"/>
        <v/>
      </c>
      <c r="AB428" s="15" t="str">
        <f t="shared" si="171"/>
        <v/>
      </c>
      <c r="AC428" s="14" t="str">
        <f t="shared" si="172"/>
        <v/>
      </c>
      <c r="AD428" s="6" t="e">
        <f t="shared" si="173"/>
        <v>#N/A</v>
      </c>
      <c r="AE428" s="6" t="e">
        <f t="shared" si="174"/>
        <v>#N/A</v>
      </c>
      <c r="AF428" s="6" t="e">
        <f t="shared" si="175"/>
        <v>#N/A</v>
      </c>
      <c r="AG428" s="6" t="str">
        <f t="shared" si="176"/>
        <v/>
      </c>
      <c r="AH428" s="6">
        <f t="shared" si="177"/>
        <v>1</v>
      </c>
      <c r="AI428" s="6" t="e">
        <f t="shared" si="178"/>
        <v>#N/A</v>
      </c>
      <c r="AJ428" s="6" t="e">
        <f t="shared" si="179"/>
        <v>#N/A</v>
      </c>
      <c r="AK428" s="6" t="e">
        <f t="shared" si="180"/>
        <v>#N/A</v>
      </c>
      <c r="AL428" s="6" t="e">
        <f t="shared" si="181"/>
        <v>#N/A</v>
      </c>
      <c r="AM428" s="7" t="str">
        <f t="shared" si="182"/>
        <v xml:space="preserve"> </v>
      </c>
      <c r="AN428" s="6" t="e">
        <f t="shared" si="183"/>
        <v>#N/A</v>
      </c>
      <c r="AO428" s="6"/>
      <c r="AP428" s="6"/>
      <c r="AQ428" s="6"/>
      <c r="AR428" s="6"/>
      <c r="AS428" s="6"/>
      <c r="AT428" s="6"/>
      <c r="AU428" s="6"/>
      <c r="AV428" s="6"/>
      <c r="AW428" s="6">
        <f t="shared" si="184"/>
        <v>0</v>
      </c>
      <c r="AX428" s="6" t="e">
        <f t="shared" si="185"/>
        <v>#N/A</v>
      </c>
      <c r="AY428" s="6" t="str">
        <f t="shared" si="186"/>
        <v/>
      </c>
      <c r="AZ428" s="6" t="str">
        <f t="shared" si="187"/>
        <v/>
      </c>
      <c r="BA428" s="6" t="str">
        <f t="shared" si="188"/>
        <v/>
      </c>
      <c r="BB428" s="6" t="str">
        <f t="shared" si="189"/>
        <v/>
      </c>
      <c r="BC428" s="40"/>
      <c r="BI428" t="s">
        <v>224</v>
      </c>
      <c r="CS428" s="286"/>
      <c r="CT428" s="288"/>
      <c r="CU428" s="331" t="str">
        <f t="shared" si="168"/>
        <v/>
      </c>
      <c r="CV428" s="1" t="str">
        <f t="shared" si="190"/>
        <v/>
      </c>
      <c r="CW428" s="1" t="str">
        <f t="shared" si="191"/>
        <v/>
      </c>
      <c r="CZ428" s="343" t="str">
        <f t="shared" si="169"/>
        <v/>
      </c>
    </row>
    <row r="429" spans="1:104" s="1" customFormat="1" ht="13.5" customHeight="1" x14ac:dyDescent="0.2">
      <c r="A429" s="61">
        <v>414</v>
      </c>
      <c r="B429" s="218"/>
      <c r="C429" s="218"/>
      <c r="D429" s="218"/>
      <c r="E429" s="218"/>
      <c r="F429" s="218"/>
      <c r="G429" s="218"/>
      <c r="H429" s="218"/>
      <c r="I429" s="218"/>
      <c r="J429" s="218"/>
      <c r="K429" s="218"/>
      <c r="L429" s="219"/>
      <c r="M429" s="218"/>
      <c r="N429" s="254"/>
      <c r="O429" s="255"/>
      <c r="P429" s="293" t="str">
        <f>IF(G429="R",IF(OR(AND(実績自動車一覧!H429=SUM(実績事業所!$B$2-1),3&lt;実績自動車一覧!I429),AND(実績自動車一覧!H429=実績事業所!$B$2,4&gt;実績自動車一覧!I429)),"新規",""),"")</f>
        <v/>
      </c>
      <c r="Q429" s="290"/>
      <c r="R429" s="259"/>
      <c r="S429" s="204"/>
      <c r="T429" s="84"/>
      <c r="U429" s="85"/>
      <c r="V429" s="86"/>
      <c r="W429" s="87"/>
      <c r="X429" s="87"/>
      <c r="Y429" s="106"/>
      <c r="Z429" s="16"/>
      <c r="AA429" s="15" t="str">
        <f t="shared" si="170"/>
        <v/>
      </c>
      <c r="AB429" s="15" t="str">
        <f t="shared" si="171"/>
        <v/>
      </c>
      <c r="AC429" s="14" t="str">
        <f t="shared" si="172"/>
        <v/>
      </c>
      <c r="AD429" s="6" t="e">
        <f t="shared" si="173"/>
        <v>#N/A</v>
      </c>
      <c r="AE429" s="6" t="e">
        <f t="shared" si="174"/>
        <v>#N/A</v>
      </c>
      <c r="AF429" s="6" t="e">
        <f t="shared" si="175"/>
        <v>#N/A</v>
      </c>
      <c r="AG429" s="6" t="str">
        <f t="shared" si="176"/>
        <v/>
      </c>
      <c r="AH429" s="6">
        <f t="shared" si="177"/>
        <v>1</v>
      </c>
      <c r="AI429" s="6" t="e">
        <f t="shared" si="178"/>
        <v>#N/A</v>
      </c>
      <c r="AJ429" s="6" t="e">
        <f t="shared" si="179"/>
        <v>#N/A</v>
      </c>
      <c r="AK429" s="6" t="e">
        <f t="shared" si="180"/>
        <v>#N/A</v>
      </c>
      <c r="AL429" s="6" t="e">
        <f t="shared" si="181"/>
        <v>#N/A</v>
      </c>
      <c r="AM429" s="7" t="str">
        <f t="shared" si="182"/>
        <v xml:space="preserve"> </v>
      </c>
      <c r="AN429" s="6" t="e">
        <f t="shared" si="183"/>
        <v>#N/A</v>
      </c>
      <c r="AO429" s="6"/>
      <c r="AP429" s="6"/>
      <c r="AQ429" s="6"/>
      <c r="AR429" s="6"/>
      <c r="AS429" s="6"/>
      <c r="AT429" s="6"/>
      <c r="AU429" s="6"/>
      <c r="AV429" s="6"/>
      <c r="AW429" s="6">
        <f t="shared" si="184"/>
        <v>0</v>
      </c>
      <c r="AX429" s="6" t="e">
        <f t="shared" si="185"/>
        <v>#N/A</v>
      </c>
      <c r="AY429" s="6" t="str">
        <f t="shared" si="186"/>
        <v/>
      </c>
      <c r="AZ429" s="6" t="str">
        <f t="shared" si="187"/>
        <v/>
      </c>
      <c r="BA429" s="6" t="str">
        <f t="shared" si="188"/>
        <v/>
      </c>
      <c r="BB429" s="6" t="str">
        <f t="shared" si="189"/>
        <v/>
      </c>
      <c r="BC429" s="40"/>
      <c r="BI429" t="s">
        <v>239</v>
      </c>
      <c r="CS429" s="286"/>
      <c r="CT429" s="288"/>
      <c r="CU429" s="331" t="str">
        <f t="shared" si="168"/>
        <v/>
      </c>
      <c r="CV429" s="1" t="str">
        <f t="shared" si="190"/>
        <v/>
      </c>
      <c r="CW429" s="1" t="str">
        <f t="shared" si="191"/>
        <v/>
      </c>
      <c r="CZ429" s="343" t="str">
        <f t="shared" si="169"/>
        <v/>
      </c>
    </row>
    <row r="430" spans="1:104" s="1" customFormat="1" ht="13.5" customHeight="1" x14ac:dyDescent="0.2">
      <c r="A430" s="61">
        <v>415</v>
      </c>
      <c r="B430" s="218"/>
      <c r="C430" s="218"/>
      <c r="D430" s="218"/>
      <c r="E430" s="218"/>
      <c r="F430" s="218"/>
      <c r="G430" s="218"/>
      <c r="H430" s="218"/>
      <c r="I430" s="218"/>
      <c r="J430" s="218"/>
      <c r="K430" s="218"/>
      <c r="L430" s="219"/>
      <c r="M430" s="218"/>
      <c r="N430" s="254"/>
      <c r="O430" s="255"/>
      <c r="P430" s="293" t="str">
        <f>IF(G430="R",IF(OR(AND(実績自動車一覧!H430=SUM(実績事業所!$B$2-1),3&lt;実績自動車一覧!I430),AND(実績自動車一覧!H430=実績事業所!$B$2,4&gt;実績自動車一覧!I430)),"新規",""),"")</f>
        <v/>
      </c>
      <c r="Q430" s="290"/>
      <c r="R430" s="259"/>
      <c r="S430" s="204"/>
      <c r="T430" s="84"/>
      <c r="U430" s="85"/>
      <c r="V430" s="86"/>
      <c r="W430" s="87"/>
      <c r="X430" s="87"/>
      <c r="Y430" s="106"/>
      <c r="Z430" s="16"/>
      <c r="AA430" s="15" t="str">
        <f t="shared" si="170"/>
        <v/>
      </c>
      <c r="AB430" s="15" t="str">
        <f t="shared" si="171"/>
        <v/>
      </c>
      <c r="AC430" s="14" t="str">
        <f t="shared" si="172"/>
        <v/>
      </c>
      <c r="AD430" s="6" t="e">
        <f t="shared" si="173"/>
        <v>#N/A</v>
      </c>
      <c r="AE430" s="6" t="e">
        <f t="shared" si="174"/>
        <v>#N/A</v>
      </c>
      <c r="AF430" s="6" t="e">
        <f t="shared" si="175"/>
        <v>#N/A</v>
      </c>
      <c r="AG430" s="6" t="str">
        <f t="shared" si="176"/>
        <v/>
      </c>
      <c r="AH430" s="6">
        <f t="shared" si="177"/>
        <v>1</v>
      </c>
      <c r="AI430" s="6" t="e">
        <f t="shared" si="178"/>
        <v>#N/A</v>
      </c>
      <c r="AJ430" s="6" t="e">
        <f t="shared" si="179"/>
        <v>#N/A</v>
      </c>
      <c r="AK430" s="6" t="e">
        <f t="shared" si="180"/>
        <v>#N/A</v>
      </c>
      <c r="AL430" s="6" t="e">
        <f t="shared" si="181"/>
        <v>#N/A</v>
      </c>
      <c r="AM430" s="7" t="str">
        <f t="shared" si="182"/>
        <v xml:space="preserve"> </v>
      </c>
      <c r="AN430" s="6" t="e">
        <f t="shared" si="183"/>
        <v>#N/A</v>
      </c>
      <c r="AO430" s="6"/>
      <c r="AP430" s="6"/>
      <c r="AQ430" s="6"/>
      <c r="AR430" s="6"/>
      <c r="AS430" s="6"/>
      <c r="AT430" s="6"/>
      <c r="AU430" s="6"/>
      <c r="AV430" s="6"/>
      <c r="AW430" s="6">
        <f t="shared" si="184"/>
        <v>0</v>
      </c>
      <c r="AX430" s="6" t="e">
        <f t="shared" si="185"/>
        <v>#N/A</v>
      </c>
      <c r="AY430" s="6" t="str">
        <f t="shared" si="186"/>
        <v/>
      </c>
      <c r="AZ430" s="6" t="str">
        <f t="shared" si="187"/>
        <v/>
      </c>
      <c r="BA430" s="6" t="str">
        <f t="shared" si="188"/>
        <v/>
      </c>
      <c r="BB430" s="6" t="str">
        <f t="shared" si="189"/>
        <v/>
      </c>
      <c r="BC430" s="40"/>
      <c r="BI430" t="s">
        <v>240</v>
      </c>
      <c r="CS430" s="286"/>
      <c r="CT430" s="288"/>
      <c r="CU430" s="331" t="str">
        <f t="shared" si="168"/>
        <v/>
      </c>
      <c r="CV430" s="1" t="str">
        <f t="shared" si="190"/>
        <v/>
      </c>
      <c r="CW430" s="1" t="str">
        <f t="shared" si="191"/>
        <v/>
      </c>
      <c r="CZ430" s="343" t="str">
        <f t="shared" si="169"/>
        <v/>
      </c>
    </row>
    <row r="431" spans="1:104" s="1" customFormat="1" ht="13.5" customHeight="1" x14ac:dyDescent="0.2">
      <c r="A431" s="61">
        <v>416</v>
      </c>
      <c r="B431" s="218"/>
      <c r="C431" s="218"/>
      <c r="D431" s="218"/>
      <c r="E431" s="218"/>
      <c r="F431" s="218"/>
      <c r="G431" s="218"/>
      <c r="H431" s="218"/>
      <c r="I431" s="218"/>
      <c r="J431" s="218"/>
      <c r="K431" s="218"/>
      <c r="L431" s="219"/>
      <c r="M431" s="218"/>
      <c r="N431" s="254"/>
      <c r="O431" s="255"/>
      <c r="P431" s="293" t="str">
        <f>IF(G431="R",IF(OR(AND(実績自動車一覧!H431=SUM(実績事業所!$B$2-1),3&lt;実績自動車一覧!I431),AND(実績自動車一覧!H431=実績事業所!$B$2,4&gt;実績自動車一覧!I431)),"新規",""),"")</f>
        <v/>
      </c>
      <c r="Q431" s="290"/>
      <c r="R431" s="259"/>
      <c r="S431" s="204"/>
      <c r="T431" s="84"/>
      <c r="U431" s="85"/>
      <c r="V431" s="86"/>
      <c r="W431" s="87"/>
      <c r="X431" s="87"/>
      <c r="Y431" s="106"/>
      <c r="Z431" s="16"/>
      <c r="AA431" s="15" t="str">
        <f t="shared" si="170"/>
        <v/>
      </c>
      <c r="AB431" s="15" t="str">
        <f t="shared" si="171"/>
        <v/>
      </c>
      <c r="AC431" s="14" t="str">
        <f t="shared" si="172"/>
        <v/>
      </c>
      <c r="AD431" s="6" t="e">
        <f t="shared" si="173"/>
        <v>#N/A</v>
      </c>
      <c r="AE431" s="6" t="e">
        <f t="shared" si="174"/>
        <v>#N/A</v>
      </c>
      <c r="AF431" s="6" t="e">
        <f t="shared" si="175"/>
        <v>#N/A</v>
      </c>
      <c r="AG431" s="6" t="str">
        <f t="shared" si="176"/>
        <v/>
      </c>
      <c r="AH431" s="6">
        <f t="shared" si="177"/>
        <v>1</v>
      </c>
      <c r="AI431" s="6" t="e">
        <f t="shared" si="178"/>
        <v>#N/A</v>
      </c>
      <c r="AJ431" s="6" t="e">
        <f t="shared" si="179"/>
        <v>#N/A</v>
      </c>
      <c r="AK431" s="6" t="e">
        <f t="shared" si="180"/>
        <v>#N/A</v>
      </c>
      <c r="AL431" s="6" t="e">
        <f t="shared" si="181"/>
        <v>#N/A</v>
      </c>
      <c r="AM431" s="7" t="str">
        <f t="shared" si="182"/>
        <v xml:space="preserve"> </v>
      </c>
      <c r="AN431" s="6" t="e">
        <f t="shared" si="183"/>
        <v>#N/A</v>
      </c>
      <c r="AO431" s="6"/>
      <c r="AP431" s="6"/>
      <c r="AQ431" s="6"/>
      <c r="AR431" s="6"/>
      <c r="AS431" s="6"/>
      <c r="AT431" s="6"/>
      <c r="AU431" s="6"/>
      <c r="AV431" s="6"/>
      <c r="AW431" s="6">
        <f t="shared" si="184"/>
        <v>0</v>
      </c>
      <c r="AX431" s="6" t="e">
        <f t="shared" si="185"/>
        <v>#N/A</v>
      </c>
      <c r="AY431" s="6" t="str">
        <f t="shared" si="186"/>
        <v/>
      </c>
      <c r="AZ431" s="6" t="str">
        <f t="shared" si="187"/>
        <v/>
      </c>
      <c r="BA431" s="6" t="str">
        <f t="shared" si="188"/>
        <v/>
      </c>
      <c r="BB431" s="6" t="str">
        <f t="shared" si="189"/>
        <v/>
      </c>
      <c r="BC431" s="40"/>
      <c r="BI431" t="s">
        <v>697</v>
      </c>
      <c r="CS431" s="286"/>
      <c r="CT431" s="288"/>
      <c r="CU431" s="331" t="str">
        <f t="shared" si="168"/>
        <v/>
      </c>
      <c r="CV431" s="1" t="str">
        <f t="shared" si="190"/>
        <v/>
      </c>
      <c r="CW431" s="1" t="str">
        <f t="shared" si="191"/>
        <v/>
      </c>
      <c r="CZ431" s="343" t="str">
        <f t="shared" si="169"/>
        <v/>
      </c>
    </row>
    <row r="432" spans="1:104" s="1" customFormat="1" ht="13.5" customHeight="1" x14ac:dyDescent="0.2">
      <c r="A432" s="61">
        <v>417</v>
      </c>
      <c r="B432" s="218"/>
      <c r="C432" s="218"/>
      <c r="D432" s="218"/>
      <c r="E432" s="218"/>
      <c r="F432" s="218"/>
      <c r="G432" s="218"/>
      <c r="H432" s="218"/>
      <c r="I432" s="218"/>
      <c r="J432" s="218"/>
      <c r="K432" s="218"/>
      <c r="L432" s="219"/>
      <c r="M432" s="218"/>
      <c r="N432" s="254"/>
      <c r="O432" s="255"/>
      <c r="P432" s="293" t="str">
        <f>IF(G432="R",IF(OR(AND(実績自動車一覧!H432=SUM(実績事業所!$B$2-1),3&lt;実績自動車一覧!I432),AND(実績自動車一覧!H432=実績事業所!$B$2,4&gt;実績自動車一覧!I432)),"新規",""),"")</f>
        <v/>
      </c>
      <c r="Q432" s="290"/>
      <c r="R432" s="259"/>
      <c r="S432" s="204"/>
      <c r="T432" s="84"/>
      <c r="U432" s="85"/>
      <c r="V432" s="86"/>
      <c r="W432" s="87"/>
      <c r="X432" s="87"/>
      <c r="Y432" s="106"/>
      <c r="Z432" s="16"/>
      <c r="AA432" s="15" t="str">
        <f t="shared" si="170"/>
        <v/>
      </c>
      <c r="AB432" s="15" t="str">
        <f t="shared" si="171"/>
        <v/>
      </c>
      <c r="AC432" s="14" t="str">
        <f t="shared" si="172"/>
        <v/>
      </c>
      <c r="AD432" s="6" t="e">
        <f t="shared" si="173"/>
        <v>#N/A</v>
      </c>
      <c r="AE432" s="6" t="e">
        <f t="shared" si="174"/>
        <v>#N/A</v>
      </c>
      <c r="AF432" s="6" t="e">
        <f t="shared" si="175"/>
        <v>#N/A</v>
      </c>
      <c r="AG432" s="6" t="str">
        <f t="shared" si="176"/>
        <v/>
      </c>
      <c r="AH432" s="6">
        <f t="shared" si="177"/>
        <v>1</v>
      </c>
      <c r="AI432" s="6" t="e">
        <f t="shared" si="178"/>
        <v>#N/A</v>
      </c>
      <c r="AJ432" s="6" t="e">
        <f t="shared" si="179"/>
        <v>#N/A</v>
      </c>
      <c r="AK432" s="6" t="e">
        <f t="shared" si="180"/>
        <v>#N/A</v>
      </c>
      <c r="AL432" s="6" t="e">
        <f t="shared" si="181"/>
        <v>#N/A</v>
      </c>
      <c r="AM432" s="7" t="str">
        <f t="shared" si="182"/>
        <v xml:space="preserve"> </v>
      </c>
      <c r="AN432" s="6" t="e">
        <f t="shared" si="183"/>
        <v>#N/A</v>
      </c>
      <c r="AO432" s="6"/>
      <c r="AP432" s="6"/>
      <c r="AQ432" s="6"/>
      <c r="AR432" s="6"/>
      <c r="AS432" s="6"/>
      <c r="AT432" s="6"/>
      <c r="AU432" s="6"/>
      <c r="AV432" s="6"/>
      <c r="AW432" s="6">
        <f t="shared" si="184"/>
        <v>0</v>
      </c>
      <c r="AX432" s="6" t="e">
        <f t="shared" si="185"/>
        <v>#N/A</v>
      </c>
      <c r="AY432" s="6" t="str">
        <f t="shared" si="186"/>
        <v/>
      </c>
      <c r="AZ432" s="6" t="str">
        <f t="shared" si="187"/>
        <v/>
      </c>
      <c r="BA432" s="6" t="str">
        <f t="shared" si="188"/>
        <v/>
      </c>
      <c r="BB432" s="6" t="str">
        <f t="shared" si="189"/>
        <v/>
      </c>
      <c r="BC432" s="40"/>
      <c r="BI432" t="s">
        <v>698</v>
      </c>
      <c r="CS432" s="286"/>
      <c r="CT432" s="288"/>
      <c r="CU432" s="331" t="str">
        <f t="shared" si="168"/>
        <v/>
      </c>
      <c r="CV432" s="1" t="str">
        <f t="shared" si="190"/>
        <v/>
      </c>
      <c r="CW432" s="1" t="str">
        <f t="shared" si="191"/>
        <v/>
      </c>
      <c r="CZ432" s="343" t="str">
        <f t="shared" si="169"/>
        <v/>
      </c>
    </row>
    <row r="433" spans="1:104" s="1" customFormat="1" ht="13.5" customHeight="1" x14ac:dyDescent="0.2">
      <c r="A433" s="61">
        <v>418</v>
      </c>
      <c r="B433" s="218"/>
      <c r="C433" s="218"/>
      <c r="D433" s="218"/>
      <c r="E433" s="218"/>
      <c r="F433" s="218"/>
      <c r="G433" s="218"/>
      <c r="H433" s="218"/>
      <c r="I433" s="218"/>
      <c r="J433" s="218"/>
      <c r="K433" s="218"/>
      <c r="L433" s="219"/>
      <c r="M433" s="218"/>
      <c r="N433" s="254"/>
      <c r="O433" s="255"/>
      <c r="P433" s="293" t="str">
        <f>IF(G433="R",IF(OR(AND(実績自動車一覧!H433=SUM(実績事業所!$B$2-1),3&lt;実績自動車一覧!I433),AND(実績自動車一覧!H433=実績事業所!$B$2,4&gt;実績自動車一覧!I433)),"新規",""),"")</f>
        <v/>
      </c>
      <c r="Q433" s="290"/>
      <c r="R433" s="259"/>
      <c r="S433" s="204"/>
      <c r="T433" s="84"/>
      <c r="U433" s="85"/>
      <c r="V433" s="86"/>
      <c r="W433" s="87"/>
      <c r="X433" s="87"/>
      <c r="Y433" s="106"/>
      <c r="Z433" s="16"/>
      <c r="AA433" s="15" t="str">
        <f t="shared" si="170"/>
        <v/>
      </c>
      <c r="AB433" s="15" t="str">
        <f t="shared" si="171"/>
        <v/>
      </c>
      <c r="AC433" s="14" t="str">
        <f t="shared" si="172"/>
        <v/>
      </c>
      <c r="AD433" s="6" t="e">
        <f t="shared" si="173"/>
        <v>#N/A</v>
      </c>
      <c r="AE433" s="6" t="e">
        <f t="shared" si="174"/>
        <v>#N/A</v>
      </c>
      <c r="AF433" s="6" t="e">
        <f t="shared" si="175"/>
        <v>#N/A</v>
      </c>
      <c r="AG433" s="6" t="str">
        <f t="shared" si="176"/>
        <v/>
      </c>
      <c r="AH433" s="6">
        <f t="shared" si="177"/>
        <v>1</v>
      </c>
      <c r="AI433" s="6" t="e">
        <f t="shared" si="178"/>
        <v>#N/A</v>
      </c>
      <c r="AJ433" s="6" t="e">
        <f t="shared" si="179"/>
        <v>#N/A</v>
      </c>
      <c r="AK433" s="6" t="e">
        <f t="shared" si="180"/>
        <v>#N/A</v>
      </c>
      <c r="AL433" s="6" t="e">
        <f t="shared" si="181"/>
        <v>#N/A</v>
      </c>
      <c r="AM433" s="7" t="str">
        <f t="shared" si="182"/>
        <v xml:space="preserve"> </v>
      </c>
      <c r="AN433" s="6" t="e">
        <f t="shared" si="183"/>
        <v>#N/A</v>
      </c>
      <c r="AO433" s="6"/>
      <c r="AP433" s="6"/>
      <c r="AQ433" s="6"/>
      <c r="AR433" s="6"/>
      <c r="AS433" s="6"/>
      <c r="AT433" s="6"/>
      <c r="AU433" s="6"/>
      <c r="AV433" s="6"/>
      <c r="AW433" s="6">
        <f t="shared" si="184"/>
        <v>0</v>
      </c>
      <c r="AX433" s="6" t="e">
        <f t="shared" si="185"/>
        <v>#N/A</v>
      </c>
      <c r="AY433" s="6" t="str">
        <f t="shared" si="186"/>
        <v/>
      </c>
      <c r="AZ433" s="6" t="str">
        <f t="shared" si="187"/>
        <v/>
      </c>
      <c r="BA433" s="6" t="str">
        <f t="shared" si="188"/>
        <v/>
      </c>
      <c r="BB433" s="6" t="str">
        <f t="shared" si="189"/>
        <v/>
      </c>
      <c r="BC433" s="40"/>
      <c r="BI433" t="s">
        <v>479</v>
      </c>
      <c r="CS433" s="286"/>
      <c r="CT433" s="288"/>
      <c r="CU433" s="331" t="str">
        <f t="shared" si="168"/>
        <v/>
      </c>
      <c r="CV433" s="1" t="str">
        <f t="shared" si="190"/>
        <v/>
      </c>
      <c r="CW433" s="1" t="str">
        <f t="shared" si="191"/>
        <v/>
      </c>
      <c r="CZ433" s="343" t="str">
        <f t="shared" si="169"/>
        <v/>
      </c>
    </row>
    <row r="434" spans="1:104" s="1" customFormat="1" ht="13.5" customHeight="1" x14ac:dyDescent="0.2">
      <c r="A434" s="61">
        <v>419</v>
      </c>
      <c r="B434" s="218"/>
      <c r="C434" s="218"/>
      <c r="D434" s="218"/>
      <c r="E434" s="218"/>
      <c r="F434" s="218"/>
      <c r="G434" s="218"/>
      <c r="H434" s="218"/>
      <c r="I434" s="218"/>
      <c r="J434" s="218"/>
      <c r="K434" s="218"/>
      <c r="L434" s="219"/>
      <c r="M434" s="218"/>
      <c r="N434" s="254"/>
      <c r="O434" s="255"/>
      <c r="P434" s="293" t="str">
        <f>IF(G434="R",IF(OR(AND(実績自動車一覧!H434=SUM(実績事業所!$B$2-1),3&lt;実績自動車一覧!I434),AND(実績自動車一覧!H434=実績事業所!$B$2,4&gt;実績自動車一覧!I434)),"新規",""),"")</f>
        <v/>
      </c>
      <c r="Q434" s="290"/>
      <c r="R434" s="259"/>
      <c r="S434" s="204"/>
      <c r="T434" s="84"/>
      <c r="U434" s="85"/>
      <c r="V434" s="86"/>
      <c r="W434" s="87"/>
      <c r="X434" s="87"/>
      <c r="Y434" s="106"/>
      <c r="Z434" s="16"/>
      <c r="AA434" s="15" t="str">
        <f t="shared" si="170"/>
        <v/>
      </c>
      <c r="AB434" s="15" t="str">
        <f t="shared" si="171"/>
        <v/>
      </c>
      <c r="AC434" s="14" t="str">
        <f t="shared" si="172"/>
        <v/>
      </c>
      <c r="AD434" s="6" t="e">
        <f t="shared" si="173"/>
        <v>#N/A</v>
      </c>
      <c r="AE434" s="6" t="e">
        <f t="shared" si="174"/>
        <v>#N/A</v>
      </c>
      <c r="AF434" s="6" t="e">
        <f t="shared" si="175"/>
        <v>#N/A</v>
      </c>
      <c r="AG434" s="6" t="str">
        <f t="shared" si="176"/>
        <v/>
      </c>
      <c r="AH434" s="6">
        <f t="shared" si="177"/>
        <v>1</v>
      </c>
      <c r="AI434" s="6" t="e">
        <f t="shared" si="178"/>
        <v>#N/A</v>
      </c>
      <c r="AJ434" s="6" t="e">
        <f t="shared" si="179"/>
        <v>#N/A</v>
      </c>
      <c r="AK434" s="6" t="e">
        <f t="shared" si="180"/>
        <v>#N/A</v>
      </c>
      <c r="AL434" s="6" t="e">
        <f t="shared" si="181"/>
        <v>#N/A</v>
      </c>
      <c r="AM434" s="7" t="str">
        <f t="shared" si="182"/>
        <v xml:space="preserve"> </v>
      </c>
      <c r="AN434" s="6" t="e">
        <f t="shared" si="183"/>
        <v>#N/A</v>
      </c>
      <c r="AO434" s="6"/>
      <c r="AP434" s="6"/>
      <c r="AQ434" s="6"/>
      <c r="AR434" s="6"/>
      <c r="AS434" s="6"/>
      <c r="AT434" s="6"/>
      <c r="AU434" s="6"/>
      <c r="AV434" s="6"/>
      <c r="AW434" s="6">
        <f t="shared" si="184"/>
        <v>0</v>
      </c>
      <c r="AX434" s="6" t="e">
        <f t="shared" si="185"/>
        <v>#N/A</v>
      </c>
      <c r="AY434" s="6" t="str">
        <f t="shared" si="186"/>
        <v/>
      </c>
      <c r="AZ434" s="6" t="str">
        <f t="shared" si="187"/>
        <v/>
      </c>
      <c r="BA434" s="6" t="str">
        <f t="shared" si="188"/>
        <v/>
      </c>
      <c r="BB434" s="6" t="str">
        <f t="shared" si="189"/>
        <v/>
      </c>
      <c r="BC434" s="40"/>
      <c r="BI434" t="s">
        <v>78</v>
      </c>
      <c r="CS434" s="286"/>
      <c r="CT434" s="288"/>
      <c r="CU434" s="331" t="str">
        <f t="shared" si="168"/>
        <v/>
      </c>
      <c r="CV434" s="1" t="str">
        <f t="shared" si="190"/>
        <v/>
      </c>
      <c r="CW434" s="1" t="str">
        <f t="shared" si="191"/>
        <v/>
      </c>
      <c r="CZ434" s="343" t="str">
        <f t="shared" si="169"/>
        <v/>
      </c>
    </row>
    <row r="435" spans="1:104" s="1" customFormat="1" ht="13.5" customHeight="1" x14ac:dyDescent="0.2">
      <c r="A435" s="61">
        <v>420</v>
      </c>
      <c r="B435" s="218"/>
      <c r="C435" s="218"/>
      <c r="D435" s="218"/>
      <c r="E435" s="218"/>
      <c r="F435" s="218"/>
      <c r="G435" s="218"/>
      <c r="H435" s="218"/>
      <c r="I435" s="218"/>
      <c r="J435" s="218"/>
      <c r="K435" s="218"/>
      <c r="L435" s="219"/>
      <c r="M435" s="218"/>
      <c r="N435" s="254"/>
      <c r="O435" s="255"/>
      <c r="P435" s="293" t="str">
        <f>IF(G435="R",IF(OR(AND(実績自動車一覧!H435=SUM(実績事業所!$B$2-1),3&lt;実績自動車一覧!I435),AND(実績自動車一覧!H435=実績事業所!$B$2,4&gt;実績自動車一覧!I435)),"新規",""),"")</f>
        <v/>
      </c>
      <c r="Q435" s="290"/>
      <c r="R435" s="259"/>
      <c r="S435" s="204"/>
      <c r="T435" s="84"/>
      <c r="U435" s="85"/>
      <c r="V435" s="86"/>
      <c r="W435" s="87"/>
      <c r="X435" s="87"/>
      <c r="Y435" s="106"/>
      <c r="Z435" s="16"/>
      <c r="AA435" s="15" t="str">
        <f t="shared" si="170"/>
        <v/>
      </c>
      <c r="AB435" s="15" t="str">
        <f t="shared" si="171"/>
        <v/>
      </c>
      <c r="AC435" s="14" t="str">
        <f t="shared" si="172"/>
        <v/>
      </c>
      <c r="AD435" s="6" t="e">
        <f t="shared" si="173"/>
        <v>#N/A</v>
      </c>
      <c r="AE435" s="6" t="e">
        <f t="shared" si="174"/>
        <v>#N/A</v>
      </c>
      <c r="AF435" s="6" t="e">
        <f t="shared" si="175"/>
        <v>#N/A</v>
      </c>
      <c r="AG435" s="6" t="str">
        <f t="shared" si="176"/>
        <v/>
      </c>
      <c r="AH435" s="6">
        <f t="shared" si="177"/>
        <v>1</v>
      </c>
      <c r="AI435" s="6" t="e">
        <f t="shared" si="178"/>
        <v>#N/A</v>
      </c>
      <c r="AJ435" s="6" t="e">
        <f t="shared" si="179"/>
        <v>#N/A</v>
      </c>
      <c r="AK435" s="6" t="e">
        <f t="shared" si="180"/>
        <v>#N/A</v>
      </c>
      <c r="AL435" s="6" t="e">
        <f t="shared" si="181"/>
        <v>#N/A</v>
      </c>
      <c r="AM435" s="7" t="str">
        <f t="shared" si="182"/>
        <v xml:space="preserve"> </v>
      </c>
      <c r="AN435" s="6" t="e">
        <f t="shared" si="183"/>
        <v>#N/A</v>
      </c>
      <c r="AO435" s="6"/>
      <c r="AP435" s="6"/>
      <c r="AQ435" s="6"/>
      <c r="AR435" s="6"/>
      <c r="AS435" s="6"/>
      <c r="AT435" s="6"/>
      <c r="AU435" s="6"/>
      <c r="AV435" s="6"/>
      <c r="AW435" s="6">
        <f t="shared" si="184"/>
        <v>0</v>
      </c>
      <c r="AX435" s="6" t="e">
        <f t="shared" si="185"/>
        <v>#N/A</v>
      </c>
      <c r="AY435" s="6" t="str">
        <f t="shared" si="186"/>
        <v/>
      </c>
      <c r="AZ435" s="6" t="str">
        <f t="shared" si="187"/>
        <v/>
      </c>
      <c r="BA435" s="6" t="str">
        <f t="shared" si="188"/>
        <v/>
      </c>
      <c r="BB435" s="6" t="str">
        <f t="shared" si="189"/>
        <v/>
      </c>
      <c r="BC435" s="40"/>
      <c r="BI435" t="s">
        <v>2283</v>
      </c>
      <c r="CS435" s="286"/>
      <c r="CT435" s="288"/>
      <c r="CU435" s="331" t="str">
        <f t="shared" si="168"/>
        <v/>
      </c>
      <c r="CV435" s="1" t="str">
        <f t="shared" si="190"/>
        <v/>
      </c>
      <c r="CW435" s="1" t="str">
        <f t="shared" si="191"/>
        <v/>
      </c>
      <c r="CZ435" s="343" t="str">
        <f t="shared" si="169"/>
        <v/>
      </c>
    </row>
    <row r="436" spans="1:104" s="1" customFormat="1" ht="13.5" customHeight="1" x14ac:dyDescent="0.2">
      <c r="A436" s="61">
        <v>421</v>
      </c>
      <c r="B436" s="218"/>
      <c r="C436" s="218"/>
      <c r="D436" s="218"/>
      <c r="E436" s="218"/>
      <c r="F436" s="218"/>
      <c r="G436" s="218"/>
      <c r="H436" s="218"/>
      <c r="I436" s="218"/>
      <c r="J436" s="218"/>
      <c r="K436" s="218"/>
      <c r="L436" s="219"/>
      <c r="M436" s="218"/>
      <c r="N436" s="254"/>
      <c r="O436" s="255"/>
      <c r="P436" s="293" t="str">
        <f>IF(G436="R",IF(OR(AND(実績自動車一覧!H436=SUM(実績事業所!$B$2-1),3&lt;実績自動車一覧!I436),AND(実績自動車一覧!H436=実績事業所!$B$2,4&gt;実績自動車一覧!I436)),"新規",""),"")</f>
        <v/>
      </c>
      <c r="Q436" s="290"/>
      <c r="R436" s="259"/>
      <c r="S436" s="204"/>
      <c r="T436" s="84"/>
      <c r="U436" s="85"/>
      <c r="V436" s="86"/>
      <c r="W436" s="87"/>
      <c r="X436" s="87"/>
      <c r="Y436" s="106"/>
      <c r="Z436" s="16"/>
      <c r="AA436" s="15" t="str">
        <f t="shared" si="170"/>
        <v/>
      </c>
      <c r="AB436" s="15" t="str">
        <f t="shared" si="171"/>
        <v/>
      </c>
      <c r="AC436" s="14" t="str">
        <f t="shared" si="172"/>
        <v/>
      </c>
      <c r="AD436" s="6" t="e">
        <f t="shared" si="173"/>
        <v>#N/A</v>
      </c>
      <c r="AE436" s="6" t="e">
        <f t="shared" si="174"/>
        <v>#N/A</v>
      </c>
      <c r="AF436" s="6" t="e">
        <f t="shared" si="175"/>
        <v>#N/A</v>
      </c>
      <c r="AG436" s="6" t="str">
        <f t="shared" si="176"/>
        <v/>
      </c>
      <c r="AH436" s="6">
        <f t="shared" si="177"/>
        <v>1</v>
      </c>
      <c r="AI436" s="6" t="e">
        <f t="shared" si="178"/>
        <v>#N/A</v>
      </c>
      <c r="AJ436" s="6" t="e">
        <f t="shared" si="179"/>
        <v>#N/A</v>
      </c>
      <c r="AK436" s="6" t="e">
        <f t="shared" si="180"/>
        <v>#N/A</v>
      </c>
      <c r="AL436" s="6" t="e">
        <f t="shared" si="181"/>
        <v>#N/A</v>
      </c>
      <c r="AM436" s="7" t="str">
        <f t="shared" si="182"/>
        <v xml:space="preserve"> </v>
      </c>
      <c r="AN436" s="6" t="e">
        <f t="shared" si="183"/>
        <v>#N/A</v>
      </c>
      <c r="AO436" s="6"/>
      <c r="AP436" s="6"/>
      <c r="AQ436" s="6"/>
      <c r="AR436" s="6"/>
      <c r="AS436" s="6"/>
      <c r="AT436" s="6"/>
      <c r="AU436" s="6"/>
      <c r="AV436" s="6"/>
      <c r="AW436" s="6">
        <f t="shared" si="184"/>
        <v>0</v>
      </c>
      <c r="AX436" s="6" t="e">
        <f t="shared" si="185"/>
        <v>#N/A</v>
      </c>
      <c r="AY436" s="6" t="str">
        <f t="shared" si="186"/>
        <v/>
      </c>
      <c r="AZ436" s="6" t="str">
        <f t="shared" si="187"/>
        <v/>
      </c>
      <c r="BA436" s="6" t="str">
        <f t="shared" si="188"/>
        <v/>
      </c>
      <c r="BB436" s="6" t="str">
        <f t="shared" si="189"/>
        <v/>
      </c>
      <c r="BC436" s="40"/>
      <c r="BI436" t="s">
        <v>1057</v>
      </c>
      <c r="CS436" s="286"/>
      <c r="CT436" s="288"/>
      <c r="CU436" s="331" t="str">
        <f t="shared" si="168"/>
        <v/>
      </c>
      <c r="CV436" s="1" t="str">
        <f t="shared" si="190"/>
        <v/>
      </c>
      <c r="CW436" s="1" t="str">
        <f t="shared" si="191"/>
        <v/>
      </c>
      <c r="CZ436" s="343" t="str">
        <f t="shared" si="169"/>
        <v/>
      </c>
    </row>
    <row r="437" spans="1:104" s="1" customFormat="1" ht="13.5" customHeight="1" x14ac:dyDescent="0.2">
      <c r="A437" s="61">
        <v>422</v>
      </c>
      <c r="B437" s="218"/>
      <c r="C437" s="218"/>
      <c r="D437" s="218"/>
      <c r="E437" s="218"/>
      <c r="F437" s="218"/>
      <c r="G437" s="218"/>
      <c r="H437" s="218"/>
      <c r="I437" s="218"/>
      <c r="J437" s="218"/>
      <c r="K437" s="218"/>
      <c r="L437" s="219"/>
      <c r="M437" s="218"/>
      <c r="N437" s="254"/>
      <c r="O437" s="255"/>
      <c r="P437" s="293" t="str">
        <f>IF(G437="R",IF(OR(AND(実績自動車一覧!H437=SUM(実績事業所!$B$2-1),3&lt;実績自動車一覧!I437),AND(実績自動車一覧!H437=実績事業所!$B$2,4&gt;実績自動車一覧!I437)),"新規",""),"")</f>
        <v/>
      </c>
      <c r="Q437" s="290"/>
      <c r="R437" s="259"/>
      <c r="S437" s="204"/>
      <c r="T437" s="84"/>
      <c r="U437" s="85"/>
      <c r="V437" s="86"/>
      <c r="W437" s="87"/>
      <c r="X437" s="87"/>
      <c r="Y437" s="106"/>
      <c r="Z437" s="16"/>
      <c r="AA437" s="15" t="str">
        <f t="shared" si="170"/>
        <v/>
      </c>
      <c r="AB437" s="15" t="str">
        <f t="shared" si="171"/>
        <v/>
      </c>
      <c r="AC437" s="14" t="str">
        <f t="shared" si="172"/>
        <v/>
      </c>
      <c r="AD437" s="6" t="e">
        <f t="shared" si="173"/>
        <v>#N/A</v>
      </c>
      <c r="AE437" s="6" t="e">
        <f t="shared" si="174"/>
        <v>#N/A</v>
      </c>
      <c r="AF437" s="6" t="e">
        <f t="shared" si="175"/>
        <v>#N/A</v>
      </c>
      <c r="AG437" s="6" t="str">
        <f t="shared" si="176"/>
        <v/>
      </c>
      <c r="AH437" s="6">
        <f t="shared" si="177"/>
        <v>1</v>
      </c>
      <c r="AI437" s="6" t="e">
        <f t="shared" si="178"/>
        <v>#N/A</v>
      </c>
      <c r="AJ437" s="6" t="e">
        <f t="shared" si="179"/>
        <v>#N/A</v>
      </c>
      <c r="AK437" s="6" t="e">
        <f t="shared" si="180"/>
        <v>#N/A</v>
      </c>
      <c r="AL437" s="6" t="e">
        <f t="shared" si="181"/>
        <v>#N/A</v>
      </c>
      <c r="AM437" s="7" t="str">
        <f t="shared" si="182"/>
        <v xml:space="preserve"> </v>
      </c>
      <c r="AN437" s="6" t="e">
        <f t="shared" si="183"/>
        <v>#N/A</v>
      </c>
      <c r="AO437" s="6"/>
      <c r="AP437" s="6"/>
      <c r="AQ437" s="6"/>
      <c r="AR437" s="6"/>
      <c r="AS437" s="6"/>
      <c r="AT437" s="6"/>
      <c r="AU437" s="6"/>
      <c r="AV437" s="6"/>
      <c r="AW437" s="6">
        <f t="shared" si="184"/>
        <v>0</v>
      </c>
      <c r="AX437" s="6" t="e">
        <f t="shared" si="185"/>
        <v>#N/A</v>
      </c>
      <c r="AY437" s="6" t="str">
        <f t="shared" si="186"/>
        <v/>
      </c>
      <c r="AZ437" s="6" t="str">
        <f t="shared" si="187"/>
        <v/>
      </c>
      <c r="BA437" s="6" t="str">
        <f t="shared" si="188"/>
        <v/>
      </c>
      <c r="BB437" s="6" t="str">
        <f t="shared" si="189"/>
        <v/>
      </c>
      <c r="BC437" s="40"/>
      <c r="BI437" t="s">
        <v>1131</v>
      </c>
      <c r="CS437" s="286"/>
      <c r="CT437" s="288"/>
      <c r="CU437" s="331" t="str">
        <f t="shared" si="168"/>
        <v/>
      </c>
      <c r="CV437" s="1" t="str">
        <f t="shared" si="190"/>
        <v/>
      </c>
      <c r="CW437" s="1" t="str">
        <f t="shared" si="191"/>
        <v/>
      </c>
      <c r="CZ437" s="343" t="str">
        <f t="shared" si="169"/>
        <v/>
      </c>
    </row>
    <row r="438" spans="1:104" s="1" customFormat="1" ht="13.5" customHeight="1" x14ac:dyDescent="0.2">
      <c r="A438" s="61">
        <v>423</v>
      </c>
      <c r="B438" s="218"/>
      <c r="C438" s="218"/>
      <c r="D438" s="218"/>
      <c r="E438" s="218"/>
      <c r="F438" s="218"/>
      <c r="G438" s="218"/>
      <c r="H438" s="218"/>
      <c r="I438" s="218"/>
      <c r="J438" s="218"/>
      <c r="K438" s="218"/>
      <c r="L438" s="219"/>
      <c r="M438" s="218"/>
      <c r="N438" s="254"/>
      <c r="O438" s="255"/>
      <c r="P438" s="293" t="str">
        <f>IF(G438="R",IF(OR(AND(実績自動車一覧!H438=SUM(実績事業所!$B$2-1),3&lt;実績自動車一覧!I438),AND(実績自動車一覧!H438=実績事業所!$B$2,4&gt;実績自動車一覧!I438)),"新規",""),"")</f>
        <v/>
      </c>
      <c r="Q438" s="290"/>
      <c r="R438" s="259"/>
      <c r="S438" s="204"/>
      <c r="T438" s="84"/>
      <c r="U438" s="85"/>
      <c r="V438" s="86"/>
      <c r="W438" s="87"/>
      <c r="X438" s="87"/>
      <c r="Y438" s="106"/>
      <c r="Z438" s="16"/>
      <c r="AA438" s="15" t="str">
        <f t="shared" si="170"/>
        <v/>
      </c>
      <c r="AB438" s="15" t="str">
        <f t="shared" si="171"/>
        <v/>
      </c>
      <c r="AC438" s="14" t="str">
        <f t="shared" si="172"/>
        <v/>
      </c>
      <c r="AD438" s="6" t="e">
        <f t="shared" si="173"/>
        <v>#N/A</v>
      </c>
      <c r="AE438" s="6" t="e">
        <f t="shared" si="174"/>
        <v>#N/A</v>
      </c>
      <c r="AF438" s="6" t="e">
        <f t="shared" si="175"/>
        <v>#N/A</v>
      </c>
      <c r="AG438" s="6" t="str">
        <f t="shared" si="176"/>
        <v/>
      </c>
      <c r="AH438" s="6">
        <f t="shared" si="177"/>
        <v>1</v>
      </c>
      <c r="AI438" s="6" t="e">
        <f t="shared" si="178"/>
        <v>#N/A</v>
      </c>
      <c r="AJ438" s="6" t="e">
        <f t="shared" si="179"/>
        <v>#N/A</v>
      </c>
      <c r="AK438" s="6" t="e">
        <f t="shared" si="180"/>
        <v>#N/A</v>
      </c>
      <c r="AL438" s="6" t="e">
        <f t="shared" si="181"/>
        <v>#N/A</v>
      </c>
      <c r="AM438" s="7" t="str">
        <f t="shared" si="182"/>
        <v xml:space="preserve"> </v>
      </c>
      <c r="AN438" s="6" t="e">
        <f t="shared" si="183"/>
        <v>#N/A</v>
      </c>
      <c r="AO438" s="6"/>
      <c r="AP438" s="6"/>
      <c r="AQ438" s="6"/>
      <c r="AR438" s="6"/>
      <c r="AS438" s="6"/>
      <c r="AT438" s="6"/>
      <c r="AU438" s="6"/>
      <c r="AV438" s="6"/>
      <c r="AW438" s="6">
        <f t="shared" si="184"/>
        <v>0</v>
      </c>
      <c r="AX438" s="6" t="e">
        <f t="shared" si="185"/>
        <v>#N/A</v>
      </c>
      <c r="AY438" s="6" t="str">
        <f t="shared" si="186"/>
        <v/>
      </c>
      <c r="AZ438" s="6" t="str">
        <f t="shared" si="187"/>
        <v/>
      </c>
      <c r="BA438" s="6" t="str">
        <f t="shared" si="188"/>
        <v/>
      </c>
      <c r="BB438" s="6" t="str">
        <f t="shared" si="189"/>
        <v/>
      </c>
      <c r="BC438" s="40"/>
      <c r="BI438" t="s">
        <v>356</v>
      </c>
      <c r="CS438" s="286"/>
      <c r="CT438" s="288"/>
      <c r="CU438" s="331" t="str">
        <f t="shared" si="168"/>
        <v/>
      </c>
      <c r="CV438" s="1" t="str">
        <f t="shared" si="190"/>
        <v/>
      </c>
      <c r="CW438" s="1" t="str">
        <f t="shared" si="191"/>
        <v/>
      </c>
      <c r="CZ438" s="343" t="str">
        <f t="shared" si="169"/>
        <v/>
      </c>
    </row>
    <row r="439" spans="1:104" s="1" customFormat="1" ht="13.5" customHeight="1" x14ac:dyDescent="0.2">
      <c r="A439" s="61">
        <v>424</v>
      </c>
      <c r="B439" s="218"/>
      <c r="C439" s="218"/>
      <c r="D439" s="218"/>
      <c r="E439" s="218"/>
      <c r="F439" s="218"/>
      <c r="G439" s="218"/>
      <c r="H439" s="218"/>
      <c r="I439" s="218"/>
      <c r="J439" s="218"/>
      <c r="K439" s="218"/>
      <c r="L439" s="219"/>
      <c r="M439" s="218"/>
      <c r="N439" s="254"/>
      <c r="O439" s="255"/>
      <c r="P439" s="293" t="str">
        <f>IF(G439="R",IF(OR(AND(実績自動車一覧!H439=SUM(実績事業所!$B$2-1),3&lt;実績自動車一覧!I439),AND(実績自動車一覧!H439=実績事業所!$B$2,4&gt;実績自動車一覧!I439)),"新規",""),"")</f>
        <v/>
      </c>
      <c r="Q439" s="290"/>
      <c r="R439" s="259"/>
      <c r="S439" s="204"/>
      <c r="T439" s="84"/>
      <c r="U439" s="85"/>
      <c r="V439" s="86"/>
      <c r="W439" s="87"/>
      <c r="X439" s="87"/>
      <c r="Y439" s="106"/>
      <c r="Z439" s="16"/>
      <c r="AA439" s="15" t="str">
        <f t="shared" si="170"/>
        <v/>
      </c>
      <c r="AB439" s="15" t="str">
        <f t="shared" si="171"/>
        <v/>
      </c>
      <c r="AC439" s="14" t="str">
        <f t="shared" si="172"/>
        <v/>
      </c>
      <c r="AD439" s="6" t="e">
        <f t="shared" si="173"/>
        <v>#N/A</v>
      </c>
      <c r="AE439" s="6" t="e">
        <f t="shared" si="174"/>
        <v>#N/A</v>
      </c>
      <c r="AF439" s="6" t="e">
        <f t="shared" si="175"/>
        <v>#N/A</v>
      </c>
      <c r="AG439" s="6" t="str">
        <f t="shared" si="176"/>
        <v/>
      </c>
      <c r="AH439" s="6">
        <f t="shared" si="177"/>
        <v>1</v>
      </c>
      <c r="AI439" s="6" t="e">
        <f t="shared" si="178"/>
        <v>#N/A</v>
      </c>
      <c r="AJ439" s="6" t="e">
        <f t="shared" si="179"/>
        <v>#N/A</v>
      </c>
      <c r="AK439" s="6" t="e">
        <f t="shared" si="180"/>
        <v>#N/A</v>
      </c>
      <c r="AL439" s="6" t="e">
        <f t="shared" si="181"/>
        <v>#N/A</v>
      </c>
      <c r="AM439" s="7" t="str">
        <f t="shared" si="182"/>
        <v xml:space="preserve"> </v>
      </c>
      <c r="AN439" s="6" t="e">
        <f t="shared" si="183"/>
        <v>#N/A</v>
      </c>
      <c r="AO439" s="6"/>
      <c r="AP439" s="6"/>
      <c r="AQ439" s="6"/>
      <c r="AR439" s="6"/>
      <c r="AS439" s="6"/>
      <c r="AT439" s="6"/>
      <c r="AU439" s="6"/>
      <c r="AV439" s="6"/>
      <c r="AW439" s="6">
        <f t="shared" si="184"/>
        <v>0</v>
      </c>
      <c r="AX439" s="6" t="e">
        <f t="shared" si="185"/>
        <v>#N/A</v>
      </c>
      <c r="AY439" s="6" t="str">
        <f t="shared" si="186"/>
        <v/>
      </c>
      <c r="AZ439" s="6" t="str">
        <f t="shared" si="187"/>
        <v/>
      </c>
      <c r="BA439" s="6" t="str">
        <f t="shared" si="188"/>
        <v/>
      </c>
      <c r="BB439" s="6" t="str">
        <f t="shared" si="189"/>
        <v/>
      </c>
      <c r="BC439" s="40"/>
      <c r="BI439" t="s">
        <v>158</v>
      </c>
      <c r="CS439" s="286"/>
      <c r="CT439" s="288"/>
      <c r="CU439" s="331" t="str">
        <f t="shared" si="168"/>
        <v/>
      </c>
      <c r="CV439" s="1" t="str">
        <f t="shared" si="190"/>
        <v/>
      </c>
      <c r="CW439" s="1" t="str">
        <f t="shared" si="191"/>
        <v/>
      </c>
      <c r="CZ439" s="343" t="str">
        <f t="shared" si="169"/>
        <v/>
      </c>
    </row>
    <row r="440" spans="1:104" s="1" customFormat="1" ht="13.5" customHeight="1" x14ac:dyDescent="0.2">
      <c r="A440" s="61">
        <v>425</v>
      </c>
      <c r="B440" s="218"/>
      <c r="C440" s="218"/>
      <c r="D440" s="218"/>
      <c r="E440" s="218"/>
      <c r="F440" s="218"/>
      <c r="G440" s="218"/>
      <c r="H440" s="218"/>
      <c r="I440" s="218"/>
      <c r="J440" s="218"/>
      <c r="K440" s="218"/>
      <c r="L440" s="219"/>
      <c r="M440" s="218"/>
      <c r="N440" s="254"/>
      <c r="O440" s="255"/>
      <c r="P440" s="293" t="str">
        <f>IF(G440="R",IF(OR(AND(実績自動車一覧!H440=SUM(実績事業所!$B$2-1),3&lt;実績自動車一覧!I440),AND(実績自動車一覧!H440=実績事業所!$B$2,4&gt;実績自動車一覧!I440)),"新規",""),"")</f>
        <v/>
      </c>
      <c r="Q440" s="290"/>
      <c r="R440" s="259"/>
      <c r="S440" s="204"/>
      <c r="T440" s="84"/>
      <c r="U440" s="85"/>
      <c r="V440" s="86"/>
      <c r="W440" s="87"/>
      <c r="X440" s="87"/>
      <c r="Y440" s="106"/>
      <c r="Z440" s="16"/>
      <c r="AA440" s="15" t="str">
        <f t="shared" si="170"/>
        <v/>
      </c>
      <c r="AB440" s="15" t="str">
        <f t="shared" si="171"/>
        <v/>
      </c>
      <c r="AC440" s="14" t="str">
        <f t="shared" si="172"/>
        <v/>
      </c>
      <c r="AD440" s="6" t="e">
        <f t="shared" si="173"/>
        <v>#N/A</v>
      </c>
      <c r="AE440" s="6" t="e">
        <f t="shared" si="174"/>
        <v>#N/A</v>
      </c>
      <c r="AF440" s="6" t="e">
        <f t="shared" si="175"/>
        <v>#N/A</v>
      </c>
      <c r="AG440" s="6" t="str">
        <f t="shared" si="176"/>
        <v/>
      </c>
      <c r="AH440" s="6">
        <f t="shared" si="177"/>
        <v>1</v>
      </c>
      <c r="AI440" s="6" t="e">
        <f t="shared" si="178"/>
        <v>#N/A</v>
      </c>
      <c r="AJ440" s="6" t="e">
        <f t="shared" si="179"/>
        <v>#N/A</v>
      </c>
      <c r="AK440" s="6" t="e">
        <f t="shared" si="180"/>
        <v>#N/A</v>
      </c>
      <c r="AL440" s="6" t="e">
        <f t="shared" si="181"/>
        <v>#N/A</v>
      </c>
      <c r="AM440" s="7" t="str">
        <f t="shared" si="182"/>
        <v xml:space="preserve"> </v>
      </c>
      <c r="AN440" s="6" t="e">
        <f t="shared" si="183"/>
        <v>#N/A</v>
      </c>
      <c r="AO440" s="6"/>
      <c r="AP440" s="6"/>
      <c r="AQ440" s="6"/>
      <c r="AR440" s="6"/>
      <c r="AS440" s="6"/>
      <c r="AT440" s="6"/>
      <c r="AU440" s="6"/>
      <c r="AV440" s="6"/>
      <c r="AW440" s="6">
        <f t="shared" si="184"/>
        <v>0</v>
      </c>
      <c r="AX440" s="6" t="e">
        <f t="shared" si="185"/>
        <v>#N/A</v>
      </c>
      <c r="AY440" s="6" t="str">
        <f t="shared" si="186"/>
        <v/>
      </c>
      <c r="AZ440" s="6" t="str">
        <f t="shared" si="187"/>
        <v/>
      </c>
      <c r="BA440" s="6" t="str">
        <f t="shared" si="188"/>
        <v/>
      </c>
      <c r="BB440" s="6" t="str">
        <f t="shared" si="189"/>
        <v/>
      </c>
      <c r="BC440" s="40"/>
      <c r="BI440" t="s">
        <v>164</v>
      </c>
      <c r="CS440" s="286"/>
      <c r="CT440" s="288"/>
      <c r="CU440" s="331" t="str">
        <f t="shared" si="168"/>
        <v/>
      </c>
      <c r="CV440" s="1" t="str">
        <f t="shared" si="190"/>
        <v/>
      </c>
      <c r="CW440" s="1" t="str">
        <f t="shared" si="191"/>
        <v/>
      </c>
      <c r="CZ440" s="343" t="str">
        <f t="shared" si="169"/>
        <v/>
      </c>
    </row>
    <row r="441" spans="1:104" s="1" customFormat="1" ht="13.5" customHeight="1" x14ac:dyDescent="0.2">
      <c r="A441" s="61">
        <v>426</v>
      </c>
      <c r="B441" s="218"/>
      <c r="C441" s="218"/>
      <c r="D441" s="218"/>
      <c r="E441" s="218"/>
      <c r="F441" s="218"/>
      <c r="G441" s="218"/>
      <c r="H441" s="218"/>
      <c r="I441" s="218"/>
      <c r="J441" s="218"/>
      <c r="K441" s="218"/>
      <c r="L441" s="219"/>
      <c r="M441" s="218"/>
      <c r="N441" s="254"/>
      <c r="O441" s="255"/>
      <c r="P441" s="293" t="str">
        <f>IF(G441="R",IF(OR(AND(実績自動車一覧!H441=SUM(実績事業所!$B$2-1),3&lt;実績自動車一覧!I441),AND(実績自動車一覧!H441=実績事業所!$B$2,4&gt;実績自動車一覧!I441)),"新規",""),"")</f>
        <v/>
      </c>
      <c r="Q441" s="290"/>
      <c r="R441" s="259"/>
      <c r="S441" s="204"/>
      <c r="T441" s="84"/>
      <c r="U441" s="85"/>
      <c r="V441" s="86"/>
      <c r="W441" s="87"/>
      <c r="X441" s="87"/>
      <c r="Y441" s="106"/>
      <c r="Z441" s="16"/>
      <c r="AA441" s="15" t="str">
        <f t="shared" si="170"/>
        <v/>
      </c>
      <c r="AB441" s="15" t="str">
        <f t="shared" si="171"/>
        <v/>
      </c>
      <c r="AC441" s="14" t="str">
        <f t="shared" si="172"/>
        <v/>
      </c>
      <c r="AD441" s="6" t="e">
        <f t="shared" si="173"/>
        <v>#N/A</v>
      </c>
      <c r="AE441" s="6" t="e">
        <f t="shared" si="174"/>
        <v>#N/A</v>
      </c>
      <c r="AF441" s="6" t="e">
        <f t="shared" si="175"/>
        <v>#N/A</v>
      </c>
      <c r="AG441" s="6" t="str">
        <f t="shared" si="176"/>
        <v/>
      </c>
      <c r="AH441" s="6">
        <f t="shared" si="177"/>
        <v>1</v>
      </c>
      <c r="AI441" s="6" t="e">
        <f t="shared" si="178"/>
        <v>#N/A</v>
      </c>
      <c r="AJ441" s="6" t="e">
        <f t="shared" si="179"/>
        <v>#N/A</v>
      </c>
      <c r="AK441" s="6" t="e">
        <f t="shared" si="180"/>
        <v>#N/A</v>
      </c>
      <c r="AL441" s="6" t="e">
        <f t="shared" si="181"/>
        <v>#N/A</v>
      </c>
      <c r="AM441" s="7" t="str">
        <f t="shared" si="182"/>
        <v xml:space="preserve"> </v>
      </c>
      <c r="AN441" s="6" t="e">
        <f t="shared" si="183"/>
        <v>#N/A</v>
      </c>
      <c r="AO441" s="6"/>
      <c r="AP441" s="6"/>
      <c r="AQ441" s="6"/>
      <c r="AR441" s="6"/>
      <c r="AS441" s="6"/>
      <c r="AT441" s="6"/>
      <c r="AU441" s="6"/>
      <c r="AV441" s="6"/>
      <c r="AW441" s="6">
        <f t="shared" si="184"/>
        <v>0</v>
      </c>
      <c r="AX441" s="6" t="e">
        <f t="shared" si="185"/>
        <v>#N/A</v>
      </c>
      <c r="AY441" s="6" t="str">
        <f t="shared" si="186"/>
        <v/>
      </c>
      <c r="AZ441" s="6" t="str">
        <f t="shared" si="187"/>
        <v/>
      </c>
      <c r="BA441" s="6" t="str">
        <f t="shared" si="188"/>
        <v/>
      </c>
      <c r="BB441" s="6" t="str">
        <f t="shared" si="189"/>
        <v/>
      </c>
      <c r="BC441" s="40"/>
      <c r="BI441" t="s">
        <v>357</v>
      </c>
      <c r="CS441" s="286"/>
      <c r="CT441" s="288"/>
      <c r="CU441" s="331" t="str">
        <f t="shared" si="168"/>
        <v/>
      </c>
      <c r="CV441" s="1" t="str">
        <f t="shared" si="190"/>
        <v/>
      </c>
      <c r="CW441" s="1" t="str">
        <f t="shared" si="191"/>
        <v/>
      </c>
      <c r="CZ441" s="343" t="str">
        <f t="shared" si="169"/>
        <v/>
      </c>
    </row>
    <row r="442" spans="1:104" s="1" customFormat="1" ht="13.5" customHeight="1" x14ac:dyDescent="0.2">
      <c r="A442" s="61">
        <v>427</v>
      </c>
      <c r="B442" s="218"/>
      <c r="C442" s="218"/>
      <c r="D442" s="218"/>
      <c r="E442" s="218"/>
      <c r="F442" s="218"/>
      <c r="G442" s="218"/>
      <c r="H442" s="218"/>
      <c r="I442" s="218"/>
      <c r="J442" s="218"/>
      <c r="K442" s="218"/>
      <c r="L442" s="219"/>
      <c r="M442" s="218"/>
      <c r="N442" s="254"/>
      <c r="O442" s="255"/>
      <c r="P442" s="293" t="str">
        <f>IF(G442="R",IF(OR(AND(実績自動車一覧!H442=SUM(実績事業所!$B$2-1),3&lt;実績自動車一覧!I442),AND(実績自動車一覧!H442=実績事業所!$B$2,4&gt;実績自動車一覧!I442)),"新規",""),"")</f>
        <v/>
      </c>
      <c r="Q442" s="290"/>
      <c r="R442" s="259"/>
      <c r="S442" s="204"/>
      <c r="T442" s="84"/>
      <c r="U442" s="85"/>
      <c r="V442" s="86"/>
      <c r="W442" s="87"/>
      <c r="X442" s="87"/>
      <c r="Y442" s="106"/>
      <c r="Z442" s="16"/>
      <c r="AA442" s="15" t="str">
        <f t="shared" si="170"/>
        <v/>
      </c>
      <c r="AB442" s="15" t="str">
        <f t="shared" si="171"/>
        <v/>
      </c>
      <c r="AC442" s="14" t="str">
        <f t="shared" si="172"/>
        <v/>
      </c>
      <c r="AD442" s="6" t="e">
        <f t="shared" si="173"/>
        <v>#N/A</v>
      </c>
      <c r="AE442" s="6" t="e">
        <f t="shared" si="174"/>
        <v>#N/A</v>
      </c>
      <c r="AF442" s="6" t="e">
        <f t="shared" si="175"/>
        <v>#N/A</v>
      </c>
      <c r="AG442" s="6" t="str">
        <f t="shared" si="176"/>
        <v/>
      </c>
      <c r="AH442" s="6">
        <f t="shared" si="177"/>
        <v>1</v>
      </c>
      <c r="AI442" s="6" t="e">
        <f t="shared" si="178"/>
        <v>#N/A</v>
      </c>
      <c r="AJ442" s="6" t="e">
        <f t="shared" si="179"/>
        <v>#N/A</v>
      </c>
      <c r="AK442" s="6" t="e">
        <f t="shared" si="180"/>
        <v>#N/A</v>
      </c>
      <c r="AL442" s="6" t="e">
        <f t="shared" si="181"/>
        <v>#N/A</v>
      </c>
      <c r="AM442" s="7" t="str">
        <f t="shared" si="182"/>
        <v xml:space="preserve"> </v>
      </c>
      <c r="AN442" s="6" t="e">
        <f t="shared" si="183"/>
        <v>#N/A</v>
      </c>
      <c r="AO442" s="6"/>
      <c r="AP442" s="6"/>
      <c r="AQ442" s="6"/>
      <c r="AR442" s="6"/>
      <c r="AS442" s="6"/>
      <c r="AT442" s="6"/>
      <c r="AU442" s="6"/>
      <c r="AV442" s="6"/>
      <c r="AW442" s="6">
        <f t="shared" si="184"/>
        <v>0</v>
      </c>
      <c r="AX442" s="6" t="e">
        <f t="shared" si="185"/>
        <v>#N/A</v>
      </c>
      <c r="AY442" s="6" t="str">
        <f t="shared" si="186"/>
        <v/>
      </c>
      <c r="AZ442" s="6" t="str">
        <f t="shared" si="187"/>
        <v/>
      </c>
      <c r="BA442" s="6" t="str">
        <f t="shared" si="188"/>
        <v/>
      </c>
      <c r="BB442" s="6" t="str">
        <f t="shared" si="189"/>
        <v/>
      </c>
      <c r="BC442" s="40"/>
      <c r="BI442" t="s">
        <v>159</v>
      </c>
      <c r="CS442" s="286"/>
      <c r="CT442" s="288"/>
      <c r="CU442" s="331" t="str">
        <f t="shared" si="168"/>
        <v/>
      </c>
      <c r="CV442" s="1" t="str">
        <f t="shared" si="190"/>
        <v/>
      </c>
      <c r="CW442" s="1" t="str">
        <f t="shared" si="191"/>
        <v/>
      </c>
      <c r="CZ442" s="343" t="str">
        <f t="shared" si="169"/>
        <v/>
      </c>
    </row>
    <row r="443" spans="1:104" s="1" customFormat="1" ht="13.5" customHeight="1" x14ac:dyDescent="0.2">
      <c r="A443" s="61">
        <v>428</v>
      </c>
      <c r="B443" s="218"/>
      <c r="C443" s="218"/>
      <c r="D443" s="218"/>
      <c r="E443" s="218"/>
      <c r="F443" s="218"/>
      <c r="G443" s="218"/>
      <c r="H443" s="218"/>
      <c r="I443" s="218"/>
      <c r="J443" s="218"/>
      <c r="K443" s="218"/>
      <c r="L443" s="219"/>
      <c r="M443" s="218"/>
      <c r="N443" s="254"/>
      <c r="O443" s="255"/>
      <c r="P443" s="293" t="str">
        <f>IF(G443="R",IF(OR(AND(実績自動車一覧!H443=SUM(実績事業所!$B$2-1),3&lt;実績自動車一覧!I443),AND(実績自動車一覧!H443=実績事業所!$B$2,4&gt;実績自動車一覧!I443)),"新規",""),"")</f>
        <v/>
      </c>
      <c r="Q443" s="290"/>
      <c r="R443" s="259"/>
      <c r="S443" s="204"/>
      <c r="T443" s="84"/>
      <c r="U443" s="85"/>
      <c r="V443" s="86"/>
      <c r="W443" s="87"/>
      <c r="X443" s="87"/>
      <c r="Y443" s="106"/>
      <c r="Z443" s="16"/>
      <c r="AA443" s="15" t="str">
        <f t="shared" si="170"/>
        <v/>
      </c>
      <c r="AB443" s="15" t="str">
        <f t="shared" si="171"/>
        <v/>
      </c>
      <c r="AC443" s="14" t="str">
        <f t="shared" si="172"/>
        <v/>
      </c>
      <c r="AD443" s="6" t="e">
        <f t="shared" si="173"/>
        <v>#N/A</v>
      </c>
      <c r="AE443" s="6" t="e">
        <f t="shared" si="174"/>
        <v>#N/A</v>
      </c>
      <c r="AF443" s="6" t="e">
        <f t="shared" si="175"/>
        <v>#N/A</v>
      </c>
      <c r="AG443" s="6" t="str">
        <f t="shared" si="176"/>
        <v/>
      </c>
      <c r="AH443" s="6">
        <f t="shared" si="177"/>
        <v>1</v>
      </c>
      <c r="AI443" s="6" t="e">
        <f t="shared" si="178"/>
        <v>#N/A</v>
      </c>
      <c r="AJ443" s="6" t="e">
        <f t="shared" si="179"/>
        <v>#N/A</v>
      </c>
      <c r="AK443" s="6" t="e">
        <f t="shared" si="180"/>
        <v>#N/A</v>
      </c>
      <c r="AL443" s="6" t="e">
        <f t="shared" si="181"/>
        <v>#N/A</v>
      </c>
      <c r="AM443" s="7" t="str">
        <f t="shared" si="182"/>
        <v xml:space="preserve"> </v>
      </c>
      <c r="AN443" s="6" t="e">
        <f t="shared" si="183"/>
        <v>#N/A</v>
      </c>
      <c r="AO443" s="6"/>
      <c r="AP443" s="6"/>
      <c r="AQ443" s="6"/>
      <c r="AR443" s="6"/>
      <c r="AS443" s="6"/>
      <c r="AT443" s="6"/>
      <c r="AU443" s="6"/>
      <c r="AV443" s="6"/>
      <c r="AW443" s="6">
        <f t="shared" si="184"/>
        <v>0</v>
      </c>
      <c r="AX443" s="6" t="e">
        <f t="shared" si="185"/>
        <v>#N/A</v>
      </c>
      <c r="AY443" s="6" t="str">
        <f t="shared" si="186"/>
        <v/>
      </c>
      <c r="AZ443" s="6" t="str">
        <f t="shared" si="187"/>
        <v/>
      </c>
      <c r="BA443" s="6" t="str">
        <f t="shared" si="188"/>
        <v/>
      </c>
      <c r="BB443" s="6" t="str">
        <f t="shared" si="189"/>
        <v/>
      </c>
      <c r="BC443" s="40"/>
      <c r="BI443" t="s">
        <v>165</v>
      </c>
      <c r="CS443" s="286"/>
      <c r="CT443" s="288"/>
      <c r="CU443" s="331" t="str">
        <f t="shared" si="168"/>
        <v/>
      </c>
      <c r="CV443" s="1" t="str">
        <f t="shared" si="190"/>
        <v/>
      </c>
      <c r="CW443" s="1" t="str">
        <f t="shared" si="191"/>
        <v/>
      </c>
      <c r="CZ443" s="343" t="str">
        <f t="shared" si="169"/>
        <v/>
      </c>
    </row>
    <row r="444" spans="1:104" s="1" customFormat="1" ht="13.5" customHeight="1" x14ac:dyDescent="0.2">
      <c r="A444" s="61">
        <v>429</v>
      </c>
      <c r="B444" s="218"/>
      <c r="C444" s="218"/>
      <c r="D444" s="218"/>
      <c r="E444" s="218"/>
      <c r="F444" s="218"/>
      <c r="G444" s="218"/>
      <c r="H444" s="218"/>
      <c r="I444" s="218"/>
      <c r="J444" s="218"/>
      <c r="K444" s="218"/>
      <c r="L444" s="219"/>
      <c r="M444" s="218"/>
      <c r="N444" s="254"/>
      <c r="O444" s="255"/>
      <c r="P444" s="293" t="str">
        <f>IF(G444="R",IF(OR(AND(実績自動車一覧!H444=SUM(実績事業所!$B$2-1),3&lt;実績自動車一覧!I444),AND(実績自動車一覧!H444=実績事業所!$B$2,4&gt;実績自動車一覧!I444)),"新規",""),"")</f>
        <v/>
      </c>
      <c r="Q444" s="290"/>
      <c r="R444" s="259"/>
      <c r="S444" s="204"/>
      <c r="T444" s="84"/>
      <c r="U444" s="85"/>
      <c r="V444" s="86"/>
      <c r="W444" s="87"/>
      <c r="X444" s="87"/>
      <c r="Y444" s="106"/>
      <c r="Z444" s="16"/>
      <c r="AA444" s="15" t="str">
        <f t="shared" si="170"/>
        <v/>
      </c>
      <c r="AB444" s="15" t="str">
        <f t="shared" si="171"/>
        <v/>
      </c>
      <c r="AC444" s="14" t="str">
        <f t="shared" si="172"/>
        <v/>
      </c>
      <c r="AD444" s="6" t="e">
        <f t="shared" si="173"/>
        <v>#N/A</v>
      </c>
      <c r="AE444" s="6" t="e">
        <f t="shared" si="174"/>
        <v>#N/A</v>
      </c>
      <c r="AF444" s="6" t="e">
        <f t="shared" si="175"/>
        <v>#N/A</v>
      </c>
      <c r="AG444" s="6" t="str">
        <f t="shared" si="176"/>
        <v/>
      </c>
      <c r="AH444" s="6">
        <f t="shared" si="177"/>
        <v>1</v>
      </c>
      <c r="AI444" s="6" t="e">
        <f t="shared" si="178"/>
        <v>#N/A</v>
      </c>
      <c r="AJ444" s="6" t="e">
        <f t="shared" si="179"/>
        <v>#N/A</v>
      </c>
      <c r="AK444" s="6" t="e">
        <f t="shared" si="180"/>
        <v>#N/A</v>
      </c>
      <c r="AL444" s="6" t="e">
        <f t="shared" si="181"/>
        <v>#N/A</v>
      </c>
      <c r="AM444" s="7" t="str">
        <f t="shared" si="182"/>
        <v xml:space="preserve"> </v>
      </c>
      <c r="AN444" s="6" t="e">
        <f t="shared" si="183"/>
        <v>#N/A</v>
      </c>
      <c r="AO444" s="6"/>
      <c r="AP444" s="6"/>
      <c r="AQ444" s="6"/>
      <c r="AR444" s="6"/>
      <c r="AS444" s="6"/>
      <c r="AT444" s="6"/>
      <c r="AU444" s="6"/>
      <c r="AV444" s="6"/>
      <c r="AW444" s="6">
        <f t="shared" si="184"/>
        <v>0</v>
      </c>
      <c r="AX444" s="6" t="e">
        <f t="shared" si="185"/>
        <v>#N/A</v>
      </c>
      <c r="AY444" s="6" t="str">
        <f t="shared" si="186"/>
        <v/>
      </c>
      <c r="AZ444" s="6" t="str">
        <f t="shared" si="187"/>
        <v/>
      </c>
      <c r="BA444" s="6" t="str">
        <f t="shared" si="188"/>
        <v/>
      </c>
      <c r="BB444" s="6" t="str">
        <f t="shared" si="189"/>
        <v/>
      </c>
      <c r="BC444" s="40"/>
      <c r="BI444" t="s">
        <v>364</v>
      </c>
      <c r="CS444" s="286"/>
      <c r="CT444" s="288"/>
      <c r="CU444" s="331" t="str">
        <f t="shared" si="168"/>
        <v/>
      </c>
      <c r="CV444" s="1" t="str">
        <f t="shared" si="190"/>
        <v/>
      </c>
      <c r="CW444" s="1" t="str">
        <f t="shared" si="191"/>
        <v/>
      </c>
      <c r="CZ444" s="343" t="str">
        <f t="shared" si="169"/>
        <v/>
      </c>
    </row>
    <row r="445" spans="1:104" s="1" customFormat="1" ht="13.5" customHeight="1" x14ac:dyDescent="0.2">
      <c r="A445" s="61">
        <v>430</v>
      </c>
      <c r="B445" s="218"/>
      <c r="C445" s="218"/>
      <c r="D445" s="218"/>
      <c r="E445" s="218"/>
      <c r="F445" s="218"/>
      <c r="G445" s="218"/>
      <c r="H445" s="218"/>
      <c r="I445" s="218"/>
      <c r="J445" s="218"/>
      <c r="K445" s="218"/>
      <c r="L445" s="219"/>
      <c r="M445" s="218"/>
      <c r="N445" s="254"/>
      <c r="O445" s="255"/>
      <c r="P445" s="293" t="str">
        <f>IF(G445="R",IF(OR(AND(実績自動車一覧!H445=SUM(実績事業所!$B$2-1),3&lt;実績自動車一覧!I445),AND(実績自動車一覧!H445=実績事業所!$B$2,4&gt;実績自動車一覧!I445)),"新規",""),"")</f>
        <v/>
      </c>
      <c r="Q445" s="290"/>
      <c r="R445" s="259"/>
      <c r="S445" s="204"/>
      <c r="T445" s="84"/>
      <c r="U445" s="85"/>
      <c r="V445" s="86"/>
      <c r="W445" s="87"/>
      <c r="X445" s="87"/>
      <c r="Y445" s="106"/>
      <c r="Z445" s="16"/>
      <c r="AA445" s="15" t="str">
        <f t="shared" si="170"/>
        <v/>
      </c>
      <c r="AB445" s="15" t="str">
        <f t="shared" si="171"/>
        <v/>
      </c>
      <c r="AC445" s="14" t="str">
        <f t="shared" si="172"/>
        <v/>
      </c>
      <c r="AD445" s="6" t="e">
        <f t="shared" si="173"/>
        <v>#N/A</v>
      </c>
      <c r="AE445" s="6" t="e">
        <f t="shared" si="174"/>
        <v>#N/A</v>
      </c>
      <c r="AF445" s="6" t="e">
        <f t="shared" si="175"/>
        <v>#N/A</v>
      </c>
      <c r="AG445" s="6" t="str">
        <f t="shared" si="176"/>
        <v/>
      </c>
      <c r="AH445" s="6">
        <f t="shared" si="177"/>
        <v>1</v>
      </c>
      <c r="AI445" s="6" t="e">
        <f t="shared" si="178"/>
        <v>#N/A</v>
      </c>
      <c r="AJ445" s="6" t="e">
        <f t="shared" si="179"/>
        <v>#N/A</v>
      </c>
      <c r="AK445" s="6" t="e">
        <f t="shared" si="180"/>
        <v>#N/A</v>
      </c>
      <c r="AL445" s="6" t="e">
        <f t="shared" si="181"/>
        <v>#N/A</v>
      </c>
      <c r="AM445" s="7" t="str">
        <f t="shared" si="182"/>
        <v xml:space="preserve"> </v>
      </c>
      <c r="AN445" s="6" t="e">
        <f t="shared" si="183"/>
        <v>#N/A</v>
      </c>
      <c r="AO445" s="6"/>
      <c r="AP445" s="6"/>
      <c r="AQ445" s="6"/>
      <c r="AR445" s="6"/>
      <c r="AS445" s="6"/>
      <c r="AT445" s="6"/>
      <c r="AU445" s="6"/>
      <c r="AV445" s="6"/>
      <c r="AW445" s="6">
        <f t="shared" si="184"/>
        <v>0</v>
      </c>
      <c r="AX445" s="6" t="e">
        <f t="shared" si="185"/>
        <v>#N/A</v>
      </c>
      <c r="AY445" s="6" t="str">
        <f t="shared" si="186"/>
        <v/>
      </c>
      <c r="AZ445" s="6" t="str">
        <f t="shared" si="187"/>
        <v/>
      </c>
      <c r="BA445" s="6" t="str">
        <f t="shared" si="188"/>
        <v/>
      </c>
      <c r="BB445" s="6" t="str">
        <f t="shared" si="189"/>
        <v/>
      </c>
      <c r="BC445" s="40"/>
      <c r="BI445" t="s">
        <v>365</v>
      </c>
      <c r="CS445" s="286"/>
      <c r="CT445" s="288"/>
      <c r="CU445" s="331" t="str">
        <f t="shared" si="168"/>
        <v/>
      </c>
      <c r="CV445" s="1" t="str">
        <f t="shared" si="190"/>
        <v/>
      </c>
      <c r="CW445" s="1" t="str">
        <f t="shared" si="191"/>
        <v/>
      </c>
      <c r="CZ445" s="343" t="str">
        <f t="shared" si="169"/>
        <v/>
      </c>
    </row>
    <row r="446" spans="1:104" s="1" customFormat="1" ht="13.5" customHeight="1" x14ac:dyDescent="0.2">
      <c r="A446" s="61">
        <v>431</v>
      </c>
      <c r="B446" s="218"/>
      <c r="C446" s="218"/>
      <c r="D446" s="218"/>
      <c r="E446" s="218"/>
      <c r="F446" s="218"/>
      <c r="G446" s="218"/>
      <c r="H446" s="218"/>
      <c r="I446" s="218"/>
      <c r="J446" s="218"/>
      <c r="K446" s="218"/>
      <c r="L446" s="219"/>
      <c r="M446" s="218"/>
      <c r="N446" s="254"/>
      <c r="O446" s="255"/>
      <c r="P446" s="293" t="str">
        <f>IF(G446="R",IF(OR(AND(実績自動車一覧!H446=SUM(実績事業所!$B$2-1),3&lt;実績自動車一覧!I446),AND(実績自動車一覧!H446=実績事業所!$B$2,4&gt;実績自動車一覧!I446)),"新規",""),"")</f>
        <v/>
      </c>
      <c r="Q446" s="290"/>
      <c r="R446" s="259"/>
      <c r="S446" s="204"/>
      <c r="T446" s="84"/>
      <c r="U446" s="85"/>
      <c r="V446" s="86"/>
      <c r="W446" s="87"/>
      <c r="X446" s="87"/>
      <c r="Y446" s="106"/>
      <c r="Z446" s="16"/>
      <c r="AA446" s="15" t="str">
        <f t="shared" si="170"/>
        <v/>
      </c>
      <c r="AB446" s="15" t="str">
        <f t="shared" si="171"/>
        <v/>
      </c>
      <c r="AC446" s="14" t="str">
        <f t="shared" si="172"/>
        <v/>
      </c>
      <c r="AD446" s="6" t="e">
        <f t="shared" si="173"/>
        <v>#N/A</v>
      </c>
      <c r="AE446" s="6" t="e">
        <f t="shared" si="174"/>
        <v>#N/A</v>
      </c>
      <c r="AF446" s="6" t="e">
        <f t="shared" si="175"/>
        <v>#N/A</v>
      </c>
      <c r="AG446" s="6" t="str">
        <f t="shared" si="176"/>
        <v/>
      </c>
      <c r="AH446" s="6">
        <f t="shared" si="177"/>
        <v>1</v>
      </c>
      <c r="AI446" s="6" t="e">
        <f t="shared" si="178"/>
        <v>#N/A</v>
      </c>
      <c r="AJ446" s="6" t="e">
        <f t="shared" si="179"/>
        <v>#N/A</v>
      </c>
      <c r="AK446" s="6" t="e">
        <f t="shared" si="180"/>
        <v>#N/A</v>
      </c>
      <c r="AL446" s="6" t="e">
        <f t="shared" si="181"/>
        <v>#N/A</v>
      </c>
      <c r="AM446" s="7" t="str">
        <f t="shared" si="182"/>
        <v xml:space="preserve"> </v>
      </c>
      <c r="AN446" s="6" t="e">
        <f t="shared" si="183"/>
        <v>#N/A</v>
      </c>
      <c r="AO446" s="6"/>
      <c r="AP446" s="6"/>
      <c r="AQ446" s="6"/>
      <c r="AR446" s="6"/>
      <c r="AS446" s="6"/>
      <c r="AT446" s="6"/>
      <c r="AU446" s="6"/>
      <c r="AV446" s="6"/>
      <c r="AW446" s="6">
        <f t="shared" si="184"/>
        <v>0</v>
      </c>
      <c r="AX446" s="6" t="e">
        <f t="shared" si="185"/>
        <v>#N/A</v>
      </c>
      <c r="AY446" s="6" t="str">
        <f t="shared" si="186"/>
        <v/>
      </c>
      <c r="AZ446" s="6" t="str">
        <f t="shared" si="187"/>
        <v/>
      </c>
      <c r="BA446" s="6" t="str">
        <f t="shared" si="188"/>
        <v/>
      </c>
      <c r="BB446" s="6" t="str">
        <f t="shared" si="189"/>
        <v/>
      </c>
      <c r="BC446" s="40"/>
      <c r="BI446" t="s">
        <v>194</v>
      </c>
      <c r="CS446" s="286"/>
      <c r="CT446" s="288"/>
      <c r="CU446" s="331" t="str">
        <f t="shared" si="168"/>
        <v/>
      </c>
      <c r="CV446" s="1" t="str">
        <f t="shared" si="190"/>
        <v/>
      </c>
      <c r="CW446" s="1" t="str">
        <f t="shared" si="191"/>
        <v/>
      </c>
      <c r="CZ446" s="343" t="str">
        <f t="shared" si="169"/>
        <v/>
      </c>
    </row>
    <row r="447" spans="1:104" s="1" customFormat="1" ht="13.5" customHeight="1" x14ac:dyDescent="0.2">
      <c r="A447" s="61">
        <v>432</v>
      </c>
      <c r="B447" s="218"/>
      <c r="C447" s="218"/>
      <c r="D447" s="218"/>
      <c r="E447" s="218"/>
      <c r="F447" s="218"/>
      <c r="G447" s="218"/>
      <c r="H447" s="218"/>
      <c r="I447" s="218"/>
      <c r="J447" s="218"/>
      <c r="K447" s="218"/>
      <c r="L447" s="219"/>
      <c r="M447" s="218"/>
      <c r="N447" s="254"/>
      <c r="O447" s="255"/>
      <c r="P447" s="293" t="str">
        <f>IF(G447="R",IF(OR(AND(実績自動車一覧!H447=SUM(実績事業所!$B$2-1),3&lt;実績自動車一覧!I447),AND(実績自動車一覧!H447=実績事業所!$B$2,4&gt;実績自動車一覧!I447)),"新規",""),"")</f>
        <v/>
      </c>
      <c r="Q447" s="290"/>
      <c r="R447" s="259"/>
      <c r="S447" s="204"/>
      <c r="T447" s="84"/>
      <c r="U447" s="85"/>
      <c r="V447" s="86"/>
      <c r="W447" s="87"/>
      <c r="X447" s="87"/>
      <c r="Y447" s="106"/>
      <c r="Z447" s="16"/>
      <c r="AA447" s="15" t="str">
        <f t="shared" si="170"/>
        <v/>
      </c>
      <c r="AB447" s="15" t="str">
        <f t="shared" si="171"/>
        <v/>
      </c>
      <c r="AC447" s="14" t="str">
        <f t="shared" si="172"/>
        <v/>
      </c>
      <c r="AD447" s="6" t="e">
        <f t="shared" si="173"/>
        <v>#N/A</v>
      </c>
      <c r="AE447" s="6" t="e">
        <f t="shared" si="174"/>
        <v>#N/A</v>
      </c>
      <c r="AF447" s="6" t="e">
        <f t="shared" si="175"/>
        <v>#N/A</v>
      </c>
      <c r="AG447" s="6" t="str">
        <f t="shared" si="176"/>
        <v/>
      </c>
      <c r="AH447" s="6">
        <f t="shared" si="177"/>
        <v>1</v>
      </c>
      <c r="AI447" s="6" t="e">
        <f t="shared" si="178"/>
        <v>#N/A</v>
      </c>
      <c r="AJ447" s="6" t="e">
        <f t="shared" si="179"/>
        <v>#N/A</v>
      </c>
      <c r="AK447" s="6" t="e">
        <f t="shared" si="180"/>
        <v>#N/A</v>
      </c>
      <c r="AL447" s="6" t="e">
        <f t="shared" si="181"/>
        <v>#N/A</v>
      </c>
      <c r="AM447" s="7" t="str">
        <f t="shared" si="182"/>
        <v xml:space="preserve"> </v>
      </c>
      <c r="AN447" s="6" t="e">
        <f t="shared" si="183"/>
        <v>#N/A</v>
      </c>
      <c r="AO447" s="6"/>
      <c r="AP447" s="6"/>
      <c r="AQ447" s="6"/>
      <c r="AR447" s="6"/>
      <c r="AS447" s="6"/>
      <c r="AT447" s="6"/>
      <c r="AU447" s="6"/>
      <c r="AV447" s="6"/>
      <c r="AW447" s="6">
        <f t="shared" si="184"/>
        <v>0</v>
      </c>
      <c r="AX447" s="6" t="e">
        <f t="shared" si="185"/>
        <v>#N/A</v>
      </c>
      <c r="AY447" s="6" t="str">
        <f t="shared" si="186"/>
        <v/>
      </c>
      <c r="AZ447" s="6" t="str">
        <f t="shared" si="187"/>
        <v/>
      </c>
      <c r="BA447" s="6" t="str">
        <f t="shared" si="188"/>
        <v/>
      </c>
      <c r="BB447" s="6" t="str">
        <f t="shared" si="189"/>
        <v/>
      </c>
      <c r="BC447" s="40"/>
      <c r="BI447" t="s">
        <v>202</v>
      </c>
      <c r="CS447" s="286"/>
      <c r="CT447" s="288"/>
      <c r="CU447" s="331" t="str">
        <f t="shared" si="168"/>
        <v/>
      </c>
      <c r="CV447" s="1" t="str">
        <f t="shared" si="190"/>
        <v/>
      </c>
      <c r="CW447" s="1" t="str">
        <f t="shared" si="191"/>
        <v/>
      </c>
      <c r="CZ447" s="343" t="str">
        <f t="shared" si="169"/>
        <v/>
      </c>
    </row>
    <row r="448" spans="1:104" s="1" customFormat="1" ht="13.5" customHeight="1" x14ac:dyDescent="0.2">
      <c r="A448" s="61">
        <v>433</v>
      </c>
      <c r="B448" s="218"/>
      <c r="C448" s="218"/>
      <c r="D448" s="218"/>
      <c r="E448" s="218"/>
      <c r="F448" s="218"/>
      <c r="G448" s="218"/>
      <c r="H448" s="218"/>
      <c r="I448" s="218"/>
      <c r="J448" s="218"/>
      <c r="K448" s="218"/>
      <c r="L448" s="219"/>
      <c r="M448" s="218"/>
      <c r="N448" s="254"/>
      <c r="O448" s="255"/>
      <c r="P448" s="293" t="str">
        <f>IF(G448="R",IF(OR(AND(実績自動車一覧!H448=SUM(実績事業所!$B$2-1),3&lt;実績自動車一覧!I448),AND(実績自動車一覧!H448=実績事業所!$B$2,4&gt;実績自動車一覧!I448)),"新規",""),"")</f>
        <v/>
      </c>
      <c r="Q448" s="290"/>
      <c r="R448" s="259"/>
      <c r="S448" s="204"/>
      <c r="T448" s="84"/>
      <c r="U448" s="85"/>
      <c r="V448" s="86"/>
      <c r="W448" s="87"/>
      <c r="X448" s="87"/>
      <c r="Y448" s="106"/>
      <c r="Z448" s="16"/>
      <c r="AA448" s="15" t="str">
        <f t="shared" si="170"/>
        <v/>
      </c>
      <c r="AB448" s="15" t="str">
        <f t="shared" si="171"/>
        <v/>
      </c>
      <c r="AC448" s="14" t="str">
        <f t="shared" si="172"/>
        <v/>
      </c>
      <c r="AD448" s="6" t="e">
        <f t="shared" si="173"/>
        <v>#N/A</v>
      </c>
      <c r="AE448" s="6" t="e">
        <f t="shared" si="174"/>
        <v>#N/A</v>
      </c>
      <c r="AF448" s="6" t="e">
        <f t="shared" si="175"/>
        <v>#N/A</v>
      </c>
      <c r="AG448" s="6" t="str">
        <f t="shared" si="176"/>
        <v/>
      </c>
      <c r="AH448" s="6">
        <f t="shared" si="177"/>
        <v>1</v>
      </c>
      <c r="AI448" s="6" t="e">
        <f t="shared" si="178"/>
        <v>#N/A</v>
      </c>
      <c r="AJ448" s="6" t="e">
        <f t="shared" si="179"/>
        <v>#N/A</v>
      </c>
      <c r="AK448" s="6" t="e">
        <f t="shared" si="180"/>
        <v>#N/A</v>
      </c>
      <c r="AL448" s="6" t="e">
        <f t="shared" si="181"/>
        <v>#N/A</v>
      </c>
      <c r="AM448" s="7" t="str">
        <f t="shared" si="182"/>
        <v xml:space="preserve"> </v>
      </c>
      <c r="AN448" s="6" t="e">
        <f t="shared" si="183"/>
        <v>#N/A</v>
      </c>
      <c r="AO448" s="6"/>
      <c r="AP448" s="6"/>
      <c r="AQ448" s="6"/>
      <c r="AR448" s="6"/>
      <c r="AS448" s="6"/>
      <c r="AT448" s="6"/>
      <c r="AU448" s="6"/>
      <c r="AV448" s="6"/>
      <c r="AW448" s="6">
        <f t="shared" si="184"/>
        <v>0</v>
      </c>
      <c r="AX448" s="6" t="e">
        <f t="shared" si="185"/>
        <v>#N/A</v>
      </c>
      <c r="AY448" s="6" t="str">
        <f t="shared" si="186"/>
        <v/>
      </c>
      <c r="AZ448" s="6" t="str">
        <f t="shared" si="187"/>
        <v/>
      </c>
      <c r="BA448" s="6" t="str">
        <f t="shared" si="188"/>
        <v/>
      </c>
      <c r="BB448" s="6" t="str">
        <f t="shared" si="189"/>
        <v/>
      </c>
      <c r="BC448" s="40"/>
      <c r="BI448" t="s">
        <v>366</v>
      </c>
      <c r="CS448" s="286"/>
      <c r="CT448" s="288"/>
      <c r="CU448" s="331" t="str">
        <f t="shared" si="168"/>
        <v/>
      </c>
      <c r="CV448" s="1" t="str">
        <f t="shared" si="190"/>
        <v/>
      </c>
      <c r="CW448" s="1" t="str">
        <f t="shared" si="191"/>
        <v/>
      </c>
      <c r="CZ448" s="343" t="str">
        <f t="shared" si="169"/>
        <v/>
      </c>
    </row>
    <row r="449" spans="1:104" s="1" customFormat="1" ht="13.5" customHeight="1" x14ac:dyDescent="0.2">
      <c r="A449" s="61">
        <v>434</v>
      </c>
      <c r="B449" s="218"/>
      <c r="C449" s="218"/>
      <c r="D449" s="218"/>
      <c r="E449" s="218"/>
      <c r="F449" s="218"/>
      <c r="G449" s="218"/>
      <c r="H449" s="218"/>
      <c r="I449" s="218"/>
      <c r="J449" s="218"/>
      <c r="K449" s="218"/>
      <c r="L449" s="219"/>
      <c r="M449" s="218"/>
      <c r="N449" s="254"/>
      <c r="O449" s="255"/>
      <c r="P449" s="293" t="str">
        <f>IF(G449="R",IF(OR(AND(実績自動車一覧!H449=SUM(実績事業所!$B$2-1),3&lt;実績自動車一覧!I449),AND(実績自動車一覧!H449=実績事業所!$B$2,4&gt;実績自動車一覧!I449)),"新規",""),"")</f>
        <v/>
      </c>
      <c r="Q449" s="290"/>
      <c r="R449" s="259"/>
      <c r="S449" s="204"/>
      <c r="T449" s="84"/>
      <c r="U449" s="85"/>
      <c r="V449" s="86"/>
      <c r="W449" s="87"/>
      <c r="X449" s="87"/>
      <c r="Y449" s="106"/>
      <c r="Z449" s="16"/>
      <c r="AA449" s="15" t="str">
        <f t="shared" si="170"/>
        <v/>
      </c>
      <c r="AB449" s="15" t="str">
        <f t="shared" si="171"/>
        <v/>
      </c>
      <c r="AC449" s="14" t="str">
        <f t="shared" si="172"/>
        <v/>
      </c>
      <c r="AD449" s="6" t="e">
        <f t="shared" si="173"/>
        <v>#N/A</v>
      </c>
      <c r="AE449" s="6" t="e">
        <f t="shared" si="174"/>
        <v>#N/A</v>
      </c>
      <c r="AF449" s="6" t="e">
        <f t="shared" si="175"/>
        <v>#N/A</v>
      </c>
      <c r="AG449" s="6" t="str">
        <f t="shared" si="176"/>
        <v/>
      </c>
      <c r="AH449" s="6">
        <f t="shared" si="177"/>
        <v>1</v>
      </c>
      <c r="AI449" s="6" t="e">
        <f t="shared" si="178"/>
        <v>#N/A</v>
      </c>
      <c r="AJ449" s="6" t="e">
        <f t="shared" si="179"/>
        <v>#N/A</v>
      </c>
      <c r="AK449" s="6" t="e">
        <f t="shared" si="180"/>
        <v>#N/A</v>
      </c>
      <c r="AL449" s="6" t="e">
        <f t="shared" si="181"/>
        <v>#N/A</v>
      </c>
      <c r="AM449" s="7" t="str">
        <f t="shared" si="182"/>
        <v xml:space="preserve"> </v>
      </c>
      <c r="AN449" s="6" t="e">
        <f t="shared" si="183"/>
        <v>#N/A</v>
      </c>
      <c r="AO449" s="6"/>
      <c r="AP449" s="6"/>
      <c r="AQ449" s="6"/>
      <c r="AR449" s="6"/>
      <c r="AS449" s="6"/>
      <c r="AT449" s="6"/>
      <c r="AU449" s="6"/>
      <c r="AV449" s="6"/>
      <c r="AW449" s="6">
        <f t="shared" si="184"/>
        <v>0</v>
      </c>
      <c r="AX449" s="6" t="e">
        <f t="shared" si="185"/>
        <v>#N/A</v>
      </c>
      <c r="AY449" s="6" t="str">
        <f t="shared" si="186"/>
        <v/>
      </c>
      <c r="AZ449" s="6" t="str">
        <f t="shared" si="187"/>
        <v/>
      </c>
      <c r="BA449" s="6" t="str">
        <f t="shared" si="188"/>
        <v/>
      </c>
      <c r="BB449" s="6" t="str">
        <f t="shared" si="189"/>
        <v/>
      </c>
      <c r="BC449" s="40"/>
      <c r="BI449" t="s">
        <v>367</v>
      </c>
      <c r="CS449" s="286"/>
      <c r="CT449" s="288"/>
      <c r="CU449" s="331" t="str">
        <f t="shared" si="168"/>
        <v/>
      </c>
      <c r="CV449" s="1" t="str">
        <f t="shared" si="190"/>
        <v/>
      </c>
      <c r="CW449" s="1" t="str">
        <f t="shared" si="191"/>
        <v/>
      </c>
      <c r="CZ449" s="343" t="str">
        <f t="shared" si="169"/>
        <v/>
      </c>
    </row>
    <row r="450" spans="1:104" s="1" customFormat="1" ht="13.5" customHeight="1" x14ac:dyDescent="0.2">
      <c r="A450" s="61">
        <v>435</v>
      </c>
      <c r="B450" s="218"/>
      <c r="C450" s="218"/>
      <c r="D450" s="218"/>
      <c r="E450" s="218"/>
      <c r="F450" s="218"/>
      <c r="G450" s="218"/>
      <c r="H450" s="218"/>
      <c r="I450" s="218"/>
      <c r="J450" s="218"/>
      <c r="K450" s="218"/>
      <c r="L450" s="219"/>
      <c r="M450" s="218"/>
      <c r="N450" s="254"/>
      <c r="O450" s="255"/>
      <c r="P450" s="293" t="str">
        <f>IF(G450="R",IF(OR(AND(実績自動車一覧!H450=SUM(実績事業所!$B$2-1),3&lt;実績自動車一覧!I450),AND(実績自動車一覧!H450=実績事業所!$B$2,4&gt;実績自動車一覧!I450)),"新規",""),"")</f>
        <v/>
      </c>
      <c r="Q450" s="290"/>
      <c r="R450" s="259"/>
      <c r="S450" s="204"/>
      <c r="T450" s="84"/>
      <c r="U450" s="85"/>
      <c r="V450" s="86"/>
      <c r="W450" s="87"/>
      <c r="X450" s="87"/>
      <c r="Y450" s="106"/>
      <c r="Z450" s="16"/>
      <c r="AA450" s="15" t="str">
        <f t="shared" si="170"/>
        <v/>
      </c>
      <c r="AB450" s="15" t="str">
        <f t="shared" si="171"/>
        <v/>
      </c>
      <c r="AC450" s="14" t="str">
        <f t="shared" si="172"/>
        <v/>
      </c>
      <c r="AD450" s="6" t="e">
        <f t="shared" si="173"/>
        <v>#N/A</v>
      </c>
      <c r="AE450" s="6" t="e">
        <f t="shared" si="174"/>
        <v>#N/A</v>
      </c>
      <c r="AF450" s="6" t="e">
        <f t="shared" si="175"/>
        <v>#N/A</v>
      </c>
      <c r="AG450" s="6" t="str">
        <f t="shared" si="176"/>
        <v/>
      </c>
      <c r="AH450" s="6">
        <f t="shared" si="177"/>
        <v>1</v>
      </c>
      <c r="AI450" s="6" t="e">
        <f t="shared" si="178"/>
        <v>#N/A</v>
      </c>
      <c r="AJ450" s="6" t="e">
        <f t="shared" si="179"/>
        <v>#N/A</v>
      </c>
      <c r="AK450" s="6" t="e">
        <f t="shared" si="180"/>
        <v>#N/A</v>
      </c>
      <c r="AL450" s="6" t="e">
        <f t="shared" si="181"/>
        <v>#N/A</v>
      </c>
      <c r="AM450" s="7" t="str">
        <f t="shared" si="182"/>
        <v xml:space="preserve"> </v>
      </c>
      <c r="AN450" s="6" t="e">
        <f t="shared" si="183"/>
        <v>#N/A</v>
      </c>
      <c r="AO450" s="6"/>
      <c r="AP450" s="6"/>
      <c r="AQ450" s="6"/>
      <c r="AR450" s="6"/>
      <c r="AS450" s="6"/>
      <c r="AT450" s="6"/>
      <c r="AU450" s="6"/>
      <c r="AV450" s="6"/>
      <c r="AW450" s="6">
        <f t="shared" si="184"/>
        <v>0</v>
      </c>
      <c r="AX450" s="6" t="e">
        <f t="shared" si="185"/>
        <v>#N/A</v>
      </c>
      <c r="AY450" s="6" t="str">
        <f t="shared" si="186"/>
        <v/>
      </c>
      <c r="AZ450" s="6" t="str">
        <f t="shared" si="187"/>
        <v/>
      </c>
      <c r="BA450" s="6" t="str">
        <f t="shared" si="188"/>
        <v/>
      </c>
      <c r="BB450" s="6" t="str">
        <f t="shared" si="189"/>
        <v/>
      </c>
      <c r="BC450" s="40"/>
      <c r="BI450" t="s">
        <v>195</v>
      </c>
      <c r="CS450" s="286"/>
      <c r="CT450" s="288"/>
      <c r="CU450" s="331" t="str">
        <f t="shared" si="168"/>
        <v/>
      </c>
      <c r="CV450" s="1" t="str">
        <f t="shared" si="190"/>
        <v/>
      </c>
      <c r="CW450" s="1" t="str">
        <f t="shared" si="191"/>
        <v/>
      </c>
      <c r="CZ450" s="343" t="str">
        <f t="shared" si="169"/>
        <v/>
      </c>
    </row>
    <row r="451" spans="1:104" s="1" customFormat="1" ht="13.5" customHeight="1" x14ac:dyDescent="0.2">
      <c r="A451" s="61">
        <v>436</v>
      </c>
      <c r="B451" s="218"/>
      <c r="C451" s="218"/>
      <c r="D451" s="218"/>
      <c r="E451" s="218"/>
      <c r="F451" s="218"/>
      <c r="G451" s="218"/>
      <c r="H451" s="218"/>
      <c r="I451" s="218"/>
      <c r="J451" s="218"/>
      <c r="K451" s="218"/>
      <c r="L451" s="219"/>
      <c r="M451" s="218"/>
      <c r="N451" s="254"/>
      <c r="O451" s="255"/>
      <c r="P451" s="293" t="str">
        <f>IF(G451="R",IF(OR(AND(実績自動車一覧!H451=SUM(実績事業所!$B$2-1),3&lt;実績自動車一覧!I451),AND(実績自動車一覧!H451=実績事業所!$B$2,4&gt;実績自動車一覧!I451)),"新規",""),"")</f>
        <v/>
      </c>
      <c r="Q451" s="290"/>
      <c r="R451" s="259"/>
      <c r="S451" s="204"/>
      <c r="T451" s="84"/>
      <c r="U451" s="85"/>
      <c r="V451" s="86"/>
      <c r="W451" s="87"/>
      <c r="X451" s="87"/>
      <c r="Y451" s="106"/>
      <c r="Z451" s="16"/>
      <c r="AA451" s="15" t="str">
        <f t="shared" si="170"/>
        <v/>
      </c>
      <c r="AB451" s="15" t="str">
        <f t="shared" si="171"/>
        <v/>
      </c>
      <c r="AC451" s="14" t="str">
        <f t="shared" si="172"/>
        <v/>
      </c>
      <c r="AD451" s="6" t="e">
        <f t="shared" si="173"/>
        <v>#N/A</v>
      </c>
      <c r="AE451" s="6" t="e">
        <f t="shared" si="174"/>
        <v>#N/A</v>
      </c>
      <c r="AF451" s="6" t="e">
        <f t="shared" si="175"/>
        <v>#N/A</v>
      </c>
      <c r="AG451" s="6" t="str">
        <f t="shared" si="176"/>
        <v/>
      </c>
      <c r="AH451" s="6">
        <f t="shared" si="177"/>
        <v>1</v>
      </c>
      <c r="AI451" s="6" t="e">
        <f t="shared" si="178"/>
        <v>#N/A</v>
      </c>
      <c r="AJ451" s="6" t="e">
        <f t="shared" si="179"/>
        <v>#N/A</v>
      </c>
      <c r="AK451" s="6" t="e">
        <f t="shared" si="180"/>
        <v>#N/A</v>
      </c>
      <c r="AL451" s="6" t="e">
        <f t="shared" si="181"/>
        <v>#N/A</v>
      </c>
      <c r="AM451" s="7" t="str">
        <f t="shared" si="182"/>
        <v xml:space="preserve"> </v>
      </c>
      <c r="AN451" s="6" t="e">
        <f t="shared" si="183"/>
        <v>#N/A</v>
      </c>
      <c r="AO451" s="6"/>
      <c r="AP451" s="6"/>
      <c r="AQ451" s="6"/>
      <c r="AR451" s="6"/>
      <c r="AS451" s="6"/>
      <c r="AT451" s="6"/>
      <c r="AU451" s="6"/>
      <c r="AV451" s="6"/>
      <c r="AW451" s="6">
        <f t="shared" si="184"/>
        <v>0</v>
      </c>
      <c r="AX451" s="6" t="e">
        <f t="shared" si="185"/>
        <v>#N/A</v>
      </c>
      <c r="AY451" s="6" t="str">
        <f t="shared" si="186"/>
        <v/>
      </c>
      <c r="AZ451" s="6" t="str">
        <f t="shared" si="187"/>
        <v/>
      </c>
      <c r="BA451" s="6" t="str">
        <f t="shared" si="188"/>
        <v/>
      </c>
      <c r="BB451" s="6" t="str">
        <f t="shared" si="189"/>
        <v/>
      </c>
      <c r="BC451" s="40"/>
      <c r="BI451" t="s">
        <v>203</v>
      </c>
      <c r="CS451" s="286"/>
      <c r="CT451" s="288"/>
      <c r="CU451" s="331" t="str">
        <f t="shared" si="168"/>
        <v/>
      </c>
      <c r="CV451" s="1" t="str">
        <f t="shared" si="190"/>
        <v/>
      </c>
      <c r="CW451" s="1" t="str">
        <f t="shared" si="191"/>
        <v/>
      </c>
      <c r="CZ451" s="343" t="str">
        <f t="shared" si="169"/>
        <v/>
      </c>
    </row>
    <row r="452" spans="1:104" s="1" customFormat="1" ht="13.5" customHeight="1" x14ac:dyDescent="0.2">
      <c r="A452" s="61">
        <v>437</v>
      </c>
      <c r="B452" s="218"/>
      <c r="C452" s="218"/>
      <c r="D452" s="218"/>
      <c r="E452" s="218"/>
      <c r="F452" s="218"/>
      <c r="G452" s="218"/>
      <c r="H452" s="218"/>
      <c r="I452" s="218"/>
      <c r="J452" s="218"/>
      <c r="K452" s="218"/>
      <c r="L452" s="219"/>
      <c r="M452" s="218"/>
      <c r="N452" s="254"/>
      <c r="O452" s="255"/>
      <c r="P452" s="293" t="str">
        <f>IF(G452="R",IF(OR(AND(実績自動車一覧!H452=SUM(実績事業所!$B$2-1),3&lt;実績自動車一覧!I452),AND(実績自動車一覧!H452=実績事業所!$B$2,4&gt;実績自動車一覧!I452)),"新規",""),"")</f>
        <v/>
      </c>
      <c r="Q452" s="290"/>
      <c r="R452" s="259"/>
      <c r="S452" s="204"/>
      <c r="T452" s="84"/>
      <c r="U452" s="85"/>
      <c r="V452" s="86"/>
      <c r="W452" s="87"/>
      <c r="X452" s="87"/>
      <c r="Y452" s="106"/>
      <c r="Z452" s="16"/>
      <c r="AA452" s="15" t="str">
        <f t="shared" si="170"/>
        <v/>
      </c>
      <c r="AB452" s="15" t="str">
        <f t="shared" si="171"/>
        <v/>
      </c>
      <c r="AC452" s="14" t="str">
        <f t="shared" si="172"/>
        <v/>
      </c>
      <c r="AD452" s="6" t="e">
        <f t="shared" si="173"/>
        <v>#N/A</v>
      </c>
      <c r="AE452" s="6" t="e">
        <f t="shared" si="174"/>
        <v>#N/A</v>
      </c>
      <c r="AF452" s="6" t="e">
        <f t="shared" si="175"/>
        <v>#N/A</v>
      </c>
      <c r="AG452" s="6" t="str">
        <f t="shared" si="176"/>
        <v/>
      </c>
      <c r="AH452" s="6">
        <f t="shared" si="177"/>
        <v>1</v>
      </c>
      <c r="AI452" s="6" t="e">
        <f t="shared" si="178"/>
        <v>#N/A</v>
      </c>
      <c r="AJ452" s="6" t="e">
        <f t="shared" si="179"/>
        <v>#N/A</v>
      </c>
      <c r="AK452" s="6" t="e">
        <f t="shared" si="180"/>
        <v>#N/A</v>
      </c>
      <c r="AL452" s="6" t="e">
        <f t="shared" si="181"/>
        <v>#N/A</v>
      </c>
      <c r="AM452" s="7" t="str">
        <f t="shared" si="182"/>
        <v xml:space="preserve"> </v>
      </c>
      <c r="AN452" s="6" t="e">
        <f t="shared" si="183"/>
        <v>#N/A</v>
      </c>
      <c r="AO452" s="6"/>
      <c r="AP452" s="6"/>
      <c r="AQ452" s="6"/>
      <c r="AR452" s="6"/>
      <c r="AS452" s="6"/>
      <c r="AT452" s="6"/>
      <c r="AU452" s="6"/>
      <c r="AV452" s="6"/>
      <c r="AW452" s="6">
        <f t="shared" si="184"/>
        <v>0</v>
      </c>
      <c r="AX452" s="6" t="e">
        <f t="shared" si="185"/>
        <v>#N/A</v>
      </c>
      <c r="AY452" s="6" t="str">
        <f t="shared" si="186"/>
        <v/>
      </c>
      <c r="AZ452" s="6" t="str">
        <f t="shared" si="187"/>
        <v/>
      </c>
      <c r="BA452" s="6" t="str">
        <f t="shared" si="188"/>
        <v/>
      </c>
      <c r="BB452" s="6" t="str">
        <f t="shared" si="189"/>
        <v/>
      </c>
      <c r="BC452" s="40"/>
      <c r="BI452" t="s">
        <v>373</v>
      </c>
      <c r="CS452" s="286"/>
      <c r="CT452" s="288"/>
      <c r="CU452" s="331" t="str">
        <f t="shared" si="168"/>
        <v/>
      </c>
      <c r="CV452" s="1" t="str">
        <f t="shared" si="190"/>
        <v/>
      </c>
      <c r="CW452" s="1" t="str">
        <f t="shared" si="191"/>
        <v/>
      </c>
      <c r="CZ452" s="343" t="str">
        <f t="shared" si="169"/>
        <v/>
      </c>
    </row>
    <row r="453" spans="1:104" s="1" customFormat="1" ht="13.5" customHeight="1" x14ac:dyDescent="0.2">
      <c r="A453" s="61">
        <v>438</v>
      </c>
      <c r="B453" s="218"/>
      <c r="C453" s="218"/>
      <c r="D453" s="218"/>
      <c r="E453" s="218"/>
      <c r="F453" s="218"/>
      <c r="G453" s="218"/>
      <c r="H453" s="218"/>
      <c r="I453" s="218"/>
      <c r="J453" s="218"/>
      <c r="K453" s="218"/>
      <c r="L453" s="219"/>
      <c r="M453" s="218"/>
      <c r="N453" s="254"/>
      <c r="O453" s="255"/>
      <c r="P453" s="293" t="str">
        <f>IF(G453="R",IF(OR(AND(実績自動車一覧!H453=SUM(実績事業所!$B$2-1),3&lt;実績自動車一覧!I453),AND(実績自動車一覧!H453=実績事業所!$B$2,4&gt;実績自動車一覧!I453)),"新規",""),"")</f>
        <v/>
      </c>
      <c r="Q453" s="290"/>
      <c r="R453" s="259"/>
      <c r="S453" s="204"/>
      <c r="T453" s="84"/>
      <c r="U453" s="85"/>
      <c r="V453" s="86"/>
      <c r="W453" s="87"/>
      <c r="X453" s="87"/>
      <c r="Y453" s="106"/>
      <c r="Z453" s="16"/>
      <c r="AA453" s="15" t="str">
        <f t="shared" si="170"/>
        <v/>
      </c>
      <c r="AB453" s="15" t="str">
        <f t="shared" si="171"/>
        <v/>
      </c>
      <c r="AC453" s="14" t="str">
        <f t="shared" si="172"/>
        <v/>
      </c>
      <c r="AD453" s="6" t="e">
        <f t="shared" si="173"/>
        <v>#N/A</v>
      </c>
      <c r="AE453" s="6" t="e">
        <f t="shared" si="174"/>
        <v>#N/A</v>
      </c>
      <c r="AF453" s="6" t="e">
        <f t="shared" si="175"/>
        <v>#N/A</v>
      </c>
      <c r="AG453" s="6" t="str">
        <f t="shared" si="176"/>
        <v/>
      </c>
      <c r="AH453" s="6">
        <f t="shared" si="177"/>
        <v>1</v>
      </c>
      <c r="AI453" s="6" t="e">
        <f t="shared" si="178"/>
        <v>#N/A</v>
      </c>
      <c r="AJ453" s="6" t="e">
        <f t="shared" si="179"/>
        <v>#N/A</v>
      </c>
      <c r="AK453" s="6" t="e">
        <f t="shared" si="180"/>
        <v>#N/A</v>
      </c>
      <c r="AL453" s="6" t="e">
        <f t="shared" si="181"/>
        <v>#N/A</v>
      </c>
      <c r="AM453" s="7" t="str">
        <f t="shared" si="182"/>
        <v xml:space="preserve"> </v>
      </c>
      <c r="AN453" s="6" t="e">
        <f t="shared" si="183"/>
        <v>#N/A</v>
      </c>
      <c r="AO453" s="6"/>
      <c r="AP453" s="6"/>
      <c r="AQ453" s="6"/>
      <c r="AR453" s="6"/>
      <c r="AS453" s="6"/>
      <c r="AT453" s="6"/>
      <c r="AU453" s="6"/>
      <c r="AV453" s="6"/>
      <c r="AW453" s="6">
        <f t="shared" si="184"/>
        <v>0</v>
      </c>
      <c r="AX453" s="6" t="e">
        <f t="shared" si="185"/>
        <v>#N/A</v>
      </c>
      <c r="AY453" s="6" t="str">
        <f t="shared" si="186"/>
        <v/>
      </c>
      <c r="AZ453" s="6" t="str">
        <f t="shared" si="187"/>
        <v/>
      </c>
      <c r="BA453" s="6" t="str">
        <f t="shared" si="188"/>
        <v/>
      </c>
      <c r="BB453" s="6" t="str">
        <f t="shared" si="189"/>
        <v/>
      </c>
      <c r="BC453" s="40"/>
      <c r="BI453" t="s">
        <v>225</v>
      </c>
      <c r="CS453" s="286"/>
      <c r="CT453" s="288"/>
      <c r="CU453" s="331" t="str">
        <f t="shared" si="168"/>
        <v/>
      </c>
      <c r="CV453" s="1" t="str">
        <f t="shared" si="190"/>
        <v/>
      </c>
      <c r="CW453" s="1" t="str">
        <f t="shared" si="191"/>
        <v/>
      </c>
      <c r="CZ453" s="343" t="str">
        <f t="shared" si="169"/>
        <v/>
      </c>
    </row>
    <row r="454" spans="1:104" s="1" customFormat="1" ht="13.5" customHeight="1" x14ac:dyDescent="0.2">
      <c r="A454" s="61">
        <v>439</v>
      </c>
      <c r="B454" s="218"/>
      <c r="C454" s="218"/>
      <c r="D454" s="218"/>
      <c r="E454" s="218"/>
      <c r="F454" s="218"/>
      <c r="G454" s="218"/>
      <c r="H454" s="218"/>
      <c r="I454" s="218"/>
      <c r="J454" s="218"/>
      <c r="K454" s="218"/>
      <c r="L454" s="219"/>
      <c r="M454" s="218"/>
      <c r="N454" s="254"/>
      <c r="O454" s="255"/>
      <c r="P454" s="293" t="str">
        <f>IF(G454="R",IF(OR(AND(実績自動車一覧!H454=SUM(実績事業所!$B$2-1),3&lt;実績自動車一覧!I454),AND(実績自動車一覧!H454=実績事業所!$B$2,4&gt;実績自動車一覧!I454)),"新規",""),"")</f>
        <v/>
      </c>
      <c r="Q454" s="290"/>
      <c r="R454" s="259"/>
      <c r="S454" s="204"/>
      <c r="T454" s="84"/>
      <c r="U454" s="85"/>
      <c r="V454" s="86"/>
      <c r="W454" s="87"/>
      <c r="X454" s="87"/>
      <c r="Y454" s="106"/>
      <c r="Z454" s="16"/>
      <c r="AA454" s="15" t="str">
        <f t="shared" si="170"/>
        <v/>
      </c>
      <c r="AB454" s="15" t="str">
        <f t="shared" si="171"/>
        <v/>
      </c>
      <c r="AC454" s="14" t="str">
        <f t="shared" si="172"/>
        <v/>
      </c>
      <c r="AD454" s="6" t="e">
        <f t="shared" si="173"/>
        <v>#N/A</v>
      </c>
      <c r="AE454" s="6" t="e">
        <f t="shared" si="174"/>
        <v>#N/A</v>
      </c>
      <c r="AF454" s="6" t="e">
        <f t="shared" si="175"/>
        <v>#N/A</v>
      </c>
      <c r="AG454" s="6" t="str">
        <f t="shared" si="176"/>
        <v/>
      </c>
      <c r="AH454" s="6">
        <f t="shared" si="177"/>
        <v>1</v>
      </c>
      <c r="AI454" s="6" t="e">
        <f t="shared" si="178"/>
        <v>#N/A</v>
      </c>
      <c r="AJ454" s="6" t="e">
        <f t="shared" si="179"/>
        <v>#N/A</v>
      </c>
      <c r="AK454" s="6" t="e">
        <f t="shared" si="180"/>
        <v>#N/A</v>
      </c>
      <c r="AL454" s="6" t="e">
        <f t="shared" si="181"/>
        <v>#N/A</v>
      </c>
      <c r="AM454" s="7" t="str">
        <f t="shared" si="182"/>
        <v xml:space="preserve"> </v>
      </c>
      <c r="AN454" s="6" t="e">
        <f t="shared" si="183"/>
        <v>#N/A</v>
      </c>
      <c r="AO454" s="6"/>
      <c r="AP454" s="6"/>
      <c r="AQ454" s="6"/>
      <c r="AR454" s="6"/>
      <c r="AS454" s="6"/>
      <c r="AT454" s="6"/>
      <c r="AU454" s="6"/>
      <c r="AV454" s="6"/>
      <c r="AW454" s="6">
        <f t="shared" si="184"/>
        <v>0</v>
      </c>
      <c r="AX454" s="6" t="e">
        <f t="shared" si="185"/>
        <v>#N/A</v>
      </c>
      <c r="AY454" s="6" t="str">
        <f t="shared" si="186"/>
        <v/>
      </c>
      <c r="AZ454" s="6" t="str">
        <f t="shared" si="187"/>
        <v/>
      </c>
      <c r="BA454" s="6" t="str">
        <f t="shared" si="188"/>
        <v/>
      </c>
      <c r="BB454" s="6" t="str">
        <f t="shared" si="189"/>
        <v/>
      </c>
      <c r="BC454" s="40"/>
      <c r="BI454" t="s">
        <v>232</v>
      </c>
      <c r="CS454" s="286"/>
      <c r="CT454" s="288"/>
      <c r="CU454" s="331" t="str">
        <f t="shared" si="168"/>
        <v/>
      </c>
      <c r="CV454" s="1" t="str">
        <f t="shared" si="190"/>
        <v/>
      </c>
      <c r="CW454" s="1" t="str">
        <f t="shared" si="191"/>
        <v/>
      </c>
      <c r="CZ454" s="343" t="str">
        <f t="shared" si="169"/>
        <v/>
      </c>
    </row>
    <row r="455" spans="1:104" s="1" customFormat="1" ht="13.5" customHeight="1" x14ac:dyDescent="0.2">
      <c r="A455" s="61">
        <v>440</v>
      </c>
      <c r="B455" s="218"/>
      <c r="C455" s="218"/>
      <c r="D455" s="218"/>
      <c r="E455" s="218"/>
      <c r="F455" s="218"/>
      <c r="G455" s="218"/>
      <c r="H455" s="218"/>
      <c r="I455" s="218"/>
      <c r="J455" s="218"/>
      <c r="K455" s="218"/>
      <c r="L455" s="219"/>
      <c r="M455" s="218"/>
      <c r="N455" s="254"/>
      <c r="O455" s="255"/>
      <c r="P455" s="293" t="str">
        <f>IF(G455="R",IF(OR(AND(実績自動車一覧!H455=SUM(実績事業所!$B$2-1),3&lt;実績自動車一覧!I455),AND(実績自動車一覧!H455=実績事業所!$B$2,4&gt;実績自動車一覧!I455)),"新規",""),"")</f>
        <v/>
      </c>
      <c r="Q455" s="290"/>
      <c r="R455" s="259"/>
      <c r="S455" s="204"/>
      <c r="T455" s="84"/>
      <c r="U455" s="85"/>
      <c r="V455" s="86"/>
      <c r="W455" s="87"/>
      <c r="X455" s="87"/>
      <c r="Y455" s="106"/>
      <c r="Z455" s="16"/>
      <c r="AA455" s="15" t="str">
        <f t="shared" si="170"/>
        <v/>
      </c>
      <c r="AB455" s="15" t="str">
        <f t="shared" si="171"/>
        <v/>
      </c>
      <c r="AC455" s="14" t="str">
        <f t="shared" si="172"/>
        <v/>
      </c>
      <c r="AD455" s="6" t="e">
        <f t="shared" si="173"/>
        <v>#N/A</v>
      </c>
      <c r="AE455" s="6" t="e">
        <f t="shared" si="174"/>
        <v>#N/A</v>
      </c>
      <c r="AF455" s="6" t="e">
        <f t="shared" si="175"/>
        <v>#N/A</v>
      </c>
      <c r="AG455" s="6" t="str">
        <f t="shared" si="176"/>
        <v/>
      </c>
      <c r="AH455" s="6">
        <f t="shared" si="177"/>
        <v>1</v>
      </c>
      <c r="AI455" s="6" t="e">
        <f t="shared" si="178"/>
        <v>#N/A</v>
      </c>
      <c r="AJ455" s="6" t="e">
        <f t="shared" si="179"/>
        <v>#N/A</v>
      </c>
      <c r="AK455" s="6" t="e">
        <f t="shared" si="180"/>
        <v>#N/A</v>
      </c>
      <c r="AL455" s="6" t="e">
        <f t="shared" si="181"/>
        <v>#N/A</v>
      </c>
      <c r="AM455" s="7" t="str">
        <f t="shared" si="182"/>
        <v xml:space="preserve"> </v>
      </c>
      <c r="AN455" s="6" t="e">
        <f t="shared" si="183"/>
        <v>#N/A</v>
      </c>
      <c r="AO455" s="6"/>
      <c r="AP455" s="6"/>
      <c r="AQ455" s="6"/>
      <c r="AR455" s="6"/>
      <c r="AS455" s="6"/>
      <c r="AT455" s="6"/>
      <c r="AU455" s="6"/>
      <c r="AV455" s="6"/>
      <c r="AW455" s="6">
        <f t="shared" si="184"/>
        <v>0</v>
      </c>
      <c r="AX455" s="6" t="e">
        <f t="shared" si="185"/>
        <v>#N/A</v>
      </c>
      <c r="AY455" s="6" t="str">
        <f t="shared" si="186"/>
        <v/>
      </c>
      <c r="AZ455" s="6" t="str">
        <f t="shared" si="187"/>
        <v/>
      </c>
      <c r="BA455" s="6" t="str">
        <f t="shared" si="188"/>
        <v/>
      </c>
      <c r="BB455" s="6" t="str">
        <f t="shared" si="189"/>
        <v/>
      </c>
      <c r="BC455" s="40"/>
      <c r="BI455" t="s">
        <v>374</v>
      </c>
      <c r="CS455" s="286"/>
      <c r="CT455" s="288"/>
      <c r="CU455" s="331" t="str">
        <f t="shared" si="168"/>
        <v/>
      </c>
      <c r="CV455" s="1" t="str">
        <f t="shared" si="190"/>
        <v/>
      </c>
      <c r="CW455" s="1" t="str">
        <f t="shared" si="191"/>
        <v/>
      </c>
      <c r="CZ455" s="343" t="str">
        <f t="shared" si="169"/>
        <v/>
      </c>
    </row>
    <row r="456" spans="1:104" s="1" customFormat="1" ht="13.5" customHeight="1" x14ac:dyDescent="0.2">
      <c r="A456" s="61">
        <v>441</v>
      </c>
      <c r="B456" s="218"/>
      <c r="C456" s="218"/>
      <c r="D456" s="218"/>
      <c r="E456" s="218"/>
      <c r="F456" s="218"/>
      <c r="G456" s="218"/>
      <c r="H456" s="218"/>
      <c r="I456" s="218"/>
      <c r="J456" s="218"/>
      <c r="K456" s="218"/>
      <c r="L456" s="219"/>
      <c r="M456" s="218"/>
      <c r="N456" s="254"/>
      <c r="O456" s="255"/>
      <c r="P456" s="293" t="str">
        <f>IF(G456="R",IF(OR(AND(実績自動車一覧!H456=SUM(実績事業所!$B$2-1),3&lt;実績自動車一覧!I456),AND(実績自動車一覧!H456=実績事業所!$B$2,4&gt;実績自動車一覧!I456)),"新規",""),"")</f>
        <v/>
      </c>
      <c r="Q456" s="290"/>
      <c r="R456" s="259"/>
      <c r="S456" s="204"/>
      <c r="T456" s="84"/>
      <c r="U456" s="85"/>
      <c r="V456" s="86"/>
      <c r="W456" s="87"/>
      <c r="X456" s="87"/>
      <c r="Y456" s="106"/>
      <c r="Z456" s="16"/>
      <c r="AA456" s="15" t="str">
        <f t="shared" si="170"/>
        <v/>
      </c>
      <c r="AB456" s="15" t="str">
        <f t="shared" si="171"/>
        <v/>
      </c>
      <c r="AC456" s="14" t="str">
        <f t="shared" si="172"/>
        <v/>
      </c>
      <c r="AD456" s="6" t="e">
        <f t="shared" si="173"/>
        <v>#N/A</v>
      </c>
      <c r="AE456" s="6" t="e">
        <f t="shared" si="174"/>
        <v>#N/A</v>
      </c>
      <c r="AF456" s="6" t="e">
        <f t="shared" si="175"/>
        <v>#N/A</v>
      </c>
      <c r="AG456" s="6" t="str">
        <f t="shared" si="176"/>
        <v/>
      </c>
      <c r="AH456" s="6">
        <f t="shared" si="177"/>
        <v>1</v>
      </c>
      <c r="AI456" s="6" t="e">
        <f t="shared" si="178"/>
        <v>#N/A</v>
      </c>
      <c r="AJ456" s="6" t="e">
        <f t="shared" si="179"/>
        <v>#N/A</v>
      </c>
      <c r="AK456" s="6" t="e">
        <f t="shared" si="180"/>
        <v>#N/A</v>
      </c>
      <c r="AL456" s="6" t="e">
        <f t="shared" si="181"/>
        <v>#N/A</v>
      </c>
      <c r="AM456" s="7" t="str">
        <f t="shared" si="182"/>
        <v xml:space="preserve"> </v>
      </c>
      <c r="AN456" s="6" t="e">
        <f t="shared" si="183"/>
        <v>#N/A</v>
      </c>
      <c r="AO456" s="6"/>
      <c r="AP456" s="6"/>
      <c r="AQ456" s="6"/>
      <c r="AR456" s="6"/>
      <c r="AS456" s="6"/>
      <c r="AT456" s="6"/>
      <c r="AU456" s="6"/>
      <c r="AV456" s="6"/>
      <c r="AW456" s="6">
        <f t="shared" si="184"/>
        <v>0</v>
      </c>
      <c r="AX456" s="6" t="e">
        <f t="shared" si="185"/>
        <v>#N/A</v>
      </c>
      <c r="AY456" s="6" t="str">
        <f t="shared" si="186"/>
        <v/>
      </c>
      <c r="AZ456" s="6" t="str">
        <f t="shared" si="187"/>
        <v/>
      </c>
      <c r="BA456" s="6" t="str">
        <f t="shared" si="188"/>
        <v/>
      </c>
      <c r="BB456" s="6" t="str">
        <f t="shared" si="189"/>
        <v/>
      </c>
      <c r="BC456" s="40"/>
      <c r="BI456" t="s">
        <v>226</v>
      </c>
      <c r="CS456" s="286"/>
      <c r="CT456" s="288"/>
      <c r="CU456" s="331" t="str">
        <f t="shared" si="168"/>
        <v/>
      </c>
      <c r="CV456" s="1" t="str">
        <f t="shared" si="190"/>
        <v/>
      </c>
      <c r="CW456" s="1" t="str">
        <f t="shared" si="191"/>
        <v/>
      </c>
      <c r="CZ456" s="343" t="str">
        <f t="shared" si="169"/>
        <v/>
      </c>
    </row>
    <row r="457" spans="1:104" s="1" customFormat="1" ht="13.5" customHeight="1" x14ac:dyDescent="0.2">
      <c r="A457" s="61">
        <v>442</v>
      </c>
      <c r="B457" s="218"/>
      <c r="C457" s="218"/>
      <c r="D457" s="218"/>
      <c r="E457" s="218"/>
      <c r="F457" s="218"/>
      <c r="G457" s="218"/>
      <c r="H457" s="218"/>
      <c r="I457" s="218"/>
      <c r="J457" s="218"/>
      <c r="K457" s="218"/>
      <c r="L457" s="219"/>
      <c r="M457" s="218"/>
      <c r="N457" s="254"/>
      <c r="O457" s="255"/>
      <c r="P457" s="293" t="str">
        <f>IF(G457="R",IF(OR(AND(実績自動車一覧!H457=SUM(実績事業所!$B$2-1),3&lt;実績自動車一覧!I457),AND(実績自動車一覧!H457=実績事業所!$B$2,4&gt;実績自動車一覧!I457)),"新規",""),"")</f>
        <v/>
      </c>
      <c r="Q457" s="290"/>
      <c r="R457" s="259"/>
      <c r="S457" s="204"/>
      <c r="T457" s="84"/>
      <c r="U457" s="85"/>
      <c r="V457" s="86"/>
      <c r="W457" s="87"/>
      <c r="X457" s="87"/>
      <c r="Y457" s="106"/>
      <c r="Z457" s="16"/>
      <c r="AA457" s="15" t="str">
        <f t="shared" si="170"/>
        <v/>
      </c>
      <c r="AB457" s="15" t="str">
        <f t="shared" si="171"/>
        <v/>
      </c>
      <c r="AC457" s="14" t="str">
        <f t="shared" si="172"/>
        <v/>
      </c>
      <c r="AD457" s="6" t="e">
        <f t="shared" si="173"/>
        <v>#N/A</v>
      </c>
      <c r="AE457" s="6" t="e">
        <f t="shared" si="174"/>
        <v>#N/A</v>
      </c>
      <c r="AF457" s="6" t="e">
        <f t="shared" si="175"/>
        <v>#N/A</v>
      </c>
      <c r="AG457" s="6" t="str">
        <f t="shared" si="176"/>
        <v/>
      </c>
      <c r="AH457" s="6">
        <f t="shared" si="177"/>
        <v>1</v>
      </c>
      <c r="AI457" s="6" t="e">
        <f t="shared" si="178"/>
        <v>#N/A</v>
      </c>
      <c r="AJ457" s="6" t="e">
        <f t="shared" si="179"/>
        <v>#N/A</v>
      </c>
      <c r="AK457" s="6" t="e">
        <f t="shared" si="180"/>
        <v>#N/A</v>
      </c>
      <c r="AL457" s="6" t="e">
        <f t="shared" si="181"/>
        <v>#N/A</v>
      </c>
      <c r="AM457" s="7" t="str">
        <f t="shared" si="182"/>
        <v xml:space="preserve"> </v>
      </c>
      <c r="AN457" s="6" t="e">
        <f t="shared" si="183"/>
        <v>#N/A</v>
      </c>
      <c r="AO457" s="6"/>
      <c r="AP457" s="6"/>
      <c r="AQ457" s="6"/>
      <c r="AR457" s="6"/>
      <c r="AS457" s="6"/>
      <c r="AT457" s="6"/>
      <c r="AU457" s="6"/>
      <c r="AV457" s="6"/>
      <c r="AW457" s="6">
        <f t="shared" si="184"/>
        <v>0</v>
      </c>
      <c r="AX457" s="6" t="e">
        <f t="shared" si="185"/>
        <v>#N/A</v>
      </c>
      <c r="AY457" s="6" t="str">
        <f t="shared" si="186"/>
        <v/>
      </c>
      <c r="AZ457" s="6" t="str">
        <f t="shared" si="187"/>
        <v/>
      </c>
      <c r="BA457" s="6" t="str">
        <f t="shared" si="188"/>
        <v/>
      </c>
      <c r="BB457" s="6" t="str">
        <f t="shared" si="189"/>
        <v/>
      </c>
      <c r="BC457" s="40"/>
      <c r="BI457" t="s">
        <v>233</v>
      </c>
      <c r="CS457" s="286"/>
      <c r="CT457" s="288"/>
      <c r="CU457" s="331" t="str">
        <f t="shared" si="168"/>
        <v/>
      </c>
      <c r="CV457" s="1" t="str">
        <f t="shared" si="190"/>
        <v/>
      </c>
      <c r="CW457" s="1" t="str">
        <f t="shared" si="191"/>
        <v/>
      </c>
      <c r="CZ457" s="343" t="str">
        <f t="shared" si="169"/>
        <v/>
      </c>
    </row>
    <row r="458" spans="1:104" s="1" customFormat="1" ht="13.5" customHeight="1" x14ac:dyDescent="0.2">
      <c r="A458" s="61">
        <v>443</v>
      </c>
      <c r="B458" s="218"/>
      <c r="C458" s="218"/>
      <c r="D458" s="218"/>
      <c r="E458" s="218"/>
      <c r="F458" s="218"/>
      <c r="G458" s="218"/>
      <c r="H458" s="218"/>
      <c r="I458" s="218"/>
      <c r="J458" s="218"/>
      <c r="K458" s="218"/>
      <c r="L458" s="219"/>
      <c r="M458" s="218"/>
      <c r="N458" s="254"/>
      <c r="O458" s="255"/>
      <c r="P458" s="293" t="str">
        <f>IF(G458="R",IF(OR(AND(実績自動車一覧!H458=SUM(実績事業所!$B$2-1),3&lt;実績自動車一覧!I458),AND(実績自動車一覧!H458=実績事業所!$B$2,4&gt;実績自動車一覧!I458)),"新規",""),"")</f>
        <v/>
      </c>
      <c r="Q458" s="290"/>
      <c r="R458" s="259"/>
      <c r="S458" s="204"/>
      <c r="T458" s="84"/>
      <c r="U458" s="85"/>
      <c r="V458" s="86"/>
      <c r="W458" s="87"/>
      <c r="X458" s="87"/>
      <c r="Y458" s="106"/>
      <c r="Z458" s="16"/>
      <c r="AA458" s="15" t="str">
        <f t="shared" si="170"/>
        <v/>
      </c>
      <c r="AB458" s="15" t="str">
        <f t="shared" si="171"/>
        <v/>
      </c>
      <c r="AC458" s="14" t="str">
        <f t="shared" si="172"/>
        <v/>
      </c>
      <c r="AD458" s="6" t="e">
        <f t="shared" si="173"/>
        <v>#N/A</v>
      </c>
      <c r="AE458" s="6" t="e">
        <f t="shared" si="174"/>
        <v>#N/A</v>
      </c>
      <c r="AF458" s="6" t="e">
        <f t="shared" si="175"/>
        <v>#N/A</v>
      </c>
      <c r="AG458" s="6" t="str">
        <f t="shared" si="176"/>
        <v/>
      </c>
      <c r="AH458" s="6">
        <f t="shared" si="177"/>
        <v>1</v>
      </c>
      <c r="AI458" s="6" t="e">
        <f t="shared" si="178"/>
        <v>#N/A</v>
      </c>
      <c r="AJ458" s="6" t="e">
        <f t="shared" si="179"/>
        <v>#N/A</v>
      </c>
      <c r="AK458" s="6" t="e">
        <f t="shared" si="180"/>
        <v>#N/A</v>
      </c>
      <c r="AL458" s="6" t="e">
        <f t="shared" si="181"/>
        <v>#N/A</v>
      </c>
      <c r="AM458" s="7" t="str">
        <f t="shared" si="182"/>
        <v xml:space="preserve"> </v>
      </c>
      <c r="AN458" s="6" t="e">
        <f t="shared" si="183"/>
        <v>#N/A</v>
      </c>
      <c r="AO458" s="6"/>
      <c r="AP458" s="6"/>
      <c r="AQ458" s="6"/>
      <c r="AR458" s="6"/>
      <c r="AS458" s="6"/>
      <c r="AT458" s="6"/>
      <c r="AU458" s="6"/>
      <c r="AV458" s="6"/>
      <c r="AW458" s="6">
        <f t="shared" si="184"/>
        <v>0</v>
      </c>
      <c r="AX458" s="6" t="e">
        <f t="shared" si="185"/>
        <v>#N/A</v>
      </c>
      <c r="AY458" s="6" t="str">
        <f t="shared" si="186"/>
        <v/>
      </c>
      <c r="AZ458" s="6" t="str">
        <f t="shared" si="187"/>
        <v/>
      </c>
      <c r="BA458" s="6" t="str">
        <f t="shared" si="188"/>
        <v/>
      </c>
      <c r="BB458" s="6" t="str">
        <f t="shared" si="189"/>
        <v/>
      </c>
      <c r="BC458" s="40"/>
      <c r="BI458" t="s">
        <v>86</v>
      </c>
      <c r="CS458" s="286"/>
      <c r="CT458" s="288"/>
      <c r="CU458" s="331" t="str">
        <f t="shared" si="168"/>
        <v/>
      </c>
      <c r="CV458" s="1" t="str">
        <f t="shared" si="190"/>
        <v/>
      </c>
      <c r="CW458" s="1" t="str">
        <f t="shared" si="191"/>
        <v/>
      </c>
      <c r="CZ458" s="343" t="str">
        <f t="shared" si="169"/>
        <v/>
      </c>
    </row>
    <row r="459" spans="1:104" s="1" customFormat="1" ht="13.5" customHeight="1" x14ac:dyDescent="0.2">
      <c r="A459" s="61">
        <v>444</v>
      </c>
      <c r="B459" s="218"/>
      <c r="C459" s="218"/>
      <c r="D459" s="218"/>
      <c r="E459" s="218"/>
      <c r="F459" s="218"/>
      <c r="G459" s="218"/>
      <c r="H459" s="218"/>
      <c r="I459" s="218"/>
      <c r="J459" s="218"/>
      <c r="K459" s="218"/>
      <c r="L459" s="219"/>
      <c r="M459" s="218"/>
      <c r="N459" s="254"/>
      <c r="O459" s="255"/>
      <c r="P459" s="293" t="str">
        <f>IF(G459="R",IF(OR(AND(実績自動車一覧!H459=SUM(実績事業所!$B$2-1),3&lt;実績自動車一覧!I459),AND(実績自動車一覧!H459=実績事業所!$B$2,4&gt;実績自動車一覧!I459)),"新規",""),"")</f>
        <v/>
      </c>
      <c r="Q459" s="290"/>
      <c r="R459" s="259"/>
      <c r="S459" s="204"/>
      <c r="T459" s="84"/>
      <c r="U459" s="85"/>
      <c r="V459" s="86"/>
      <c r="W459" s="87"/>
      <c r="X459" s="87"/>
      <c r="Y459" s="106"/>
      <c r="Z459" s="16"/>
      <c r="AA459" s="15" t="str">
        <f t="shared" si="170"/>
        <v/>
      </c>
      <c r="AB459" s="15" t="str">
        <f t="shared" si="171"/>
        <v/>
      </c>
      <c r="AC459" s="14" t="str">
        <f t="shared" si="172"/>
        <v/>
      </c>
      <c r="AD459" s="6" t="e">
        <f t="shared" si="173"/>
        <v>#N/A</v>
      </c>
      <c r="AE459" s="6" t="e">
        <f t="shared" si="174"/>
        <v>#N/A</v>
      </c>
      <c r="AF459" s="6" t="e">
        <f t="shared" si="175"/>
        <v>#N/A</v>
      </c>
      <c r="AG459" s="6" t="str">
        <f t="shared" si="176"/>
        <v/>
      </c>
      <c r="AH459" s="6">
        <f t="shared" si="177"/>
        <v>1</v>
      </c>
      <c r="AI459" s="6" t="e">
        <f t="shared" si="178"/>
        <v>#N/A</v>
      </c>
      <c r="AJ459" s="6" t="e">
        <f t="shared" si="179"/>
        <v>#N/A</v>
      </c>
      <c r="AK459" s="6" t="e">
        <f t="shared" si="180"/>
        <v>#N/A</v>
      </c>
      <c r="AL459" s="6" t="e">
        <f t="shared" si="181"/>
        <v>#N/A</v>
      </c>
      <c r="AM459" s="7" t="str">
        <f t="shared" si="182"/>
        <v xml:space="preserve"> </v>
      </c>
      <c r="AN459" s="6" t="e">
        <f t="shared" si="183"/>
        <v>#N/A</v>
      </c>
      <c r="AO459" s="6"/>
      <c r="AP459" s="6"/>
      <c r="AQ459" s="6"/>
      <c r="AR459" s="6"/>
      <c r="AS459" s="6"/>
      <c r="AT459" s="6"/>
      <c r="AU459" s="6"/>
      <c r="AV459" s="6"/>
      <c r="AW459" s="6">
        <f t="shared" si="184"/>
        <v>0</v>
      </c>
      <c r="AX459" s="6" t="e">
        <f t="shared" si="185"/>
        <v>#N/A</v>
      </c>
      <c r="AY459" s="6" t="str">
        <f t="shared" si="186"/>
        <v/>
      </c>
      <c r="AZ459" s="6" t="str">
        <f t="shared" si="187"/>
        <v/>
      </c>
      <c r="BA459" s="6" t="str">
        <f t="shared" si="188"/>
        <v/>
      </c>
      <c r="BB459" s="6" t="str">
        <f t="shared" si="189"/>
        <v/>
      </c>
      <c r="BC459" s="40"/>
      <c r="BI459" t="s">
        <v>87</v>
      </c>
      <c r="CS459" s="286"/>
      <c r="CT459" s="288"/>
      <c r="CU459" s="331" t="str">
        <f t="shared" si="168"/>
        <v/>
      </c>
      <c r="CV459" s="1" t="str">
        <f t="shared" si="190"/>
        <v/>
      </c>
      <c r="CW459" s="1" t="str">
        <f t="shared" si="191"/>
        <v/>
      </c>
      <c r="CZ459" s="343" t="str">
        <f t="shared" si="169"/>
        <v/>
      </c>
    </row>
    <row r="460" spans="1:104" s="1" customFormat="1" ht="13.5" customHeight="1" x14ac:dyDescent="0.2">
      <c r="A460" s="61">
        <v>445</v>
      </c>
      <c r="B460" s="218"/>
      <c r="C460" s="218"/>
      <c r="D460" s="218"/>
      <c r="E460" s="218"/>
      <c r="F460" s="218"/>
      <c r="G460" s="218"/>
      <c r="H460" s="218"/>
      <c r="I460" s="218"/>
      <c r="J460" s="218"/>
      <c r="K460" s="218"/>
      <c r="L460" s="219"/>
      <c r="M460" s="218"/>
      <c r="N460" s="254"/>
      <c r="O460" s="255"/>
      <c r="P460" s="293" t="str">
        <f>IF(G460="R",IF(OR(AND(実績自動車一覧!H460=SUM(実績事業所!$B$2-1),3&lt;実績自動車一覧!I460),AND(実績自動車一覧!H460=実績事業所!$B$2,4&gt;実績自動車一覧!I460)),"新規",""),"")</f>
        <v/>
      </c>
      <c r="Q460" s="290"/>
      <c r="R460" s="259"/>
      <c r="S460" s="204"/>
      <c r="T460" s="84"/>
      <c r="U460" s="85"/>
      <c r="V460" s="86"/>
      <c r="W460" s="87"/>
      <c r="X460" s="87"/>
      <c r="Y460" s="106"/>
      <c r="Z460" s="16"/>
      <c r="AA460" s="15" t="str">
        <f t="shared" si="170"/>
        <v/>
      </c>
      <c r="AB460" s="15" t="str">
        <f t="shared" si="171"/>
        <v/>
      </c>
      <c r="AC460" s="14" t="str">
        <f t="shared" si="172"/>
        <v/>
      </c>
      <c r="AD460" s="6" t="e">
        <f t="shared" si="173"/>
        <v>#N/A</v>
      </c>
      <c r="AE460" s="6" t="e">
        <f t="shared" si="174"/>
        <v>#N/A</v>
      </c>
      <c r="AF460" s="6" t="e">
        <f t="shared" si="175"/>
        <v>#N/A</v>
      </c>
      <c r="AG460" s="6" t="str">
        <f t="shared" si="176"/>
        <v/>
      </c>
      <c r="AH460" s="6">
        <f t="shared" si="177"/>
        <v>1</v>
      </c>
      <c r="AI460" s="6" t="e">
        <f t="shared" si="178"/>
        <v>#N/A</v>
      </c>
      <c r="AJ460" s="6" t="e">
        <f t="shared" si="179"/>
        <v>#N/A</v>
      </c>
      <c r="AK460" s="6" t="e">
        <f t="shared" si="180"/>
        <v>#N/A</v>
      </c>
      <c r="AL460" s="6" t="e">
        <f t="shared" si="181"/>
        <v>#N/A</v>
      </c>
      <c r="AM460" s="7" t="str">
        <f t="shared" si="182"/>
        <v xml:space="preserve"> </v>
      </c>
      <c r="AN460" s="6" t="e">
        <f t="shared" si="183"/>
        <v>#N/A</v>
      </c>
      <c r="AO460" s="6"/>
      <c r="AP460" s="6"/>
      <c r="AQ460" s="6"/>
      <c r="AR460" s="6"/>
      <c r="AS460" s="6"/>
      <c r="AT460" s="6"/>
      <c r="AU460" s="6"/>
      <c r="AV460" s="6"/>
      <c r="AW460" s="6">
        <f t="shared" si="184"/>
        <v>0</v>
      </c>
      <c r="AX460" s="6" t="e">
        <f t="shared" si="185"/>
        <v>#N/A</v>
      </c>
      <c r="AY460" s="6" t="str">
        <f t="shared" si="186"/>
        <v/>
      </c>
      <c r="AZ460" s="6" t="str">
        <f t="shared" si="187"/>
        <v/>
      </c>
      <c r="BA460" s="6" t="str">
        <f t="shared" si="188"/>
        <v/>
      </c>
      <c r="BB460" s="6" t="str">
        <f t="shared" si="189"/>
        <v/>
      </c>
      <c r="BC460" s="40"/>
      <c r="BI460" t="s">
        <v>88</v>
      </c>
      <c r="CS460" s="286"/>
      <c r="CT460" s="288"/>
      <c r="CU460" s="331" t="str">
        <f t="shared" si="168"/>
        <v/>
      </c>
      <c r="CV460" s="1" t="str">
        <f t="shared" si="190"/>
        <v/>
      </c>
      <c r="CW460" s="1" t="str">
        <f t="shared" si="191"/>
        <v/>
      </c>
      <c r="CZ460" s="343" t="str">
        <f t="shared" si="169"/>
        <v/>
      </c>
    </row>
    <row r="461" spans="1:104" s="1" customFormat="1" ht="13.5" customHeight="1" x14ac:dyDescent="0.2">
      <c r="A461" s="61">
        <v>446</v>
      </c>
      <c r="B461" s="218"/>
      <c r="C461" s="218"/>
      <c r="D461" s="218"/>
      <c r="E461" s="218"/>
      <c r="F461" s="218"/>
      <c r="G461" s="218"/>
      <c r="H461" s="218"/>
      <c r="I461" s="218"/>
      <c r="J461" s="218"/>
      <c r="K461" s="218"/>
      <c r="L461" s="219"/>
      <c r="M461" s="218"/>
      <c r="N461" s="254"/>
      <c r="O461" s="255"/>
      <c r="P461" s="293" t="str">
        <f>IF(G461="R",IF(OR(AND(実績自動車一覧!H461=SUM(実績事業所!$B$2-1),3&lt;実績自動車一覧!I461),AND(実績自動車一覧!H461=実績事業所!$B$2,4&gt;実績自動車一覧!I461)),"新規",""),"")</f>
        <v/>
      </c>
      <c r="Q461" s="290"/>
      <c r="R461" s="259"/>
      <c r="S461" s="204"/>
      <c r="T461" s="84"/>
      <c r="U461" s="85"/>
      <c r="V461" s="86"/>
      <c r="W461" s="87"/>
      <c r="X461" s="87"/>
      <c r="Y461" s="106"/>
      <c r="Z461" s="16"/>
      <c r="AA461" s="15" t="str">
        <f t="shared" si="170"/>
        <v/>
      </c>
      <c r="AB461" s="15" t="str">
        <f t="shared" si="171"/>
        <v/>
      </c>
      <c r="AC461" s="14" t="str">
        <f t="shared" si="172"/>
        <v/>
      </c>
      <c r="AD461" s="6" t="e">
        <f t="shared" si="173"/>
        <v>#N/A</v>
      </c>
      <c r="AE461" s="6" t="e">
        <f t="shared" si="174"/>
        <v>#N/A</v>
      </c>
      <c r="AF461" s="6" t="e">
        <f t="shared" si="175"/>
        <v>#N/A</v>
      </c>
      <c r="AG461" s="6" t="str">
        <f t="shared" si="176"/>
        <v/>
      </c>
      <c r="AH461" s="6">
        <f t="shared" si="177"/>
        <v>1</v>
      </c>
      <c r="AI461" s="6" t="e">
        <f t="shared" si="178"/>
        <v>#N/A</v>
      </c>
      <c r="AJ461" s="6" t="e">
        <f t="shared" si="179"/>
        <v>#N/A</v>
      </c>
      <c r="AK461" s="6" t="e">
        <f t="shared" si="180"/>
        <v>#N/A</v>
      </c>
      <c r="AL461" s="6" t="e">
        <f t="shared" si="181"/>
        <v>#N/A</v>
      </c>
      <c r="AM461" s="7" t="str">
        <f t="shared" si="182"/>
        <v xml:space="preserve"> </v>
      </c>
      <c r="AN461" s="6" t="e">
        <f t="shared" si="183"/>
        <v>#N/A</v>
      </c>
      <c r="AO461" s="6"/>
      <c r="AP461" s="6"/>
      <c r="AQ461" s="6"/>
      <c r="AR461" s="6"/>
      <c r="AS461" s="6"/>
      <c r="AT461" s="6"/>
      <c r="AU461" s="6"/>
      <c r="AV461" s="6"/>
      <c r="AW461" s="6">
        <f t="shared" si="184"/>
        <v>0</v>
      </c>
      <c r="AX461" s="6" t="e">
        <f t="shared" si="185"/>
        <v>#N/A</v>
      </c>
      <c r="AY461" s="6" t="str">
        <f t="shared" si="186"/>
        <v/>
      </c>
      <c r="AZ461" s="6" t="str">
        <f t="shared" si="187"/>
        <v/>
      </c>
      <c r="BA461" s="6" t="str">
        <f t="shared" si="188"/>
        <v/>
      </c>
      <c r="BB461" s="6" t="str">
        <f t="shared" si="189"/>
        <v/>
      </c>
      <c r="BC461" s="40"/>
      <c r="BI461" t="s">
        <v>89</v>
      </c>
      <c r="CS461" s="286"/>
      <c r="CT461" s="288"/>
      <c r="CU461" s="331" t="str">
        <f t="shared" si="168"/>
        <v/>
      </c>
      <c r="CV461" s="1" t="str">
        <f t="shared" si="190"/>
        <v/>
      </c>
      <c r="CW461" s="1" t="str">
        <f t="shared" si="191"/>
        <v/>
      </c>
      <c r="CZ461" s="343" t="str">
        <f t="shared" si="169"/>
        <v/>
      </c>
    </row>
    <row r="462" spans="1:104" s="1" customFormat="1" ht="13.5" customHeight="1" x14ac:dyDescent="0.2">
      <c r="A462" s="61">
        <v>447</v>
      </c>
      <c r="B462" s="218"/>
      <c r="C462" s="218"/>
      <c r="D462" s="218"/>
      <c r="E462" s="218"/>
      <c r="F462" s="218"/>
      <c r="G462" s="218"/>
      <c r="H462" s="218"/>
      <c r="I462" s="218"/>
      <c r="J462" s="218"/>
      <c r="K462" s="218"/>
      <c r="L462" s="219"/>
      <c r="M462" s="218"/>
      <c r="N462" s="254"/>
      <c r="O462" s="255"/>
      <c r="P462" s="293" t="str">
        <f>IF(G462="R",IF(OR(AND(実績自動車一覧!H462=SUM(実績事業所!$B$2-1),3&lt;実績自動車一覧!I462),AND(実績自動車一覧!H462=実績事業所!$B$2,4&gt;実績自動車一覧!I462)),"新規",""),"")</f>
        <v/>
      </c>
      <c r="Q462" s="290"/>
      <c r="R462" s="259"/>
      <c r="S462" s="204"/>
      <c r="T462" s="84"/>
      <c r="U462" s="85"/>
      <c r="V462" s="86"/>
      <c r="W462" s="87"/>
      <c r="X462" s="87"/>
      <c r="Y462" s="106"/>
      <c r="Z462" s="16"/>
      <c r="AA462" s="15" t="str">
        <f t="shared" si="170"/>
        <v/>
      </c>
      <c r="AB462" s="15" t="str">
        <f t="shared" si="171"/>
        <v/>
      </c>
      <c r="AC462" s="14" t="str">
        <f t="shared" si="172"/>
        <v/>
      </c>
      <c r="AD462" s="6" t="e">
        <f t="shared" si="173"/>
        <v>#N/A</v>
      </c>
      <c r="AE462" s="6" t="e">
        <f t="shared" si="174"/>
        <v>#N/A</v>
      </c>
      <c r="AF462" s="6" t="e">
        <f t="shared" si="175"/>
        <v>#N/A</v>
      </c>
      <c r="AG462" s="6" t="str">
        <f t="shared" si="176"/>
        <v/>
      </c>
      <c r="AH462" s="6">
        <f t="shared" si="177"/>
        <v>1</v>
      </c>
      <c r="AI462" s="6" t="e">
        <f t="shared" si="178"/>
        <v>#N/A</v>
      </c>
      <c r="AJ462" s="6" t="e">
        <f t="shared" si="179"/>
        <v>#N/A</v>
      </c>
      <c r="AK462" s="6" t="e">
        <f t="shared" si="180"/>
        <v>#N/A</v>
      </c>
      <c r="AL462" s="6" t="e">
        <f t="shared" si="181"/>
        <v>#N/A</v>
      </c>
      <c r="AM462" s="7" t="str">
        <f t="shared" si="182"/>
        <v xml:space="preserve"> </v>
      </c>
      <c r="AN462" s="6" t="e">
        <f t="shared" si="183"/>
        <v>#N/A</v>
      </c>
      <c r="AO462" s="6"/>
      <c r="AP462" s="6"/>
      <c r="AQ462" s="6"/>
      <c r="AR462" s="6"/>
      <c r="AS462" s="6"/>
      <c r="AT462" s="6"/>
      <c r="AU462" s="6"/>
      <c r="AV462" s="6"/>
      <c r="AW462" s="6">
        <f t="shared" si="184"/>
        <v>0</v>
      </c>
      <c r="AX462" s="6" t="e">
        <f t="shared" si="185"/>
        <v>#N/A</v>
      </c>
      <c r="AY462" s="6" t="str">
        <f t="shared" si="186"/>
        <v/>
      </c>
      <c r="AZ462" s="6" t="str">
        <f t="shared" si="187"/>
        <v/>
      </c>
      <c r="BA462" s="6" t="str">
        <f t="shared" si="188"/>
        <v/>
      </c>
      <c r="BB462" s="6" t="str">
        <f t="shared" si="189"/>
        <v/>
      </c>
      <c r="BC462" s="40"/>
      <c r="BI462" t="s">
        <v>90</v>
      </c>
      <c r="CS462" s="286"/>
      <c r="CT462" s="288"/>
      <c r="CU462" s="331" t="str">
        <f t="shared" si="168"/>
        <v/>
      </c>
      <c r="CV462" s="1" t="str">
        <f t="shared" si="190"/>
        <v/>
      </c>
      <c r="CW462" s="1" t="str">
        <f t="shared" si="191"/>
        <v/>
      </c>
      <c r="CZ462" s="343" t="str">
        <f t="shared" si="169"/>
        <v/>
      </c>
    </row>
    <row r="463" spans="1:104" s="1" customFormat="1" ht="13.5" customHeight="1" x14ac:dyDescent="0.2">
      <c r="A463" s="61">
        <v>448</v>
      </c>
      <c r="B463" s="218"/>
      <c r="C463" s="218"/>
      <c r="D463" s="218"/>
      <c r="E463" s="218"/>
      <c r="F463" s="218"/>
      <c r="G463" s="218"/>
      <c r="H463" s="218"/>
      <c r="I463" s="218"/>
      <c r="J463" s="218"/>
      <c r="K463" s="218"/>
      <c r="L463" s="219"/>
      <c r="M463" s="218"/>
      <c r="N463" s="254"/>
      <c r="O463" s="255"/>
      <c r="P463" s="293" t="str">
        <f>IF(G463="R",IF(OR(AND(実績自動車一覧!H463=SUM(実績事業所!$B$2-1),3&lt;実績自動車一覧!I463),AND(実績自動車一覧!H463=実績事業所!$B$2,4&gt;実績自動車一覧!I463)),"新規",""),"")</f>
        <v/>
      </c>
      <c r="Q463" s="290"/>
      <c r="R463" s="259"/>
      <c r="S463" s="204"/>
      <c r="T463" s="84"/>
      <c r="U463" s="85"/>
      <c r="V463" s="86"/>
      <c r="W463" s="87"/>
      <c r="X463" s="87"/>
      <c r="Y463" s="106"/>
      <c r="Z463" s="16"/>
      <c r="AA463" s="15" t="str">
        <f t="shared" si="170"/>
        <v/>
      </c>
      <c r="AB463" s="15" t="str">
        <f t="shared" si="171"/>
        <v/>
      </c>
      <c r="AC463" s="14" t="str">
        <f t="shared" si="172"/>
        <v/>
      </c>
      <c r="AD463" s="6" t="e">
        <f t="shared" si="173"/>
        <v>#N/A</v>
      </c>
      <c r="AE463" s="6" t="e">
        <f t="shared" si="174"/>
        <v>#N/A</v>
      </c>
      <c r="AF463" s="6" t="e">
        <f t="shared" si="175"/>
        <v>#N/A</v>
      </c>
      <c r="AG463" s="6" t="str">
        <f t="shared" si="176"/>
        <v/>
      </c>
      <c r="AH463" s="6">
        <f t="shared" si="177"/>
        <v>1</v>
      </c>
      <c r="AI463" s="6" t="e">
        <f t="shared" si="178"/>
        <v>#N/A</v>
      </c>
      <c r="AJ463" s="6" t="e">
        <f t="shared" si="179"/>
        <v>#N/A</v>
      </c>
      <c r="AK463" s="6" t="e">
        <f t="shared" si="180"/>
        <v>#N/A</v>
      </c>
      <c r="AL463" s="6" t="e">
        <f t="shared" si="181"/>
        <v>#N/A</v>
      </c>
      <c r="AM463" s="7" t="str">
        <f t="shared" si="182"/>
        <v xml:space="preserve"> </v>
      </c>
      <c r="AN463" s="6" t="e">
        <f t="shared" si="183"/>
        <v>#N/A</v>
      </c>
      <c r="AO463" s="6"/>
      <c r="AP463" s="6"/>
      <c r="AQ463" s="6"/>
      <c r="AR463" s="6"/>
      <c r="AS463" s="6"/>
      <c r="AT463" s="6"/>
      <c r="AU463" s="6"/>
      <c r="AV463" s="6"/>
      <c r="AW463" s="6">
        <f t="shared" si="184"/>
        <v>0</v>
      </c>
      <c r="AX463" s="6" t="e">
        <f t="shared" si="185"/>
        <v>#N/A</v>
      </c>
      <c r="AY463" s="6" t="str">
        <f t="shared" si="186"/>
        <v/>
      </c>
      <c r="AZ463" s="6" t="str">
        <f t="shared" si="187"/>
        <v/>
      </c>
      <c r="BA463" s="6" t="str">
        <f t="shared" si="188"/>
        <v/>
      </c>
      <c r="BB463" s="6" t="str">
        <f t="shared" si="189"/>
        <v/>
      </c>
      <c r="BC463" s="40"/>
      <c r="BI463" t="s">
        <v>91</v>
      </c>
      <c r="CS463" s="286"/>
      <c r="CT463" s="288"/>
      <c r="CU463" s="331" t="str">
        <f t="shared" si="168"/>
        <v/>
      </c>
      <c r="CV463" s="1" t="str">
        <f t="shared" si="190"/>
        <v/>
      </c>
      <c r="CW463" s="1" t="str">
        <f t="shared" si="191"/>
        <v/>
      </c>
      <c r="CZ463" s="343" t="str">
        <f t="shared" si="169"/>
        <v/>
      </c>
    </row>
    <row r="464" spans="1:104" s="1" customFormat="1" ht="13.5" customHeight="1" x14ac:dyDescent="0.2">
      <c r="A464" s="61">
        <v>449</v>
      </c>
      <c r="B464" s="218"/>
      <c r="C464" s="218"/>
      <c r="D464" s="218"/>
      <c r="E464" s="218"/>
      <c r="F464" s="218"/>
      <c r="G464" s="218"/>
      <c r="H464" s="218"/>
      <c r="I464" s="218"/>
      <c r="J464" s="218"/>
      <c r="K464" s="218"/>
      <c r="L464" s="219"/>
      <c r="M464" s="218"/>
      <c r="N464" s="254"/>
      <c r="O464" s="255"/>
      <c r="P464" s="293" t="str">
        <f>IF(G464="R",IF(OR(AND(実績自動車一覧!H464=SUM(実績事業所!$B$2-1),3&lt;実績自動車一覧!I464),AND(実績自動車一覧!H464=実績事業所!$B$2,4&gt;実績自動車一覧!I464)),"新規",""),"")</f>
        <v/>
      </c>
      <c r="Q464" s="290"/>
      <c r="R464" s="259"/>
      <c r="S464" s="204"/>
      <c r="T464" s="84"/>
      <c r="U464" s="85"/>
      <c r="V464" s="86"/>
      <c r="W464" s="87"/>
      <c r="X464" s="87"/>
      <c r="Y464" s="106"/>
      <c r="Z464" s="16"/>
      <c r="AA464" s="15" t="str">
        <f t="shared" si="170"/>
        <v/>
      </c>
      <c r="AB464" s="15" t="str">
        <f t="shared" si="171"/>
        <v/>
      </c>
      <c r="AC464" s="14" t="str">
        <f t="shared" si="172"/>
        <v/>
      </c>
      <c r="AD464" s="6" t="e">
        <f t="shared" si="173"/>
        <v>#N/A</v>
      </c>
      <c r="AE464" s="6" t="e">
        <f t="shared" si="174"/>
        <v>#N/A</v>
      </c>
      <c r="AF464" s="6" t="e">
        <f t="shared" si="175"/>
        <v>#N/A</v>
      </c>
      <c r="AG464" s="6" t="str">
        <f t="shared" si="176"/>
        <v/>
      </c>
      <c r="AH464" s="6">
        <f t="shared" si="177"/>
        <v>1</v>
      </c>
      <c r="AI464" s="6" t="e">
        <f t="shared" si="178"/>
        <v>#N/A</v>
      </c>
      <c r="AJ464" s="6" t="e">
        <f t="shared" si="179"/>
        <v>#N/A</v>
      </c>
      <c r="AK464" s="6" t="e">
        <f t="shared" si="180"/>
        <v>#N/A</v>
      </c>
      <c r="AL464" s="6" t="e">
        <f t="shared" si="181"/>
        <v>#N/A</v>
      </c>
      <c r="AM464" s="7" t="str">
        <f t="shared" si="182"/>
        <v xml:space="preserve"> </v>
      </c>
      <c r="AN464" s="6" t="e">
        <f t="shared" si="183"/>
        <v>#N/A</v>
      </c>
      <c r="AO464" s="6"/>
      <c r="AP464" s="6"/>
      <c r="AQ464" s="6"/>
      <c r="AR464" s="6"/>
      <c r="AS464" s="6"/>
      <c r="AT464" s="6"/>
      <c r="AU464" s="6"/>
      <c r="AV464" s="6"/>
      <c r="AW464" s="6">
        <f t="shared" si="184"/>
        <v>0</v>
      </c>
      <c r="AX464" s="6" t="e">
        <f t="shared" si="185"/>
        <v>#N/A</v>
      </c>
      <c r="AY464" s="6" t="str">
        <f t="shared" si="186"/>
        <v/>
      </c>
      <c r="AZ464" s="6" t="str">
        <f t="shared" si="187"/>
        <v/>
      </c>
      <c r="BA464" s="6" t="str">
        <f t="shared" si="188"/>
        <v/>
      </c>
      <c r="BB464" s="6" t="str">
        <f t="shared" si="189"/>
        <v/>
      </c>
      <c r="BC464" s="40"/>
      <c r="BI464" t="s">
        <v>480</v>
      </c>
      <c r="CS464" s="286"/>
      <c r="CT464" s="288"/>
      <c r="CU464" s="331" t="str">
        <f t="shared" si="168"/>
        <v/>
      </c>
      <c r="CV464" s="1" t="str">
        <f t="shared" si="190"/>
        <v/>
      </c>
      <c r="CW464" s="1" t="str">
        <f t="shared" si="191"/>
        <v/>
      </c>
      <c r="CZ464" s="343" t="str">
        <f t="shared" si="169"/>
        <v/>
      </c>
    </row>
    <row r="465" spans="1:104" s="1" customFormat="1" ht="13.5" customHeight="1" x14ac:dyDescent="0.2">
      <c r="A465" s="61">
        <v>450</v>
      </c>
      <c r="B465" s="218"/>
      <c r="C465" s="218"/>
      <c r="D465" s="218"/>
      <c r="E465" s="218"/>
      <c r="F465" s="218"/>
      <c r="G465" s="218"/>
      <c r="H465" s="218"/>
      <c r="I465" s="218"/>
      <c r="J465" s="218"/>
      <c r="K465" s="218"/>
      <c r="L465" s="219"/>
      <c r="M465" s="218"/>
      <c r="N465" s="254"/>
      <c r="O465" s="255"/>
      <c r="P465" s="293" t="str">
        <f>IF(G465="R",IF(OR(AND(実績自動車一覧!H465=SUM(実績事業所!$B$2-1),3&lt;実績自動車一覧!I465),AND(実績自動車一覧!H465=実績事業所!$B$2,4&gt;実績自動車一覧!I465)),"新規",""),"")</f>
        <v/>
      </c>
      <c r="Q465" s="290"/>
      <c r="R465" s="259"/>
      <c r="S465" s="204"/>
      <c r="T465" s="84"/>
      <c r="U465" s="85"/>
      <c r="V465" s="86"/>
      <c r="W465" s="87"/>
      <c r="X465" s="87"/>
      <c r="Y465" s="106"/>
      <c r="Z465" s="16"/>
      <c r="AA465" s="15" t="str">
        <f t="shared" si="170"/>
        <v/>
      </c>
      <c r="AB465" s="15" t="str">
        <f t="shared" si="171"/>
        <v/>
      </c>
      <c r="AC465" s="14" t="str">
        <f t="shared" si="172"/>
        <v/>
      </c>
      <c r="AD465" s="6" t="e">
        <f t="shared" si="173"/>
        <v>#N/A</v>
      </c>
      <c r="AE465" s="6" t="e">
        <f t="shared" si="174"/>
        <v>#N/A</v>
      </c>
      <c r="AF465" s="6" t="e">
        <f t="shared" si="175"/>
        <v>#N/A</v>
      </c>
      <c r="AG465" s="6" t="str">
        <f t="shared" si="176"/>
        <v/>
      </c>
      <c r="AH465" s="6">
        <f t="shared" si="177"/>
        <v>1</v>
      </c>
      <c r="AI465" s="6" t="e">
        <f t="shared" si="178"/>
        <v>#N/A</v>
      </c>
      <c r="AJ465" s="6" t="e">
        <f t="shared" si="179"/>
        <v>#N/A</v>
      </c>
      <c r="AK465" s="6" t="e">
        <f t="shared" si="180"/>
        <v>#N/A</v>
      </c>
      <c r="AL465" s="6" t="e">
        <f t="shared" si="181"/>
        <v>#N/A</v>
      </c>
      <c r="AM465" s="7" t="str">
        <f t="shared" si="182"/>
        <v xml:space="preserve"> </v>
      </c>
      <c r="AN465" s="6" t="e">
        <f t="shared" si="183"/>
        <v>#N/A</v>
      </c>
      <c r="AO465" s="6"/>
      <c r="AP465" s="6"/>
      <c r="AQ465" s="6"/>
      <c r="AR465" s="6"/>
      <c r="AS465" s="6"/>
      <c r="AT465" s="6"/>
      <c r="AU465" s="6"/>
      <c r="AV465" s="6"/>
      <c r="AW465" s="6">
        <f t="shared" si="184"/>
        <v>0</v>
      </c>
      <c r="AX465" s="6" t="e">
        <f t="shared" si="185"/>
        <v>#N/A</v>
      </c>
      <c r="AY465" s="6" t="str">
        <f t="shared" si="186"/>
        <v/>
      </c>
      <c r="AZ465" s="6" t="str">
        <f t="shared" si="187"/>
        <v/>
      </c>
      <c r="BA465" s="6" t="str">
        <f t="shared" si="188"/>
        <v/>
      </c>
      <c r="BB465" s="6" t="str">
        <f t="shared" si="189"/>
        <v/>
      </c>
      <c r="BC465" s="40"/>
      <c r="BI465" t="s">
        <v>1007</v>
      </c>
      <c r="CS465" s="286"/>
      <c r="CT465" s="288"/>
      <c r="CU465" s="331" t="str">
        <f t="shared" ref="CU465:CU528" si="192">IFERROR(VLOOKUP(AL465,$CQ$17:$CR$33,2,0),"")</f>
        <v/>
      </c>
      <c r="CV465" s="1" t="str">
        <f t="shared" si="190"/>
        <v/>
      </c>
      <c r="CW465" s="1" t="str">
        <f t="shared" si="191"/>
        <v/>
      </c>
      <c r="CZ465" s="343" t="str">
        <f t="shared" ref="CZ465:CZ528" si="193">IF(
  OR(
    AND(D465&gt;=480, D465&lt;=498),
    AND(D465&gt;=580, D465&lt;=598),
    AND(D465&gt;=680, D465&lt;=698),
    AND(D465&gt;=780, D465&lt;=798)
  ),
  "※軽自動車は報告の対象外です。",
  ""
)</f>
        <v/>
      </c>
    </row>
    <row r="466" spans="1:104" s="1" customFormat="1" ht="13.5" customHeight="1" x14ac:dyDescent="0.2">
      <c r="A466" s="61">
        <v>451</v>
      </c>
      <c r="B466" s="218"/>
      <c r="C466" s="218"/>
      <c r="D466" s="218"/>
      <c r="E466" s="218"/>
      <c r="F466" s="218"/>
      <c r="G466" s="218"/>
      <c r="H466" s="218"/>
      <c r="I466" s="218"/>
      <c r="J466" s="218"/>
      <c r="K466" s="218"/>
      <c r="L466" s="219"/>
      <c r="M466" s="218"/>
      <c r="N466" s="254"/>
      <c r="O466" s="255"/>
      <c r="P466" s="293" t="str">
        <f>IF(G466="R",IF(OR(AND(実績自動車一覧!H466=SUM(実績事業所!$B$2-1),3&lt;実績自動車一覧!I466),AND(実績自動車一覧!H466=実績事業所!$B$2,4&gt;実績自動車一覧!I466)),"新規",""),"")</f>
        <v/>
      </c>
      <c r="Q466" s="290"/>
      <c r="R466" s="259"/>
      <c r="S466" s="204"/>
      <c r="T466" s="84"/>
      <c r="U466" s="85"/>
      <c r="V466" s="86"/>
      <c r="W466" s="87"/>
      <c r="X466" s="87"/>
      <c r="Y466" s="106"/>
      <c r="Z466" s="16"/>
      <c r="AA466" s="15" t="str">
        <f t="shared" si="170"/>
        <v/>
      </c>
      <c r="AB466" s="15" t="str">
        <f t="shared" si="171"/>
        <v/>
      </c>
      <c r="AC466" s="14" t="str">
        <f t="shared" si="172"/>
        <v/>
      </c>
      <c r="AD466" s="6" t="e">
        <f t="shared" si="173"/>
        <v>#N/A</v>
      </c>
      <c r="AE466" s="6" t="e">
        <f t="shared" si="174"/>
        <v>#N/A</v>
      </c>
      <c r="AF466" s="6" t="e">
        <f t="shared" si="175"/>
        <v>#N/A</v>
      </c>
      <c r="AG466" s="6" t="str">
        <f t="shared" si="176"/>
        <v/>
      </c>
      <c r="AH466" s="6">
        <f t="shared" si="177"/>
        <v>1</v>
      </c>
      <c r="AI466" s="6" t="e">
        <f t="shared" si="178"/>
        <v>#N/A</v>
      </c>
      <c r="AJ466" s="6" t="e">
        <f t="shared" si="179"/>
        <v>#N/A</v>
      </c>
      <c r="AK466" s="6" t="e">
        <f t="shared" si="180"/>
        <v>#N/A</v>
      </c>
      <c r="AL466" s="6" t="e">
        <f t="shared" si="181"/>
        <v>#N/A</v>
      </c>
      <c r="AM466" s="7" t="str">
        <f t="shared" si="182"/>
        <v xml:space="preserve"> </v>
      </c>
      <c r="AN466" s="6" t="e">
        <f t="shared" si="183"/>
        <v>#N/A</v>
      </c>
      <c r="AO466" s="6"/>
      <c r="AP466" s="6"/>
      <c r="AQ466" s="6"/>
      <c r="AR466" s="6"/>
      <c r="AS466" s="6"/>
      <c r="AT466" s="6"/>
      <c r="AU466" s="6"/>
      <c r="AV466" s="6"/>
      <c r="AW466" s="6">
        <f t="shared" si="184"/>
        <v>0</v>
      </c>
      <c r="AX466" s="6" t="e">
        <f t="shared" si="185"/>
        <v>#N/A</v>
      </c>
      <c r="AY466" s="6" t="str">
        <f t="shared" si="186"/>
        <v/>
      </c>
      <c r="AZ466" s="6" t="str">
        <f t="shared" si="187"/>
        <v/>
      </c>
      <c r="BA466" s="6" t="str">
        <f t="shared" si="188"/>
        <v/>
      </c>
      <c r="BB466" s="6" t="str">
        <f t="shared" si="189"/>
        <v/>
      </c>
      <c r="BC466" s="40"/>
      <c r="BI466" t="s">
        <v>1031</v>
      </c>
      <c r="CS466" s="286"/>
      <c r="CT466" s="288"/>
      <c r="CU466" s="331" t="str">
        <f t="shared" si="192"/>
        <v/>
      </c>
      <c r="CV466" s="1" t="str">
        <f t="shared" si="190"/>
        <v/>
      </c>
      <c r="CW466" s="1" t="str">
        <f t="shared" si="191"/>
        <v/>
      </c>
      <c r="CZ466" s="343" t="str">
        <f t="shared" si="193"/>
        <v/>
      </c>
    </row>
    <row r="467" spans="1:104" s="1" customFormat="1" ht="13.5" customHeight="1" x14ac:dyDescent="0.2">
      <c r="A467" s="61">
        <v>452</v>
      </c>
      <c r="B467" s="218"/>
      <c r="C467" s="218"/>
      <c r="D467" s="218"/>
      <c r="E467" s="218"/>
      <c r="F467" s="218"/>
      <c r="G467" s="218"/>
      <c r="H467" s="218"/>
      <c r="I467" s="218"/>
      <c r="J467" s="218"/>
      <c r="K467" s="218"/>
      <c r="L467" s="219"/>
      <c r="M467" s="218"/>
      <c r="N467" s="254"/>
      <c r="O467" s="255"/>
      <c r="P467" s="293" t="str">
        <f>IF(G467="R",IF(OR(AND(実績自動車一覧!H467=SUM(実績事業所!$B$2-1),3&lt;実績自動車一覧!I467),AND(実績自動車一覧!H467=実績事業所!$B$2,4&gt;実績自動車一覧!I467)),"新規",""),"")</f>
        <v/>
      </c>
      <c r="Q467" s="290"/>
      <c r="R467" s="259"/>
      <c r="S467" s="204"/>
      <c r="T467" s="84"/>
      <c r="U467" s="85"/>
      <c r="V467" s="86"/>
      <c r="W467" s="87"/>
      <c r="X467" s="87"/>
      <c r="Y467" s="106"/>
      <c r="Z467" s="16"/>
      <c r="AA467" s="15" t="str">
        <f t="shared" si="170"/>
        <v/>
      </c>
      <c r="AB467" s="15" t="str">
        <f t="shared" si="171"/>
        <v/>
      </c>
      <c r="AC467" s="14" t="str">
        <f t="shared" si="172"/>
        <v/>
      </c>
      <c r="AD467" s="6" t="e">
        <f t="shared" si="173"/>
        <v>#N/A</v>
      </c>
      <c r="AE467" s="6" t="e">
        <f t="shared" si="174"/>
        <v>#N/A</v>
      </c>
      <c r="AF467" s="6" t="e">
        <f t="shared" si="175"/>
        <v>#N/A</v>
      </c>
      <c r="AG467" s="6" t="str">
        <f t="shared" si="176"/>
        <v/>
      </c>
      <c r="AH467" s="6">
        <f t="shared" si="177"/>
        <v>1</v>
      </c>
      <c r="AI467" s="6" t="e">
        <f t="shared" si="178"/>
        <v>#N/A</v>
      </c>
      <c r="AJ467" s="6" t="e">
        <f t="shared" si="179"/>
        <v>#N/A</v>
      </c>
      <c r="AK467" s="6" t="e">
        <f t="shared" si="180"/>
        <v>#N/A</v>
      </c>
      <c r="AL467" s="6" t="e">
        <f t="shared" si="181"/>
        <v>#N/A</v>
      </c>
      <c r="AM467" s="7" t="str">
        <f t="shared" si="182"/>
        <v xml:space="preserve"> </v>
      </c>
      <c r="AN467" s="6" t="e">
        <f t="shared" si="183"/>
        <v>#N/A</v>
      </c>
      <c r="AO467" s="6"/>
      <c r="AP467" s="6"/>
      <c r="AQ467" s="6"/>
      <c r="AR467" s="6"/>
      <c r="AS467" s="6"/>
      <c r="AT467" s="6"/>
      <c r="AU467" s="6"/>
      <c r="AV467" s="6"/>
      <c r="AW467" s="6">
        <f t="shared" si="184"/>
        <v>0</v>
      </c>
      <c r="AX467" s="6" t="e">
        <f t="shared" si="185"/>
        <v>#N/A</v>
      </c>
      <c r="AY467" s="6" t="str">
        <f t="shared" si="186"/>
        <v/>
      </c>
      <c r="AZ467" s="6" t="str">
        <f t="shared" si="187"/>
        <v/>
      </c>
      <c r="BA467" s="6" t="str">
        <f t="shared" si="188"/>
        <v/>
      </c>
      <c r="BB467" s="6" t="str">
        <f t="shared" si="189"/>
        <v/>
      </c>
      <c r="BC467" s="40"/>
      <c r="BI467" t="s">
        <v>481</v>
      </c>
      <c r="CS467" s="286"/>
      <c r="CT467" s="288"/>
      <c r="CU467" s="331" t="str">
        <f t="shared" si="192"/>
        <v/>
      </c>
      <c r="CV467" s="1" t="str">
        <f t="shared" si="190"/>
        <v/>
      </c>
      <c r="CW467" s="1" t="str">
        <f t="shared" si="191"/>
        <v/>
      </c>
      <c r="CZ467" s="343" t="str">
        <f t="shared" si="193"/>
        <v/>
      </c>
    </row>
    <row r="468" spans="1:104" s="1" customFormat="1" ht="13.5" customHeight="1" x14ac:dyDescent="0.2">
      <c r="A468" s="61">
        <v>453</v>
      </c>
      <c r="B468" s="218"/>
      <c r="C468" s="218"/>
      <c r="D468" s="218"/>
      <c r="E468" s="218"/>
      <c r="F468" s="218"/>
      <c r="G468" s="218"/>
      <c r="H468" s="218"/>
      <c r="I468" s="218"/>
      <c r="J468" s="218"/>
      <c r="K468" s="218"/>
      <c r="L468" s="219"/>
      <c r="M468" s="218"/>
      <c r="N468" s="254"/>
      <c r="O468" s="255"/>
      <c r="P468" s="293" t="str">
        <f>IF(G468="R",IF(OR(AND(実績自動車一覧!H468=SUM(実績事業所!$B$2-1),3&lt;実績自動車一覧!I468),AND(実績自動車一覧!H468=実績事業所!$B$2,4&gt;実績自動車一覧!I468)),"新規",""),"")</f>
        <v/>
      </c>
      <c r="Q468" s="290"/>
      <c r="R468" s="259"/>
      <c r="S468" s="204"/>
      <c r="T468" s="84"/>
      <c r="U468" s="85"/>
      <c r="V468" s="86"/>
      <c r="W468" s="87"/>
      <c r="X468" s="87"/>
      <c r="Y468" s="106"/>
      <c r="Z468" s="16"/>
      <c r="AA468" s="15" t="str">
        <f t="shared" si="170"/>
        <v/>
      </c>
      <c r="AB468" s="15" t="str">
        <f t="shared" si="171"/>
        <v/>
      </c>
      <c r="AC468" s="14" t="str">
        <f t="shared" si="172"/>
        <v/>
      </c>
      <c r="AD468" s="6" t="e">
        <f t="shared" si="173"/>
        <v>#N/A</v>
      </c>
      <c r="AE468" s="6" t="e">
        <f t="shared" si="174"/>
        <v>#N/A</v>
      </c>
      <c r="AF468" s="6" t="e">
        <f t="shared" si="175"/>
        <v>#N/A</v>
      </c>
      <c r="AG468" s="6" t="str">
        <f t="shared" si="176"/>
        <v/>
      </c>
      <c r="AH468" s="6">
        <f t="shared" si="177"/>
        <v>1</v>
      </c>
      <c r="AI468" s="6" t="e">
        <f t="shared" si="178"/>
        <v>#N/A</v>
      </c>
      <c r="AJ468" s="6" t="e">
        <f t="shared" si="179"/>
        <v>#N/A</v>
      </c>
      <c r="AK468" s="6" t="e">
        <f t="shared" si="180"/>
        <v>#N/A</v>
      </c>
      <c r="AL468" s="6" t="e">
        <f t="shared" si="181"/>
        <v>#N/A</v>
      </c>
      <c r="AM468" s="7" t="str">
        <f t="shared" si="182"/>
        <v xml:space="preserve"> </v>
      </c>
      <c r="AN468" s="6" t="e">
        <f t="shared" si="183"/>
        <v>#N/A</v>
      </c>
      <c r="AO468" s="6"/>
      <c r="AP468" s="6"/>
      <c r="AQ468" s="6"/>
      <c r="AR468" s="6"/>
      <c r="AS468" s="6"/>
      <c r="AT468" s="6"/>
      <c r="AU468" s="6"/>
      <c r="AV468" s="6"/>
      <c r="AW468" s="6">
        <f t="shared" si="184"/>
        <v>0</v>
      </c>
      <c r="AX468" s="6" t="e">
        <f t="shared" si="185"/>
        <v>#N/A</v>
      </c>
      <c r="AY468" s="6" t="str">
        <f t="shared" si="186"/>
        <v/>
      </c>
      <c r="AZ468" s="6" t="str">
        <f t="shared" si="187"/>
        <v/>
      </c>
      <c r="BA468" s="6" t="str">
        <f t="shared" si="188"/>
        <v/>
      </c>
      <c r="BB468" s="6" t="str">
        <f t="shared" si="189"/>
        <v/>
      </c>
      <c r="BC468" s="40"/>
      <c r="BI468" t="s">
        <v>482</v>
      </c>
      <c r="CS468" s="286"/>
      <c r="CT468" s="288"/>
      <c r="CU468" s="331" t="str">
        <f t="shared" si="192"/>
        <v/>
      </c>
      <c r="CV468" s="1" t="str">
        <f t="shared" si="190"/>
        <v/>
      </c>
      <c r="CW468" s="1" t="str">
        <f t="shared" si="191"/>
        <v/>
      </c>
      <c r="CZ468" s="343" t="str">
        <f t="shared" si="193"/>
        <v/>
      </c>
    </row>
    <row r="469" spans="1:104" s="1" customFormat="1" ht="13.5" customHeight="1" x14ac:dyDescent="0.2">
      <c r="A469" s="61">
        <v>454</v>
      </c>
      <c r="B469" s="218"/>
      <c r="C469" s="218"/>
      <c r="D469" s="218"/>
      <c r="E469" s="218"/>
      <c r="F469" s="218"/>
      <c r="G469" s="218"/>
      <c r="H469" s="218"/>
      <c r="I469" s="218"/>
      <c r="J469" s="218"/>
      <c r="K469" s="218"/>
      <c r="L469" s="219"/>
      <c r="M469" s="218"/>
      <c r="N469" s="254"/>
      <c r="O469" s="255"/>
      <c r="P469" s="293" t="str">
        <f>IF(G469="R",IF(OR(AND(実績自動車一覧!H469=SUM(実績事業所!$B$2-1),3&lt;実績自動車一覧!I469),AND(実績自動車一覧!H469=実績事業所!$B$2,4&gt;実績自動車一覧!I469)),"新規",""),"")</f>
        <v/>
      </c>
      <c r="Q469" s="290"/>
      <c r="R469" s="259"/>
      <c r="S469" s="204"/>
      <c r="T469" s="84"/>
      <c r="U469" s="85"/>
      <c r="V469" s="86"/>
      <c r="W469" s="87"/>
      <c r="X469" s="87"/>
      <c r="Y469" s="106"/>
      <c r="Z469" s="16"/>
      <c r="AA469" s="15" t="str">
        <f t="shared" si="170"/>
        <v/>
      </c>
      <c r="AB469" s="15" t="str">
        <f t="shared" si="171"/>
        <v/>
      </c>
      <c r="AC469" s="14" t="str">
        <f t="shared" si="172"/>
        <v/>
      </c>
      <c r="AD469" s="6" t="e">
        <f t="shared" si="173"/>
        <v>#N/A</v>
      </c>
      <c r="AE469" s="6" t="e">
        <f t="shared" si="174"/>
        <v>#N/A</v>
      </c>
      <c r="AF469" s="6" t="e">
        <f t="shared" si="175"/>
        <v>#N/A</v>
      </c>
      <c r="AG469" s="6" t="str">
        <f t="shared" si="176"/>
        <v/>
      </c>
      <c r="AH469" s="6">
        <f t="shared" si="177"/>
        <v>1</v>
      </c>
      <c r="AI469" s="6" t="e">
        <f t="shared" si="178"/>
        <v>#N/A</v>
      </c>
      <c r="AJ469" s="6" t="e">
        <f t="shared" si="179"/>
        <v>#N/A</v>
      </c>
      <c r="AK469" s="6" t="e">
        <f t="shared" si="180"/>
        <v>#N/A</v>
      </c>
      <c r="AL469" s="6" t="e">
        <f t="shared" si="181"/>
        <v>#N/A</v>
      </c>
      <c r="AM469" s="7" t="str">
        <f t="shared" si="182"/>
        <v xml:space="preserve"> </v>
      </c>
      <c r="AN469" s="6" t="e">
        <f t="shared" si="183"/>
        <v>#N/A</v>
      </c>
      <c r="AO469" s="6"/>
      <c r="AP469" s="6"/>
      <c r="AQ469" s="6"/>
      <c r="AR469" s="6"/>
      <c r="AS469" s="6"/>
      <c r="AT469" s="6"/>
      <c r="AU469" s="6"/>
      <c r="AV469" s="6"/>
      <c r="AW469" s="6">
        <f t="shared" si="184"/>
        <v>0</v>
      </c>
      <c r="AX469" s="6" t="e">
        <f t="shared" si="185"/>
        <v>#N/A</v>
      </c>
      <c r="AY469" s="6" t="str">
        <f t="shared" si="186"/>
        <v/>
      </c>
      <c r="AZ469" s="6" t="str">
        <f t="shared" si="187"/>
        <v/>
      </c>
      <c r="BA469" s="6" t="str">
        <f t="shared" si="188"/>
        <v/>
      </c>
      <c r="BB469" s="6" t="str">
        <f t="shared" si="189"/>
        <v/>
      </c>
      <c r="BC469" s="40"/>
      <c r="BI469" t="s">
        <v>1067</v>
      </c>
      <c r="CS469" s="286"/>
      <c r="CT469" s="288"/>
      <c r="CU469" s="331" t="str">
        <f t="shared" si="192"/>
        <v/>
      </c>
      <c r="CV469" s="1" t="str">
        <f t="shared" si="190"/>
        <v/>
      </c>
      <c r="CW469" s="1" t="str">
        <f t="shared" si="191"/>
        <v/>
      </c>
      <c r="CZ469" s="343" t="str">
        <f t="shared" si="193"/>
        <v/>
      </c>
    </row>
    <row r="470" spans="1:104" s="1" customFormat="1" ht="13.5" customHeight="1" x14ac:dyDescent="0.2">
      <c r="A470" s="61">
        <v>455</v>
      </c>
      <c r="B470" s="218"/>
      <c r="C470" s="218"/>
      <c r="D470" s="218"/>
      <c r="E470" s="218"/>
      <c r="F470" s="218"/>
      <c r="G470" s="218"/>
      <c r="H470" s="218"/>
      <c r="I470" s="218"/>
      <c r="J470" s="218"/>
      <c r="K470" s="218"/>
      <c r="L470" s="219"/>
      <c r="M470" s="218"/>
      <c r="N470" s="254"/>
      <c r="O470" s="255"/>
      <c r="P470" s="293" t="str">
        <f>IF(G470="R",IF(OR(AND(実績自動車一覧!H470=SUM(実績事業所!$B$2-1),3&lt;実績自動車一覧!I470),AND(実績自動車一覧!H470=実績事業所!$B$2,4&gt;実績自動車一覧!I470)),"新規",""),"")</f>
        <v/>
      </c>
      <c r="Q470" s="290"/>
      <c r="R470" s="259"/>
      <c r="S470" s="204"/>
      <c r="T470" s="84"/>
      <c r="U470" s="85"/>
      <c r="V470" s="86"/>
      <c r="W470" s="87"/>
      <c r="X470" s="87"/>
      <c r="Y470" s="106"/>
      <c r="Z470" s="16"/>
      <c r="AA470" s="15" t="str">
        <f t="shared" si="170"/>
        <v/>
      </c>
      <c r="AB470" s="15" t="str">
        <f t="shared" si="171"/>
        <v/>
      </c>
      <c r="AC470" s="14" t="str">
        <f t="shared" si="172"/>
        <v/>
      </c>
      <c r="AD470" s="6" t="e">
        <f t="shared" si="173"/>
        <v>#N/A</v>
      </c>
      <c r="AE470" s="6" t="e">
        <f t="shared" si="174"/>
        <v>#N/A</v>
      </c>
      <c r="AF470" s="6" t="e">
        <f t="shared" si="175"/>
        <v>#N/A</v>
      </c>
      <c r="AG470" s="6" t="str">
        <f t="shared" si="176"/>
        <v/>
      </c>
      <c r="AH470" s="6">
        <f t="shared" si="177"/>
        <v>1</v>
      </c>
      <c r="AI470" s="6" t="e">
        <f t="shared" si="178"/>
        <v>#N/A</v>
      </c>
      <c r="AJ470" s="6" t="e">
        <f t="shared" si="179"/>
        <v>#N/A</v>
      </c>
      <c r="AK470" s="6" t="e">
        <f t="shared" si="180"/>
        <v>#N/A</v>
      </c>
      <c r="AL470" s="6" t="e">
        <f t="shared" si="181"/>
        <v>#N/A</v>
      </c>
      <c r="AM470" s="7" t="str">
        <f t="shared" si="182"/>
        <v xml:space="preserve"> </v>
      </c>
      <c r="AN470" s="6" t="e">
        <f t="shared" si="183"/>
        <v>#N/A</v>
      </c>
      <c r="AO470" s="6"/>
      <c r="AP470" s="6"/>
      <c r="AQ470" s="6"/>
      <c r="AR470" s="6"/>
      <c r="AS470" s="6"/>
      <c r="AT470" s="6"/>
      <c r="AU470" s="6"/>
      <c r="AV470" s="6"/>
      <c r="AW470" s="6">
        <f t="shared" si="184"/>
        <v>0</v>
      </c>
      <c r="AX470" s="6" t="e">
        <f t="shared" si="185"/>
        <v>#N/A</v>
      </c>
      <c r="AY470" s="6" t="str">
        <f t="shared" si="186"/>
        <v/>
      </c>
      <c r="AZ470" s="6" t="str">
        <f t="shared" si="187"/>
        <v/>
      </c>
      <c r="BA470" s="6" t="str">
        <f t="shared" si="188"/>
        <v/>
      </c>
      <c r="BB470" s="6" t="str">
        <f t="shared" si="189"/>
        <v/>
      </c>
      <c r="BC470" s="40"/>
      <c r="BI470" t="s">
        <v>1090</v>
      </c>
      <c r="CS470" s="286"/>
      <c r="CT470" s="288"/>
      <c r="CU470" s="331" t="str">
        <f t="shared" si="192"/>
        <v/>
      </c>
      <c r="CV470" s="1" t="str">
        <f t="shared" si="190"/>
        <v/>
      </c>
      <c r="CW470" s="1" t="str">
        <f t="shared" si="191"/>
        <v/>
      </c>
      <c r="CZ470" s="343" t="str">
        <f t="shared" si="193"/>
        <v/>
      </c>
    </row>
    <row r="471" spans="1:104" s="1" customFormat="1" ht="13.5" customHeight="1" x14ac:dyDescent="0.2">
      <c r="A471" s="61">
        <v>456</v>
      </c>
      <c r="B471" s="218"/>
      <c r="C471" s="218"/>
      <c r="D471" s="218"/>
      <c r="E471" s="218"/>
      <c r="F471" s="218"/>
      <c r="G471" s="218"/>
      <c r="H471" s="218"/>
      <c r="I471" s="218"/>
      <c r="J471" s="218"/>
      <c r="K471" s="218"/>
      <c r="L471" s="219"/>
      <c r="M471" s="218"/>
      <c r="N471" s="254"/>
      <c r="O471" s="255"/>
      <c r="P471" s="293" t="str">
        <f>IF(G471="R",IF(OR(AND(実績自動車一覧!H471=SUM(実績事業所!$B$2-1),3&lt;実績自動車一覧!I471),AND(実績自動車一覧!H471=実績事業所!$B$2,4&gt;実績自動車一覧!I471)),"新規",""),"")</f>
        <v/>
      </c>
      <c r="Q471" s="290"/>
      <c r="R471" s="259"/>
      <c r="S471" s="204"/>
      <c r="T471" s="84"/>
      <c r="U471" s="85"/>
      <c r="V471" s="86"/>
      <c r="W471" s="87"/>
      <c r="X471" s="87"/>
      <c r="Y471" s="106"/>
      <c r="Z471" s="16"/>
      <c r="AA471" s="15" t="str">
        <f t="shared" si="170"/>
        <v/>
      </c>
      <c r="AB471" s="15" t="str">
        <f t="shared" si="171"/>
        <v/>
      </c>
      <c r="AC471" s="14" t="str">
        <f t="shared" si="172"/>
        <v/>
      </c>
      <c r="AD471" s="6" t="e">
        <f t="shared" si="173"/>
        <v>#N/A</v>
      </c>
      <c r="AE471" s="6" t="e">
        <f t="shared" si="174"/>
        <v>#N/A</v>
      </c>
      <c r="AF471" s="6" t="e">
        <f t="shared" si="175"/>
        <v>#N/A</v>
      </c>
      <c r="AG471" s="6" t="str">
        <f t="shared" si="176"/>
        <v/>
      </c>
      <c r="AH471" s="6">
        <f t="shared" si="177"/>
        <v>1</v>
      </c>
      <c r="AI471" s="6" t="e">
        <f t="shared" si="178"/>
        <v>#N/A</v>
      </c>
      <c r="AJ471" s="6" t="e">
        <f t="shared" si="179"/>
        <v>#N/A</v>
      </c>
      <c r="AK471" s="6" t="e">
        <f t="shared" si="180"/>
        <v>#N/A</v>
      </c>
      <c r="AL471" s="6" t="e">
        <f t="shared" si="181"/>
        <v>#N/A</v>
      </c>
      <c r="AM471" s="7" t="str">
        <f t="shared" si="182"/>
        <v xml:space="preserve"> </v>
      </c>
      <c r="AN471" s="6" t="e">
        <f t="shared" si="183"/>
        <v>#N/A</v>
      </c>
      <c r="AO471" s="6"/>
      <c r="AP471" s="6"/>
      <c r="AQ471" s="6"/>
      <c r="AR471" s="6"/>
      <c r="AS471" s="6"/>
      <c r="AT471" s="6"/>
      <c r="AU471" s="6"/>
      <c r="AV471" s="6"/>
      <c r="AW471" s="6">
        <f t="shared" si="184"/>
        <v>0</v>
      </c>
      <c r="AX471" s="6" t="e">
        <f t="shared" si="185"/>
        <v>#N/A</v>
      </c>
      <c r="AY471" s="6" t="str">
        <f t="shared" si="186"/>
        <v/>
      </c>
      <c r="AZ471" s="6" t="str">
        <f t="shared" si="187"/>
        <v/>
      </c>
      <c r="BA471" s="6" t="str">
        <f t="shared" si="188"/>
        <v/>
      </c>
      <c r="BB471" s="6" t="str">
        <f t="shared" si="189"/>
        <v/>
      </c>
      <c r="BC471" s="40"/>
      <c r="BI471" t="s">
        <v>358</v>
      </c>
      <c r="CS471" s="286"/>
      <c r="CT471" s="288"/>
      <c r="CU471" s="331" t="str">
        <f t="shared" si="192"/>
        <v/>
      </c>
      <c r="CV471" s="1" t="str">
        <f t="shared" si="190"/>
        <v/>
      </c>
      <c r="CW471" s="1" t="str">
        <f t="shared" si="191"/>
        <v/>
      </c>
      <c r="CZ471" s="343" t="str">
        <f t="shared" si="193"/>
        <v/>
      </c>
    </row>
    <row r="472" spans="1:104" s="1" customFormat="1" ht="13.5" customHeight="1" x14ac:dyDescent="0.2">
      <c r="A472" s="61">
        <v>457</v>
      </c>
      <c r="B472" s="218"/>
      <c r="C472" s="218"/>
      <c r="D472" s="218"/>
      <c r="E472" s="218"/>
      <c r="F472" s="218"/>
      <c r="G472" s="218"/>
      <c r="H472" s="218"/>
      <c r="I472" s="218"/>
      <c r="J472" s="218"/>
      <c r="K472" s="218"/>
      <c r="L472" s="219"/>
      <c r="M472" s="218"/>
      <c r="N472" s="254"/>
      <c r="O472" s="255"/>
      <c r="P472" s="293" t="str">
        <f>IF(G472="R",IF(OR(AND(実績自動車一覧!H472=SUM(実績事業所!$B$2-1),3&lt;実績自動車一覧!I472),AND(実績自動車一覧!H472=実績事業所!$B$2,4&gt;実績自動車一覧!I472)),"新規",""),"")</f>
        <v/>
      </c>
      <c r="Q472" s="290"/>
      <c r="R472" s="259"/>
      <c r="S472" s="204"/>
      <c r="T472" s="84"/>
      <c r="U472" s="85"/>
      <c r="V472" s="86"/>
      <c r="W472" s="87"/>
      <c r="X472" s="87"/>
      <c r="Y472" s="106"/>
      <c r="Z472" s="16"/>
      <c r="AA472" s="15" t="str">
        <f t="shared" ref="AA472:AA535" si="194">IF(Q472="","",Q472)</f>
        <v/>
      </c>
      <c r="AB472" s="15" t="str">
        <f t="shared" ref="AB472:AB535" si="195">IF(R472="","",R472)</f>
        <v/>
      </c>
      <c r="AC472" s="14" t="str">
        <f t="shared" ref="AC472:AC535" si="196">IF(ISBLANK(J472)=TRUE,"",IF(OR(ISBLANK(B472)=TRUE),1,""))</f>
        <v/>
      </c>
      <c r="AD472" s="6" t="e">
        <f t="shared" ref="AD472:AD535" si="197">VLOOKUP(J472,$BD$17:$BG$23,2,FALSE)</f>
        <v>#N/A</v>
      </c>
      <c r="AE472" s="6" t="e">
        <f t="shared" ref="AE472:AE535" si="198">VLOOKUP(J472,$BD$17:$BG$23,3,FALSE)</f>
        <v>#N/A</v>
      </c>
      <c r="AF472" s="6" t="e">
        <f t="shared" ref="AF472:AF535" si="199">VLOOKUP(J472,$BD$17:$BG$23,4,FALSE)</f>
        <v>#N/A</v>
      </c>
      <c r="AG472" s="6" t="str">
        <f t="shared" ref="AG472:AG535" si="200">IF(ISERROR(SEARCH("-",K472,1))=TRUE,ASC(UPPER(K472)),ASC(UPPER(LEFT(K472,SEARCH("-",K472,1)-1))))</f>
        <v/>
      </c>
      <c r="AH472" s="6">
        <f t="shared" ref="AH472:AH535" si="201">IF(L472&gt;3500,L472/1000,1)</f>
        <v>1</v>
      </c>
      <c r="AI472" s="6" t="e">
        <f t="shared" ref="AI472:AI535" si="202">IF(AF472=9,0,IF(L472&lt;=1700,1,IF(L472&lt;=2500,2,IF(L472&lt;=3500,3,4))))</f>
        <v>#N/A</v>
      </c>
      <c r="AJ472" s="6" t="e">
        <f t="shared" ref="AJ472:AJ535" si="203">IF(AF472=5,0,IF(AF472=9,0,IF(L472&lt;=1700,1,IF(L472&lt;=2500,2,IF(L472&lt;=3500,3,4)))))</f>
        <v>#N/A</v>
      </c>
      <c r="AK472" s="6" t="e">
        <f t="shared" ref="AK472:AK535" si="204">VLOOKUP(M472,$BL$17:$BM$27,2,FALSE)</f>
        <v>#N/A</v>
      </c>
      <c r="AL472" s="6" t="e">
        <f t="shared" ref="AL472:AL535" si="205">VLOOKUP(AN472,排出係数表,9,FALSE)</f>
        <v>#N/A</v>
      </c>
      <c r="AM472" s="7" t="str">
        <f t="shared" ref="AM472:AM535" si="206">IF(OR(ISBLANK(M472)=TRUE,ISBLANK(B472)=TRUE)," ",P472&amp;CONCATENATE(B472,AF472,AI472))</f>
        <v xml:space="preserve"> </v>
      </c>
      <c r="AN472" s="6" t="e">
        <f t="shared" ref="AN472:AN535" si="207">CONCATENATE(AD472,AJ472,AK472,AG472)</f>
        <v>#N/A</v>
      </c>
      <c r="AO472" s="6"/>
      <c r="AP472" s="6"/>
      <c r="AQ472" s="6"/>
      <c r="AR472" s="6"/>
      <c r="AS472" s="6"/>
      <c r="AT472" s="6"/>
      <c r="AU472" s="6"/>
      <c r="AV472" s="6"/>
      <c r="AW472" s="6">
        <f t="shared" ref="AW472:AW535" si="208">IF(AND(N472="なし",O472="なし"),0,IF(AND(N472="",O472=""),0,IF(AND(N472="",O472="なし"),0,IF(AND(N472="なし",O472=""),0,1))))</f>
        <v>0</v>
      </c>
      <c r="AX472" s="6" t="e">
        <f t="shared" ref="AX472:AX535" si="209">VLOOKUP(AN472,排出係数表,8,FALSE)</f>
        <v>#N/A</v>
      </c>
      <c r="AY472" s="6" t="str">
        <f t="shared" ref="AY472:AY535" si="210">IF(J472="","",VLOOKUP(J472,$BD$17:$BH$25,5,FALSE))</f>
        <v/>
      </c>
      <c r="AZ472" s="6" t="str">
        <f t="shared" ref="AZ472:AZ535" si="211">IF(D472="","",VLOOKUP(CONCATENATE("A",LEFT(D472)),$BW$17:$BX$26,2,FALSE))</f>
        <v/>
      </c>
      <c r="BA472" s="6" t="str">
        <f t="shared" ref="BA472:BA535" si="212">IF(AY472=AZ472,"",1)</f>
        <v/>
      </c>
      <c r="BB472" s="6" t="str">
        <f t="shared" ref="BB472:BB535" si="213">CONCATENATE(C472,D472,E472,F472)</f>
        <v/>
      </c>
      <c r="BC472" s="40"/>
      <c r="BI472" t="s">
        <v>160</v>
      </c>
      <c r="CS472" s="286"/>
      <c r="CT472" s="288"/>
      <c r="CU472" s="331" t="str">
        <f t="shared" si="192"/>
        <v/>
      </c>
      <c r="CV472" s="1" t="str">
        <f t="shared" ref="CV472:CV535" si="214">IF(P472="","",IF(P472="新規",P472&amp;CU472,IF(P472="減車",P472&amp;CU472,"")))</f>
        <v/>
      </c>
      <c r="CW472" s="1" t="str">
        <f t="shared" ref="CW472:CW535" si="215">IF("新規"=P472,IF(OR(N472="あり",O472="あり(H17あり)",O472="あり(H17なし)"),"新規後付",""),IF("減車"=P472,IF(OR(N472="あり",O472="あり(H17あり)",O472="あり(H17なし)"),"減車後付",""),""))</f>
        <v/>
      </c>
      <c r="CZ472" s="343" t="str">
        <f t="shared" si="193"/>
        <v/>
      </c>
    </row>
    <row r="473" spans="1:104" s="1" customFormat="1" ht="13.5" customHeight="1" x14ac:dyDescent="0.2">
      <c r="A473" s="61">
        <v>458</v>
      </c>
      <c r="B473" s="218"/>
      <c r="C473" s="218"/>
      <c r="D473" s="218"/>
      <c r="E473" s="218"/>
      <c r="F473" s="218"/>
      <c r="G473" s="218"/>
      <c r="H473" s="218"/>
      <c r="I473" s="218"/>
      <c r="J473" s="218"/>
      <c r="K473" s="218"/>
      <c r="L473" s="219"/>
      <c r="M473" s="218"/>
      <c r="N473" s="254"/>
      <c r="O473" s="255"/>
      <c r="P473" s="293" t="str">
        <f>IF(G473="R",IF(OR(AND(実績自動車一覧!H473=SUM(実績事業所!$B$2-1),3&lt;実績自動車一覧!I473),AND(実績自動車一覧!H473=実績事業所!$B$2,4&gt;実績自動車一覧!I473)),"新規",""),"")</f>
        <v/>
      </c>
      <c r="Q473" s="290"/>
      <c r="R473" s="259"/>
      <c r="S473" s="204"/>
      <c r="T473" s="84"/>
      <c r="U473" s="85"/>
      <c r="V473" s="86"/>
      <c r="W473" s="87"/>
      <c r="X473" s="87"/>
      <c r="Y473" s="106"/>
      <c r="Z473" s="16"/>
      <c r="AA473" s="15" t="str">
        <f t="shared" si="194"/>
        <v/>
      </c>
      <c r="AB473" s="15" t="str">
        <f t="shared" si="195"/>
        <v/>
      </c>
      <c r="AC473" s="14" t="str">
        <f t="shared" si="196"/>
        <v/>
      </c>
      <c r="AD473" s="6" t="e">
        <f t="shared" si="197"/>
        <v>#N/A</v>
      </c>
      <c r="AE473" s="6" t="e">
        <f t="shared" si="198"/>
        <v>#N/A</v>
      </c>
      <c r="AF473" s="6" t="e">
        <f t="shared" si="199"/>
        <v>#N/A</v>
      </c>
      <c r="AG473" s="6" t="str">
        <f t="shared" si="200"/>
        <v/>
      </c>
      <c r="AH473" s="6">
        <f t="shared" si="201"/>
        <v>1</v>
      </c>
      <c r="AI473" s="6" t="e">
        <f t="shared" si="202"/>
        <v>#N/A</v>
      </c>
      <c r="AJ473" s="6" t="e">
        <f t="shared" si="203"/>
        <v>#N/A</v>
      </c>
      <c r="AK473" s="6" t="e">
        <f t="shared" si="204"/>
        <v>#N/A</v>
      </c>
      <c r="AL473" s="6" t="e">
        <f t="shared" si="205"/>
        <v>#N/A</v>
      </c>
      <c r="AM473" s="7" t="str">
        <f t="shared" si="206"/>
        <v xml:space="preserve"> </v>
      </c>
      <c r="AN473" s="6" t="e">
        <f t="shared" si="207"/>
        <v>#N/A</v>
      </c>
      <c r="AO473" s="6"/>
      <c r="AP473" s="6"/>
      <c r="AQ473" s="6"/>
      <c r="AR473" s="6"/>
      <c r="AS473" s="6"/>
      <c r="AT473" s="6"/>
      <c r="AU473" s="6"/>
      <c r="AV473" s="6"/>
      <c r="AW473" s="6">
        <f t="shared" si="208"/>
        <v>0</v>
      </c>
      <c r="AX473" s="6" t="e">
        <f t="shared" si="209"/>
        <v>#N/A</v>
      </c>
      <c r="AY473" s="6" t="str">
        <f t="shared" si="210"/>
        <v/>
      </c>
      <c r="AZ473" s="6" t="str">
        <f t="shared" si="211"/>
        <v/>
      </c>
      <c r="BA473" s="6" t="str">
        <f t="shared" si="212"/>
        <v/>
      </c>
      <c r="BB473" s="6" t="str">
        <f t="shared" si="213"/>
        <v/>
      </c>
      <c r="BC473" s="40"/>
      <c r="BI473" t="s">
        <v>166</v>
      </c>
      <c r="CS473" s="286"/>
      <c r="CT473" s="288"/>
      <c r="CU473" s="331" t="str">
        <f t="shared" si="192"/>
        <v/>
      </c>
      <c r="CV473" s="1" t="str">
        <f t="shared" si="214"/>
        <v/>
      </c>
      <c r="CW473" s="1" t="str">
        <f t="shared" si="215"/>
        <v/>
      </c>
      <c r="CZ473" s="343" t="str">
        <f t="shared" si="193"/>
        <v/>
      </c>
    </row>
    <row r="474" spans="1:104" s="1" customFormat="1" ht="13.5" customHeight="1" x14ac:dyDescent="0.2">
      <c r="A474" s="61">
        <v>459</v>
      </c>
      <c r="B474" s="218"/>
      <c r="C474" s="218"/>
      <c r="D474" s="218"/>
      <c r="E474" s="218"/>
      <c r="F474" s="218"/>
      <c r="G474" s="218"/>
      <c r="H474" s="218"/>
      <c r="I474" s="218"/>
      <c r="J474" s="218"/>
      <c r="K474" s="218"/>
      <c r="L474" s="219"/>
      <c r="M474" s="218"/>
      <c r="N474" s="254"/>
      <c r="O474" s="255"/>
      <c r="P474" s="293" t="str">
        <f>IF(G474="R",IF(OR(AND(実績自動車一覧!H474=SUM(実績事業所!$B$2-1),3&lt;実績自動車一覧!I474),AND(実績自動車一覧!H474=実績事業所!$B$2,4&gt;実績自動車一覧!I474)),"新規",""),"")</f>
        <v/>
      </c>
      <c r="Q474" s="290"/>
      <c r="R474" s="259"/>
      <c r="S474" s="204"/>
      <c r="T474" s="84"/>
      <c r="U474" s="85"/>
      <c r="V474" s="86"/>
      <c r="W474" s="87"/>
      <c r="X474" s="87"/>
      <c r="Y474" s="106"/>
      <c r="Z474" s="16"/>
      <c r="AA474" s="15" t="str">
        <f t="shared" si="194"/>
        <v/>
      </c>
      <c r="AB474" s="15" t="str">
        <f t="shared" si="195"/>
        <v/>
      </c>
      <c r="AC474" s="14" t="str">
        <f t="shared" si="196"/>
        <v/>
      </c>
      <c r="AD474" s="6" t="e">
        <f t="shared" si="197"/>
        <v>#N/A</v>
      </c>
      <c r="AE474" s="6" t="e">
        <f t="shared" si="198"/>
        <v>#N/A</v>
      </c>
      <c r="AF474" s="6" t="e">
        <f t="shared" si="199"/>
        <v>#N/A</v>
      </c>
      <c r="AG474" s="6" t="str">
        <f t="shared" si="200"/>
        <v/>
      </c>
      <c r="AH474" s="6">
        <f t="shared" si="201"/>
        <v>1</v>
      </c>
      <c r="AI474" s="6" t="e">
        <f t="shared" si="202"/>
        <v>#N/A</v>
      </c>
      <c r="AJ474" s="6" t="e">
        <f t="shared" si="203"/>
        <v>#N/A</v>
      </c>
      <c r="AK474" s="6" t="e">
        <f t="shared" si="204"/>
        <v>#N/A</v>
      </c>
      <c r="AL474" s="6" t="e">
        <f t="shared" si="205"/>
        <v>#N/A</v>
      </c>
      <c r="AM474" s="7" t="str">
        <f t="shared" si="206"/>
        <v xml:space="preserve"> </v>
      </c>
      <c r="AN474" s="6" t="e">
        <f t="shared" si="207"/>
        <v>#N/A</v>
      </c>
      <c r="AO474" s="6"/>
      <c r="AP474" s="6"/>
      <c r="AQ474" s="6"/>
      <c r="AR474" s="6"/>
      <c r="AS474" s="6"/>
      <c r="AT474" s="6"/>
      <c r="AU474" s="6"/>
      <c r="AV474" s="6"/>
      <c r="AW474" s="6">
        <f t="shared" si="208"/>
        <v>0</v>
      </c>
      <c r="AX474" s="6" t="e">
        <f t="shared" si="209"/>
        <v>#N/A</v>
      </c>
      <c r="AY474" s="6" t="str">
        <f t="shared" si="210"/>
        <v/>
      </c>
      <c r="AZ474" s="6" t="str">
        <f t="shared" si="211"/>
        <v/>
      </c>
      <c r="BA474" s="6" t="str">
        <f t="shared" si="212"/>
        <v/>
      </c>
      <c r="BB474" s="6" t="str">
        <f t="shared" si="213"/>
        <v/>
      </c>
      <c r="BC474" s="40"/>
      <c r="BI474" t="s">
        <v>359</v>
      </c>
      <c r="CS474" s="286"/>
      <c r="CT474" s="288"/>
      <c r="CU474" s="331" t="str">
        <f t="shared" si="192"/>
        <v/>
      </c>
      <c r="CV474" s="1" t="str">
        <f t="shared" si="214"/>
        <v/>
      </c>
      <c r="CW474" s="1" t="str">
        <f t="shared" si="215"/>
        <v/>
      </c>
      <c r="CZ474" s="343" t="str">
        <f t="shared" si="193"/>
        <v/>
      </c>
    </row>
    <row r="475" spans="1:104" s="1" customFormat="1" ht="13.5" customHeight="1" x14ac:dyDescent="0.2">
      <c r="A475" s="61">
        <v>460</v>
      </c>
      <c r="B475" s="218"/>
      <c r="C475" s="218"/>
      <c r="D475" s="218"/>
      <c r="E475" s="218"/>
      <c r="F475" s="218"/>
      <c r="G475" s="218"/>
      <c r="H475" s="218"/>
      <c r="I475" s="218"/>
      <c r="J475" s="218"/>
      <c r="K475" s="218"/>
      <c r="L475" s="219"/>
      <c r="M475" s="218"/>
      <c r="N475" s="254"/>
      <c r="O475" s="255"/>
      <c r="P475" s="293" t="str">
        <f>IF(G475="R",IF(OR(AND(実績自動車一覧!H475=SUM(実績事業所!$B$2-1),3&lt;実績自動車一覧!I475),AND(実績自動車一覧!H475=実績事業所!$B$2,4&gt;実績自動車一覧!I475)),"新規",""),"")</f>
        <v/>
      </c>
      <c r="Q475" s="290"/>
      <c r="R475" s="259"/>
      <c r="S475" s="204"/>
      <c r="T475" s="84"/>
      <c r="U475" s="85"/>
      <c r="V475" s="86"/>
      <c r="W475" s="87"/>
      <c r="X475" s="87"/>
      <c r="Y475" s="106"/>
      <c r="Z475" s="16"/>
      <c r="AA475" s="15" t="str">
        <f t="shared" si="194"/>
        <v/>
      </c>
      <c r="AB475" s="15" t="str">
        <f t="shared" si="195"/>
        <v/>
      </c>
      <c r="AC475" s="14" t="str">
        <f t="shared" si="196"/>
        <v/>
      </c>
      <c r="AD475" s="6" t="e">
        <f t="shared" si="197"/>
        <v>#N/A</v>
      </c>
      <c r="AE475" s="6" t="e">
        <f t="shared" si="198"/>
        <v>#N/A</v>
      </c>
      <c r="AF475" s="6" t="e">
        <f t="shared" si="199"/>
        <v>#N/A</v>
      </c>
      <c r="AG475" s="6" t="str">
        <f t="shared" si="200"/>
        <v/>
      </c>
      <c r="AH475" s="6">
        <f t="shared" si="201"/>
        <v>1</v>
      </c>
      <c r="AI475" s="6" t="e">
        <f t="shared" si="202"/>
        <v>#N/A</v>
      </c>
      <c r="AJ475" s="6" t="e">
        <f t="shared" si="203"/>
        <v>#N/A</v>
      </c>
      <c r="AK475" s="6" t="e">
        <f t="shared" si="204"/>
        <v>#N/A</v>
      </c>
      <c r="AL475" s="6" t="e">
        <f t="shared" si="205"/>
        <v>#N/A</v>
      </c>
      <c r="AM475" s="7" t="str">
        <f t="shared" si="206"/>
        <v xml:space="preserve"> </v>
      </c>
      <c r="AN475" s="6" t="e">
        <f t="shared" si="207"/>
        <v>#N/A</v>
      </c>
      <c r="AO475" s="6"/>
      <c r="AP475" s="6"/>
      <c r="AQ475" s="6"/>
      <c r="AR475" s="6"/>
      <c r="AS475" s="6"/>
      <c r="AT475" s="6"/>
      <c r="AU475" s="6"/>
      <c r="AV475" s="6"/>
      <c r="AW475" s="6">
        <f t="shared" si="208"/>
        <v>0</v>
      </c>
      <c r="AX475" s="6" t="e">
        <f t="shared" si="209"/>
        <v>#N/A</v>
      </c>
      <c r="AY475" s="6" t="str">
        <f t="shared" si="210"/>
        <v/>
      </c>
      <c r="AZ475" s="6" t="str">
        <f t="shared" si="211"/>
        <v/>
      </c>
      <c r="BA475" s="6" t="str">
        <f t="shared" si="212"/>
        <v/>
      </c>
      <c r="BB475" s="6" t="str">
        <f t="shared" si="213"/>
        <v/>
      </c>
      <c r="BC475" s="40"/>
      <c r="BI475" t="s">
        <v>161</v>
      </c>
      <c r="CS475" s="286"/>
      <c r="CT475" s="288"/>
      <c r="CU475" s="331" t="str">
        <f t="shared" si="192"/>
        <v/>
      </c>
      <c r="CV475" s="1" t="str">
        <f t="shared" si="214"/>
        <v/>
      </c>
      <c r="CW475" s="1" t="str">
        <f t="shared" si="215"/>
        <v/>
      </c>
      <c r="CZ475" s="343" t="str">
        <f t="shared" si="193"/>
        <v/>
      </c>
    </row>
    <row r="476" spans="1:104" s="1" customFormat="1" ht="13.5" customHeight="1" x14ac:dyDescent="0.2">
      <c r="A476" s="61">
        <v>461</v>
      </c>
      <c r="B476" s="218"/>
      <c r="C476" s="218"/>
      <c r="D476" s="218"/>
      <c r="E476" s="218"/>
      <c r="F476" s="218"/>
      <c r="G476" s="218"/>
      <c r="H476" s="218"/>
      <c r="I476" s="218"/>
      <c r="J476" s="218"/>
      <c r="K476" s="218"/>
      <c r="L476" s="219"/>
      <c r="M476" s="218"/>
      <c r="N476" s="254"/>
      <c r="O476" s="255"/>
      <c r="P476" s="293" t="str">
        <f>IF(G476="R",IF(OR(AND(実績自動車一覧!H476=SUM(実績事業所!$B$2-1),3&lt;実績自動車一覧!I476),AND(実績自動車一覧!H476=実績事業所!$B$2,4&gt;実績自動車一覧!I476)),"新規",""),"")</f>
        <v/>
      </c>
      <c r="Q476" s="290"/>
      <c r="R476" s="259"/>
      <c r="S476" s="204"/>
      <c r="T476" s="84"/>
      <c r="U476" s="85"/>
      <c r="V476" s="86"/>
      <c r="W476" s="87"/>
      <c r="X476" s="87"/>
      <c r="Y476" s="106"/>
      <c r="Z476" s="16"/>
      <c r="AA476" s="15" t="str">
        <f t="shared" si="194"/>
        <v/>
      </c>
      <c r="AB476" s="15" t="str">
        <f t="shared" si="195"/>
        <v/>
      </c>
      <c r="AC476" s="14" t="str">
        <f t="shared" si="196"/>
        <v/>
      </c>
      <c r="AD476" s="6" t="e">
        <f t="shared" si="197"/>
        <v>#N/A</v>
      </c>
      <c r="AE476" s="6" t="e">
        <f t="shared" si="198"/>
        <v>#N/A</v>
      </c>
      <c r="AF476" s="6" t="e">
        <f t="shared" si="199"/>
        <v>#N/A</v>
      </c>
      <c r="AG476" s="6" t="str">
        <f t="shared" si="200"/>
        <v/>
      </c>
      <c r="AH476" s="6">
        <f t="shared" si="201"/>
        <v>1</v>
      </c>
      <c r="AI476" s="6" t="e">
        <f t="shared" si="202"/>
        <v>#N/A</v>
      </c>
      <c r="AJ476" s="6" t="e">
        <f t="shared" si="203"/>
        <v>#N/A</v>
      </c>
      <c r="AK476" s="6" t="e">
        <f t="shared" si="204"/>
        <v>#N/A</v>
      </c>
      <c r="AL476" s="6" t="e">
        <f t="shared" si="205"/>
        <v>#N/A</v>
      </c>
      <c r="AM476" s="7" t="str">
        <f t="shared" si="206"/>
        <v xml:space="preserve"> </v>
      </c>
      <c r="AN476" s="6" t="e">
        <f t="shared" si="207"/>
        <v>#N/A</v>
      </c>
      <c r="AO476" s="6"/>
      <c r="AP476" s="6"/>
      <c r="AQ476" s="6"/>
      <c r="AR476" s="6"/>
      <c r="AS476" s="6"/>
      <c r="AT476" s="6"/>
      <c r="AU476" s="6"/>
      <c r="AV476" s="6"/>
      <c r="AW476" s="6">
        <f t="shared" si="208"/>
        <v>0</v>
      </c>
      <c r="AX476" s="6" t="e">
        <f t="shared" si="209"/>
        <v>#N/A</v>
      </c>
      <c r="AY476" s="6" t="str">
        <f t="shared" si="210"/>
        <v/>
      </c>
      <c r="AZ476" s="6" t="str">
        <f t="shared" si="211"/>
        <v/>
      </c>
      <c r="BA476" s="6" t="str">
        <f t="shared" si="212"/>
        <v/>
      </c>
      <c r="BB476" s="6" t="str">
        <f t="shared" si="213"/>
        <v/>
      </c>
      <c r="BC476" s="40"/>
      <c r="BI476" t="s">
        <v>167</v>
      </c>
      <c r="CS476" s="286"/>
      <c r="CT476" s="288"/>
      <c r="CU476" s="331" t="str">
        <f t="shared" si="192"/>
        <v/>
      </c>
      <c r="CV476" s="1" t="str">
        <f t="shared" si="214"/>
        <v/>
      </c>
      <c r="CW476" s="1" t="str">
        <f t="shared" si="215"/>
        <v/>
      </c>
      <c r="CZ476" s="343" t="str">
        <f t="shared" si="193"/>
        <v/>
      </c>
    </row>
    <row r="477" spans="1:104" s="1" customFormat="1" ht="13.5" customHeight="1" x14ac:dyDescent="0.2">
      <c r="A477" s="61">
        <v>462</v>
      </c>
      <c r="B477" s="218"/>
      <c r="C477" s="218"/>
      <c r="D477" s="218"/>
      <c r="E477" s="218"/>
      <c r="F477" s="218"/>
      <c r="G477" s="218"/>
      <c r="H477" s="218"/>
      <c r="I477" s="218"/>
      <c r="J477" s="218"/>
      <c r="K477" s="218"/>
      <c r="L477" s="219"/>
      <c r="M477" s="218"/>
      <c r="N477" s="254"/>
      <c r="O477" s="255"/>
      <c r="P477" s="293" t="str">
        <f>IF(G477="R",IF(OR(AND(実績自動車一覧!H477=SUM(実績事業所!$B$2-1),3&lt;実績自動車一覧!I477),AND(実績自動車一覧!H477=実績事業所!$B$2,4&gt;実績自動車一覧!I477)),"新規",""),"")</f>
        <v/>
      </c>
      <c r="Q477" s="290"/>
      <c r="R477" s="259"/>
      <c r="S477" s="204"/>
      <c r="T477" s="84"/>
      <c r="U477" s="85"/>
      <c r="V477" s="86"/>
      <c r="W477" s="87"/>
      <c r="X477" s="87"/>
      <c r="Y477" s="106"/>
      <c r="Z477" s="16"/>
      <c r="AA477" s="15" t="str">
        <f t="shared" si="194"/>
        <v/>
      </c>
      <c r="AB477" s="15" t="str">
        <f t="shared" si="195"/>
        <v/>
      </c>
      <c r="AC477" s="14" t="str">
        <f t="shared" si="196"/>
        <v/>
      </c>
      <c r="AD477" s="6" t="e">
        <f t="shared" si="197"/>
        <v>#N/A</v>
      </c>
      <c r="AE477" s="6" t="e">
        <f t="shared" si="198"/>
        <v>#N/A</v>
      </c>
      <c r="AF477" s="6" t="e">
        <f t="shared" si="199"/>
        <v>#N/A</v>
      </c>
      <c r="AG477" s="6" t="str">
        <f t="shared" si="200"/>
        <v/>
      </c>
      <c r="AH477" s="6">
        <f t="shared" si="201"/>
        <v>1</v>
      </c>
      <c r="AI477" s="6" t="e">
        <f t="shared" si="202"/>
        <v>#N/A</v>
      </c>
      <c r="AJ477" s="6" t="e">
        <f t="shared" si="203"/>
        <v>#N/A</v>
      </c>
      <c r="AK477" s="6" t="e">
        <f t="shared" si="204"/>
        <v>#N/A</v>
      </c>
      <c r="AL477" s="6" t="e">
        <f t="shared" si="205"/>
        <v>#N/A</v>
      </c>
      <c r="AM477" s="7" t="str">
        <f t="shared" si="206"/>
        <v xml:space="preserve"> </v>
      </c>
      <c r="AN477" s="6" t="e">
        <f t="shared" si="207"/>
        <v>#N/A</v>
      </c>
      <c r="AO477" s="6"/>
      <c r="AP477" s="6"/>
      <c r="AQ477" s="6"/>
      <c r="AR477" s="6"/>
      <c r="AS477" s="6"/>
      <c r="AT477" s="6"/>
      <c r="AU477" s="6"/>
      <c r="AV477" s="6"/>
      <c r="AW477" s="6">
        <f t="shared" si="208"/>
        <v>0</v>
      </c>
      <c r="AX477" s="6" t="e">
        <f t="shared" si="209"/>
        <v>#N/A</v>
      </c>
      <c r="AY477" s="6" t="str">
        <f t="shared" si="210"/>
        <v/>
      </c>
      <c r="AZ477" s="6" t="str">
        <f t="shared" si="211"/>
        <v/>
      </c>
      <c r="BA477" s="6" t="str">
        <f t="shared" si="212"/>
        <v/>
      </c>
      <c r="BB477" s="6" t="str">
        <f t="shared" si="213"/>
        <v/>
      </c>
      <c r="BC477" s="40"/>
      <c r="BI477" t="s">
        <v>368</v>
      </c>
      <c r="CS477" s="286"/>
      <c r="CT477" s="288"/>
      <c r="CU477" s="331" t="str">
        <f t="shared" si="192"/>
        <v/>
      </c>
      <c r="CV477" s="1" t="str">
        <f t="shared" si="214"/>
        <v/>
      </c>
      <c r="CW477" s="1" t="str">
        <f t="shared" si="215"/>
        <v/>
      </c>
      <c r="CZ477" s="343" t="str">
        <f t="shared" si="193"/>
        <v/>
      </c>
    </row>
    <row r="478" spans="1:104" s="1" customFormat="1" ht="13.5" customHeight="1" x14ac:dyDescent="0.2">
      <c r="A478" s="61">
        <v>463</v>
      </c>
      <c r="B478" s="218"/>
      <c r="C478" s="218"/>
      <c r="D478" s="218"/>
      <c r="E478" s="218"/>
      <c r="F478" s="218"/>
      <c r="G478" s="218"/>
      <c r="H478" s="218"/>
      <c r="I478" s="218"/>
      <c r="J478" s="218"/>
      <c r="K478" s="218"/>
      <c r="L478" s="219"/>
      <c r="M478" s="218"/>
      <c r="N478" s="254"/>
      <c r="O478" s="255"/>
      <c r="P478" s="293" t="str">
        <f>IF(G478="R",IF(OR(AND(実績自動車一覧!H478=SUM(実績事業所!$B$2-1),3&lt;実績自動車一覧!I478),AND(実績自動車一覧!H478=実績事業所!$B$2,4&gt;実績自動車一覧!I478)),"新規",""),"")</f>
        <v/>
      </c>
      <c r="Q478" s="290"/>
      <c r="R478" s="259"/>
      <c r="S478" s="204"/>
      <c r="T478" s="84"/>
      <c r="U478" s="85"/>
      <c r="V478" s="86"/>
      <c r="W478" s="87"/>
      <c r="X478" s="87"/>
      <c r="Y478" s="106"/>
      <c r="Z478" s="16"/>
      <c r="AA478" s="15" t="str">
        <f t="shared" si="194"/>
        <v/>
      </c>
      <c r="AB478" s="15" t="str">
        <f t="shared" si="195"/>
        <v/>
      </c>
      <c r="AC478" s="14" t="str">
        <f t="shared" si="196"/>
        <v/>
      </c>
      <c r="AD478" s="6" t="e">
        <f t="shared" si="197"/>
        <v>#N/A</v>
      </c>
      <c r="AE478" s="6" t="e">
        <f t="shared" si="198"/>
        <v>#N/A</v>
      </c>
      <c r="AF478" s="6" t="e">
        <f t="shared" si="199"/>
        <v>#N/A</v>
      </c>
      <c r="AG478" s="6" t="str">
        <f t="shared" si="200"/>
        <v/>
      </c>
      <c r="AH478" s="6">
        <f t="shared" si="201"/>
        <v>1</v>
      </c>
      <c r="AI478" s="6" t="e">
        <f t="shared" si="202"/>
        <v>#N/A</v>
      </c>
      <c r="AJ478" s="6" t="e">
        <f t="shared" si="203"/>
        <v>#N/A</v>
      </c>
      <c r="AK478" s="6" t="e">
        <f t="shared" si="204"/>
        <v>#N/A</v>
      </c>
      <c r="AL478" s="6" t="e">
        <f t="shared" si="205"/>
        <v>#N/A</v>
      </c>
      <c r="AM478" s="7" t="str">
        <f t="shared" si="206"/>
        <v xml:space="preserve"> </v>
      </c>
      <c r="AN478" s="6" t="e">
        <f t="shared" si="207"/>
        <v>#N/A</v>
      </c>
      <c r="AO478" s="6"/>
      <c r="AP478" s="6"/>
      <c r="AQ478" s="6"/>
      <c r="AR478" s="6"/>
      <c r="AS478" s="6"/>
      <c r="AT478" s="6"/>
      <c r="AU478" s="6"/>
      <c r="AV478" s="6"/>
      <c r="AW478" s="6">
        <f t="shared" si="208"/>
        <v>0</v>
      </c>
      <c r="AX478" s="6" t="e">
        <f t="shared" si="209"/>
        <v>#N/A</v>
      </c>
      <c r="AY478" s="6" t="str">
        <f t="shared" si="210"/>
        <v/>
      </c>
      <c r="AZ478" s="6" t="str">
        <f t="shared" si="211"/>
        <v/>
      </c>
      <c r="BA478" s="6" t="str">
        <f t="shared" si="212"/>
        <v/>
      </c>
      <c r="BB478" s="6" t="str">
        <f t="shared" si="213"/>
        <v/>
      </c>
      <c r="BC478" s="40"/>
      <c r="BI478" t="s">
        <v>369</v>
      </c>
      <c r="CS478" s="286"/>
      <c r="CT478" s="288"/>
      <c r="CU478" s="331" t="str">
        <f t="shared" si="192"/>
        <v/>
      </c>
      <c r="CV478" s="1" t="str">
        <f t="shared" si="214"/>
        <v/>
      </c>
      <c r="CW478" s="1" t="str">
        <f t="shared" si="215"/>
        <v/>
      </c>
      <c r="CZ478" s="343" t="str">
        <f t="shared" si="193"/>
        <v/>
      </c>
    </row>
    <row r="479" spans="1:104" s="1" customFormat="1" ht="13.5" customHeight="1" x14ac:dyDescent="0.2">
      <c r="A479" s="61">
        <v>464</v>
      </c>
      <c r="B479" s="218"/>
      <c r="C479" s="218"/>
      <c r="D479" s="218"/>
      <c r="E479" s="218"/>
      <c r="F479" s="218"/>
      <c r="G479" s="218"/>
      <c r="H479" s="218"/>
      <c r="I479" s="218"/>
      <c r="J479" s="218"/>
      <c r="K479" s="218"/>
      <c r="L479" s="219"/>
      <c r="M479" s="218"/>
      <c r="N479" s="254"/>
      <c r="O479" s="255"/>
      <c r="P479" s="293" t="str">
        <f>IF(G479="R",IF(OR(AND(実績自動車一覧!H479=SUM(実績事業所!$B$2-1),3&lt;実績自動車一覧!I479),AND(実績自動車一覧!H479=実績事業所!$B$2,4&gt;実績自動車一覧!I479)),"新規",""),"")</f>
        <v/>
      </c>
      <c r="Q479" s="290"/>
      <c r="R479" s="259"/>
      <c r="S479" s="204"/>
      <c r="T479" s="84"/>
      <c r="U479" s="85"/>
      <c r="V479" s="86"/>
      <c r="W479" s="87"/>
      <c r="X479" s="87"/>
      <c r="Y479" s="106"/>
      <c r="Z479" s="16"/>
      <c r="AA479" s="15" t="str">
        <f t="shared" si="194"/>
        <v/>
      </c>
      <c r="AB479" s="15" t="str">
        <f t="shared" si="195"/>
        <v/>
      </c>
      <c r="AC479" s="14" t="str">
        <f t="shared" si="196"/>
        <v/>
      </c>
      <c r="AD479" s="6" t="e">
        <f t="shared" si="197"/>
        <v>#N/A</v>
      </c>
      <c r="AE479" s="6" t="e">
        <f t="shared" si="198"/>
        <v>#N/A</v>
      </c>
      <c r="AF479" s="6" t="e">
        <f t="shared" si="199"/>
        <v>#N/A</v>
      </c>
      <c r="AG479" s="6" t="str">
        <f t="shared" si="200"/>
        <v/>
      </c>
      <c r="AH479" s="6">
        <f t="shared" si="201"/>
        <v>1</v>
      </c>
      <c r="AI479" s="6" t="e">
        <f t="shared" si="202"/>
        <v>#N/A</v>
      </c>
      <c r="AJ479" s="6" t="e">
        <f t="shared" si="203"/>
        <v>#N/A</v>
      </c>
      <c r="AK479" s="6" t="e">
        <f t="shared" si="204"/>
        <v>#N/A</v>
      </c>
      <c r="AL479" s="6" t="e">
        <f t="shared" si="205"/>
        <v>#N/A</v>
      </c>
      <c r="AM479" s="7" t="str">
        <f t="shared" si="206"/>
        <v xml:space="preserve"> </v>
      </c>
      <c r="AN479" s="6" t="e">
        <f t="shared" si="207"/>
        <v>#N/A</v>
      </c>
      <c r="AO479" s="6"/>
      <c r="AP479" s="6"/>
      <c r="AQ479" s="6"/>
      <c r="AR479" s="6"/>
      <c r="AS479" s="6"/>
      <c r="AT479" s="6"/>
      <c r="AU479" s="6"/>
      <c r="AV479" s="6"/>
      <c r="AW479" s="6">
        <f t="shared" si="208"/>
        <v>0</v>
      </c>
      <c r="AX479" s="6" t="e">
        <f t="shared" si="209"/>
        <v>#N/A</v>
      </c>
      <c r="AY479" s="6" t="str">
        <f t="shared" si="210"/>
        <v/>
      </c>
      <c r="AZ479" s="6" t="str">
        <f t="shared" si="211"/>
        <v/>
      </c>
      <c r="BA479" s="6" t="str">
        <f t="shared" si="212"/>
        <v/>
      </c>
      <c r="BB479" s="6" t="str">
        <f t="shared" si="213"/>
        <v/>
      </c>
      <c r="BC479" s="40"/>
      <c r="BI479" t="s">
        <v>196</v>
      </c>
      <c r="CS479" s="286"/>
      <c r="CT479" s="288"/>
      <c r="CU479" s="331" t="str">
        <f t="shared" si="192"/>
        <v/>
      </c>
      <c r="CV479" s="1" t="str">
        <f t="shared" si="214"/>
        <v/>
      </c>
      <c r="CW479" s="1" t="str">
        <f t="shared" si="215"/>
        <v/>
      </c>
      <c r="CZ479" s="343" t="str">
        <f t="shared" si="193"/>
        <v/>
      </c>
    </row>
    <row r="480" spans="1:104" s="1" customFormat="1" ht="13.5" customHeight="1" x14ac:dyDescent="0.2">
      <c r="A480" s="61">
        <v>465</v>
      </c>
      <c r="B480" s="218"/>
      <c r="C480" s="218"/>
      <c r="D480" s="218"/>
      <c r="E480" s="218"/>
      <c r="F480" s="218"/>
      <c r="G480" s="218"/>
      <c r="H480" s="218"/>
      <c r="I480" s="218"/>
      <c r="J480" s="218"/>
      <c r="K480" s="218"/>
      <c r="L480" s="219"/>
      <c r="M480" s="218"/>
      <c r="N480" s="254"/>
      <c r="O480" s="255"/>
      <c r="P480" s="293" t="str">
        <f>IF(G480="R",IF(OR(AND(実績自動車一覧!H480=SUM(実績事業所!$B$2-1),3&lt;実績自動車一覧!I480),AND(実績自動車一覧!H480=実績事業所!$B$2,4&gt;実績自動車一覧!I480)),"新規",""),"")</f>
        <v/>
      </c>
      <c r="Q480" s="290"/>
      <c r="R480" s="259"/>
      <c r="S480" s="204"/>
      <c r="T480" s="84"/>
      <c r="U480" s="85"/>
      <c r="V480" s="86"/>
      <c r="W480" s="87"/>
      <c r="X480" s="87"/>
      <c r="Y480" s="106"/>
      <c r="Z480" s="16"/>
      <c r="AA480" s="15" t="str">
        <f t="shared" si="194"/>
        <v/>
      </c>
      <c r="AB480" s="15" t="str">
        <f t="shared" si="195"/>
        <v/>
      </c>
      <c r="AC480" s="14" t="str">
        <f t="shared" si="196"/>
        <v/>
      </c>
      <c r="AD480" s="6" t="e">
        <f t="shared" si="197"/>
        <v>#N/A</v>
      </c>
      <c r="AE480" s="6" t="e">
        <f t="shared" si="198"/>
        <v>#N/A</v>
      </c>
      <c r="AF480" s="6" t="e">
        <f t="shared" si="199"/>
        <v>#N/A</v>
      </c>
      <c r="AG480" s="6" t="str">
        <f t="shared" si="200"/>
        <v/>
      </c>
      <c r="AH480" s="6">
        <f t="shared" si="201"/>
        <v>1</v>
      </c>
      <c r="AI480" s="6" t="e">
        <f t="shared" si="202"/>
        <v>#N/A</v>
      </c>
      <c r="AJ480" s="6" t="e">
        <f t="shared" si="203"/>
        <v>#N/A</v>
      </c>
      <c r="AK480" s="6" t="e">
        <f t="shared" si="204"/>
        <v>#N/A</v>
      </c>
      <c r="AL480" s="6" t="e">
        <f t="shared" si="205"/>
        <v>#N/A</v>
      </c>
      <c r="AM480" s="7" t="str">
        <f t="shared" si="206"/>
        <v xml:space="preserve"> </v>
      </c>
      <c r="AN480" s="6" t="e">
        <f t="shared" si="207"/>
        <v>#N/A</v>
      </c>
      <c r="AO480" s="6"/>
      <c r="AP480" s="6"/>
      <c r="AQ480" s="6"/>
      <c r="AR480" s="6"/>
      <c r="AS480" s="6"/>
      <c r="AT480" s="6"/>
      <c r="AU480" s="6"/>
      <c r="AV480" s="6"/>
      <c r="AW480" s="6">
        <f t="shared" si="208"/>
        <v>0</v>
      </c>
      <c r="AX480" s="6" t="e">
        <f t="shared" si="209"/>
        <v>#N/A</v>
      </c>
      <c r="AY480" s="6" t="str">
        <f t="shared" si="210"/>
        <v/>
      </c>
      <c r="AZ480" s="6" t="str">
        <f t="shared" si="211"/>
        <v/>
      </c>
      <c r="BA480" s="6" t="str">
        <f t="shared" si="212"/>
        <v/>
      </c>
      <c r="BB480" s="6" t="str">
        <f t="shared" si="213"/>
        <v/>
      </c>
      <c r="BC480" s="40"/>
      <c r="BI480" t="s">
        <v>204</v>
      </c>
      <c r="CS480" s="286"/>
      <c r="CT480" s="288"/>
      <c r="CU480" s="331" t="str">
        <f t="shared" si="192"/>
        <v/>
      </c>
      <c r="CV480" s="1" t="str">
        <f t="shared" si="214"/>
        <v/>
      </c>
      <c r="CW480" s="1" t="str">
        <f t="shared" si="215"/>
        <v/>
      </c>
      <c r="CZ480" s="343" t="str">
        <f t="shared" si="193"/>
        <v/>
      </c>
    </row>
    <row r="481" spans="1:104" s="1" customFormat="1" ht="13.5" customHeight="1" x14ac:dyDescent="0.2">
      <c r="A481" s="61">
        <v>466</v>
      </c>
      <c r="B481" s="218"/>
      <c r="C481" s="218"/>
      <c r="D481" s="218"/>
      <c r="E481" s="218"/>
      <c r="F481" s="218"/>
      <c r="G481" s="218"/>
      <c r="H481" s="218"/>
      <c r="I481" s="218"/>
      <c r="J481" s="218"/>
      <c r="K481" s="218"/>
      <c r="L481" s="219"/>
      <c r="M481" s="218"/>
      <c r="N481" s="254"/>
      <c r="O481" s="255"/>
      <c r="P481" s="293" t="str">
        <f>IF(G481="R",IF(OR(AND(実績自動車一覧!H481=SUM(実績事業所!$B$2-1),3&lt;実績自動車一覧!I481),AND(実績自動車一覧!H481=実績事業所!$B$2,4&gt;実績自動車一覧!I481)),"新規",""),"")</f>
        <v/>
      </c>
      <c r="Q481" s="290"/>
      <c r="R481" s="259"/>
      <c r="S481" s="204"/>
      <c r="T481" s="84"/>
      <c r="U481" s="85"/>
      <c r="V481" s="86"/>
      <c r="W481" s="87"/>
      <c r="X481" s="87"/>
      <c r="Y481" s="106"/>
      <c r="Z481" s="16"/>
      <c r="AA481" s="15" t="str">
        <f t="shared" si="194"/>
        <v/>
      </c>
      <c r="AB481" s="15" t="str">
        <f t="shared" si="195"/>
        <v/>
      </c>
      <c r="AC481" s="14" t="str">
        <f t="shared" si="196"/>
        <v/>
      </c>
      <c r="AD481" s="6" t="e">
        <f t="shared" si="197"/>
        <v>#N/A</v>
      </c>
      <c r="AE481" s="6" t="e">
        <f t="shared" si="198"/>
        <v>#N/A</v>
      </c>
      <c r="AF481" s="6" t="e">
        <f t="shared" si="199"/>
        <v>#N/A</v>
      </c>
      <c r="AG481" s="6" t="str">
        <f t="shared" si="200"/>
        <v/>
      </c>
      <c r="AH481" s="6">
        <f t="shared" si="201"/>
        <v>1</v>
      </c>
      <c r="AI481" s="6" t="e">
        <f t="shared" si="202"/>
        <v>#N/A</v>
      </c>
      <c r="AJ481" s="6" t="e">
        <f t="shared" si="203"/>
        <v>#N/A</v>
      </c>
      <c r="AK481" s="6" t="e">
        <f t="shared" si="204"/>
        <v>#N/A</v>
      </c>
      <c r="AL481" s="6" t="e">
        <f t="shared" si="205"/>
        <v>#N/A</v>
      </c>
      <c r="AM481" s="7" t="str">
        <f t="shared" si="206"/>
        <v xml:space="preserve"> </v>
      </c>
      <c r="AN481" s="6" t="e">
        <f t="shared" si="207"/>
        <v>#N/A</v>
      </c>
      <c r="AO481" s="6"/>
      <c r="AP481" s="6"/>
      <c r="AQ481" s="6"/>
      <c r="AR481" s="6"/>
      <c r="AS481" s="6"/>
      <c r="AT481" s="6"/>
      <c r="AU481" s="6"/>
      <c r="AV481" s="6"/>
      <c r="AW481" s="6">
        <f t="shared" si="208"/>
        <v>0</v>
      </c>
      <c r="AX481" s="6" t="e">
        <f t="shared" si="209"/>
        <v>#N/A</v>
      </c>
      <c r="AY481" s="6" t="str">
        <f t="shared" si="210"/>
        <v/>
      </c>
      <c r="AZ481" s="6" t="str">
        <f t="shared" si="211"/>
        <v/>
      </c>
      <c r="BA481" s="6" t="str">
        <f t="shared" si="212"/>
        <v/>
      </c>
      <c r="BB481" s="6" t="str">
        <f t="shared" si="213"/>
        <v/>
      </c>
      <c r="BC481" s="40"/>
      <c r="BI481" t="s">
        <v>370</v>
      </c>
      <c r="CS481" s="286"/>
      <c r="CT481" s="288"/>
      <c r="CU481" s="331" t="str">
        <f t="shared" si="192"/>
        <v/>
      </c>
      <c r="CV481" s="1" t="str">
        <f t="shared" si="214"/>
        <v/>
      </c>
      <c r="CW481" s="1" t="str">
        <f t="shared" si="215"/>
        <v/>
      </c>
      <c r="CZ481" s="343" t="str">
        <f t="shared" si="193"/>
        <v/>
      </c>
    </row>
    <row r="482" spans="1:104" s="1" customFormat="1" ht="13.5" customHeight="1" x14ac:dyDescent="0.2">
      <c r="A482" s="61">
        <v>467</v>
      </c>
      <c r="B482" s="218"/>
      <c r="C482" s="218"/>
      <c r="D482" s="218"/>
      <c r="E482" s="218"/>
      <c r="F482" s="218"/>
      <c r="G482" s="218"/>
      <c r="H482" s="218"/>
      <c r="I482" s="218"/>
      <c r="J482" s="218"/>
      <c r="K482" s="218"/>
      <c r="L482" s="219"/>
      <c r="M482" s="218"/>
      <c r="N482" s="254"/>
      <c r="O482" s="255"/>
      <c r="P482" s="293" t="str">
        <f>IF(G482="R",IF(OR(AND(実績自動車一覧!H482=SUM(実績事業所!$B$2-1),3&lt;実績自動車一覧!I482),AND(実績自動車一覧!H482=実績事業所!$B$2,4&gt;実績自動車一覧!I482)),"新規",""),"")</f>
        <v/>
      </c>
      <c r="Q482" s="290"/>
      <c r="R482" s="259"/>
      <c r="S482" s="204"/>
      <c r="T482" s="84"/>
      <c r="U482" s="85"/>
      <c r="V482" s="86"/>
      <c r="W482" s="87"/>
      <c r="X482" s="87"/>
      <c r="Y482" s="106"/>
      <c r="Z482" s="16"/>
      <c r="AA482" s="15" t="str">
        <f t="shared" si="194"/>
        <v/>
      </c>
      <c r="AB482" s="15" t="str">
        <f t="shared" si="195"/>
        <v/>
      </c>
      <c r="AC482" s="14" t="str">
        <f t="shared" si="196"/>
        <v/>
      </c>
      <c r="AD482" s="6" t="e">
        <f t="shared" si="197"/>
        <v>#N/A</v>
      </c>
      <c r="AE482" s="6" t="e">
        <f t="shared" si="198"/>
        <v>#N/A</v>
      </c>
      <c r="AF482" s="6" t="e">
        <f t="shared" si="199"/>
        <v>#N/A</v>
      </c>
      <c r="AG482" s="6" t="str">
        <f t="shared" si="200"/>
        <v/>
      </c>
      <c r="AH482" s="6">
        <f t="shared" si="201"/>
        <v>1</v>
      </c>
      <c r="AI482" s="6" t="e">
        <f t="shared" si="202"/>
        <v>#N/A</v>
      </c>
      <c r="AJ482" s="6" t="e">
        <f t="shared" si="203"/>
        <v>#N/A</v>
      </c>
      <c r="AK482" s="6" t="e">
        <f t="shared" si="204"/>
        <v>#N/A</v>
      </c>
      <c r="AL482" s="6" t="e">
        <f t="shared" si="205"/>
        <v>#N/A</v>
      </c>
      <c r="AM482" s="7" t="str">
        <f t="shared" si="206"/>
        <v xml:space="preserve"> </v>
      </c>
      <c r="AN482" s="6" t="e">
        <f t="shared" si="207"/>
        <v>#N/A</v>
      </c>
      <c r="AO482" s="6"/>
      <c r="AP482" s="6"/>
      <c r="AQ482" s="6"/>
      <c r="AR482" s="6"/>
      <c r="AS482" s="6"/>
      <c r="AT482" s="6"/>
      <c r="AU482" s="6"/>
      <c r="AV482" s="6"/>
      <c r="AW482" s="6">
        <f t="shared" si="208"/>
        <v>0</v>
      </c>
      <c r="AX482" s="6" t="e">
        <f t="shared" si="209"/>
        <v>#N/A</v>
      </c>
      <c r="AY482" s="6" t="str">
        <f t="shared" si="210"/>
        <v/>
      </c>
      <c r="AZ482" s="6" t="str">
        <f t="shared" si="211"/>
        <v/>
      </c>
      <c r="BA482" s="6" t="str">
        <f t="shared" si="212"/>
        <v/>
      </c>
      <c r="BB482" s="6" t="str">
        <f t="shared" si="213"/>
        <v/>
      </c>
      <c r="BC482" s="40"/>
      <c r="BI482" t="s">
        <v>371</v>
      </c>
      <c r="CS482" s="286"/>
      <c r="CT482" s="288"/>
      <c r="CU482" s="331" t="str">
        <f t="shared" si="192"/>
        <v/>
      </c>
      <c r="CV482" s="1" t="str">
        <f t="shared" si="214"/>
        <v/>
      </c>
      <c r="CW482" s="1" t="str">
        <f t="shared" si="215"/>
        <v/>
      </c>
      <c r="CZ482" s="343" t="str">
        <f t="shared" si="193"/>
        <v/>
      </c>
    </row>
    <row r="483" spans="1:104" s="1" customFormat="1" ht="13.5" customHeight="1" x14ac:dyDescent="0.2">
      <c r="A483" s="61">
        <v>468</v>
      </c>
      <c r="B483" s="218"/>
      <c r="C483" s="218"/>
      <c r="D483" s="218"/>
      <c r="E483" s="218"/>
      <c r="F483" s="218"/>
      <c r="G483" s="218"/>
      <c r="H483" s="218"/>
      <c r="I483" s="218"/>
      <c r="J483" s="218"/>
      <c r="K483" s="218"/>
      <c r="L483" s="219"/>
      <c r="M483" s="218"/>
      <c r="N483" s="254"/>
      <c r="O483" s="255"/>
      <c r="P483" s="293" t="str">
        <f>IF(G483="R",IF(OR(AND(実績自動車一覧!H483=SUM(実績事業所!$B$2-1),3&lt;実績自動車一覧!I483),AND(実績自動車一覧!H483=実績事業所!$B$2,4&gt;実績自動車一覧!I483)),"新規",""),"")</f>
        <v/>
      </c>
      <c r="Q483" s="290"/>
      <c r="R483" s="259"/>
      <c r="S483" s="204"/>
      <c r="T483" s="84"/>
      <c r="U483" s="85"/>
      <c r="V483" s="86"/>
      <c r="W483" s="87"/>
      <c r="X483" s="87"/>
      <c r="Y483" s="106"/>
      <c r="Z483" s="16"/>
      <c r="AA483" s="15" t="str">
        <f t="shared" si="194"/>
        <v/>
      </c>
      <c r="AB483" s="15" t="str">
        <f t="shared" si="195"/>
        <v/>
      </c>
      <c r="AC483" s="14" t="str">
        <f t="shared" si="196"/>
        <v/>
      </c>
      <c r="AD483" s="6" t="e">
        <f t="shared" si="197"/>
        <v>#N/A</v>
      </c>
      <c r="AE483" s="6" t="e">
        <f t="shared" si="198"/>
        <v>#N/A</v>
      </c>
      <c r="AF483" s="6" t="e">
        <f t="shared" si="199"/>
        <v>#N/A</v>
      </c>
      <c r="AG483" s="6" t="str">
        <f t="shared" si="200"/>
        <v/>
      </c>
      <c r="AH483" s="6">
        <f t="shared" si="201"/>
        <v>1</v>
      </c>
      <c r="AI483" s="6" t="e">
        <f t="shared" si="202"/>
        <v>#N/A</v>
      </c>
      <c r="AJ483" s="6" t="e">
        <f t="shared" si="203"/>
        <v>#N/A</v>
      </c>
      <c r="AK483" s="6" t="e">
        <f t="shared" si="204"/>
        <v>#N/A</v>
      </c>
      <c r="AL483" s="6" t="e">
        <f t="shared" si="205"/>
        <v>#N/A</v>
      </c>
      <c r="AM483" s="7" t="str">
        <f t="shared" si="206"/>
        <v xml:space="preserve"> </v>
      </c>
      <c r="AN483" s="6" t="e">
        <f t="shared" si="207"/>
        <v>#N/A</v>
      </c>
      <c r="AO483" s="6"/>
      <c r="AP483" s="6"/>
      <c r="AQ483" s="6"/>
      <c r="AR483" s="6"/>
      <c r="AS483" s="6"/>
      <c r="AT483" s="6"/>
      <c r="AU483" s="6"/>
      <c r="AV483" s="6"/>
      <c r="AW483" s="6">
        <f t="shared" si="208"/>
        <v>0</v>
      </c>
      <c r="AX483" s="6" t="e">
        <f t="shared" si="209"/>
        <v>#N/A</v>
      </c>
      <c r="AY483" s="6" t="str">
        <f t="shared" si="210"/>
        <v/>
      </c>
      <c r="AZ483" s="6" t="str">
        <f t="shared" si="211"/>
        <v/>
      </c>
      <c r="BA483" s="6" t="str">
        <f t="shared" si="212"/>
        <v/>
      </c>
      <c r="BB483" s="6" t="str">
        <f t="shared" si="213"/>
        <v/>
      </c>
      <c r="BC483" s="40"/>
      <c r="BI483" t="s">
        <v>197</v>
      </c>
      <c r="CS483" s="286"/>
      <c r="CT483" s="288"/>
      <c r="CU483" s="331" t="str">
        <f t="shared" si="192"/>
        <v/>
      </c>
      <c r="CV483" s="1" t="str">
        <f t="shared" si="214"/>
        <v/>
      </c>
      <c r="CW483" s="1" t="str">
        <f t="shared" si="215"/>
        <v/>
      </c>
      <c r="CZ483" s="343" t="str">
        <f t="shared" si="193"/>
        <v/>
      </c>
    </row>
    <row r="484" spans="1:104" s="1" customFormat="1" ht="13.5" customHeight="1" x14ac:dyDescent="0.2">
      <c r="A484" s="61">
        <v>469</v>
      </c>
      <c r="B484" s="218"/>
      <c r="C484" s="218"/>
      <c r="D484" s="218"/>
      <c r="E484" s="218"/>
      <c r="F484" s="218"/>
      <c r="G484" s="218"/>
      <c r="H484" s="218"/>
      <c r="I484" s="218"/>
      <c r="J484" s="218"/>
      <c r="K484" s="218"/>
      <c r="L484" s="219"/>
      <c r="M484" s="218"/>
      <c r="N484" s="254"/>
      <c r="O484" s="255"/>
      <c r="P484" s="293" t="str">
        <f>IF(G484="R",IF(OR(AND(実績自動車一覧!H484=SUM(実績事業所!$B$2-1),3&lt;実績自動車一覧!I484),AND(実績自動車一覧!H484=実績事業所!$B$2,4&gt;実績自動車一覧!I484)),"新規",""),"")</f>
        <v/>
      </c>
      <c r="Q484" s="290"/>
      <c r="R484" s="259"/>
      <c r="S484" s="204"/>
      <c r="T484" s="84"/>
      <c r="U484" s="85"/>
      <c r="V484" s="86"/>
      <c r="W484" s="87"/>
      <c r="X484" s="87"/>
      <c r="Y484" s="106"/>
      <c r="Z484" s="16"/>
      <c r="AA484" s="15" t="str">
        <f t="shared" si="194"/>
        <v/>
      </c>
      <c r="AB484" s="15" t="str">
        <f t="shared" si="195"/>
        <v/>
      </c>
      <c r="AC484" s="14" t="str">
        <f t="shared" si="196"/>
        <v/>
      </c>
      <c r="AD484" s="6" t="e">
        <f t="shared" si="197"/>
        <v>#N/A</v>
      </c>
      <c r="AE484" s="6" t="e">
        <f t="shared" si="198"/>
        <v>#N/A</v>
      </c>
      <c r="AF484" s="6" t="e">
        <f t="shared" si="199"/>
        <v>#N/A</v>
      </c>
      <c r="AG484" s="6" t="str">
        <f t="shared" si="200"/>
        <v/>
      </c>
      <c r="AH484" s="6">
        <f t="shared" si="201"/>
        <v>1</v>
      </c>
      <c r="AI484" s="6" t="e">
        <f t="shared" si="202"/>
        <v>#N/A</v>
      </c>
      <c r="AJ484" s="6" t="e">
        <f t="shared" si="203"/>
        <v>#N/A</v>
      </c>
      <c r="AK484" s="6" t="e">
        <f t="shared" si="204"/>
        <v>#N/A</v>
      </c>
      <c r="AL484" s="6" t="e">
        <f t="shared" si="205"/>
        <v>#N/A</v>
      </c>
      <c r="AM484" s="7" t="str">
        <f t="shared" si="206"/>
        <v xml:space="preserve"> </v>
      </c>
      <c r="AN484" s="6" t="e">
        <f t="shared" si="207"/>
        <v>#N/A</v>
      </c>
      <c r="AO484" s="6"/>
      <c r="AP484" s="6"/>
      <c r="AQ484" s="6"/>
      <c r="AR484" s="6"/>
      <c r="AS484" s="6"/>
      <c r="AT484" s="6"/>
      <c r="AU484" s="6"/>
      <c r="AV484" s="6"/>
      <c r="AW484" s="6">
        <f t="shared" si="208"/>
        <v>0</v>
      </c>
      <c r="AX484" s="6" t="e">
        <f t="shared" si="209"/>
        <v>#N/A</v>
      </c>
      <c r="AY484" s="6" t="str">
        <f t="shared" si="210"/>
        <v/>
      </c>
      <c r="AZ484" s="6" t="str">
        <f t="shared" si="211"/>
        <v/>
      </c>
      <c r="BA484" s="6" t="str">
        <f t="shared" si="212"/>
        <v/>
      </c>
      <c r="BB484" s="6" t="str">
        <f t="shared" si="213"/>
        <v/>
      </c>
      <c r="BC484" s="40"/>
      <c r="BI484" t="s">
        <v>205</v>
      </c>
      <c r="CS484" s="286"/>
      <c r="CT484" s="288"/>
      <c r="CU484" s="331" t="str">
        <f t="shared" si="192"/>
        <v/>
      </c>
      <c r="CV484" s="1" t="str">
        <f t="shared" si="214"/>
        <v/>
      </c>
      <c r="CW484" s="1" t="str">
        <f t="shared" si="215"/>
        <v/>
      </c>
      <c r="CZ484" s="343" t="str">
        <f t="shared" si="193"/>
        <v/>
      </c>
    </row>
    <row r="485" spans="1:104" s="1" customFormat="1" ht="13.5" customHeight="1" x14ac:dyDescent="0.2">
      <c r="A485" s="61">
        <v>470</v>
      </c>
      <c r="B485" s="218"/>
      <c r="C485" s="218"/>
      <c r="D485" s="218"/>
      <c r="E485" s="218"/>
      <c r="F485" s="218"/>
      <c r="G485" s="218"/>
      <c r="H485" s="218"/>
      <c r="I485" s="218"/>
      <c r="J485" s="218"/>
      <c r="K485" s="218"/>
      <c r="L485" s="219"/>
      <c r="M485" s="218"/>
      <c r="N485" s="254"/>
      <c r="O485" s="255"/>
      <c r="P485" s="293" t="str">
        <f>IF(G485="R",IF(OR(AND(実績自動車一覧!H485=SUM(実績事業所!$B$2-1),3&lt;実績自動車一覧!I485),AND(実績自動車一覧!H485=実績事業所!$B$2,4&gt;実績自動車一覧!I485)),"新規",""),"")</f>
        <v/>
      </c>
      <c r="Q485" s="290"/>
      <c r="R485" s="259"/>
      <c r="S485" s="204"/>
      <c r="T485" s="84"/>
      <c r="U485" s="85"/>
      <c r="V485" s="86"/>
      <c r="W485" s="87"/>
      <c r="X485" s="87"/>
      <c r="Y485" s="106"/>
      <c r="Z485" s="16"/>
      <c r="AA485" s="15" t="str">
        <f t="shared" si="194"/>
        <v/>
      </c>
      <c r="AB485" s="15" t="str">
        <f t="shared" si="195"/>
        <v/>
      </c>
      <c r="AC485" s="14" t="str">
        <f t="shared" si="196"/>
        <v/>
      </c>
      <c r="AD485" s="6" t="e">
        <f t="shared" si="197"/>
        <v>#N/A</v>
      </c>
      <c r="AE485" s="6" t="e">
        <f t="shared" si="198"/>
        <v>#N/A</v>
      </c>
      <c r="AF485" s="6" t="e">
        <f t="shared" si="199"/>
        <v>#N/A</v>
      </c>
      <c r="AG485" s="6" t="str">
        <f t="shared" si="200"/>
        <v/>
      </c>
      <c r="AH485" s="6">
        <f t="shared" si="201"/>
        <v>1</v>
      </c>
      <c r="AI485" s="6" t="e">
        <f t="shared" si="202"/>
        <v>#N/A</v>
      </c>
      <c r="AJ485" s="6" t="e">
        <f t="shared" si="203"/>
        <v>#N/A</v>
      </c>
      <c r="AK485" s="6" t="e">
        <f t="shared" si="204"/>
        <v>#N/A</v>
      </c>
      <c r="AL485" s="6" t="e">
        <f t="shared" si="205"/>
        <v>#N/A</v>
      </c>
      <c r="AM485" s="7" t="str">
        <f t="shared" si="206"/>
        <v xml:space="preserve"> </v>
      </c>
      <c r="AN485" s="6" t="e">
        <f t="shared" si="207"/>
        <v>#N/A</v>
      </c>
      <c r="AO485" s="6"/>
      <c r="AP485" s="6"/>
      <c r="AQ485" s="6"/>
      <c r="AR485" s="6"/>
      <c r="AS485" s="6"/>
      <c r="AT485" s="6"/>
      <c r="AU485" s="6"/>
      <c r="AV485" s="6"/>
      <c r="AW485" s="6">
        <f t="shared" si="208"/>
        <v>0</v>
      </c>
      <c r="AX485" s="6" t="e">
        <f t="shared" si="209"/>
        <v>#N/A</v>
      </c>
      <c r="AY485" s="6" t="str">
        <f t="shared" si="210"/>
        <v/>
      </c>
      <c r="AZ485" s="6" t="str">
        <f t="shared" si="211"/>
        <v/>
      </c>
      <c r="BA485" s="6" t="str">
        <f t="shared" si="212"/>
        <v/>
      </c>
      <c r="BB485" s="6" t="str">
        <f t="shared" si="213"/>
        <v/>
      </c>
      <c r="BC485" s="40"/>
      <c r="BI485" t="s">
        <v>375</v>
      </c>
      <c r="CS485" s="286"/>
      <c r="CT485" s="288"/>
      <c r="CU485" s="331" t="str">
        <f t="shared" si="192"/>
        <v/>
      </c>
      <c r="CV485" s="1" t="str">
        <f t="shared" si="214"/>
        <v/>
      </c>
      <c r="CW485" s="1" t="str">
        <f t="shared" si="215"/>
        <v/>
      </c>
      <c r="CZ485" s="343" t="str">
        <f t="shared" si="193"/>
        <v/>
      </c>
    </row>
    <row r="486" spans="1:104" s="1" customFormat="1" ht="13.5" customHeight="1" x14ac:dyDescent="0.2">
      <c r="A486" s="61">
        <v>471</v>
      </c>
      <c r="B486" s="218"/>
      <c r="C486" s="218"/>
      <c r="D486" s="218"/>
      <c r="E486" s="218"/>
      <c r="F486" s="218"/>
      <c r="G486" s="218"/>
      <c r="H486" s="218"/>
      <c r="I486" s="218"/>
      <c r="J486" s="218"/>
      <c r="K486" s="218"/>
      <c r="L486" s="219"/>
      <c r="M486" s="218"/>
      <c r="N486" s="254"/>
      <c r="O486" s="255"/>
      <c r="P486" s="293" t="str">
        <f>IF(G486="R",IF(OR(AND(実績自動車一覧!H486=SUM(実績事業所!$B$2-1),3&lt;実績自動車一覧!I486),AND(実績自動車一覧!H486=実績事業所!$B$2,4&gt;実績自動車一覧!I486)),"新規",""),"")</f>
        <v/>
      </c>
      <c r="Q486" s="290"/>
      <c r="R486" s="259"/>
      <c r="S486" s="204"/>
      <c r="T486" s="84"/>
      <c r="U486" s="85"/>
      <c r="V486" s="86"/>
      <c r="W486" s="87"/>
      <c r="X486" s="87"/>
      <c r="Y486" s="106"/>
      <c r="Z486" s="16"/>
      <c r="AA486" s="15" t="str">
        <f t="shared" si="194"/>
        <v/>
      </c>
      <c r="AB486" s="15" t="str">
        <f t="shared" si="195"/>
        <v/>
      </c>
      <c r="AC486" s="14" t="str">
        <f t="shared" si="196"/>
        <v/>
      </c>
      <c r="AD486" s="6" t="e">
        <f t="shared" si="197"/>
        <v>#N/A</v>
      </c>
      <c r="AE486" s="6" t="e">
        <f t="shared" si="198"/>
        <v>#N/A</v>
      </c>
      <c r="AF486" s="6" t="e">
        <f t="shared" si="199"/>
        <v>#N/A</v>
      </c>
      <c r="AG486" s="6" t="str">
        <f t="shared" si="200"/>
        <v/>
      </c>
      <c r="AH486" s="6">
        <f t="shared" si="201"/>
        <v>1</v>
      </c>
      <c r="AI486" s="6" t="e">
        <f t="shared" si="202"/>
        <v>#N/A</v>
      </c>
      <c r="AJ486" s="6" t="e">
        <f t="shared" si="203"/>
        <v>#N/A</v>
      </c>
      <c r="AK486" s="6" t="e">
        <f t="shared" si="204"/>
        <v>#N/A</v>
      </c>
      <c r="AL486" s="6" t="e">
        <f t="shared" si="205"/>
        <v>#N/A</v>
      </c>
      <c r="AM486" s="7" t="str">
        <f t="shared" si="206"/>
        <v xml:space="preserve"> </v>
      </c>
      <c r="AN486" s="6" t="e">
        <f t="shared" si="207"/>
        <v>#N/A</v>
      </c>
      <c r="AO486" s="6"/>
      <c r="AP486" s="6"/>
      <c r="AQ486" s="6"/>
      <c r="AR486" s="6"/>
      <c r="AS486" s="6"/>
      <c r="AT486" s="6"/>
      <c r="AU486" s="6"/>
      <c r="AV486" s="6"/>
      <c r="AW486" s="6">
        <f t="shared" si="208"/>
        <v>0</v>
      </c>
      <c r="AX486" s="6" t="e">
        <f t="shared" si="209"/>
        <v>#N/A</v>
      </c>
      <c r="AY486" s="6" t="str">
        <f t="shared" si="210"/>
        <v/>
      </c>
      <c r="AZ486" s="6" t="str">
        <f t="shared" si="211"/>
        <v/>
      </c>
      <c r="BA486" s="6" t="str">
        <f t="shared" si="212"/>
        <v/>
      </c>
      <c r="BB486" s="6" t="str">
        <f t="shared" si="213"/>
        <v/>
      </c>
      <c r="BC486" s="40"/>
      <c r="BI486" t="s">
        <v>227</v>
      </c>
      <c r="CS486" s="286"/>
      <c r="CT486" s="288"/>
      <c r="CU486" s="331" t="str">
        <f t="shared" si="192"/>
        <v/>
      </c>
      <c r="CV486" s="1" t="str">
        <f t="shared" si="214"/>
        <v/>
      </c>
      <c r="CW486" s="1" t="str">
        <f t="shared" si="215"/>
        <v/>
      </c>
      <c r="CZ486" s="343" t="str">
        <f t="shared" si="193"/>
        <v/>
      </c>
    </row>
    <row r="487" spans="1:104" s="1" customFormat="1" ht="13.5" customHeight="1" x14ac:dyDescent="0.2">
      <c r="A487" s="61">
        <v>472</v>
      </c>
      <c r="B487" s="218"/>
      <c r="C487" s="218"/>
      <c r="D487" s="218"/>
      <c r="E487" s="218"/>
      <c r="F487" s="218"/>
      <c r="G487" s="218"/>
      <c r="H487" s="218"/>
      <c r="I487" s="218"/>
      <c r="J487" s="218"/>
      <c r="K487" s="218"/>
      <c r="L487" s="219"/>
      <c r="M487" s="218"/>
      <c r="N487" s="254"/>
      <c r="O487" s="255"/>
      <c r="P487" s="293" t="str">
        <f>IF(G487="R",IF(OR(AND(実績自動車一覧!H487=SUM(実績事業所!$B$2-1),3&lt;実績自動車一覧!I487),AND(実績自動車一覧!H487=実績事業所!$B$2,4&gt;実績自動車一覧!I487)),"新規",""),"")</f>
        <v/>
      </c>
      <c r="Q487" s="290"/>
      <c r="R487" s="259"/>
      <c r="S487" s="204"/>
      <c r="T487" s="84"/>
      <c r="U487" s="85"/>
      <c r="V487" s="86"/>
      <c r="W487" s="87"/>
      <c r="X487" s="87"/>
      <c r="Y487" s="106"/>
      <c r="Z487" s="16"/>
      <c r="AA487" s="15" t="str">
        <f t="shared" si="194"/>
        <v/>
      </c>
      <c r="AB487" s="15" t="str">
        <f t="shared" si="195"/>
        <v/>
      </c>
      <c r="AC487" s="14" t="str">
        <f t="shared" si="196"/>
        <v/>
      </c>
      <c r="AD487" s="6" t="e">
        <f t="shared" si="197"/>
        <v>#N/A</v>
      </c>
      <c r="AE487" s="6" t="e">
        <f t="shared" si="198"/>
        <v>#N/A</v>
      </c>
      <c r="AF487" s="6" t="e">
        <f t="shared" si="199"/>
        <v>#N/A</v>
      </c>
      <c r="AG487" s="6" t="str">
        <f t="shared" si="200"/>
        <v/>
      </c>
      <c r="AH487" s="6">
        <f t="shared" si="201"/>
        <v>1</v>
      </c>
      <c r="AI487" s="6" t="e">
        <f t="shared" si="202"/>
        <v>#N/A</v>
      </c>
      <c r="AJ487" s="6" t="e">
        <f t="shared" si="203"/>
        <v>#N/A</v>
      </c>
      <c r="AK487" s="6" t="e">
        <f t="shared" si="204"/>
        <v>#N/A</v>
      </c>
      <c r="AL487" s="6" t="e">
        <f t="shared" si="205"/>
        <v>#N/A</v>
      </c>
      <c r="AM487" s="7" t="str">
        <f t="shared" si="206"/>
        <v xml:space="preserve"> </v>
      </c>
      <c r="AN487" s="6" t="e">
        <f t="shared" si="207"/>
        <v>#N/A</v>
      </c>
      <c r="AO487" s="6"/>
      <c r="AP487" s="6"/>
      <c r="AQ487" s="6"/>
      <c r="AR487" s="6"/>
      <c r="AS487" s="6"/>
      <c r="AT487" s="6"/>
      <c r="AU487" s="6"/>
      <c r="AV487" s="6"/>
      <c r="AW487" s="6">
        <f t="shared" si="208"/>
        <v>0</v>
      </c>
      <c r="AX487" s="6" t="e">
        <f t="shared" si="209"/>
        <v>#N/A</v>
      </c>
      <c r="AY487" s="6" t="str">
        <f t="shared" si="210"/>
        <v/>
      </c>
      <c r="AZ487" s="6" t="str">
        <f t="shared" si="211"/>
        <v/>
      </c>
      <c r="BA487" s="6" t="str">
        <f t="shared" si="212"/>
        <v/>
      </c>
      <c r="BB487" s="6" t="str">
        <f t="shared" si="213"/>
        <v/>
      </c>
      <c r="BC487" s="40"/>
      <c r="BI487" t="s">
        <v>234</v>
      </c>
      <c r="CS487" s="286"/>
      <c r="CT487" s="288"/>
      <c r="CU487" s="331" t="str">
        <f t="shared" si="192"/>
        <v/>
      </c>
      <c r="CV487" s="1" t="str">
        <f t="shared" si="214"/>
        <v/>
      </c>
      <c r="CW487" s="1" t="str">
        <f t="shared" si="215"/>
        <v/>
      </c>
      <c r="CZ487" s="343" t="str">
        <f t="shared" si="193"/>
        <v/>
      </c>
    </row>
    <row r="488" spans="1:104" s="1" customFormat="1" ht="13.5" customHeight="1" x14ac:dyDescent="0.2">
      <c r="A488" s="61">
        <v>473</v>
      </c>
      <c r="B488" s="218"/>
      <c r="C488" s="218"/>
      <c r="D488" s="218"/>
      <c r="E488" s="218"/>
      <c r="F488" s="218"/>
      <c r="G488" s="218"/>
      <c r="H488" s="218"/>
      <c r="I488" s="218"/>
      <c r="J488" s="218"/>
      <c r="K488" s="218"/>
      <c r="L488" s="219"/>
      <c r="M488" s="218"/>
      <c r="N488" s="254"/>
      <c r="O488" s="255"/>
      <c r="P488" s="293" t="str">
        <f>IF(G488="R",IF(OR(AND(実績自動車一覧!H488=SUM(実績事業所!$B$2-1),3&lt;実績自動車一覧!I488),AND(実績自動車一覧!H488=実績事業所!$B$2,4&gt;実績自動車一覧!I488)),"新規",""),"")</f>
        <v/>
      </c>
      <c r="Q488" s="290"/>
      <c r="R488" s="259"/>
      <c r="S488" s="204"/>
      <c r="T488" s="84"/>
      <c r="U488" s="85"/>
      <c r="V488" s="86"/>
      <c r="W488" s="87"/>
      <c r="X488" s="87"/>
      <c r="Y488" s="106"/>
      <c r="Z488" s="16"/>
      <c r="AA488" s="15" t="str">
        <f t="shared" si="194"/>
        <v/>
      </c>
      <c r="AB488" s="15" t="str">
        <f t="shared" si="195"/>
        <v/>
      </c>
      <c r="AC488" s="14" t="str">
        <f t="shared" si="196"/>
        <v/>
      </c>
      <c r="AD488" s="6" t="e">
        <f t="shared" si="197"/>
        <v>#N/A</v>
      </c>
      <c r="AE488" s="6" t="e">
        <f t="shared" si="198"/>
        <v>#N/A</v>
      </c>
      <c r="AF488" s="6" t="e">
        <f t="shared" si="199"/>
        <v>#N/A</v>
      </c>
      <c r="AG488" s="6" t="str">
        <f t="shared" si="200"/>
        <v/>
      </c>
      <c r="AH488" s="6">
        <f t="shared" si="201"/>
        <v>1</v>
      </c>
      <c r="AI488" s="6" t="e">
        <f t="shared" si="202"/>
        <v>#N/A</v>
      </c>
      <c r="AJ488" s="6" t="e">
        <f t="shared" si="203"/>
        <v>#N/A</v>
      </c>
      <c r="AK488" s="6" t="e">
        <f t="shared" si="204"/>
        <v>#N/A</v>
      </c>
      <c r="AL488" s="6" t="e">
        <f t="shared" si="205"/>
        <v>#N/A</v>
      </c>
      <c r="AM488" s="7" t="str">
        <f t="shared" si="206"/>
        <v xml:space="preserve"> </v>
      </c>
      <c r="AN488" s="6" t="e">
        <f t="shared" si="207"/>
        <v>#N/A</v>
      </c>
      <c r="AO488" s="6"/>
      <c r="AP488" s="6"/>
      <c r="AQ488" s="6"/>
      <c r="AR488" s="6"/>
      <c r="AS488" s="6"/>
      <c r="AT488" s="6"/>
      <c r="AU488" s="6"/>
      <c r="AV488" s="6"/>
      <c r="AW488" s="6">
        <f t="shared" si="208"/>
        <v>0</v>
      </c>
      <c r="AX488" s="6" t="e">
        <f t="shared" si="209"/>
        <v>#N/A</v>
      </c>
      <c r="AY488" s="6" t="str">
        <f t="shared" si="210"/>
        <v/>
      </c>
      <c r="AZ488" s="6" t="str">
        <f t="shared" si="211"/>
        <v/>
      </c>
      <c r="BA488" s="6" t="str">
        <f t="shared" si="212"/>
        <v/>
      </c>
      <c r="BB488" s="6" t="str">
        <f t="shared" si="213"/>
        <v/>
      </c>
      <c r="BC488" s="40"/>
      <c r="BI488" t="s">
        <v>376</v>
      </c>
      <c r="CS488" s="286"/>
      <c r="CT488" s="288"/>
      <c r="CU488" s="331" t="str">
        <f t="shared" si="192"/>
        <v/>
      </c>
      <c r="CV488" s="1" t="str">
        <f t="shared" si="214"/>
        <v/>
      </c>
      <c r="CW488" s="1" t="str">
        <f t="shared" si="215"/>
        <v/>
      </c>
      <c r="CZ488" s="343" t="str">
        <f t="shared" si="193"/>
        <v/>
      </c>
    </row>
    <row r="489" spans="1:104" s="1" customFormat="1" ht="13.5" customHeight="1" x14ac:dyDescent="0.2">
      <c r="A489" s="61">
        <v>474</v>
      </c>
      <c r="B489" s="218"/>
      <c r="C489" s="218"/>
      <c r="D489" s="218"/>
      <c r="E489" s="218"/>
      <c r="F489" s="218"/>
      <c r="G489" s="218"/>
      <c r="H489" s="218"/>
      <c r="I489" s="218"/>
      <c r="J489" s="218"/>
      <c r="K489" s="218"/>
      <c r="L489" s="219"/>
      <c r="M489" s="218"/>
      <c r="N489" s="254"/>
      <c r="O489" s="255"/>
      <c r="P489" s="293" t="str">
        <f>IF(G489="R",IF(OR(AND(実績自動車一覧!H489=SUM(実績事業所!$B$2-1),3&lt;実績自動車一覧!I489),AND(実績自動車一覧!H489=実績事業所!$B$2,4&gt;実績自動車一覧!I489)),"新規",""),"")</f>
        <v/>
      </c>
      <c r="Q489" s="290"/>
      <c r="R489" s="259"/>
      <c r="S489" s="204"/>
      <c r="T489" s="84"/>
      <c r="U489" s="85"/>
      <c r="V489" s="86"/>
      <c r="W489" s="87"/>
      <c r="X489" s="87"/>
      <c r="Y489" s="106"/>
      <c r="Z489" s="16"/>
      <c r="AA489" s="15" t="str">
        <f t="shared" si="194"/>
        <v/>
      </c>
      <c r="AB489" s="15" t="str">
        <f t="shared" si="195"/>
        <v/>
      </c>
      <c r="AC489" s="14" t="str">
        <f t="shared" si="196"/>
        <v/>
      </c>
      <c r="AD489" s="6" t="e">
        <f t="shared" si="197"/>
        <v>#N/A</v>
      </c>
      <c r="AE489" s="6" t="e">
        <f t="shared" si="198"/>
        <v>#N/A</v>
      </c>
      <c r="AF489" s="6" t="e">
        <f t="shared" si="199"/>
        <v>#N/A</v>
      </c>
      <c r="AG489" s="6" t="str">
        <f t="shared" si="200"/>
        <v/>
      </c>
      <c r="AH489" s="6">
        <f t="shared" si="201"/>
        <v>1</v>
      </c>
      <c r="AI489" s="6" t="e">
        <f t="shared" si="202"/>
        <v>#N/A</v>
      </c>
      <c r="AJ489" s="6" t="e">
        <f t="shared" si="203"/>
        <v>#N/A</v>
      </c>
      <c r="AK489" s="6" t="e">
        <f t="shared" si="204"/>
        <v>#N/A</v>
      </c>
      <c r="AL489" s="6" t="e">
        <f t="shared" si="205"/>
        <v>#N/A</v>
      </c>
      <c r="AM489" s="7" t="str">
        <f t="shared" si="206"/>
        <v xml:space="preserve"> </v>
      </c>
      <c r="AN489" s="6" t="e">
        <f t="shared" si="207"/>
        <v>#N/A</v>
      </c>
      <c r="AO489" s="6"/>
      <c r="AP489" s="6"/>
      <c r="AQ489" s="6"/>
      <c r="AR489" s="6"/>
      <c r="AS489" s="6"/>
      <c r="AT489" s="6"/>
      <c r="AU489" s="6"/>
      <c r="AV489" s="6"/>
      <c r="AW489" s="6">
        <f t="shared" si="208"/>
        <v>0</v>
      </c>
      <c r="AX489" s="6" t="e">
        <f t="shared" si="209"/>
        <v>#N/A</v>
      </c>
      <c r="AY489" s="6" t="str">
        <f t="shared" si="210"/>
        <v/>
      </c>
      <c r="AZ489" s="6" t="str">
        <f t="shared" si="211"/>
        <v/>
      </c>
      <c r="BA489" s="6" t="str">
        <f t="shared" si="212"/>
        <v/>
      </c>
      <c r="BB489" s="6" t="str">
        <f t="shared" si="213"/>
        <v/>
      </c>
      <c r="BC489" s="40"/>
      <c r="BI489" t="s">
        <v>228</v>
      </c>
      <c r="CS489" s="286"/>
      <c r="CT489" s="288"/>
      <c r="CU489" s="331" t="str">
        <f t="shared" si="192"/>
        <v/>
      </c>
      <c r="CV489" s="1" t="str">
        <f t="shared" si="214"/>
        <v/>
      </c>
      <c r="CW489" s="1" t="str">
        <f t="shared" si="215"/>
        <v/>
      </c>
      <c r="CZ489" s="343" t="str">
        <f t="shared" si="193"/>
        <v/>
      </c>
    </row>
    <row r="490" spans="1:104" s="1" customFormat="1" ht="13.5" customHeight="1" x14ac:dyDescent="0.2">
      <c r="A490" s="61">
        <v>475</v>
      </c>
      <c r="B490" s="218"/>
      <c r="C490" s="218"/>
      <c r="D490" s="218"/>
      <c r="E490" s="218"/>
      <c r="F490" s="218"/>
      <c r="G490" s="218"/>
      <c r="H490" s="218"/>
      <c r="I490" s="218"/>
      <c r="J490" s="218"/>
      <c r="K490" s="218"/>
      <c r="L490" s="219"/>
      <c r="M490" s="218"/>
      <c r="N490" s="254"/>
      <c r="O490" s="255"/>
      <c r="P490" s="293" t="str">
        <f>IF(G490="R",IF(OR(AND(実績自動車一覧!H490=SUM(実績事業所!$B$2-1),3&lt;実績自動車一覧!I490),AND(実績自動車一覧!H490=実績事業所!$B$2,4&gt;実績自動車一覧!I490)),"新規",""),"")</f>
        <v/>
      </c>
      <c r="Q490" s="290"/>
      <c r="R490" s="259"/>
      <c r="S490" s="204"/>
      <c r="T490" s="84"/>
      <c r="U490" s="85"/>
      <c r="V490" s="86"/>
      <c r="W490" s="87"/>
      <c r="X490" s="87"/>
      <c r="Y490" s="106"/>
      <c r="Z490" s="16"/>
      <c r="AA490" s="15" t="str">
        <f t="shared" si="194"/>
        <v/>
      </c>
      <c r="AB490" s="15" t="str">
        <f t="shared" si="195"/>
        <v/>
      </c>
      <c r="AC490" s="14" t="str">
        <f t="shared" si="196"/>
        <v/>
      </c>
      <c r="AD490" s="6" t="e">
        <f t="shared" si="197"/>
        <v>#N/A</v>
      </c>
      <c r="AE490" s="6" t="e">
        <f t="shared" si="198"/>
        <v>#N/A</v>
      </c>
      <c r="AF490" s="6" t="e">
        <f t="shared" si="199"/>
        <v>#N/A</v>
      </c>
      <c r="AG490" s="6" t="str">
        <f t="shared" si="200"/>
        <v/>
      </c>
      <c r="AH490" s="6">
        <f t="shared" si="201"/>
        <v>1</v>
      </c>
      <c r="AI490" s="6" t="e">
        <f t="shared" si="202"/>
        <v>#N/A</v>
      </c>
      <c r="AJ490" s="6" t="e">
        <f t="shared" si="203"/>
        <v>#N/A</v>
      </c>
      <c r="AK490" s="6" t="e">
        <f t="shared" si="204"/>
        <v>#N/A</v>
      </c>
      <c r="AL490" s="6" t="e">
        <f t="shared" si="205"/>
        <v>#N/A</v>
      </c>
      <c r="AM490" s="7" t="str">
        <f t="shared" si="206"/>
        <v xml:space="preserve"> </v>
      </c>
      <c r="AN490" s="6" t="e">
        <f t="shared" si="207"/>
        <v>#N/A</v>
      </c>
      <c r="AO490" s="6"/>
      <c r="AP490" s="6"/>
      <c r="AQ490" s="6"/>
      <c r="AR490" s="6"/>
      <c r="AS490" s="6"/>
      <c r="AT490" s="6"/>
      <c r="AU490" s="6"/>
      <c r="AV490" s="6"/>
      <c r="AW490" s="6">
        <f t="shared" si="208"/>
        <v>0</v>
      </c>
      <c r="AX490" s="6" t="e">
        <f t="shared" si="209"/>
        <v>#N/A</v>
      </c>
      <c r="AY490" s="6" t="str">
        <f t="shared" si="210"/>
        <v/>
      </c>
      <c r="AZ490" s="6" t="str">
        <f t="shared" si="211"/>
        <v/>
      </c>
      <c r="BA490" s="6" t="str">
        <f t="shared" si="212"/>
        <v/>
      </c>
      <c r="BB490" s="6" t="str">
        <f t="shared" si="213"/>
        <v/>
      </c>
      <c r="BC490" s="40"/>
      <c r="BI490" t="s">
        <v>235</v>
      </c>
      <c r="CS490" s="286"/>
      <c r="CT490" s="288"/>
      <c r="CU490" s="331" t="str">
        <f t="shared" si="192"/>
        <v/>
      </c>
      <c r="CV490" s="1" t="str">
        <f t="shared" si="214"/>
        <v/>
      </c>
      <c r="CW490" s="1" t="str">
        <f t="shared" si="215"/>
        <v/>
      </c>
      <c r="CZ490" s="343" t="str">
        <f t="shared" si="193"/>
        <v/>
      </c>
    </row>
    <row r="491" spans="1:104" s="1" customFormat="1" ht="13.5" customHeight="1" x14ac:dyDescent="0.2">
      <c r="A491" s="61">
        <v>476</v>
      </c>
      <c r="B491" s="218"/>
      <c r="C491" s="218"/>
      <c r="D491" s="218"/>
      <c r="E491" s="218"/>
      <c r="F491" s="218"/>
      <c r="G491" s="218"/>
      <c r="H491" s="218"/>
      <c r="I491" s="218"/>
      <c r="J491" s="218"/>
      <c r="K491" s="218"/>
      <c r="L491" s="219"/>
      <c r="M491" s="218"/>
      <c r="N491" s="254"/>
      <c r="O491" s="255"/>
      <c r="P491" s="293" t="str">
        <f>IF(G491="R",IF(OR(AND(実績自動車一覧!H491=SUM(実績事業所!$B$2-1),3&lt;実績自動車一覧!I491),AND(実績自動車一覧!H491=実績事業所!$B$2,4&gt;実績自動車一覧!I491)),"新規",""),"")</f>
        <v/>
      </c>
      <c r="Q491" s="290"/>
      <c r="R491" s="259"/>
      <c r="S491" s="204"/>
      <c r="T491" s="84"/>
      <c r="U491" s="85"/>
      <c r="V491" s="86"/>
      <c r="W491" s="87"/>
      <c r="X491" s="87"/>
      <c r="Y491" s="106"/>
      <c r="Z491" s="16"/>
      <c r="AA491" s="15" t="str">
        <f t="shared" si="194"/>
        <v/>
      </c>
      <c r="AB491" s="15" t="str">
        <f t="shared" si="195"/>
        <v/>
      </c>
      <c r="AC491" s="14" t="str">
        <f t="shared" si="196"/>
        <v/>
      </c>
      <c r="AD491" s="6" t="e">
        <f t="shared" si="197"/>
        <v>#N/A</v>
      </c>
      <c r="AE491" s="6" t="e">
        <f t="shared" si="198"/>
        <v>#N/A</v>
      </c>
      <c r="AF491" s="6" t="e">
        <f t="shared" si="199"/>
        <v>#N/A</v>
      </c>
      <c r="AG491" s="6" t="str">
        <f t="shared" si="200"/>
        <v/>
      </c>
      <c r="AH491" s="6">
        <f t="shared" si="201"/>
        <v>1</v>
      </c>
      <c r="AI491" s="6" t="e">
        <f t="shared" si="202"/>
        <v>#N/A</v>
      </c>
      <c r="AJ491" s="6" t="e">
        <f t="shared" si="203"/>
        <v>#N/A</v>
      </c>
      <c r="AK491" s="6" t="e">
        <f t="shared" si="204"/>
        <v>#N/A</v>
      </c>
      <c r="AL491" s="6" t="e">
        <f t="shared" si="205"/>
        <v>#N/A</v>
      </c>
      <c r="AM491" s="7" t="str">
        <f t="shared" si="206"/>
        <v xml:space="preserve"> </v>
      </c>
      <c r="AN491" s="6" t="e">
        <f t="shared" si="207"/>
        <v>#N/A</v>
      </c>
      <c r="AO491" s="6"/>
      <c r="AP491" s="6"/>
      <c r="AQ491" s="6"/>
      <c r="AR491" s="6"/>
      <c r="AS491" s="6"/>
      <c r="AT491" s="6"/>
      <c r="AU491" s="6"/>
      <c r="AV491" s="6"/>
      <c r="AW491" s="6">
        <f t="shared" si="208"/>
        <v>0</v>
      </c>
      <c r="AX491" s="6" t="e">
        <f t="shared" si="209"/>
        <v>#N/A</v>
      </c>
      <c r="AY491" s="6" t="str">
        <f t="shared" si="210"/>
        <v/>
      </c>
      <c r="AZ491" s="6" t="str">
        <f t="shared" si="211"/>
        <v/>
      </c>
      <c r="BA491" s="6" t="str">
        <f t="shared" si="212"/>
        <v/>
      </c>
      <c r="BB491" s="6" t="str">
        <f t="shared" si="213"/>
        <v/>
      </c>
      <c r="BC491" s="40"/>
      <c r="BI491" t="s">
        <v>121</v>
      </c>
      <c r="CS491" s="286"/>
      <c r="CT491" s="288"/>
      <c r="CU491" s="331" t="str">
        <f t="shared" si="192"/>
        <v/>
      </c>
      <c r="CV491" s="1" t="str">
        <f t="shared" si="214"/>
        <v/>
      </c>
      <c r="CW491" s="1" t="str">
        <f t="shared" si="215"/>
        <v/>
      </c>
      <c r="CZ491" s="343" t="str">
        <f t="shared" si="193"/>
        <v/>
      </c>
    </row>
    <row r="492" spans="1:104" s="1" customFormat="1" ht="13.5" customHeight="1" x14ac:dyDescent="0.2">
      <c r="A492" s="61">
        <v>477</v>
      </c>
      <c r="B492" s="218"/>
      <c r="C492" s="218"/>
      <c r="D492" s="218"/>
      <c r="E492" s="218"/>
      <c r="F492" s="218"/>
      <c r="G492" s="218"/>
      <c r="H492" s="218"/>
      <c r="I492" s="218"/>
      <c r="J492" s="218"/>
      <c r="K492" s="218"/>
      <c r="L492" s="219"/>
      <c r="M492" s="218"/>
      <c r="N492" s="254"/>
      <c r="O492" s="255"/>
      <c r="P492" s="293" t="str">
        <f>IF(G492="R",IF(OR(AND(実績自動車一覧!H492=SUM(実績事業所!$B$2-1),3&lt;実績自動車一覧!I492),AND(実績自動車一覧!H492=実績事業所!$B$2,4&gt;実績自動車一覧!I492)),"新規",""),"")</f>
        <v/>
      </c>
      <c r="Q492" s="290"/>
      <c r="R492" s="259"/>
      <c r="S492" s="204"/>
      <c r="T492" s="84"/>
      <c r="U492" s="85"/>
      <c r="V492" s="86"/>
      <c r="W492" s="87"/>
      <c r="X492" s="87"/>
      <c r="Y492" s="106"/>
      <c r="Z492" s="16"/>
      <c r="AA492" s="15" t="str">
        <f t="shared" si="194"/>
        <v/>
      </c>
      <c r="AB492" s="15" t="str">
        <f t="shared" si="195"/>
        <v/>
      </c>
      <c r="AC492" s="14" t="str">
        <f t="shared" si="196"/>
        <v/>
      </c>
      <c r="AD492" s="6" t="e">
        <f t="shared" si="197"/>
        <v>#N/A</v>
      </c>
      <c r="AE492" s="6" t="e">
        <f t="shared" si="198"/>
        <v>#N/A</v>
      </c>
      <c r="AF492" s="6" t="e">
        <f t="shared" si="199"/>
        <v>#N/A</v>
      </c>
      <c r="AG492" s="6" t="str">
        <f t="shared" si="200"/>
        <v/>
      </c>
      <c r="AH492" s="6">
        <f t="shared" si="201"/>
        <v>1</v>
      </c>
      <c r="AI492" s="6" t="e">
        <f t="shared" si="202"/>
        <v>#N/A</v>
      </c>
      <c r="AJ492" s="6" t="e">
        <f t="shared" si="203"/>
        <v>#N/A</v>
      </c>
      <c r="AK492" s="6" t="e">
        <f t="shared" si="204"/>
        <v>#N/A</v>
      </c>
      <c r="AL492" s="6" t="e">
        <f t="shared" si="205"/>
        <v>#N/A</v>
      </c>
      <c r="AM492" s="7" t="str">
        <f t="shared" si="206"/>
        <v xml:space="preserve"> </v>
      </c>
      <c r="AN492" s="6" t="e">
        <f t="shared" si="207"/>
        <v>#N/A</v>
      </c>
      <c r="AO492" s="6"/>
      <c r="AP492" s="6"/>
      <c r="AQ492" s="6"/>
      <c r="AR492" s="6"/>
      <c r="AS492" s="6"/>
      <c r="AT492" s="6"/>
      <c r="AU492" s="6"/>
      <c r="AV492" s="6"/>
      <c r="AW492" s="6">
        <f t="shared" si="208"/>
        <v>0</v>
      </c>
      <c r="AX492" s="6" t="e">
        <f t="shared" si="209"/>
        <v>#N/A</v>
      </c>
      <c r="AY492" s="6" t="str">
        <f t="shared" si="210"/>
        <v/>
      </c>
      <c r="AZ492" s="6" t="str">
        <f t="shared" si="211"/>
        <v/>
      </c>
      <c r="BA492" s="6" t="str">
        <f t="shared" si="212"/>
        <v/>
      </c>
      <c r="BB492" s="6" t="str">
        <f t="shared" si="213"/>
        <v/>
      </c>
      <c r="BC492" s="40"/>
      <c r="BI492" t="s">
        <v>122</v>
      </c>
      <c r="CS492" s="286"/>
      <c r="CT492" s="288"/>
      <c r="CU492" s="331" t="str">
        <f t="shared" si="192"/>
        <v/>
      </c>
      <c r="CV492" s="1" t="str">
        <f t="shared" si="214"/>
        <v/>
      </c>
      <c r="CW492" s="1" t="str">
        <f t="shared" si="215"/>
        <v/>
      </c>
      <c r="CZ492" s="343" t="str">
        <f t="shared" si="193"/>
        <v/>
      </c>
    </row>
    <row r="493" spans="1:104" s="1" customFormat="1" ht="13.5" customHeight="1" x14ac:dyDescent="0.2">
      <c r="A493" s="61">
        <v>478</v>
      </c>
      <c r="B493" s="218"/>
      <c r="C493" s="218"/>
      <c r="D493" s="218"/>
      <c r="E493" s="218"/>
      <c r="F493" s="218"/>
      <c r="G493" s="218"/>
      <c r="H493" s="218"/>
      <c r="I493" s="218"/>
      <c r="J493" s="218"/>
      <c r="K493" s="218"/>
      <c r="L493" s="219"/>
      <c r="M493" s="218"/>
      <c r="N493" s="254"/>
      <c r="O493" s="255"/>
      <c r="P493" s="293" t="str">
        <f>IF(G493="R",IF(OR(AND(実績自動車一覧!H493=SUM(実績事業所!$B$2-1),3&lt;実績自動車一覧!I493),AND(実績自動車一覧!H493=実績事業所!$B$2,4&gt;実績自動車一覧!I493)),"新規",""),"")</f>
        <v/>
      </c>
      <c r="Q493" s="290"/>
      <c r="R493" s="259"/>
      <c r="S493" s="204"/>
      <c r="T493" s="84"/>
      <c r="U493" s="85"/>
      <c r="V493" s="86"/>
      <c r="W493" s="87"/>
      <c r="X493" s="87"/>
      <c r="Y493" s="106"/>
      <c r="Z493" s="16"/>
      <c r="AA493" s="15" t="str">
        <f t="shared" si="194"/>
        <v/>
      </c>
      <c r="AB493" s="15" t="str">
        <f t="shared" si="195"/>
        <v/>
      </c>
      <c r="AC493" s="14" t="str">
        <f t="shared" si="196"/>
        <v/>
      </c>
      <c r="AD493" s="6" t="e">
        <f t="shared" si="197"/>
        <v>#N/A</v>
      </c>
      <c r="AE493" s="6" t="e">
        <f t="shared" si="198"/>
        <v>#N/A</v>
      </c>
      <c r="AF493" s="6" t="e">
        <f t="shared" si="199"/>
        <v>#N/A</v>
      </c>
      <c r="AG493" s="6" t="str">
        <f t="shared" si="200"/>
        <v/>
      </c>
      <c r="AH493" s="6">
        <f t="shared" si="201"/>
        <v>1</v>
      </c>
      <c r="AI493" s="6" t="e">
        <f t="shared" si="202"/>
        <v>#N/A</v>
      </c>
      <c r="AJ493" s="6" t="e">
        <f t="shared" si="203"/>
        <v>#N/A</v>
      </c>
      <c r="AK493" s="6" t="e">
        <f t="shared" si="204"/>
        <v>#N/A</v>
      </c>
      <c r="AL493" s="6" t="e">
        <f t="shared" si="205"/>
        <v>#N/A</v>
      </c>
      <c r="AM493" s="7" t="str">
        <f t="shared" si="206"/>
        <v xml:space="preserve"> </v>
      </c>
      <c r="AN493" s="6" t="e">
        <f t="shared" si="207"/>
        <v>#N/A</v>
      </c>
      <c r="AO493" s="6"/>
      <c r="AP493" s="6"/>
      <c r="AQ493" s="6"/>
      <c r="AR493" s="6"/>
      <c r="AS493" s="6"/>
      <c r="AT493" s="6"/>
      <c r="AU493" s="6"/>
      <c r="AV493" s="6"/>
      <c r="AW493" s="6">
        <f t="shared" si="208"/>
        <v>0</v>
      </c>
      <c r="AX493" s="6" t="e">
        <f t="shared" si="209"/>
        <v>#N/A</v>
      </c>
      <c r="AY493" s="6" t="str">
        <f t="shared" si="210"/>
        <v/>
      </c>
      <c r="AZ493" s="6" t="str">
        <f t="shared" si="211"/>
        <v/>
      </c>
      <c r="BA493" s="6" t="str">
        <f t="shared" si="212"/>
        <v/>
      </c>
      <c r="BB493" s="6" t="str">
        <f t="shared" si="213"/>
        <v/>
      </c>
      <c r="BC493" s="40"/>
      <c r="BI493" t="s">
        <v>123</v>
      </c>
      <c r="CS493" s="286"/>
      <c r="CT493" s="288"/>
      <c r="CU493" s="331" t="str">
        <f t="shared" si="192"/>
        <v/>
      </c>
      <c r="CV493" s="1" t="str">
        <f t="shared" si="214"/>
        <v/>
      </c>
      <c r="CW493" s="1" t="str">
        <f t="shared" si="215"/>
        <v/>
      </c>
      <c r="CZ493" s="343" t="str">
        <f t="shared" si="193"/>
        <v/>
      </c>
    </row>
    <row r="494" spans="1:104" s="1" customFormat="1" ht="13.5" customHeight="1" x14ac:dyDescent="0.2">
      <c r="A494" s="61">
        <v>479</v>
      </c>
      <c r="B494" s="218"/>
      <c r="C494" s="218"/>
      <c r="D494" s="218"/>
      <c r="E494" s="218"/>
      <c r="F494" s="218"/>
      <c r="G494" s="218"/>
      <c r="H494" s="218"/>
      <c r="I494" s="218"/>
      <c r="J494" s="218"/>
      <c r="K494" s="218"/>
      <c r="L494" s="219"/>
      <c r="M494" s="218"/>
      <c r="N494" s="254"/>
      <c r="O494" s="255"/>
      <c r="P494" s="293" t="str">
        <f>IF(G494="R",IF(OR(AND(実績自動車一覧!H494=SUM(実績事業所!$B$2-1),3&lt;実績自動車一覧!I494),AND(実績自動車一覧!H494=実績事業所!$B$2,4&gt;実績自動車一覧!I494)),"新規",""),"")</f>
        <v/>
      </c>
      <c r="Q494" s="290"/>
      <c r="R494" s="259"/>
      <c r="S494" s="204"/>
      <c r="T494" s="84"/>
      <c r="U494" s="85"/>
      <c r="V494" s="86"/>
      <c r="W494" s="87"/>
      <c r="X494" s="87"/>
      <c r="Y494" s="106"/>
      <c r="Z494" s="16"/>
      <c r="AA494" s="15" t="str">
        <f t="shared" si="194"/>
        <v/>
      </c>
      <c r="AB494" s="15" t="str">
        <f t="shared" si="195"/>
        <v/>
      </c>
      <c r="AC494" s="14" t="str">
        <f t="shared" si="196"/>
        <v/>
      </c>
      <c r="AD494" s="6" t="e">
        <f t="shared" si="197"/>
        <v>#N/A</v>
      </c>
      <c r="AE494" s="6" t="e">
        <f t="shared" si="198"/>
        <v>#N/A</v>
      </c>
      <c r="AF494" s="6" t="e">
        <f t="shared" si="199"/>
        <v>#N/A</v>
      </c>
      <c r="AG494" s="6" t="str">
        <f t="shared" si="200"/>
        <v/>
      </c>
      <c r="AH494" s="6">
        <f t="shared" si="201"/>
        <v>1</v>
      </c>
      <c r="AI494" s="6" t="e">
        <f t="shared" si="202"/>
        <v>#N/A</v>
      </c>
      <c r="AJ494" s="6" t="e">
        <f t="shared" si="203"/>
        <v>#N/A</v>
      </c>
      <c r="AK494" s="6" t="e">
        <f t="shared" si="204"/>
        <v>#N/A</v>
      </c>
      <c r="AL494" s="6" t="e">
        <f t="shared" si="205"/>
        <v>#N/A</v>
      </c>
      <c r="AM494" s="7" t="str">
        <f t="shared" si="206"/>
        <v xml:space="preserve"> </v>
      </c>
      <c r="AN494" s="6" t="e">
        <f t="shared" si="207"/>
        <v>#N/A</v>
      </c>
      <c r="AO494" s="6"/>
      <c r="AP494" s="6"/>
      <c r="AQ494" s="6"/>
      <c r="AR494" s="6"/>
      <c r="AS494" s="6"/>
      <c r="AT494" s="6"/>
      <c r="AU494" s="6"/>
      <c r="AV494" s="6"/>
      <c r="AW494" s="6">
        <f t="shared" si="208"/>
        <v>0</v>
      </c>
      <c r="AX494" s="6" t="e">
        <f t="shared" si="209"/>
        <v>#N/A</v>
      </c>
      <c r="AY494" s="6" t="str">
        <f t="shared" si="210"/>
        <v/>
      </c>
      <c r="AZ494" s="6" t="str">
        <f t="shared" si="211"/>
        <v/>
      </c>
      <c r="BA494" s="6" t="str">
        <f t="shared" si="212"/>
        <v/>
      </c>
      <c r="BB494" s="6" t="str">
        <f t="shared" si="213"/>
        <v/>
      </c>
      <c r="BC494" s="40"/>
      <c r="BI494" t="s">
        <v>124</v>
      </c>
      <c r="CS494" s="286"/>
      <c r="CT494" s="288"/>
      <c r="CU494" s="331" t="str">
        <f t="shared" si="192"/>
        <v/>
      </c>
      <c r="CV494" s="1" t="str">
        <f t="shared" si="214"/>
        <v/>
      </c>
      <c r="CW494" s="1" t="str">
        <f t="shared" si="215"/>
        <v/>
      </c>
      <c r="CZ494" s="343" t="str">
        <f t="shared" si="193"/>
        <v/>
      </c>
    </row>
    <row r="495" spans="1:104" s="1" customFormat="1" ht="13.5" customHeight="1" x14ac:dyDescent="0.2">
      <c r="A495" s="61">
        <v>480</v>
      </c>
      <c r="B495" s="218"/>
      <c r="C495" s="218"/>
      <c r="D495" s="218"/>
      <c r="E495" s="218"/>
      <c r="F495" s="218"/>
      <c r="G495" s="218"/>
      <c r="H495" s="218"/>
      <c r="I495" s="218"/>
      <c r="J495" s="218"/>
      <c r="K495" s="218"/>
      <c r="L495" s="219"/>
      <c r="M495" s="218"/>
      <c r="N495" s="254"/>
      <c r="O495" s="255"/>
      <c r="P495" s="293" t="str">
        <f>IF(G495="R",IF(OR(AND(実績自動車一覧!H495=SUM(実績事業所!$B$2-1),3&lt;実績自動車一覧!I495),AND(実績自動車一覧!H495=実績事業所!$B$2,4&gt;実績自動車一覧!I495)),"新規",""),"")</f>
        <v/>
      </c>
      <c r="Q495" s="290"/>
      <c r="R495" s="259"/>
      <c r="S495" s="204"/>
      <c r="T495" s="84"/>
      <c r="U495" s="85"/>
      <c r="V495" s="86"/>
      <c r="W495" s="87"/>
      <c r="X495" s="87"/>
      <c r="Y495" s="106"/>
      <c r="Z495" s="16"/>
      <c r="AA495" s="15" t="str">
        <f t="shared" si="194"/>
        <v/>
      </c>
      <c r="AB495" s="15" t="str">
        <f t="shared" si="195"/>
        <v/>
      </c>
      <c r="AC495" s="14" t="str">
        <f t="shared" si="196"/>
        <v/>
      </c>
      <c r="AD495" s="6" t="e">
        <f t="shared" si="197"/>
        <v>#N/A</v>
      </c>
      <c r="AE495" s="6" t="e">
        <f t="shared" si="198"/>
        <v>#N/A</v>
      </c>
      <c r="AF495" s="6" t="e">
        <f t="shared" si="199"/>
        <v>#N/A</v>
      </c>
      <c r="AG495" s="6" t="str">
        <f t="shared" si="200"/>
        <v/>
      </c>
      <c r="AH495" s="6">
        <f t="shared" si="201"/>
        <v>1</v>
      </c>
      <c r="AI495" s="6" t="e">
        <f t="shared" si="202"/>
        <v>#N/A</v>
      </c>
      <c r="AJ495" s="6" t="e">
        <f t="shared" si="203"/>
        <v>#N/A</v>
      </c>
      <c r="AK495" s="6" t="e">
        <f t="shared" si="204"/>
        <v>#N/A</v>
      </c>
      <c r="AL495" s="6" t="e">
        <f t="shared" si="205"/>
        <v>#N/A</v>
      </c>
      <c r="AM495" s="7" t="str">
        <f t="shared" si="206"/>
        <v xml:space="preserve"> </v>
      </c>
      <c r="AN495" s="6" t="e">
        <f t="shared" si="207"/>
        <v>#N/A</v>
      </c>
      <c r="AO495" s="6"/>
      <c r="AP495" s="6"/>
      <c r="AQ495" s="6"/>
      <c r="AR495" s="6"/>
      <c r="AS495" s="6"/>
      <c r="AT495" s="6"/>
      <c r="AU495" s="6"/>
      <c r="AV495" s="6"/>
      <c r="AW495" s="6">
        <f t="shared" si="208"/>
        <v>0</v>
      </c>
      <c r="AX495" s="6" t="e">
        <f t="shared" si="209"/>
        <v>#N/A</v>
      </c>
      <c r="AY495" s="6" t="str">
        <f t="shared" si="210"/>
        <v/>
      </c>
      <c r="AZ495" s="6" t="str">
        <f t="shared" si="211"/>
        <v/>
      </c>
      <c r="BA495" s="6" t="str">
        <f t="shared" si="212"/>
        <v/>
      </c>
      <c r="BB495" s="6" t="str">
        <f t="shared" si="213"/>
        <v/>
      </c>
      <c r="BC495" s="40"/>
      <c r="BI495" t="s">
        <v>125</v>
      </c>
      <c r="CS495" s="286"/>
      <c r="CT495" s="288"/>
      <c r="CU495" s="331" t="str">
        <f t="shared" si="192"/>
        <v/>
      </c>
      <c r="CV495" s="1" t="str">
        <f t="shared" si="214"/>
        <v/>
      </c>
      <c r="CW495" s="1" t="str">
        <f t="shared" si="215"/>
        <v/>
      </c>
      <c r="CZ495" s="343" t="str">
        <f t="shared" si="193"/>
        <v/>
      </c>
    </row>
    <row r="496" spans="1:104" s="1" customFormat="1" ht="13.5" customHeight="1" x14ac:dyDescent="0.2">
      <c r="A496" s="61">
        <v>481</v>
      </c>
      <c r="B496" s="218"/>
      <c r="C496" s="218"/>
      <c r="D496" s="218"/>
      <c r="E496" s="218"/>
      <c r="F496" s="218"/>
      <c r="G496" s="218"/>
      <c r="H496" s="218"/>
      <c r="I496" s="218"/>
      <c r="J496" s="218"/>
      <c r="K496" s="218"/>
      <c r="L496" s="219"/>
      <c r="M496" s="218"/>
      <c r="N496" s="254"/>
      <c r="O496" s="255"/>
      <c r="P496" s="293" t="str">
        <f>IF(G496="R",IF(OR(AND(実績自動車一覧!H496=SUM(実績事業所!$B$2-1),3&lt;実績自動車一覧!I496),AND(実績自動車一覧!H496=実績事業所!$B$2,4&gt;実績自動車一覧!I496)),"新規",""),"")</f>
        <v/>
      </c>
      <c r="Q496" s="290"/>
      <c r="R496" s="259"/>
      <c r="S496" s="204"/>
      <c r="T496" s="84"/>
      <c r="U496" s="85"/>
      <c r="V496" s="86"/>
      <c r="W496" s="87"/>
      <c r="X496" s="87"/>
      <c r="Y496" s="106"/>
      <c r="Z496" s="16"/>
      <c r="AA496" s="15" t="str">
        <f t="shared" si="194"/>
        <v/>
      </c>
      <c r="AB496" s="15" t="str">
        <f t="shared" si="195"/>
        <v/>
      </c>
      <c r="AC496" s="14" t="str">
        <f t="shared" si="196"/>
        <v/>
      </c>
      <c r="AD496" s="6" t="e">
        <f t="shared" si="197"/>
        <v>#N/A</v>
      </c>
      <c r="AE496" s="6" t="e">
        <f t="shared" si="198"/>
        <v>#N/A</v>
      </c>
      <c r="AF496" s="6" t="e">
        <f t="shared" si="199"/>
        <v>#N/A</v>
      </c>
      <c r="AG496" s="6" t="str">
        <f t="shared" si="200"/>
        <v/>
      </c>
      <c r="AH496" s="6">
        <f t="shared" si="201"/>
        <v>1</v>
      </c>
      <c r="AI496" s="6" t="e">
        <f t="shared" si="202"/>
        <v>#N/A</v>
      </c>
      <c r="AJ496" s="6" t="e">
        <f t="shared" si="203"/>
        <v>#N/A</v>
      </c>
      <c r="AK496" s="6" t="e">
        <f t="shared" si="204"/>
        <v>#N/A</v>
      </c>
      <c r="AL496" s="6" t="e">
        <f t="shared" si="205"/>
        <v>#N/A</v>
      </c>
      <c r="AM496" s="7" t="str">
        <f t="shared" si="206"/>
        <v xml:space="preserve"> </v>
      </c>
      <c r="AN496" s="6" t="e">
        <f t="shared" si="207"/>
        <v>#N/A</v>
      </c>
      <c r="AO496" s="6"/>
      <c r="AP496" s="6"/>
      <c r="AQ496" s="6"/>
      <c r="AR496" s="6"/>
      <c r="AS496" s="6"/>
      <c r="AT496" s="6"/>
      <c r="AU496" s="6"/>
      <c r="AV496" s="6"/>
      <c r="AW496" s="6">
        <f t="shared" si="208"/>
        <v>0</v>
      </c>
      <c r="AX496" s="6" t="e">
        <f t="shared" si="209"/>
        <v>#N/A</v>
      </c>
      <c r="AY496" s="6" t="str">
        <f t="shared" si="210"/>
        <v/>
      </c>
      <c r="AZ496" s="6" t="str">
        <f t="shared" si="211"/>
        <v/>
      </c>
      <c r="BA496" s="6" t="str">
        <f t="shared" si="212"/>
        <v/>
      </c>
      <c r="BB496" s="6" t="str">
        <f t="shared" si="213"/>
        <v/>
      </c>
      <c r="BC496" s="40"/>
      <c r="BI496" t="s">
        <v>126</v>
      </c>
      <c r="CS496" s="286"/>
      <c r="CT496" s="288"/>
      <c r="CU496" s="331" t="str">
        <f t="shared" si="192"/>
        <v/>
      </c>
      <c r="CV496" s="1" t="str">
        <f t="shared" si="214"/>
        <v/>
      </c>
      <c r="CW496" s="1" t="str">
        <f t="shared" si="215"/>
        <v/>
      </c>
      <c r="CZ496" s="343" t="str">
        <f t="shared" si="193"/>
        <v/>
      </c>
    </row>
    <row r="497" spans="1:104" s="1" customFormat="1" ht="13.5" customHeight="1" x14ac:dyDescent="0.2">
      <c r="A497" s="61">
        <v>482</v>
      </c>
      <c r="B497" s="218"/>
      <c r="C497" s="218"/>
      <c r="D497" s="218"/>
      <c r="E497" s="218"/>
      <c r="F497" s="218"/>
      <c r="G497" s="218"/>
      <c r="H497" s="218"/>
      <c r="I497" s="218"/>
      <c r="J497" s="218"/>
      <c r="K497" s="218"/>
      <c r="L497" s="219"/>
      <c r="M497" s="218"/>
      <c r="N497" s="254"/>
      <c r="O497" s="255"/>
      <c r="P497" s="293" t="str">
        <f>IF(G497="R",IF(OR(AND(実績自動車一覧!H497=SUM(実績事業所!$B$2-1),3&lt;実績自動車一覧!I497),AND(実績自動車一覧!H497=実績事業所!$B$2,4&gt;実績自動車一覧!I497)),"新規",""),"")</f>
        <v/>
      </c>
      <c r="Q497" s="290"/>
      <c r="R497" s="259"/>
      <c r="S497" s="204"/>
      <c r="T497" s="84"/>
      <c r="U497" s="85"/>
      <c r="V497" s="86"/>
      <c r="W497" s="87"/>
      <c r="X497" s="87"/>
      <c r="Y497" s="106"/>
      <c r="Z497" s="16"/>
      <c r="AA497" s="15" t="str">
        <f t="shared" si="194"/>
        <v/>
      </c>
      <c r="AB497" s="15" t="str">
        <f t="shared" si="195"/>
        <v/>
      </c>
      <c r="AC497" s="14" t="str">
        <f t="shared" si="196"/>
        <v/>
      </c>
      <c r="AD497" s="6" t="e">
        <f t="shared" si="197"/>
        <v>#N/A</v>
      </c>
      <c r="AE497" s="6" t="e">
        <f t="shared" si="198"/>
        <v>#N/A</v>
      </c>
      <c r="AF497" s="6" t="e">
        <f t="shared" si="199"/>
        <v>#N/A</v>
      </c>
      <c r="AG497" s="6" t="str">
        <f t="shared" si="200"/>
        <v/>
      </c>
      <c r="AH497" s="6">
        <f t="shared" si="201"/>
        <v>1</v>
      </c>
      <c r="AI497" s="6" t="e">
        <f t="shared" si="202"/>
        <v>#N/A</v>
      </c>
      <c r="AJ497" s="6" t="e">
        <f t="shared" si="203"/>
        <v>#N/A</v>
      </c>
      <c r="AK497" s="6" t="e">
        <f t="shared" si="204"/>
        <v>#N/A</v>
      </c>
      <c r="AL497" s="6" t="e">
        <f t="shared" si="205"/>
        <v>#N/A</v>
      </c>
      <c r="AM497" s="7" t="str">
        <f t="shared" si="206"/>
        <v xml:space="preserve"> </v>
      </c>
      <c r="AN497" s="6" t="e">
        <f t="shared" si="207"/>
        <v>#N/A</v>
      </c>
      <c r="AO497" s="6"/>
      <c r="AP497" s="6"/>
      <c r="AQ497" s="6"/>
      <c r="AR497" s="6"/>
      <c r="AS497" s="6"/>
      <c r="AT497" s="6"/>
      <c r="AU497" s="6"/>
      <c r="AV497" s="6"/>
      <c r="AW497" s="6">
        <f t="shared" si="208"/>
        <v>0</v>
      </c>
      <c r="AX497" s="6" t="e">
        <f t="shared" si="209"/>
        <v>#N/A</v>
      </c>
      <c r="AY497" s="6" t="str">
        <f t="shared" si="210"/>
        <v/>
      </c>
      <c r="AZ497" s="6" t="str">
        <f t="shared" si="211"/>
        <v/>
      </c>
      <c r="BA497" s="6" t="str">
        <f t="shared" si="212"/>
        <v/>
      </c>
      <c r="BB497" s="6" t="str">
        <f t="shared" si="213"/>
        <v/>
      </c>
      <c r="BC497" s="40"/>
      <c r="BI497" t="s">
        <v>483</v>
      </c>
      <c r="CS497" s="286"/>
      <c r="CT497" s="288"/>
      <c r="CU497" s="331" t="str">
        <f t="shared" si="192"/>
        <v/>
      </c>
      <c r="CV497" s="1" t="str">
        <f t="shared" si="214"/>
        <v/>
      </c>
      <c r="CW497" s="1" t="str">
        <f t="shared" si="215"/>
        <v/>
      </c>
      <c r="CZ497" s="343" t="str">
        <f t="shared" si="193"/>
        <v/>
      </c>
    </row>
    <row r="498" spans="1:104" s="1" customFormat="1" ht="13.5" customHeight="1" x14ac:dyDescent="0.2">
      <c r="A498" s="61">
        <v>483</v>
      </c>
      <c r="B498" s="218"/>
      <c r="C498" s="218"/>
      <c r="D498" s="218"/>
      <c r="E498" s="218"/>
      <c r="F498" s="218"/>
      <c r="G498" s="218"/>
      <c r="H498" s="218"/>
      <c r="I498" s="218"/>
      <c r="J498" s="218"/>
      <c r="K498" s="218"/>
      <c r="L498" s="219"/>
      <c r="M498" s="218"/>
      <c r="N498" s="254"/>
      <c r="O498" s="255"/>
      <c r="P498" s="293" t="str">
        <f>IF(G498="R",IF(OR(AND(実績自動車一覧!H498=SUM(実績事業所!$B$2-1),3&lt;実績自動車一覧!I498),AND(実績自動車一覧!H498=実績事業所!$B$2,4&gt;実績自動車一覧!I498)),"新規",""),"")</f>
        <v/>
      </c>
      <c r="Q498" s="290"/>
      <c r="R498" s="259"/>
      <c r="S498" s="204"/>
      <c r="T498" s="84"/>
      <c r="U498" s="85"/>
      <c r="V498" s="86"/>
      <c r="W498" s="87"/>
      <c r="X498" s="87"/>
      <c r="Y498" s="106"/>
      <c r="Z498" s="16"/>
      <c r="AA498" s="15" t="str">
        <f t="shared" si="194"/>
        <v/>
      </c>
      <c r="AB498" s="15" t="str">
        <f t="shared" si="195"/>
        <v/>
      </c>
      <c r="AC498" s="14" t="str">
        <f t="shared" si="196"/>
        <v/>
      </c>
      <c r="AD498" s="6" t="e">
        <f t="shared" si="197"/>
        <v>#N/A</v>
      </c>
      <c r="AE498" s="6" t="e">
        <f t="shared" si="198"/>
        <v>#N/A</v>
      </c>
      <c r="AF498" s="6" t="e">
        <f t="shared" si="199"/>
        <v>#N/A</v>
      </c>
      <c r="AG498" s="6" t="str">
        <f t="shared" si="200"/>
        <v/>
      </c>
      <c r="AH498" s="6">
        <f t="shared" si="201"/>
        <v>1</v>
      </c>
      <c r="AI498" s="6" t="e">
        <f t="shared" si="202"/>
        <v>#N/A</v>
      </c>
      <c r="AJ498" s="6" t="e">
        <f t="shared" si="203"/>
        <v>#N/A</v>
      </c>
      <c r="AK498" s="6" t="e">
        <f t="shared" si="204"/>
        <v>#N/A</v>
      </c>
      <c r="AL498" s="6" t="e">
        <f t="shared" si="205"/>
        <v>#N/A</v>
      </c>
      <c r="AM498" s="7" t="str">
        <f t="shared" si="206"/>
        <v xml:space="preserve"> </v>
      </c>
      <c r="AN498" s="6" t="e">
        <f t="shared" si="207"/>
        <v>#N/A</v>
      </c>
      <c r="AO498" s="6"/>
      <c r="AP498" s="6"/>
      <c r="AQ498" s="6"/>
      <c r="AR498" s="6"/>
      <c r="AS498" s="6"/>
      <c r="AT498" s="6"/>
      <c r="AU498" s="6"/>
      <c r="AV498" s="6"/>
      <c r="AW498" s="6">
        <f t="shared" si="208"/>
        <v>0</v>
      </c>
      <c r="AX498" s="6" t="e">
        <f t="shared" si="209"/>
        <v>#N/A</v>
      </c>
      <c r="AY498" s="6" t="str">
        <f t="shared" si="210"/>
        <v/>
      </c>
      <c r="AZ498" s="6" t="str">
        <f t="shared" si="211"/>
        <v/>
      </c>
      <c r="BA498" s="6" t="str">
        <f t="shared" si="212"/>
        <v/>
      </c>
      <c r="BB498" s="6" t="str">
        <f t="shared" si="213"/>
        <v/>
      </c>
      <c r="BC498" s="40"/>
      <c r="BI498" t="s">
        <v>1008</v>
      </c>
      <c r="CS498" s="286"/>
      <c r="CT498" s="288"/>
      <c r="CU498" s="331" t="str">
        <f t="shared" si="192"/>
        <v/>
      </c>
      <c r="CV498" s="1" t="str">
        <f t="shared" si="214"/>
        <v/>
      </c>
      <c r="CW498" s="1" t="str">
        <f t="shared" si="215"/>
        <v/>
      </c>
      <c r="CZ498" s="343" t="str">
        <f t="shared" si="193"/>
        <v/>
      </c>
    </row>
    <row r="499" spans="1:104" s="1" customFormat="1" ht="13.5" customHeight="1" x14ac:dyDescent="0.2">
      <c r="A499" s="61">
        <v>484</v>
      </c>
      <c r="B499" s="218"/>
      <c r="C499" s="218"/>
      <c r="D499" s="218"/>
      <c r="E499" s="218"/>
      <c r="F499" s="218"/>
      <c r="G499" s="218"/>
      <c r="H499" s="218"/>
      <c r="I499" s="218"/>
      <c r="J499" s="218"/>
      <c r="K499" s="218"/>
      <c r="L499" s="219"/>
      <c r="M499" s="218"/>
      <c r="N499" s="254"/>
      <c r="O499" s="255"/>
      <c r="P499" s="293" t="str">
        <f>IF(G499="R",IF(OR(AND(実績自動車一覧!H499=SUM(実績事業所!$B$2-1),3&lt;実績自動車一覧!I499),AND(実績自動車一覧!H499=実績事業所!$B$2,4&gt;実績自動車一覧!I499)),"新規",""),"")</f>
        <v/>
      </c>
      <c r="Q499" s="290"/>
      <c r="R499" s="259"/>
      <c r="S499" s="204"/>
      <c r="T499" s="84"/>
      <c r="U499" s="85"/>
      <c r="V499" s="86"/>
      <c r="W499" s="87"/>
      <c r="X499" s="87"/>
      <c r="Y499" s="106"/>
      <c r="Z499" s="16"/>
      <c r="AA499" s="15" t="str">
        <f t="shared" si="194"/>
        <v/>
      </c>
      <c r="AB499" s="15" t="str">
        <f t="shared" si="195"/>
        <v/>
      </c>
      <c r="AC499" s="14" t="str">
        <f t="shared" si="196"/>
        <v/>
      </c>
      <c r="AD499" s="6" t="e">
        <f t="shared" si="197"/>
        <v>#N/A</v>
      </c>
      <c r="AE499" s="6" t="e">
        <f t="shared" si="198"/>
        <v>#N/A</v>
      </c>
      <c r="AF499" s="6" t="e">
        <f t="shared" si="199"/>
        <v>#N/A</v>
      </c>
      <c r="AG499" s="6" t="str">
        <f t="shared" si="200"/>
        <v/>
      </c>
      <c r="AH499" s="6">
        <f t="shared" si="201"/>
        <v>1</v>
      </c>
      <c r="AI499" s="6" t="e">
        <f t="shared" si="202"/>
        <v>#N/A</v>
      </c>
      <c r="AJ499" s="6" t="e">
        <f t="shared" si="203"/>
        <v>#N/A</v>
      </c>
      <c r="AK499" s="6" t="e">
        <f t="shared" si="204"/>
        <v>#N/A</v>
      </c>
      <c r="AL499" s="6" t="e">
        <f t="shared" si="205"/>
        <v>#N/A</v>
      </c>
      <c r="AM499" s="7" t="str">
        <f t="shared" si="206"/>
        <v xml:space="preserve"> </v>
      </c>
      <c r="AN499" s="6" t="e">
        <f t="shared" si="207"/>
        <v>#N/A</v>
      </c>
      <c r="AO499" s="6"/>
      <c r="AP499" s="6"/>
      <c r="AQ499" s="6"/>
      <c r="AR499" s="6"/>
      <c r="AS499" s="6"/>
      <c r="AT499" s="6"/>
      <c r="AU499" s="6"/>
      <c r="AV499" s="6"/>
      <c r="AW499" s="6">
        <f t="shared" si="208"/>
        <v>0</v>
      </c>
      <c r="AX499" s="6" t="e">
        <f t="shared" si="209"/>
        <v>#N/A</v>
      </c>
      <c r="AY499" s="6" t="str">
        <f t="shared" si="210"/>
        <v/>
      </c>
      <c r="AZ499" s="6" t="str">
        <f t="shared" si="211"/>
        <v/>
      </c>
      <c r="BA499" s="6" t="str">
        <f t="shared" si="212"/>
        <v/>
      </c>
      <c r="BB499" s="6" t="str">
        <f t="shared" si="213"/>
        <v/>
      </c>
      <c r="BC499" s="40"/>
      <c r="BI499" t="s">
        <v>1032</v>
      </c>
      <c r="CS499" s="286"/>
      <c r="CT499" s="288"/>
      <c r="CU499" s="331" t="str">
        <f t="shared" si="192"/>
        <v/>
      </c>
      <c r="CV499" s="1" t="str">
        <f t="shared" si="214"/>
        <v/>
      </c>
      <c r="CW499" s="1" t="str">
        <f t="shared" si="215"/>
        <v/>
      </c>
      <c r="CZ499" s="343" t="str">
        <f t="shared" si="193"/>
        <v/>
      </c>
    </row>
    <row r="500" spans="1:104" s="1" customFormat="1" ht="13.5" customHeight="1" x14ac:dyDescent="0.2">
      <c r="A500" s="61">
        <v>485</v>
      </c>
      <c r="B500" s="218"/>
      <c r="C500" s="218"/>
      <c r="D500" s="218"/>
      <c r="E500" s="218"/>
      <c r="F500" s="218"/>
      <c r="G500" s="218"/>
      <c r="H500" s="218"/>
      <c r="I500" s="218"/>
      <c r="J500" s="218"/>
      <c r="K500" s="218"/>
      <c r="L500" s="219"/>
      <c r="M500" s="218"/>
      <c r="N500" s="254"/>
      <c r="O500" s="255"/>
      <c r="P500" s="293" t="str">
        <f>IF(G500="R",IF(OR(AND(実績自動車一覧!H500=SUM(実績事業所!$B$2-1),3&lt;実績自動車一覧!I500),AND(実績自動車一覧!H500=実績事業所!$B$2,4&gt;実績自動車一覧!I500)),"新規",""),"")</f>
        <v/>
      </c>
      <c r="Q500" s="290"/>
      <c r="R500" s="259"/>
      <c r="S500" s="204"/>
      <c r="T500" s="84"/>
      <c r="U500" s="85"/>
      <c r="V500" s="86"/>
      <c r="W500" s="87"/>
      <c r="X500" s="87"/>
      <c r="Y500" s="106"/>
      <c r="Z500" s="16"/>
      <c r="AA500" s="15" t="str">
        <f t="shared" si="194"/>
        <v/>
      </c>
      <c r="AB500" s="15" t="str">
        <f t="shared" si="195"/>
        <v/>
      </c>
      <c r="AC500" s="14" t="str">
        <f t="shared" si="196"/>
        <v/>
      </c>
      <c r="AD500" s="6" t="e">
        <f t="shared" si="197"/>
        <v>#N/A</v>
      </c>
      <c r="AE500" s="6" t="e">
        <f t="shared" si="198"/>
        <v>#N/A</v>
      </c>
      <c r="AF500" s="6" t="e">
        <f t="shared" si="199"/>
        <v>#N/A</v>
      </c>
      <c r="AG500" s="6" t="str">
        <f t="shared" si="200"/>
        <v/>
      </c>
      <c r="AH500" s="6">
        <f t="shared" si="201"/>
        <v>1</v>
      </c>
      <c r="AI500" s="6" t="e">
        <f t="shared" si="202"/>
        <v>#N/A</v>
      </c>
      <c r="AJ500" s="6" t="e">
        <f t="shared" si="203"/>
        <v>#N/A</v>
      </c>
      <c r="AK500" s="6" t="e">
        <f t="shared" si="204"/>
        <v>#N/A</v>
      </c>
      <c r="AL500" s="6" t="e">
        <f t="shared" si="205"/>
        <v>#N/A</v>
      </c>
      <c r="AM500" s="7" t="str">
        <f t="shared" si="206"/>
        <v xml:space="preserve"> </v>
      </c>
      <c r="AN500" s="6" t="e">
        <f t="shared" si="207"/>
        <v>#N/A</v>
      </c>
      <c r="AO500" s="6"/>
      <c r="AP500" s="6"/>
      <c r="AQ500" s="6"/>
      <c r="AR500" s="6"/>
      <c r="AS500" s="6"/>
      <c r="AT500" s="6"/>
      <c r="AU500" s="6"/>
      <c r="AV500" s="6"/>
      <c r="AW500" s="6">
        <f t="shared" si="208"/>
        <v>0</v>
      </c>
      <c r="AX500" s="6" t="e">
        <f t="shared" si="209"/>
        <v>#N/A</v>
      </c>
      <c r="AY500" s="6" t="str">
        <f t="shared" si="210"/>
        <v/>
      </c>
      <c r="AZ500" s="6" t="str">
        <f t="shared" si="211"/>
        <v/>
      </c>
      <c r="BA500" s="6" t="str">
        <f t="shared" si="212"/>
        <v/>
      </c>
      <c r="BB500" s="6" t="str">
        <f t="shared" si="213"/>
        <v/>
      </c>
      <c r="BC500" s="40"/>
      <c r="BI500" t="s">
        <v>484</v>
      </c>
      <c r="CS500" s="286"/>
      <c r="CT500" s="288"/>
      <c r="CU500" s="331" t="str">
        <f t="shared" si="192"/>
        <v/>
      </c>
      <c r="CV500" s="1" t="str">
        <f t="shared" si="214"/>
        <v/>
      </c>
      <c r="CW500" s="1" t="str">
        <f t="shared" si="215"/>
        <v/>
      </c>
      <c r="CZ500" s="343" t="str">
        <f t="shared" si="193"/>
        <v/>
      </c>
    </row>
    <row r="501" spans="1:104" s="1" customFormat="1" ht="13.5" customHeight="1" x14ac:dyDescent="0.2">
      <c r="A501" s="61">
        <v>486</v>
      </c>
      <c r="B501" s="218"/>
      <c r="C501" s="218"/>
      <c r="D501" s="218"/>
      <c r="E501" s="218"/>
      <c r="F501" s="218"/>
      <c r="G501" s="218"/>
      <c r="H501" s="218"/>
      <c r="I501" s="218"/>
      <c r="J501" s="218"/>
      <c r="K501" s="218"/>
      <c r="L501" s="219"/>
      <c r="M501" s="218"/>
      <c r="N501" s="254"/>
      <c r="O501" s="255"/>
      <c r="P501" s="293" t="str">
        <f>IF(G501="R",IF(OR(AND(実績自動車一覧!H501=SUM(実績事業所!$B$2-1),3&lt;実績自動車一覧!I501),AND(実績自動車一覧!H501=実績事業所!$B$2,4&gt;実績自動車一覧!I501)),"新規",""),"")</f>
        <v/>
      </c>
      <c r="Q501" s="290"/>
      <c r="R501" s="259"/>
      <c r="S501" s="204"/>
      <c r="T501" s="84"/>
      <c r="U501" s="85"/>
      <c r="V501" s="86"/>
      <c r="W501" s="87"/>
      <c r="X501" s="87"/>
      <c r="Y501" s="106"/>
      <c r="Z501" s="16"/>
      <c r="AA501" s="15" t="str">
        <f t="shared" si="194"/>
        <v/>
      </c>
      <c r="AB501" s="15" t="str">
        <f t="shared" si="195"/>
        <v/>
      </c>
      <c r="AC501" s="14" t="str">
        <f t="shared" si="196"/>
        <v/>
      </c>
      <c r="AD501" s="6" t="e">
        <f t="shared" si="197"/>
        <v>#N/A</v>
      </c>
      <c r="AE501" s="6" t="e">
        <f t="shared" si="198"/>
        <v>#N/A</v>
      </c>
      <c r="AF501" s="6" t="e">
        <f t="shared" si="199"/>
        <v>#N/A</v>
      </c>
      <c r="AG501" s="6" t="str">
        <f t="shared" si="200"/>
        <v/>
      </c>
      <c r="AH501" s="6">
        <f t="shared" si="201"/>
        <v>1</v>
      </c>
      <c r="AI501" s="6" t="e">
        <f t="shared" si="202"/>
        <v>#N/A</v>
      </c>
      <c r="AJ501" s="6" t="e">
        <f t="shared" si="203"/>
        <v>#N/A</v>
      </c>
      <c r="AK501" s="6" t="e">
        <f t="shared" si="204"/>
        <v>#N/A</v>
      </c>
      <c r="AL501" s="6" t="e">
        <f t="shared" si="205"/>
        <v>#N/A</v>
      </c>
      <c r="AM501" s="7" t="str">
        <f t="shared" si="206"/>
        <v xml:space="preserve"> </v>
      </c>
      <c r="AN501" s="6" t="e">
        <f t="shared" si="207"/>
        <v>#N/A</v>
      </c>
      <c r="AO501" s="6"/>
      <c r="AP501" s="6"/>
      <c r="AQ501" s="6"/>
      <c r="AR501" s="6"/>
      <c r="AS501" s="6"/>
      <c r="AT501" s="6"/>
      <c r="AU501" s="6"/>
      <c r="AV501" s="6"/>
      <c r="AW501" s="6">
        <f t="shared" si="208"/>
        <v>0</v>
      </c>
      <c r="AX501" s="6" t="e">
        <f t="shared" si="209"/>
        <v>#N/A</v>
      </c>
      <c r="AY501" s="6" t="str">
        <f t="shared" si="210"/>
        <v/>
      </c>
      <c r="AZ501" s="6" t="str">
        <f t="shared" si="211"/>
        <v/>
      </c>
      <c r="BA501" s="6" t="str">
        <f t="shared" si="212"/>
        <v/>
      </c>
      <c r="BB501" s="6" t="str">
        <f t="shared" si="213"/>
        <v/>
      </c>
      <c r="BC501" s="40"/>
      <c r="BI501" t="s">
        <v>485</v>
      </c>
      <c r="CS501" s="286"/>
      <c r="CT501" s="288"/>
      <c r="CU501" s="331" t="str">
        <f t="shared" si="192"/>
        <v/>
      </c>
      <c r="CV501" s="1" t="str">
        <f t="shared" si="214"/>
        <v/>
      </c>
      <c r="CW501" s="1" t="str">
        <f t="shared" si="215"/>
        <v/>
      </c>
      <c r="CZ501" s="343" t="str">
        <f t="shared" si="193"/>
        <v/>
      </c>
    </row>
    <row r="502" spans="1:104" s="1" customFormat="1" ht="13.5" customHeight="1" x14ac:dyDescent="0.2">
      <c r="A502" s="61">
        <v>487</v>
      </c>
      <c r="B502" s="218"/>
      <c r="C502" s="218"/>
      <c r="D502" s="218"/>
      <c r="E502" s="218"/>
      <c r="F502" s="218"/>
      <c r="G502" s="218"/>
      <c r="H502" s="218"/>
      <c r="I502" s="218"/>
      <c r="J502" s="218"/>
      <c r="K502" s="218"/>
      <c r="L502" s="219"/>
      <c r="M502" s="218"/>
      <c r="N502" s="254"/>
      <c r="O502" s="255"/>
      <c r="P502" s="293" t="str">
        <f>IF(G502="R",IF(OR(AND(実績自動車一覧!H502=SUM(実績事業所!$B$2-1),3&lt;実績自動車一覧!I502),AND(実績自動車一覧!H502=実績事業所!$B$2,4&gt;実績自動車一覧!I502)),"新規",""),"")</f>
        <v/>
      </c>
      <c r="Q502" s="290"/>
      <c r="R502" s="259"/>
      <c r="S502" s="204"/>
      <c r="T502" s="84"/>
      <c r="U502" s="85"/>
      <c r="V502" s="86"/>
      <c r="W502" s="87"/>
      <c r="X502" s="87"/>
      <c r="Y502" s="106"/>
      <c r="Z502" s="16"/>
      <c r="AA502" s="15" t="str">
        <f t="shared" si="194"/>
        <v/>
      </c>
      <c r="AB502" s="15" t="str">
        <f t="shared" si="195"/>
        <v/>
      </c>
      <c r="AC502" s="14" t="str">
        <f t="shared" si="196"/>
        <v/>
      </c>
      <c r="AD502" s="6" t="e">
        <f t="shared" si="197"/>
        <v>#N/A</v>
      </c>
      <c r="AE502" s="6" t="e">
        <f t="shared" si="198"/>
        <v>#N/A</v>
      </c>
      <c r="AF502" s="6" t="e">
        <f t="shared" si="199"/>
        <v>#N/A</v>
      </c>
      <c r="AG502" s="6" t="str">
        <f t="shared" si="200"/>
        <v/>
      </c>
      <c r="AH502" s="6">
        <f t="shared" si="201"/>
        <v>1</v>
      </c>
      <c r="AI502" s="6" t="e">
        <f t="shared" si="202"/>
        <v>#N/A</v>
      </c>
      <c r="AJ502" s="6" t="e">
        <f t="shared" si="203"/>
        <v>#N/A</v>
      </c>
      <c r="AK502" s="6" t="e">
        <f t="shared" si="204"/>
        <v>#N/A</v>
      </c>
      <c r="AL502" s="6" t="e">
        <f t="shared" si="205"/>
        <v>#N/A</v>
      </c>
      <c r="AM502" s="7" t="str">
        <f t="shared" si="206"/>
        <v xml:space="preserve"> </v>
      </c>
      <c r="AN502" s="6" t="e">
        <f t="shared" si="207"/>
        <v>#N/A</v>
      </c>
      <c r="AO502" s="6"/>
      <c r="AP502" s="6"/>
      <c r="AQ502" s="6"/>
      <c r="AR502" s="6"/>
      <c r="AS502" s="6"/>
      <c r="AT502" s="6"/>
      <c r="AU502" s="6"/>
      <c r="AV502" s="6"/>
      <c r="AW502" s="6">
        <f t="shared" si="208"/>
        <v>0</v>
      </c>
      <c r="AX502" s="6" t="e">
        <f t="shared" si="209"/>
        <v>#N/A</v>
      </c>
      <c r="AY502" s="6" t="str">
        <f t="shared" si="210"/>
        <v/>
      </c>
      <c r="AZ502" s="6" t="str">
        <f t="shared" si="211"/>
        <v/>
      </c>
      <c r="BA502" s="6" t="str">
        <f t="shared" si="212"/>
        <v/>
      </c>
      <c r="BB502" s="6" t="str">
        <f t="shared" si="213"/>
        <v/>
      </c>
      <c r="BC502" s="40"/>
      <c r="BI502" t="s">
        <v>1069</v>
      </c>
      <c r="CS502" s="286"/>
      <c r="CT502" s="288"/>
      <c r="CU502" s="331" t="str">
        <f t="shared" si="192"/>
        <v/>
      </c>
      <c r="CV502" s="1" t="str">
        <f t="shared" si="214"/>
        <v/>
      </c>
      <c r="CW502" s="1" t="str">
        <f t="shared" si="215"/>
        <v/>
      </c>
      <c r="CZ502" s="343" t="str">
        <f t="shared" si="193"/>
        <v/>
      </c>
    </row>
    <row r="503" spans="1:104" s="1" customFormat="1" ht="13.5" customHeight="1" x14ac:dyDescent="0.2">
      <c r="A503" s="61">
        <v>488</v>
      </c>
      <c r="B503" s="218"/>
      <c r="C503" s="218"/>
      <c r="D503" s="218"/>
      <c r="E503" s="218"/>
      <c r="F503" s="218"/>
      <c r="G503" s="218"/>
      <c r="H503" s="218"/>
      <c r="I503" s="218"/>
      <c r="J503" s="218"/>
      <c r="K503" s="218"/>
      <c r="L503" s="219"/>
      <c r="M503" s="218"/>
      <c r="N503" s="254"/>
      <c r="O503" s="255"/>
      <c r="P503" s="293" t="str">
        <f>IF(G503="R",IF(OR(AND(実績自動車一覧!H503=SUM(実績事業所!$B$2-1),3&lt;実績自動車一覧!I503),AND(実績自動車一覧!H503=実績事業所!$B$2,4&gt;実績自動車一覧!I503)),"新規",""),"")</f>
        <v/>
      </c>
      <c r="Q503" s="290"/>
      <c r="R503" s="259"/>
      <c r="S503" s="204"/>
      <c r="T503" s="84"/>
      <c r="U503" s="85"/>
      <c r="V503" s="86"/>
      <c r="W503" s="87"/>
      <c r="X503" s="87"/>
      <c r="Y503" s="106"/>
      <c r="Z503" s="16"/>
      <c r="AA503" s="15" t="str">
        <f t="shared" si="194"/>
        <v/>
      </c>
      <c r="AB503" s="15" t="str">
        <f t="shared" si="195"/>
        <v/>
      </c>
      <c r="AC503" s="14" t="str">
        <f t="shared" si="196"/>
        <v/>
      </c>
      <c r="AD503" s="6" t="e">
        <f t="shared" si="197"/>
        <v>#N/A</v>
      </c>
      <c r="AE503" s="6" t="e">
        <f t="shared" si="198"/>
        <v>#N/A</v>
      </c>
      <c r="AF503" s="6" t="e">
        <f t="shared" si="199"/>
        <v>#N/A</v>
      </c>
      <c r="AG503" s="6" t="str">
        <f t="shared" si="200"/>
        <v/>
      </c>
      <c r="AH503" s="6">
        <f t="shared" si="201"/>
        <v>1</v>
      </c>
      <c r="AI503" s="6" t="e">
        <f t="shared" si="202"/>
        <v>#N/A</v>
      </c>
      <c r="AJ503" s="6" t="e">
        <f t="shared" si="203"/>
        <v>#N/A</v>
      </c>
      <c r="AK503" s="6" t="e">
        <f t="shared" si="204"/>
        <v>#N/A</v>
      </c>
      <c r="AL503" s="6" t="e">
        <f t="shared" si="205"/>
        <v>#N/A</v>
      </c>
      <c r="AM503" s="7" t="str">
        <f t="shared" si="206"/>
        <v xml:space="preserve"> </v>
      </c>
      <c r="AN503" s="6" t="e">
        <f t="shared" si="207"/>
        <v>#N/A</v>
      </c>
      <c r="AO503" s="6"/>
      <c r="AP503" s="6"/>
      <c r="AQ503" s="6"/>
      <c r="AR503" s="6"/>
      <c r="AS503" s="6"/>
      <c r="AT503" s="6"/>
      <c r="AU503" s="6"/>
      <c r="AV503" s="6"/>
      <c r="AW503" s="6">
        <f t="shared" si="208"/>
        <v>0</v>
      </c>
      <c r="AX503" s="6" t="e">
        <f t="shared" si="209"/>
        <v>#N/A</v>
      </c>
      <c r="AY503" s="6" t="str">
        <f t="shared" si="210"/>
        <v/>
      </c>
      <c r="AZ503" s="6" t="str">
        <f t="shared" si="211"/>
        <v/>
      </c>
      <c r="BA503" s="6" t="str">
        <f t="shared" si="212"/>
        <v/>
      </c>
      <c r="BB503" s="6" t="str">
        <f t="shared" si="213"/>
        <v/>
      </c>
      <c r="BC503" s="40"/>
      <c r="BI503" t="s">
        <v>1091</v>
      </c>
      <c r="CS503" s="286"/>
      <c r="CT503" s="288"/>
      <c r="CU503" s="331" t="str">
        <f t="shared" si="192"/>
        <v/>
      </c>
      <c r="CV503" s="1" t="str">
        <f t="shared" si="214"/>
        <v/>
      </c>
      <c r="CW503" s="1" t="str">
        <f t="shared" si="215"/>
        <v/>
      </c>
      <c r="CZ503" s="343" t="str">
        <f t="shared" si="193"/>
        <v/>
      </c>
    </row>
    <row r="504" spans="1:104" s="1" customFormat="1" ht="13.5" customHeight="1" x14ac:dyDescent="0.2">
      <c r="A504" s="61">
        <v>489</v>
      </c>
      <c r="B504" s="218"/>
      <c r="C504" s="218"/>
      <c r="D504" s="218"/>
      <c r="E504" s="218"/>
      <c r="F504" s="218"/>
      <c r="G504" s="218"/>
      <c r="H504" s="218"/>
      <c r="I504" s="218"/>
      <c r="J504" s="218"/>
      <c r="K504" s="218"/>
      <c r="L504" s="219"/>
      <c r="M504" s="218"/>
      <c r="N504" s="254"/>
      <c r="O504" s="255"/>
      <c r="P504" s="293" t="str">
        <f>IF(G504="R",IF(OR(AND(実績自動車一覧!H504=SUM(実績事業所!$B$2-1),3&lt;実績自動車一覧!I504),AND(実績自動車一覧!H504=実績事業所!$B$2,4&gt;実績自動車一覧!I504)),"新規",""),"")</f>
        <v/>
      </c>
      <c r="Q504" s="290"/>
      <c r="R504" s="259"/>
      <c r="S504" s="204"/>
      <c r="T504" s="84"/>
      <c r="U504" s="85"/>
      <c r="V504" s="86"/>
      <c r="W504" s="87"/>
      <c r="X504" s="87"/>
      <c r="Y504" s="106"/>
      <c r="Z504" s="16"/>
      <c r="AA504" s="15" t="str">
        <f t="shared" si="194"/>
        <v/>
      </c>
      <c r="AB504" s="15" t="str">
        <f t="shared" si="195"/>
        <v/>
      </c>
      <c r="AC504" s="14" t="str">
        <f t="shared" si="196"/>
        <v/>
      </c>
      <c r="AD504" s="6" t="e">
        <f t="shared" si="197"/>
        <v>#N/A</v>
      </c>
      <c r="AE504" s="6" t="e">
        <f t="shared" si="198"/>
        <v>#N/A</v>
      </c>
      <c r="AF504" s="6" t="e">
        <f t="shared" si="199"/>
        <v>#N/A</v>
      </c>
      <c r="AG504" s="6" t="str">
        <f t="shared" si="200"/>
        <v/>
      </c>
      <c r="AH504" s="6">
        <f t="shared" si="201"/>
        <v>1</v>
      </c>
      <c r="AI504" s="6" t="e">
        <f t="shared" si="202"/>
        <v>#N/A</v>
      </c>
      <c r="AJ504" s="6" t="e">
        <f t="shared" si="203"/>
        <v>#N/A</v>
      </c>
      <c r="AK504" s="6" t="e">
        <f t="shared" si="204"/>
        <v>#N/A</v>
      </c>
      <c r="AL504" s="6" t="e">
        <f t="shared" si="205"/>
        <v>#N/A</v>
      </c>
      <c r="AM504" s="7" t="str">
        <f t="shared" si="206"/>
        <v xml:space="preserve"> </v>
      </c>
      <c r="AN504" s="6" t="e">
        <f t="shared" si="207"/>
        <v>#N/A</v>
      </c>
      <c r="AO504" s="6"/>
      <c r="AP504" s="6"/>
      <c r="AQ504" s="6"/>
      <c r="AR504" s="6"/>
      <c r="AS504" s="6"/>
      <c r="AT504" s="6"/>
      <c r="AU504" s="6"/>
      <c r="AV504" s="6"/>
      <c r="AW504" s="6">
        <f t="shared" si="208"/>
        <v>0</v>
      </c>
      <c r="AX504" s="6" t="e">
        <f t="shared" si="209"/>
        <v>#N/A</v>
      </c>
      <c r="AY504" s="6" t="str">
        <f t="shared" si="210"/>
        <v/>
      </c>
      <c r="AZ504" s="6" t="str">
        <f t="shared" si="211"/>
        <v/>
      </c>
      <c r="BA504" s="6" t="str">
        <f t="shared" si="212"/>
        <v/>
      </c>
      <c r="BB504" s="6" t="str">
        <f t="shared" si="213"/>
        <v/>
      </c>
      <c r="BC504" s="40"/>
      <c r="BI504" t="s">
        <v>251</v>
      </c>
      <c r="CS504" s="286"/>
      <c r="CT504" s="288"/>
      <c r="CU504" s="331" t="str">
        <f t="shared" si="192"/>
        <v/>
      </c>
      <c r="CV504" s="1" t="str">
        <f t="shared" si="214"/>
        <v/>
      </c>
      <c r="CW504" s="1" t="str">
        <f t="shared" si="215"/>
        <v/>
      </c>
      <c r="CZ504" s="343" t="str">
        <f t="shared" si="193"/>
        <v/>
      </c>
    </row>
    <row r="505" spans="1:104" s="1" customFormat="1" ht="13.5" customHeight="1" x14ac:dyDescent="0.2">
      <c r="A505" s="61">
        <v>490</v>
      </c>
      <c r="B505" s="218"/>
      <c r="C505" s="218"/>
      <c r="D505" s="218"/>
      <c r="E505" s="218"/>
      <c r="F505" s="218"/>
      <c r="G505" s="218"/>
      <c r="H505" s="218"/>
      <c r="I505" s="218"/>
      <c r="J505" s="218"/>
      <c r="K505" s="218"/>
      <c r="L505" s="219"/>
      <c r="M505" s="218"/>
      <c r="N505" s="254"/>
      <c r="O505" s="255"/>
      <c r="P505" s="293" t="str">
        <f>IF(G505="R",IF(OR(AND(実績自動車一覧!H505=SUM(実績事業所!$B$2-1),3&lt;実績自動車一覧!I505),AND(実績自動車一覧!H505=実績事業所!$B$2,4&gt;実績自動車一覧!I505)),"新規",""),"")</f>
        <v/>
      </c>
      <c r="Q505" s="290"/>
      <c r="R505" s="259"/>
      <c r="S505" s="204"/>
      <c r="T505" s="84"/>
      <c r="U505" s="85"/>
      <c r="V505" s="86"/>
      <c r="W505" s="87"/>
      <c r="X505" s="87"/>
      <c r="Y505" s="106"/>
      <c r="Z505" s="16"/>
      <c r="AA505" s="15" t="str">
        <f t="shared" si="194"/>
        <v/>
      </c>
      <c r="AB505" s="15" t="str">
        <f t="shared" si="195"/>
        <v/>
      </c>
      <c r="AC505" s="14" t="str">
        <f t="shared" si="196"/>
        <v/>
      </c>
      <c r="AD505" s="6" t="e">
        <f t="shared" si="197"/>
        <v>#N/A</v>
      </c>
      <c r="AE505" s="6" t="e">
        <f t="shared" si="198"/>
        <v>#N/A</v>
      </c>
      <c r="AF505" s="6" t="e">
        <f t="shared" si="199"/>
        <v>#N/A</v>
      </c>
      <c r="AG505" s="6" t="str">
        <f t="shared" si="200"/>
        <v/>
      </c>
      <c r="AH505" s="6">
        <f t="shared" si="201"/>
        <v>1</v>
      </c>
      <c r="AI505" s="6" t="e">
        <f t="shared" si="202"/>
        <v>#N/A</v>
      </c>
      <c r="AJ505" s="6" t="e">
        <f t="shared" si="203"/>
        <v>#N/A</v>
      </c>
      <c r="AK505" s="6" t="e">
        <f t="shared" si="204"/>
        <v>#N/A</v>
      </c>
      <c r="AL505" s="6" t="e">
        <f t="shared" si="205"/>
        <v>#N/A</v>
      </c>
      <c r="AM505" s="7" t="str">
        <f t="shared" si="206"/>
        <v xml:space="preserve"> </v>
      </c>
      <c r="AN505" s="6" t="e">
        <f t="shared" si="207"/>
        <v>#N/A</v>
      </c>
      <c r="AO505" s="6"/>
      <c r="AP505" s="6"/>
      <c r="AQ505" s="6"/>
      <c r="AR505" s="6"/>
      <c r="AS505" s="6"/>
      <c r="AT505" s="6"/>
      <c r="AU505" s="6"/>
      <c r="AV505" s="6"/>
      <c r="AW505" s="6">
        <f t="shared" si="208"/>
        <v>0</v>
      </c>
      <c r="AX505" s="6" t="e">
        <f t="shared" si="209"/>
        <v>#N/A</v>
      </c>
      <c r="AY505" s="6" t="str">
        <f t="shared" si="210"/>
        <v/>
      </c>
      <c r="AZ505" s="6" t="str">
        <f t="shared" si="211"/>
        <v/>
      </c>
      <c r="BA505" s="6" t="str">
        <f t="shared" si="212"/>
        <v/>
      </c>
      <c r="BB505" s="6" t="str">
        <f t="shared" si="213"/>
        <v/>
      </c>
      <c r="BC505" s="40"/>
      <c r="BI505" t="s">
        <v>252</v>
      </c>
      <c r="CS505" s="286"/>
      <c r="CT505" s="288"/>
      <c r="CU505" s="331" t="str">
        <f t="shared" si="192"/>
        <v/>
      </c>
      <c r="CV505" s="1" t="str">
        <f t="shared" si="214"/>
        <v/>
      </c>
      <c r="CW505" s="1" t="str">
        <f t="shared" si="215"/>
        <v/>
      </c>
      <c r="CZ505" s="343" t="str">
        <f t="shared" si="193"/>
        <v/>
      </c>
    </row>
    <row r="506" spans="1:104" s="1" customFormat="1" ht="13.5" customHeight="1" x14ac:dyDescent="0.2">
      <c r="A506" s="61">
        <v>491</v>
      </c>
      <c r="B506" s="218"/>
      <c r="C506" s="218"/>
      <c r="D506" s="218"/>
      <c r="E506" s="218"/>
      <c r="F506" s="218"/>
      <c r="G506" s="218"/>
      <c r="H506" s="218"/>
      <c r="I506" s="218"/>
      <c r="J506" s="218"/>
      <c r="K506" s="218"/>
      <c r="L506" s="219"/>
      <c r="M506" s="218"/>
      <c r="N506" s="254"/>
      <c r="O506" s="255"/>
      <c r="P506" s="293" t="str">
        <f>IF(G506="R",IF(OR(AND(実績自動車一覧!H506=SUM(実績事業所!$B$2-1),3&lt;実績自動車一覧!I506),AND(実績自動車一覧!H506=実績事業所!$B$2,4&gt;実績自動車一覧!I506)),"新規",""),"")</f>
        <v/>
      </c>
      <c r="Q506" s="290"/>
      <c r="R506" s="259"/>
      <c r="S506" s="204"/>
      <c r="T506" s="84"/>
      <c r="U506" s="85"/>
      <c r="V506" s="86"/>
      <c r="W506" s="87"/>
      <c r="X506" s="87"/>
      <c r="Y506" s="106"/>
      <c r="Z506" s="16"/>
      <c r="AA506" s="15" t="str">
        <f t="shared" si="194"/>
        <v/>
      </c>
      <c r="AB506" s="15" t="str">
        <f t="shared" si="195"/>
        <v/>
      </c>
      <c r="AC506" s="14" t="str">
        <f t="shared" si="196"/>
        <v/>
      </c>
      <c r="AD506" s="6" t="e">
        <f t="shared" si="197"/>
        <v>#N/A</v>
      </c>
      <c r="AE506" s="6" t="e">
        <f t="shared" si="198"/>
        <v>#N/A</v>
      </c>
      <c r="AF506" s="6" t="e">
        <f t="shared" si="199"/>
        <v>#N/A</v>
      </c>
      <c r="AG506" s="6" t="str">
        <f t="shared" si="200"/>
        <v/>
      </c>
      <c r="AH506" s="6">
        <f t="shared" si="201"/>
        <v>1</v>
      </c>
      <c r="AI506" s="6" t="e">
        <f t="shared" si="202"/>
        <v>#N/A</v>
      </c>
      <c r="AJ506" s="6" t="e">
        <f t="shared" si="203"/>
        <v>#N/A</v>
      </c>
      <c r="AK506" s="6" t="e">
        <f t="shared" si="204"/>
        <v>#N/A</v>
      </c>
      <c r="AL506" s="6" t="e">
        <f t="shared" si="205"/>
        <v>#N/A</v>
      </c>
      <c r="AM506" s="7" t="str">
        <f t="shared" si="206"/>
        <v xml:space="preserve"> </v>
      </c>
      <c r="AN506" s="6" t="e">
        <f t="shared" si="207"/>
        <v>#N/A</v>
      </c>
      <c r="AO506" s="6"/>
      <c r="AP506" s="6"/>
      <c r="AQ506" s="6"/>
      <c r="AR506" s="6"/>
      <c r="AS506" s="6"/>
      <c r="AT506" s="6"/>
      <c r="AU506" s="6"/>
      <c r="AV506" s="6"/>
      <c r="AW506" s="6">
        <f t="shared" si="208"/>
        <v>0</v>
      </c>
      <c r="AX506" s="6" t="e">
        <f t="shared" si="209"/>
        <v>#N/A</v>
      </c>
      <c r="AY506" s="6" t="str">
        <f t="shared" si="210"/>
        <v/>
      </c>
      <c r="AZ506" s="6" t="str">
        <f t="shared" si="211"/>
        <v/>
      </c>
      <c r="BA506" s="6" t="str">
        <f t="shared" si="212"/>
        <v/>
      </c>
      <c r="BB506" s="6" t="str">
        <f t="shared" si="213"/>
        <v/>
      </c>
      <c r="BC506" s="40"/>
      <c r="BI506" t="s">
        <v>253</v>
      </c>
      <c r="CS506" s="286"/>
      <c r="CT506" s="288"/>
      <c r="CU506" s="331" t="str">
        <f t="shared" si="192"/>
        <v/>
      </c>
      <c r="CV506" s="1" t="str">
        <f t="shared" si="214"/>
        <v/>
      </c>
      <c r="CW506" s="1" t="str">
        <f t="shared" si="215"/>
        <v/>
      </c>
      <c r="CZ506" s="343" t="str">
        <f t="shared" si="193"/>
        <v/>
      </c>
    </row>
    <row r="507" spans="1:104" s="1" customFormat="1" ht="13.5" customHeight="1" x14ac:dyDescent="0.2">
      <c r="A507" s="61">
        <v>492</v>
      </c>
      <c r="B507" s="218"/>
      <c r="C507" s="218"/>
      <c r="D507" s="218"/>
      <c r="E507" s="218"/>
      <c r="F507" s="218"/>
      <c r="G507" s="218"/>
      <c r="H507" s="218"/>
      <c r="I507" s="218"/>
      <c r="J507" s="218"/>
      <c r="K507" s="218"/>
      <c r="L507" s="219"/>
      <c r="M507" s="218"/>
      <c r="N507" s="254"/>
      <c r="O507" s="255"/>
      <c r="P507" s="293" t="str">
        <f>IF(G507="R",IF(OR(AND(実績自動車一覧!H507=SUM(実績事業所!$B$2-1),3&lt;実績自動車一覧!I507),AND(実績自動車一覧!H507=実績事業所!$B$2,4&gt;実績自動車一覧!I507)),"新規",""),"")</f>
        <v/>
      </c>
      <c r="Q507" s="290"/>
      <c r="R507" s="259"/>
      <c r="S507" s="204"/>
      <c r="T507" s="84"/>
      <c r="U507" s="85"/>
      <c r="V507" s="86"/>
      <c r="W507" s="87"/>
      <c r="X507" s="87"/>
      <c r="Y507" s="106"/>
      <c r="Z507" s="16"/>
      <c r="AA507" s="15" t="str">
        <f t="shared" si="194"/>
        <v/>
      </c>
      <c r="AB507" s="15" t="str">
        <f t="shared" si="195"/>
        <v/>
      </c>
      <c r="AC507" s="14" t="str">
        <f t="shared" si="196"/>
        <v/>
      </c>
      <c r="AD507" s="6" t="e">
        <f t="shared" si="197"/>
        <v>#N/A</v>
      </c>
      <c r="AE507" s="6" t="e">
        <f t="shared" si="198"/>
        <v>#N/A</v>
      </c>
      <c r="AF507" s="6" t="e">
        <f t="shared" si="199"/>
        <v>#N/A</v>
      </c>
      <c r="AG507" s="6" t="str">
        <f t="shared" si="200"/>
        <v/>
      </c>
      <c r="AH507" s="6">
        <f t="shared" si="201"/>
        <v>1</v>
      </c>
      <c r="AI507" s="6" t="e">
        <f t="shared" si="202"/>
        <v>#N/A</v>
      </c>
      <c r="AJ507" s="6" t="e">
        <f t="shared" si="203"/>
        <v>#N/A</v>
      </c>
      <c r="AK507" s="6" t="e">
        <f t="shared" si="204"/>
        <v>#N/A</v>
      </c>
      <c r="AL507" s="6" t="e">
        <f t="shared" si="205"/>
        <v>#N/A</v>
      </c>
      <c r="AM507" s="7" t="str">
        <f t="shared" si="206"/>
        <v xml:space="preserve"> </v>
      </c>
      <c r="AN507" s="6" t="e">
        <f t="shared" si="207"/>
        <v>#N/A</v>
      </c>
      <c r="AO507" s="6"/>
      <c r="AP507" s="6"/>
      <c r="AQ507" s="6"/>
      <c r="AR507" s="6"/>
      <c r="AS507" s="6"/>
      <c r="AT507" s="6"/>
      <c r="AU507" s="6"/>
      <c r="AV507" s="6"/>
      <c r="AW507" s="6">
        <f t="shared" si="208"/>
        <v>0</v>
      </c>
      <c r="AX507" s="6" t="e">
        <f t="shared" si="209"/>
        <v>#N/A</v>
      </c>
      <c r="AY507" s="6" t="str">
        <f t="shared" si="210"/>
        <v/>
      </c>
      <c r="AZ507" s="6" t="str">
        <f t="shared" si="211"/>
        <v/>
      </c>
      <c r="BA507" s="6" t="str">
        <f t="shared" si="212"/>
        <v/>
      </c>
      <c r="BB507" s="6" t="str">
        <f t="shared" si="213"/>
        <v/>
      </c>
      <c r="BC507" s="40"/>
      <c r="BI507" t="s">
        <v>490</v>
      </c>
      <c r="CS507" s="286"/>
      <c r="CT507" s="288"/>
      <c r="CU507" s="331" t="str">
        <f t="shared" si="192"/>
        <v/>
      </c>
      <c r="CV507" s="1" t="str">
        <f t="shared" si="214"/>
        <v/>
      </c>
      <c r="CW507" s="1" t="str">
        <f t="shared" si="215"/>
        <v/>
      </c>
      <c r="CZ507" s="343" t="str">
        <f t="shared" si="193"/>
        <v/>
      </c>
    </row>
    <row r="508" spans="1:104" s="1" customFormat="1" ht="13.5" customHeight="1" x14ac:dyDescent="0.2">
      <c r="A508" s="61">
        <v>493</v>
      </c>
      <c r="B508" s="218"/>
      <c r="C508" s="218"/>
      <c r="D508" s="218"/>
      <c r="E508" s="218"/>
      <c r="F508" s="218"/>
      <c r="G508" s="218"/>
      <c r="H508" s="218"/>
      <c r="I508" s="218"/>
      <c r="J508" s="218"/>
      <c r="K508" s="218"/>
      <c r="L508" s="219"/>
      <c r="M508" s="218"/>
      <c r="N508" s="254"/>
      <c r="O508" s="255"/>
      <c r="P508" s="293" t="str">
        <f>IF(G508="R",IF(OR(AND(実績自動車一覧!H508=SUM(実績事業所!$B$2-1),3&lt;実績自動車一覧!I508),AND(実績自動車一覧!H508=実績事業所!$B$2,4&gt;実績自動車一覧!I508)),"新規",""),"")</f>
        <v/>
      </c>
      <c r="Q508" s="290"/>
      <c r="R508" s="259"/>
      <c r="S508" s="204"/>
      <c r="T508" s="84"/>
      <c r="U508" s="85"/>
      <c r="V508" s="86"/>
      <c r="W508" s="87"/>
      <c r="X508" s="87"/>
      <c r="Y508" s="106"/>
      <c r="Z508" s="16"/>
      <c r="AA508" s="15" t="str">
        <f t="shared" si="194"/>
        <v/>
      </c>
      <c r="AB508" s="15" t="str">
        <f t="shared" si="195"/>
        <v/>
      </c>
      <c r="AC508" s="14" t="str">
        <f t="shared" si="196"/>
        <v/>
      </c>
      <c r="AD508" s="6" t="e">
        <f t="shared" si="197"/>
        <v>#N/A</v>
      </c>
      <c r="AE508" s="6" t="e">
        <f t="shared" si="198"/>
        <v>#N/A</v>
      </c>
      <c r="AF508" s="6" t="e">
        <f t="shared" si="199"/>
        <v>#N/A</v>
      </c>
      <c r="AG508" s="6" t="str">
        <f t="shared" si="200"/>
        <v/>
      </c>
      <c r="AH508" s="6">
        <f t="shared" si="201"/>
        <v>1</v>
      </c>
      <c r="AI508" s="6" t="e">
        <f t="shared" si="202"/>
        <v>#N/A</v>
      </c>
      <c r="AJ508" s="6" t="e">
        <f t="shared" si="203"/>
        <v>#N/A</v>
      </c>
      <c r="AK508" s="6" t="e">
        <f t="shared" si="204"/>
        <v>#N/A</v>
      </c>
      <c r="AL508" s="6" t="e">
        <f t="shared" si="205"/>
        <v>#N/A</v>
      </c>
      <c r="AM508" s="7" t="str">
        <f t="shared" si="206"/>
        <v xml:space="preserve"> </v>
      </c>
      <c r="AN508" s="6" t="e">
        <f t="shared" si="207"/>
        <v>#N/A</v>
      </c>
      <c r="AO508" s="6"/>
      <c r="AP508" s="6"/>
      <c r="AQ508" s="6"/>
      <c r="AR508" s="6"/>
      <c r="AS508" s="6"/>
      <c r="AT508" s="6"/>
      <c r="AU508" s="6"/>
      <c r="AV508" s="6"/>
      <c r="AW508" s="6">
        <f t="shared" si="208"/>
        <v>0</v>
      </c>
      <c r="AX508" s="6" t="e">
        <f t="shared" si="209"/>
        <v>#N/A</v>
      </c>
      <c r="AY508" s="6" t="str">
        <f t="shared" si="210"/>
        <v/>
      </c>
      <c r="AZ508" s="6" t="str">
        <f t="shared" si="211"/>
        <v/>
      </c>
      <c r="BA508" s="6" t="str">
        <f t="shared" si="212"/>
        <v/>
      </c>
      <c r="BB508" s="6" t="str">
        <f t="shared" si="213"/>
        <v/>
      </c>
      <c r="BC508" s="40"/>
      <c r="BI508" t="s">
        <v>491</v>
      </c>
      <c r="CS508" s="286"/>
      <c r="CT508" s="288"/>
      <c r="CU508" s="331" t="str">
        <f t="shared" si="192"/>
        <v/>
      </c>
      <c r="CV508" s="1" t="str">
        <f t="shared" si="214"/>
        <v/>
      </c>
      <c r="CW508" s="1" t="str">
        <f t="shared" si="215"/>
        <v/>
      </c>
      <c r="CZ508" s="343" t="str">
        <f t="shared" si="193"/>
        <v/>
      </c>
    </row>
    <row r="509" spans="1:104" s="1" customFormat="1" ht="13.5" customHeight="1" x14ac:dyDescent="0.2">
      <c r="A509" s="61">
        <v>494</v>
      </c>
      <c r="B509" s="218"/>
      <c r="C509" s="218"/>
      <c r="D509" s="218"/>
      <c r="E509" s="218"/>
      <c r="F509" s="218"/>
      <c r="G509" s="218"/>
      <c r="H509" s="218"/>
      <c r="I509" s="218"/>
      <c r="J509" s="218"/>
      <c r="K509" s="218"/>
      <c r="L509" s="219"/>
      <c r="M509" s="218"/>
      <c r="N509" s="254"/>
      <c r="O509" s="255"/>
      <c r="P509" s="293" t="str">
        <f>IF(G509="R",IF(OR(AND(実績自動車一覧!H509=SUM(実績事業所!$B$2-1),3&lt;実績自動車一覧!I509),AND(実績自動車一覧!H509=実績事業所!$B$2,4&gt;実績自動車一覧!I509)),"新規",""),"")</f>
        <v/>
      </c>
      <c r="Q509" s="290"/>
      <c r="R509" s="259"/>
      <c r="S509" s="204"/>
      <c r="T509" s="84"/>
      <c r="U509" s="85"/>
      <c r="V509" s="86"/>
      <c r="W509" s="87"/>
      <c r="X509" s="87"/>
      <c r="Y509" s="106"/>
      <c r="Z509" s="16"/>
      <c r="AA509" s="15" t="str">
        <f t="shared" si="194"/>
        <v/>
      </c>
      <c r="AB509" s="15" t="str">
        <f t="shared" si="195"/>
        <v/>
      </c>
      <c r="AC509" s="14" t="str">
        <f t="shared" si="196"/>
        <v/>
      </c>
      <c r="AD509" s="6" t="e">
        <f t="shared" si="197"/>
        <v>#N/A</v>
      </c>
      <c r="AE509" s="6" t="e">
        <f t="shared" si="198"/>
        <v>#N/A</v>
      </c>
      <c r="AF509" s="6" t="e">
        <f t="shared" si="199"/>
        <v>#N/A</v>
      </c>
      <c r="AG509" s="6" t="str">
        <f t="shared" si="200"/>
        <v/>
      </c>
      <c r="AH509" s="6">
        <f t="shared" si="201"/>
        <v>1</v>
      </c>
      <c r="AI509" s="6" t="e">
        <f t="shared" si="202"/>
        <v>#N/A</v>
      </c>
      <c r="AJ509" s="6" t="e">
        <f t="shared" si="203"/>
        <v>#N/A</v>
      </c>
      <c r="AK509" s="6" t="e">
        <f t="shared" si="204"/>
        <v>#N/A</v>
      </c>
      <c r="AL509" s="6" t="e">
        <f t="shared" si="205"/>
        <v>#N/A</v>
      </c>
      <c r="AM509" s="7" t="str">
        <f t="shared" si="206"/>
        <v xml:space="preserve"> </v>
      </c>
      <c r="AN509" s="6" t="e">
        <f t="shared" si="207"/>
        <v>#N/A</v>
      </c>
      <c r="AO509" s="6"/>
      <c r="AP509" s="6"/>
      <c r="AQ509" s="6"/>
      <c r="AR509" s="6"/>
      <c r="AS509" s="6"/>
      <c r="AT509" s="6"/>
      <c r="AU509" s="6"/>
      <c r="AV509" s="6"/>
      <c r="AW509" s="6">
        <f t="shared" si="208"/>
        <v>0</v>
      </c>
      <c r="AX509" s="6" t="e">
        <f t="shared" si="209"/>
        <v>#N/A</v>
      </c>
      <c r="AY509" s="6" t="str">
        <f t="shared" si="210"/>
        <v/>
      </c>
      <c r="AZ509" s="6" t="str">
        <f t="shared" si="211"/>
        <v/>
      </c>
      <c r="BA509" s="6" t="str">
        <f t="shared" si="212"/>
        <v/>
      </c>
      <c r="BB509" s="6" t="str">
        <f t="shared" si="213"/>
        <v/>
      </c>
      <c r="BC509" s="40"/>
      <c r="BI509" t="s">
        <v>492</v>
      </c>
      <c r="CS509" s="286"/>
      <c r="CT509" s="288"/>
      <c r="CU509" s="331" t="str">
        <f t="shared" si="192"/>
        <v/>
      </c>
      <c r="CV509" s="1" t="str">
        <f t="shared" si="214"/>
        <v/>
      </c>
      <c r="CW509" s="1" t="str">
        <f t="shared" si="215"/>
        <v/>
      </c>
      <c r="CZ509" s="343" t="str">
        <f t="shared" si="193"/>
        <v/>
      </c>
    </row>
    <row r="510" spans="1:104" s="1" customFormat="1" ht="13.5" customHeight="1" x14ac:dyDescent="0.2">
      <c r="A510" s="61">
        <v>495</v>
      </c>
      <c r="B510" s="218"/>
      <c r="C510" s="218"/>
      <c r="D510" s="218"/>
      <c r="E510" s="218"/>
      <c r="F510" s="218"/>
      <c r="G510" s="218"/>
      <c r="H510" s="218"/>
      <c r="I510" s="218"/>
      <c r="J510" s="218"/>
      <c r="K510" s="218"/>
      <c r="L510" s="219"/>
      <c r="M510" s="218"/>
      <c r="N510" s="254"/>
      <c r="O510" s="255"/>
      <c r="P510" s="293" t="str">
        <f>IF(G510="R",IF(OR(AND(実績自動車一覧!H510=SUM(実績事業所!$B$2-1),3&lt;実績自動車一覧!I510),AND(実績自動車一覧!H510=実績事業所!$B$2,4&gt;実績自動車一覧!I510)),"新規",""),"")</f>
        <v/>
      </c>
      <c r="Q510" s="290"/>
      <c r="R510" s="259"/>
      <c r="S510" s="204"/>
      <c r="T510" s="84"/>
      <c r="U510" s="85"/>
      <c r="V510" s="86"/>
      <c r="W510" s="87"/>
      <c r="X510" s="87"/>
      <c r="Y510" s="106"/>
      <c r="Z510" s="16"/>
      <c r="AA510" s="15" t="str">
        <f t="shared" si="194"/>
        <v/>
      </c>
      <c r="AB510" s="15" t="str">
        <f t="shared" si="195"/>
        <v/>
      </c>
      <c r="AC510" s="14" t="str">
        <f t="shared" si="196"/>
        <v/>
      </c>
      <c r="AD510" s="6" t="e">
        <f t="shared" si="197"/>
        <v>#N/A</v>
      </c>
      <c r="AE510" s="6" t="e">
        <f t="shared" si="198"/>
        <v>#N/A</v>
      </c>
      <c r="AF510" s="6" t="e">
        <f t="shared" si="199"/>
        <v>#N/A</v>
      </c>
      <c r="AG510" s="6" t="str">
        <f t="shared" si="200"/>
        <v/>
      </c>
      <c r="AH510" s="6">
        <f t="shared" si="201"/>
        <v>1</v>
      </c>
      <c r="AI510" s="6" t="e">
        <f t="shared" si="202"/>
        <v>#N/A</v>
      </c>
      <c r="AJ510" s="6" t="e">
        <f t="shared" si="203"/>
        <v>#N/A</v>
      </c>
      <c r="AK510" s="6" t="e">
        <f t="shared" si="204"/>
        <v>#N/A</v>
      </c>
      <c r="AL510" s="6" t="e">
        <f t="shared" si="205"/>
        <v>#N/A</v>
      </c>
      <c r="AM510" s="7" t="str">
        <f t="shared" si="206"/>
        <v xml:space="preserve"> </v>
      </c>
      <c r="AN510" s="6" t="e">
        <f t="shared" si="207"/>
        <v>#N/A</v>
      </c>
      <c r="AO510" s="6"/>
      <c r="AP510" s="6"/>
      <c r="AQ510" s="6"/>
      <c r="AR510" s="6"/>
      <c r="AS510" s="6"/>
      <c r="AT510" s="6"/>
      <c r="AU510" s="6"/>
      <c r="AV510" s="6"/>
      <c r="AW510" s="6">
        <f t="shared" si="208"/>
        <v>0</v>
      </c>
      <c r="AX510" s="6" t="e">
        <f t="shared" si="209"/>
        <v>#N/A</v>
      </c>
      <c r="AY510" s="6" t="str">
        <f t="shared" si="210"/>
        <v/>
      </c>
      <c r="AZ510" s="6" t="str">
        <f t="shared" si="211"/>
        <v/>
      </c>
      <c r="BA510" s="6" t="str">
        <f t="shared" si="212"/>
        <v/>
      </c>
      <c r="BB510" s="6" t="str">
        <f t="shared" si="213"/>
        <v/>
      </c>
      <c r="BC510" s="40"/>
      <c r="BI510" t="s">
        <v>493</v>
      </c>
      <c r="CS510" s="286"/>
      <c r="CT510" s="288"/>
      <c r="CU510" s="331" t="str">
        <f t="shared" si="192"/>
        <v/>
      </c>
      <c r="CV510" s="1" t="str">
        <f t="shared" si="214"/>
        <v/>
      </c>
      <c r="CW510" s="1" t="str">
        <f t="shared" si="215"/>
        <v/>
      </c>
      <c r="CZ510" s="343" t="str">
        <f t="shared" si="193"/>
        <v/>
      </c>
    </row>
    <row r="511" spans="1:104" s="1" customFormat="1" ht="13.5" customHeight="1" x14ac:dyDescent="0.2">
      <c r="A511" s="61">
        <v>496</v>
      </c>
      <c r="B511" s="218"/>
      <c r="C511" s="218"/>
      <c r="D511" s="218"/>
      <c r="E511" s="218"/>
      <c r="F511" s="218"/>
      <c r="G511" s="218"/>
      <c r="H511" s="218"/>
      <c r="I511" s="218"/>
      <c r="J511" s="218"/>
      <c r="K511" s="218"/>
      <c r="L511" s="219"/>
      <c r="M511" s="218"/>
      <c r="N511" s="254"/>
      <c r="O511" s="255"/>
      <c r="P511" s="293" t="str">
        <f>IF(G511="R",IF(OR(AND(実績自動車一覧!H511=SUM(実績事業所!$B$2-1),3&lt;実績自動車一覧!I511),AND(実績自動車一覧!H511=実績事業所!$B$2,4&gt;実績自動車一覧!I511)),"新規",""),"")</f>
        <v/>
      </c>
      <c r="Q511" s="290"/>
      <c r="R511" s="259"/>
      <c r="S511" s="204"/>
      <c r="T511" s="84"/>
      <c r="U511" s="85"/>
      <c r="V511" s="86"/>
      <c r="W511" s="87"/>
      <c r="X511" s="87"/>
      <c r="Y511" s="106"/>
      <c r="Z511" s="16"/>
      <c r="AA511" s="15" t="str">
        <f t="shared" si="194"/>
        <v/>
      </c>
      <c r="AB511" s="15" t="str">
        <f t="shared" si="195"/>
        <v/>
      </c>
      <c r="AC511" s="14" t="str">
        <f t="shared" si="196"/>
        <v/>
      </c>
      <c r="AD511" s="6" t="e">
        <f t="shared" si="197"/>
        <v>#N/A</v>
      </c>
      <c r="AE511" s="6" t="e">
        <f t="shared" si="198"/>
        <v>#N/A</v>
      </c>
      <c r="AF511" s="6" t="e">
        <f t="shared" si="199"/>
        <v>#N/A</v>
      </c>
      <c r="AG511" s="6" t="str">
        <f t="shared" si="200"/>
        <v/>
      </c>
      <c r="AH511" s="6">
        <f t="shared" si="201"/>
        <v>1</v>
      </c>
      <c r="AI511" s="6" t="e">
        <f t="shared" si="202"/>
        <v>#N/A</v>
      </c>
      <c r="AJ511" s="6" t="e">
        <f t="shared" si="203"/>
        <v>#N/A</v>
      </c>
      <c r="AK511" s="6" t="e">
        <f t="shared" si="204"/>
        <v>#N/A</v>
      </c>
      <c r="AL511" s="6" t="e">
        <f t="shared" si="205"/>
        <v>#N/A</v>
      </c>
      <c r="AM511" s="7" t="str">
        <f t="shared" si="206"/>
        <v xml:space="preserve"> </v>
      </c>
      <c r="AN511" s="6" t="e">
        <f t="shared" si="207"/>
        <v>#N/A</v>
      </c>
      <c r="AO511" s="6"/>
      <c r="AP511" s="6"/>
      <c r="AQ511" s="6"/>
      <c r="AR511" s="6"/>
      <c r="AS511" s="6"/>
      <c r="AT511" s="6"/>
      <c r="AU511" s="6"/>
      <c r="AV511" s="6"/>
      <c r="AW511" s="6">
        <f t="shared" si="208"/>
        <v>0</v>
      </c>
      <c r="AX511" s="6" t="e">
        <f t="shared" si="209"/>
        <v>#N/A</v>
      </c>
      <c r="AY511" s="6" t="str">
        <f t="shared" si="210"/>
        <v/>
      </c>
      <c r="AZ511" s="6" t="str">
        <f t="shared" si="211"/>
        <v/>
      </c>
      <c r="BA511" s="6" t="str">
        <f t="shared" si="212"/>
        <v/>
      </c>
      <c r="BB511" s="6" t="str">
        <f t="shared" si="213"/>
        <v/>
      </c>
      <c r="BC511" s="40"/>
      <c r="BI511" t="s">
        <v>494</v>
      </c>
      <c r="CS511" s="286"/>
      <c r="CT511" s="288"/>
      <c r="CU511" s="331" t="str">
        <f t="shared" si="192"/>
        <v/>
      </c>
      <c r="CV511" s="1" t="str">
        <f t="shared" si="214"/>
        <v/>
      </c>
      <c r="CW511" s="1" t="str">
        <f t="shared" si="215"/>
        <v/>
      </c>
      <c r="CZ511" s="343" t="str">
        <f t="shared" si="193"/>
        <v/>
      </c>
    </row>
    <row r="512" spans="1:104" s="1" customFormat="1" ht="13.5" customHeight="1" x14ac:dyDescent="0.2">
      <c r="A512" s="61">
        <v>497</v>
      </c>
      <c r="B512" s="218"/>
      <c r="C512" s="218"/>
      <c r="D512" s="218"/>
      <c r="E512" s="218"/>
      <c r="F512" s="218"/>
      <c r="G512" s="218"/>
      <c r="H512" s="218"/>
      <c r="I512" s="218"/>
      <c r="J512" s="218"/>
      <c r="K512" s="218"/>
      <c r="L512" s="219"/>
      <c r="M512" s="218"/>
      <c r="N512" s="254"/>
      <c r="O512" s="255"/>
      <c r="P512" s="293" t="str">
        <f>IF(G512="R",IF(OR(AND(実績自動車一覧!H512=SUM(実績事業所!$B$2-1),3&lt;実績自動車一覧!I512),AND(実績自動車一覧!H512=実績事業所!$B$2,4&gt;実績自動車一覧!I512)),"新規",""),"")</f>
        <v/>
      </c>
      <c r="Q512" s="290"/>
      <c r="R512" s="259"/>
      <c r="S512" s="204"/>
      <c r="T512" s="84"/>
      <c r="U512" s="85"/>
      <c r="V512" s="86"/>
      <c r="W512" s="87"/>
      <c r="X512" s="87"/>
      <c r="Y512" s="106"/>
      <c r="Z512" s="16"/>
      <c r="AA512" s="15" t="str">
        <f t="shared" si="194"/>
        <v/>
      </c>
      <c r="AB512" s="15" t="str">
        <f t="shared" si="195"/>
        <v/>
      </c>
      <c r="AC512" s="14" t="str">
        <f t="shared" si="196"/>
        <v/>
      </c>
      <c r="AD512" s="6" t="e">
        <f t="shared" si="197"/>
        <v>#N/A</v>
      </c>
      <c r="AE512" s="6" t="e">
        <f t="shared" si="198"/>
        <v>#N/A</v>
      </c>
      <c r="AF512" s="6" t="e">
        <f t="shared" si="199"/>
        <v>#N/A</v>
      </c>
      <c r="AG512" s="6" t="str">
        <f t="shared" si="200"/>
        <v/>
      </c>
      <c r="AH512" s="6">
        <f t="shared" si="201"/>
        <v>1</v>
      </c>
      <c r="AI512" s="6" t="e">
        <f t="shared" si="202"/>
        <v>#N/A</v>
      </c>
      <c r="AJ512" s="6" t="e">
        <f t="shared" si="203"/>
        <v>#N/A</v>
      </c>
      <c r="AK512" s="6" t="e">
        <f t="shared" si="204"/>
        <v>#N/A</v>
      </c>
      <c r="AL512" s="6" t="e">
        <f t="shared" si="205"/>
        <v>#N/A</v>
      </c>
      <c r="AM512" s="7" t="str">
        <f t="shared" si="206"/>
        <v xml:space="preserve"> </v>
      </c>
      <c r="AN512" s="6" t="e">
        <f t="shared" si="207"/>
        <v>#N/A</v>
      </c>
      <c r="AO512" s="6"/>
      <c r="AP512" s="6"/>
      <c r="AQ512" s="6"/>
      <c r="AR512" s="6"/>
      <c r="AS512" s="6"/>
      <c r="AT512" s="6"/>
      <c r="AU512" s="6"/>
      <c r="AV512" s="6"/>
      <c r="AW512" s="6">
        <f t="shared" si="208"/>
        <v>0</v>
      </c>
      <c r="AX512" s="6" t="e">
        <f t="shared" si="209"/>
        <v>#N/A</v>
      </c>
      <c r="AY512" s="6" t="str">
        <f t="shared" si="210"/>
        <v/>
      </c>
      <c r="AZ512" s="6" t="str">
        <f t="shared" si="211"/>
        <v/>
      </c>
      <c r="BA512" s="6" t="str">
        <f t="shared" si="212"/>
        <v/>
      </c>
      <c r="BB512" s="6" t="str">
        <f t="shared" si="213"/>
        <v/>
      </c>
      <c r="BC512" s="40"/>
      <c r="BI512" t="s">
        <v>495</v>
      </c>
      <c r="CS512" s="286"/>
      <c r="CT512" s="288"/>
      <c r="CU512" s="331" t="str">
        <f t="shared" si="192"/>
        <v/>
      </c>
      <c r="CV512" s="1" t="str">
        <f t="shared" si="214"/>
        <v/>
      </c>
      <c r="CW512" s="1" t="str">
        <f t="shared" si="215"/>
        <v/>
      </c>
      <c r="CZ512" s="343" t="str">
        <f t="shared" si="193"/>
        <v/>
      </c>
    </row>
    <row r="513" spans="1:104" s="1" customFormat="1" ht="13.5" customHeight="1" x14ac:dyDescent="0.2">
      <c r="A513" s="61">
        <v>498</v>
      </c>
      <c r="B513" s="218"/>
      <c r="C513" s="218"/>
      <c r="D513" s="218"/>
      <c r="E513" s="218"/>
      <c r="F513" s="218"/>
      <c r="G513" s="218"/>
      <c r="H513" s="218"/>
      <c r="I513" s="218"/>
      <c r="J513" s="218"/>
      <c r="K513" s="218"/>
      <c r="L513" s="219"/>
      <c r="M513" s="218"/>
      <c r="N513" s="254"/>
      <c r="O513" s="255"/>
      <c r="P513" s="293" t="str">
        <f>IF(G513="R",IF(OR(AND(実績自動車一覧!H513=SUM(実績事業所!$B$2-1),3&lt;実績自動車一覧!I513),AND(実績自動車一覧!H513=実績事業所!$B$2,4&gt;実績自動車一覧!I513)),"新規",""),"")</f>
        <v/>
      </c>
      <c r="Q513" s="290"/>
      <c r="R513" s="259"/>
      <c r="S513" s="204"/>
      <c r="T513" s="84"/>
      <c r="U513" s="85"/>
      <c r="V513" s="86"/>
      <c r="W513" s="87"/>
      <c r="X513" s="87"/>
      <c r="Y513" s="106"/>
      <c r="Z513" s="16"/>
      <c r="AA513" s="15" t="str">
        <f t="shared" si="194"/>
        <v/>
      </c>
      <c r="AB513" s="15" t="str">
        <f t="shared" si="195"/>
        <v/>
      </c>
      <c r="AC513" s="14" t="str">
        <f t="shared" si="196"/>
        <v/>
      </c>
      <c r="AD513" s="6" t="e">
        <f t="shared" si="197"/>
        <v>#N/A</v>
      </c>
      <c r="AE513" s="6" t="e">
        <f t="shared" si="198"/>
        <v>#N/A</v>
      </c>
      <c r="AF513" s="6" t="e">
        <f t="shared" si="199"/>
        <v>#N/A</v>
      </c>
      <c r="AG513" s="6" t="str">
        <f t="shared" si="200"/>
        <v/>
      </c>
      <c r="AH513" s="6">
        <f t="shared" si="201"/>
        <v>1</v>
      </c>
      <c r="AI513" s="6" t="e">
        <f t="shared" si="202"/>
        <v>#N/A</v>
      </c>
      <c r="AJ513" s="6" t="e">
        <f t="shared" si="203"/>
        <v>#N/A</v>
      </c>
      <c r="AK513" s="6" t="e">
        <f t="shared" si="204"/>
        <v>#N/A</v>
      </c>
      <c r="AL513" s="6" t="e">
        <f t="shared" si="205"/>
        <v>#N/A</v>
      </c>
      <c r="AM513" s="7" t="str">
        <f t="shared" si="206"/>
        <v xml:space="preserve"> </v>
      </c>
      <c r="AN513" s="6" t="e">
        <f t="shared" si="207"/>
        <v>#N/A</v>
      </c>
      <c r="AO513" s="6"/>
      <c r="AP513" s="6"/>
      <c r="AQ513" s="6"/>
      <c r="AR513" s="6"/>
      <c r="AS513" s="6"/>
      <c r="AT513" s="6"/>
      <c r="AU513" s="6"/>
      <c r="AV513" s="6"/>
      <c r="AW513" s="6">
        <f t="shared" si="208"/>
        <v>0</v>
      </c>
      <c r="AX513" s="6" t="e">
        <f t="shared" si="209"/>
        <v>#N/A</v>
      </c>
      <c r="AY513" s="6" t="str">
        <f t="shared" si="210"/>
        <v/>
      </c>
      <c r="AZ513" s="6" t="str">
        <f t="shared" si="211"/>
        <v/>
      </c>
      <c r="BA513" s="6" t="str">
        <f t="shared" si="212"/>
        <v/>
      </c>
      <c r="BB513" s="6" t="str">
        <f t="shared" si="213"/>
        <v/>
      </c>
      <c r="BC513" s="40"/>
      <c r="BI513" t="s">
        <v>496</v>
      </c>
      <c r="CS513" s="286"/>
      <c r="CT513" s="288"/>
      <c r="CU513" s="331" t="str">
        <f t="shared" si="192"/>
        <v/>
      </c>
      <c r="CV513" s="1" t="str">
        <f t="shared" si="214"/>
        <v/>
      </c>
      <c r="CW513" s="1" t="str">
        <f t="shared" si="215"/>
        <v/>
      </c>
      <c r="CZ513" s="343" t="str">
        <f t="shared" si="193"/>
        <v/>
      </c>
    </row>
    <row r="514" spans="1:104" s="1" customFormat="1" ht="13.5" customHeight="1" x14ac:dyDescent="0.2">
      <c r="A514" s="61">
        <v>499</v>
      </c>
      <c r="B514" s="218"/>
      <c r="C514" s="218"/>
      <c r="D514" s="218"/>
      <c r="E514" s="218"/>
      <c r="F514" s="218"/>
      <c r="G514" s="218"/>
      <c r="H514" s="218"/>
      <c r="I514" s="218"/>
      <c r="J514" s="218"/>
      <c r="K514" s="218"/>
      <c r="L514" s="219"/>
      <c r="M514" s="218"/>
      <c r="N514" s="254"/>
      <c r="O514" s="255"/>
      <c r="P514" s="293" t="str">
        <f>IF(G514="R",IF(OR(AND(実績自動車一覧!H514=SUM(実績事業所!$B$2-1),3&lt;実績自動車一覧!I514),AND(実績自動車一覧!H514=実績事業所!$B$2,4&gt;実績自動車一覧!I514)),"新規",""),"")</f>
        <v/>
      </c>
      <c r="Q514" s="290"/>
      <c r="R514" s="259"/>
      <c r="S514" s="204"/>
      <c r="T514" s="84"/>
      <c r="U514" s="85"/>
      <c r="V514" s="86"/>
      <c r="W514" s="87"/>
      <c r="X514" s="87"/>
      <c r="Y514" s="106"/>
      <c r="Z514" s="16"/>
      <c r="AA514" s="15" t="str">
        <f t="shared" si="194"/>
        <v/>
      </c>
      <c r="AB514" s="15" t="str">
        <f t="shared" si="195"/>
        <v/>
      </c>
      <c r="AC514" s="14" t="str">
        <f t="shared" si="196"/>
        <v/>
      </c>
      <c r="AD514" s="6" t="e">
        <f t="shared" si="197"/>
        <v>#N/A</v>
      </c>
      <c r="AE514" s="6" t="e">
        <f t="shared" si="198"/>
        <v>#N/A</v>
      </c>
      <c r="AF514" s="6" t="e">
        <f t="shared" si="199"/>
        <v>#N/A</v>
      </c>
      <c r="AG514" s="6" t="str">
        <f t="shared" si="200"/>
        <v/>
      </c>
      <c r="AH514" s="6">
        <f t="shared" si="201"/>
        <v>1</v>
      </c>
      <c r="AI514" s="6" t="e">
        <f t="shared" si="202"/>
        <v>#N/A</v>
      </c>
      <c r="AJ514" s="6" t="e">
        <f t="shared" si="203"/>
        <v>#N/A</v>
      </c>
      <c r="AK514" s="6" t="e">
        <f t="shared" si="204"/>
        <v>#N/A</v>
      </c>
      <c r="AL514" s="6" t="e">
        <f t="shared" si="205"/>
        <v>#N/A</v>
      </c>
      <c r="AM514" s="7" t="str">
        <f t="shared" si="206"/>
        <v xml:space="preserve"> </v>
      </c>
      <c r="AN514" s="6" t="e">
        <f t="shared" si="207"/>
        <v>#N/A</v>
      </c>
      <c r="AO514" s="6"/>
      <c r="AP514" s="6"/>
      <c r="AQ514" s="6"/>
      <c r="AR514" s="6"/>
      <c r="AS514" s="6"/>
      <c r="AT514" s="6"/>
      <c r="AU514" s="6"/>
      <c r="AV514" s="6"/>
      <c r="AW514" s="6">
        <f t="shared" si="208"/>
        <v>0</v>
      </c>
      <c r="AX514" s="6" t="e">
        <f t="shared" si="209"/>
        <v>#N/A</v>
      </c>
      <c r="AY514" s="6" t="str">
        <f t="shared" si="210"/>
        <v/>
      </c>
      <c r="AZ514" s="6" t="str">
        <f t="shared" si="211"/>
        <v/>
      </c>
      <c r="BA514" s="6" t="str">
        <f t="shared" si="212"/>
        <v/>
      </c>
      <c r="BB514" s="6" t="str">
        <f t="shared" si="213"/>
        <v/>
      </c>
      <c r="BC514" s="40"/>
      <c r="BI514" t="s">
        <v>497</v>
      </c>
      <c r="CS514" s="286"/>
      <c r="CT514" s="288"/>
      <c r="CU514" s="331" t="str">
        <f t="shared" si="192"/>
        <v/>
      </c>
      <c r="CV514" s="1" t="str">
        <f t="shared" si="214"/>
        <v/>
      </c>
      <c r="CW514" s="1" t="str">
        <f t="shared" si="215"/>
        <v/>
      </c>
      <c r="CZ514" s="343" t="str">
        <f t="shared" si="193"/>
        <v/>
      </c>
    </row>
    <row r="515" spans="1:104" s="1" customFormat="1" ht="13.5" customHeight="1" x14ac:dyDescent="0.2">
      <c r="A515" s="61">
        <v>500</v>
      </c>
      <c r="B515" s="218"/>
      <c r="C515" s="218"/>
      <c r="D515" s="218"/>
      <c r="E515" s="218"/>
      <c r="F515" s="218"/>
      <c r="G515" s="218"/>
      <c r="H515" s="218"/>
      <c r="I515" s="218"/>
      <c r="J515" s="218"/>
      <c r="K515" s="218"/>
      <c r="L515" s="219"/>
      <c r="M515" s="218"/>
      <c r="N515" s="254"/>
      <c r="O515" s="255"/>
      <c r="P515" s="293" t="str">
        <f>IF(G515="R",IF(OR(AND(実績自動車一覧!H515=SUM(実績事業所!$B$2-1),3&lt;実績自動車一覧!I515),AND(実績自動車一覧!H515=実績事業所!$B$2,4&gt;実績自動車一覧!I515)),"新規",""),"")</f>
        <v/>
      </c>
      <c r="Q515" s="290"/>
      <c r="R515" s="259"/>
      <c r="S515" s="204"/>
      <c r="T515" s="84"/>
      <c r="U515" s="85"/>
      <c r="V515" s="86"/>
      <c r="W515" s="87"/>
      <c r="X515" s="87"/>
      <c r="Y515" s="106"/>
      <c r="Z515" s="16"/>
      <c r="AA515" s="15" t="str">
        <f t="shared" si="194"/>
        <v/>
      </c>
      <c r="AB515" s="15" t="str">
        <f t="shared" si="195"/>
        <v/>
      </c>
      <c r="AC515" s="14" t="str">
        <f t="shared" si="196"/>
        <v/>
      </c>
      <c r="AD515" s="6" t="e">
        <f t="shared" si="197"/>
        <v>#N/A</v>
      </c>
      <c r="AE515" s="6" t="e">
        <f t="shared" si="198"/>
        <v>#N/A</v>
      </c>
      <c r="AF515" s="6" t="e">
        <f t="shared" si="199"/>
        <v>#N/A</v>
      </c>
      <c r="AG515" s="6" t="str">
        <f t="shared" si="200"/>
        <v/>
      </c>
      <c r="AH515" s="6">
        <f t="shared" si="201"/>
        <v>1</v>
      </c>
      <c r="AI515" s="6" t="e">
        <f t="shared" si="202"/>
        <v>#N/A</v>
      </c>
      <c r="AJ515" s="6" t="e">
        <f t="shared" si="203"/>
        <v>#N/A</v>
      </c>
      <c r="AK515" s="6" t="e">
        <f t="shared" si="204"/>
        <v>#N/A</v>
      </c>
      <c r="AL515" s="6" t="e">
        <f t="shared" si="205"/>
        <v>#N/A</v>
      </c>
      <c r="AM515" s="7" t="str">
        <f t="shared" si="206"/>
        <v xml:space="preserve"> </v>
      </c>
      <c r="AN515" s="6" t="e">
        <f t="shared" si="207"/>
        <v>#N/A</v>
      </c>
      <c r="AO515" s="6"/>
      <c r="AP515" s="6"/>
      <c r="AQ515" s="6"/>
      <c r="AR515" s="6"/>
      <c r="AS515" s="6"/>
      <c r="AT515" s="6"/>
      <c r="AU515" s="6"/>
      <c r="AV515" s="6"/>
      <c r="AW515" s="6">
        <f t="shared" si="208"/>
        <v>0</v>
      </c>
      <c r="AX515" s="6" t="e">
        <f t="shared" si="209"/>
        <v>#N/A</v>
      </c>
      <c r="AY515" s="6" t="str">
        <f t="shared" si="210"/>
        <v/>
      </c>
      <c r="AZ515" s="6" t="str">
        <f t="shared" si="211"/>
        <v/>
      </c>
      <c r="BA515" s="6" t="str">
        <f t="shared" si="212"/>
        <v/>
      </c>
      <c r="BB515" s="6" t="str">
        <f t="shared" si="213"/>
        <v/>
      </c>
      <c r="BC515" s="40"/>
      <c r="BI515" t="s">
        <v>498</v>
      </c>
      <c r="CS515" s="286"/>
      <c r="CT515" s="288"/>
      <c r="CU515" s="331" t="str">
        <f t="shared" si="192"/>
        <v/>
      </c>
      <c r="CV515" s="1" t="str">
        <f t="shared" si="214"/>
        <v/>
      </c>
      <c r="CW515" s="1" t="str">
        <f t="shared" si="215"/>
        <v/>
      </c>
      <c r="CZ515" s="343" t="str">
        <f t="shared" si="193"/>
        <v/>
      </c>
    </row>
    <row r="516" spans="1:104" s="1" customFormat="1" ht="13.5" customHeight="1" x14ac:dyDescent="0.2">
      <c r="A516" s="61">
        <v>501</v>
      </c>
      <c r="B516" s="218"/>
      <c r="C516" s="218"/>
      <c r="D516" s="218"/>
      <c r="E516" s="218"/>
      <c r="F516" s="218"/>
      <c r="G516" s="218"/>
      <c r="H516" s="218"/>
      <c r="I516" s="218"/>
      <c r="J516" s="218"/>
      <c r="K516" s="218"/>
      <c r="L516" s="219"/>
      <c r="M516" s="218"/>
      <c r="N516" s="254"/>
      <c r="O516" s="255"/>
      <c r="P516" s="293" t="str">
        <f>IF(G516="R",IF(OR(AND(実績自動車一覧!H516=SUM(実績事業所!$B$2-1),3&lt;実績自動車一覧!I516),AND(実績自動車一覧!H516=実績事業所!$B$2,4&gt;実績自動車一覧!I516)),"新規",""),"")</f>
        <v/>
      </c>
      <c r="Q516" s="290"/>
      <c r="R516" s="259"/>
      <c r="S516" s="204"/>
      <c r="T516" s="84"/>
      <c r="U516" s="85"/>
      <c r="V516" s="86"/>
      <c r="W516" s="87"/>
      <c r="X516" s="87"/>
      <c r="Y516" s="106"/>
      <c r="Z516" s="16"/>
      <c r="AA516" s="15" t="str">
        <f t="shared" si="194"/>
        <v/>
      </c>
      <c r="AB516" s="15" t="str">
        <f t="shared" si="195"/>
        <v/>
      </c>
      <c r="AC516" s="14" t="str">
        <f t="shared" si="196"/>
        <v/>
      </c>
      <c r="AD516" s="6" t="e">
        <f t="shared" si="197"/>
        <v>#N/A</v>
      </c>
      <c r="AE516" s="6" t="e">
        <f t="shared" si="198"/>
        <v>#N/A</v>
      </c>
      <c r="AF516" s="6" t="e">
        <f t="shared" si="199"/>
        <v>#N/A</v>
      </c>
      <c r="AG516" s="6" t="str">
        <f t="shared" si="200"/>
        <v/>
      </c>
      <c r="AH516" s="6">
        <f t="shared" si="201"/>
        <v>1</v>
      </c>
      <c r="AI516" s="6" t="e">
        <f t="shared" si="202"/>
        <v>#N/A</v>
      </c>
      <c r="AJ516" s="6" t="e">
        <f t="shared" si="203"/>
        <v>#N/A</v>
      </c>
      <c r="AK516" s="6" t="e">
        <f t="shared" si="204"/>
        <v>#N/A</v>
      </c>
      <c r="AL516" s="6" t="e">
        <f t="shared" si="205"/>
        <v>#N/A</v>
      </c>
      <c r="AM516" s="7" t="str">
        <f t="shared" si="206"/>
        <v xml:space="preserve"> </v>
      </c>
      <c r="AN516" s="6" t="e">
        <f t="shared" si="207"/>
        <v>#N/A</v>
      </c>
      <c r="AO516" s="6"/>
      <c r="AP516" s="6"/>
      <c r="AQ516" s="6"/>
      <c r="AR516" s="6"/>
      <c r="AS516" s="6"/>
      <c r="AT516" s="6"/>
      <c r="AU516" s="6"/>
      <c r="AV516" s="6"/>
      <c r="AW516" s="6">
        <f t="shared" si="208"/>
        <v>0</v>
      </c>
      <c r="AX516" s="6" t="e">
        <f t="shared" si="209"/>
        <v>#N/A</v>
      </c>
      <c r="AY516" s="6" t="str">
        <f t="shared" si="210"/>
        <v/>
      </c>
      <c r="AZ516" s="6" t="str">
        <f t="shared" si="211"/>
        <v/>
      </c>
      <c r="BA516" s="6" t="str">
        <f t="shared" si="212"/>
        <v/>
      </c>
      <c r="BB516" s="6" t="str">
        <f t="shared" si="213"/>
        <v/>
      </c>
      <c r="BC516" s="40"/>
      <c r="BI516" t="s">
        <v>499</v>
      </c>
      <c r="CS516" s="286"/>
      <c r="CT516" s="288"/>
      <c r="CU516" s="331" t="str">
        <f t="shared" si="192"/>
        <v/>
      </c>
      <c r="CV516" s="1" t="str">
        <f t="shared" si="214"/>
        <v/>
      </c>
      <c r="CW516" s="1" t="str">
        <f t="shared" si="215"/>
        <v/>
      </c>
      <c r="CZ516" s="343" t="str">
        <f t="shared" si="193"/>
        <v/>
      </c>
    </row>
    <row r="517" spans="1:104" s="1" customFormat="1" ht="13.5" customHeight="1" x14ac:dyDescent="0.2">
      <c r="A517" s="61">
        <v>502</v>
      </c>
      <c r="B517" s="218"/>
      <c r="C517" s="218"/>
      <c r="D517" s="218"/>
      <c r="E517" s="218"/>
      <c r="F517" s="218"/>
      <c r="G517" s="218"/>
      <c r="H517" s="218"/>
      <c r="I517" s="218"/>
      <c r="J517" s="218"/>
      <c r="K517" s="218"/>
      <c r="L517" s="219"/>
      <c r="M517" s="218"/>
      <c r="N517" s="254"/>
      <c r="O517" s="255"/>
      <c r="P517" s="293" t="str">
        <f>IF(G517="R",IF(OR(AND(実績自動車一覧!H517=SUM(実績事業所!$B$2-1),3&lt;実績自動車一覧!I517),AND(実績自動車一覧!H517=実績事業所!$B$2,4&gt;実績自動車一覧!I517)),"新規",""),"")</f>
        <v/>
      </c>
      <c r="Q517" s="290"/>
      <c r="R517" s="259"/>
      <c r="S517" s="204"/>
      <c r="T517" s="84"/>
      <c r="U517" s="85"/>
      <c r="V517" s="86"/>
      <c r="W517" s="87"/>
      <c r="X517" s="87"/>
      <c r="Y517" s="106"/>
      <c r="Z517" s="16"/>
      <c r="AA517" s="15" t="str">
        <f t="shared" si="194"/>
        <v/>
      </c>
      <c r="AB517" s="15" t="str">
        <f t="shared" si="195"/>
        <v/>
      </c>
      <c r="AC517" s="14" t="str">
        <f t="shared" si="196"/>
        <v/>
      </c>
      <c r="AD517" s="6" t="e">
        <f t="shared" si="197"/>
        <v>#N/A</v>
      </c>
      <c r="AE517" s="6" t="e">
        <f t="shared" si="198"/>
        <v>#N/A</v>
      </c>
      <c r="AF517" s="6" t="e">
        <f t="shared" si="199"/>
        <v>#N/A</v>
      </c>
      <c r="AG517" s="6" t="str">
        <f t="shared" si="200"/>
        <v/>
      </c>
      <c r="AH517" s="6">
        <f t="shared" si="201"/>
        <v>1</v>
      </c>
      <c r="AI517" s="6" t="e">
        <f t="shared" si="202"/>
        <v>#N/A</v>
      </c>
      <c r="AJ517" s="6" t="e">
        <f t="shared" si="203"/>
        <v>#N/A</v>
      </c>
      <c r="AK517" s="6" t="e">
        <f t="shared" si="204"/>
        <v>#N/A</v>
      </c>
      <c r="AL517" s="6" t="e">
        <f t="shared" si="205"/>
        <v>#N/A</v>
      </c>
      <c r="AM517" s="7" t="str">
        <f t="shared" si="206"/>
        <v xml:space="preserve"> </v>
      </c>
      <c r="AN517" s="6" t="e">
        <f t="shared" si="207"/>
        <v>#N/A</v>
      </c>
      <c r="AO517" s="6"/>
      <c r="AP517" s="6"/>
      <c r="AQ517" s="6"/>
      <c r="AR517" s="6"/>
      <c r="AS517" s="6"/>
      <c r="AT517" s="6"/>
      <c r="AU517" s="6"/>
      <c r="AV517" s="6"/>
      <c r="AW517" s="6">
        <f t="shared" si="208"/>
        <v>0</v>
      </c>
      <c r="AX517" s="6" t="e">
        <f t="shared" si="209"/>
        <v>#N/A</v>
      </c>
      <c r="AY517" s="6" t="str">
        <f t="shared" si="210"/>
        <v/>
      </c>
      <c r="AZ517" s="6" t="str">
        <f t="shared" si="211"/>
        <v/>
      </c>
      <c r="BA517" s="6" t="str">
        <f t="shared" si="212"/>
        <v/>
      </c>
      <c r="BB517" s="6" t="str">
        <f t="shared" si="213"/>
        <v/>
      </c>
      <c r="BC517" s="40"/>
      <c r="BI517" t="s">
        <v>500</v>
      </c>
      <c r="CS517" s="286"/>
      <c r="CT517" s="288"/>
      <c r="CU517" s="331" t="str">
        <f t="shared" si="192"/>
        <v/>
      </c>
      <c r="CV517" s="1" t="str">
        <f t="shared" si="214"/>
        <v/>
      </c>
      <c r="CW517" s="1" t="str">
        <f t="shared" si="215"/>
        <v/>
      </c>
      <c r="CZ517" s="343" t="str">
        <f t="shared" si="193"/>
        <v/>
      </c>
    </row>
    <row r="518" spans="1:104" s="1" customFormat="1" ht="13.5" customHeight="1" x14ac:dyDescent="0.2">
      <c r="A518" s="61">
        <v>503</v>
      </c>
      <c r="B518" s="218"/>
      <c r="C518" s="218"/>
      <c r="D518" s="218"/>
      <c r="E518" s="218"/>
      <c r="F518" s="218"/>
      <c r="G518" s="218"/>
      <c r="H518" s="218"/>
      <c r="I518" s="218"/>
      <c r="J518" s="218"/>
      <c r="K518" s="218"/>
      <c r="L518" s="219"/>
      <c r="M518" s="218"/>
      <c r="N518" s="254"/>
      <c r="O518" s="255"/>
      <c r="P518" s="293" t="str">
        <f>IF(G518="R",IF(OR(AND(実績自動車一覧!H518=SUM(実績事業所!$B$2-1),3&lt;実績自動車一覧!I518),AND(実績自動車一覧!H518=実績事業所!$B$2,4&gt;実績自動車一覧!I518)),"新規",""),"")</f>
        <v/>
      </c>
      <c r="Q518" s="290"/>
      <c r="R518" s="259"/>
      <c r="S518" s="204"/>
      <c r="T518" s="84"/>
      <c r="U518" s="85"/>
      <c r="V518" s="86"/>
      <c r="W518" s="87"/>
      <c r="X518" s="87"/>
      <c r="Y518" s="106"/>
      <c r="Z518" s="16"/>
      <c r="AA518" s="15" t="str">
        <f t="shared" si="194"/>
        <v/>
      </c>
      <c r="AB518" s="15" t="str">
        <f t="shared" si="195"/>
        <v/>
      </c>
      <c r="AC518" s="14" t="str">
        <f t="shared" si="196"/>
        <v/>
      </c>
      <c r="AD518" s="6" t="e">
        <f t="shared" si="197"/>
        <v>#N/A</v>
      </c>
      <c r="AE518" s="6" t="e">
        <f t="shared" si="198"/>
        <v>#N/A</v>
      </c>
      <c r="AF518" s="6" t="e">
        <f t="shared" si="199"/>
        <v>#N/A</v>
      </c>
      <c r="AG518" s="6" t="str">
        <f t="shared" si="200"/>
        <v/>
      </c>
      <c r="AH518" s="6">
        <f t="shared" si="201"/>
        <v>1</v>
      </c>
      <c r="AI518" s="6" t="e">
        <f t="shared" si="202"/>
        <v>#N/A</v>
      </c>
      <c r="AJ518" s="6" t="e">
        <f t="shared" si="203"/>
        <v>#N/A</v>
      </c>
      <c r="AK518" s="6" t="e">
        <f t="shared" si="204"/>
        <v>#N/A</v>
      </c>
      <c r="AL518" s="6" t="e">
        <f t="shared" si="205"/>
        <v>#N/A</v>
      </c>
      <c r="AM518" s="7" t="str">
        <f t="shared" si="206"/>
        <v xml:space="preserve"> </v>
      </c>
      <c r="AN518" s="6" t="e">
        <f t="shared" si="207"/>
        <v>#N/A</v>
      </c>
      <c r="AO518" s="6"/>
      <c r="AP518" s="6"/>
      <c r="AQ518" s="6"/>
      <c r="AR518" s="6"/>
      <c r="AS518" s="6"/>
      <c r="AT518" s="6"/>
      <c r="AU518" s="6"/>
      <c r="AV518" s="6"/>
      <c r="AW518" s="6">
        <f t="shared" si="208"/>
        <v>0</v>
      </c>
      <c r="AX518" s="6" t="e">
        <f t="shared" si="209"/>
        <v>#N/A</v>
      </c>
      <c r="AY518" s="6" t="str">
        <f t="shared" si="210"/>
        <v/>
      </c>
      <c r="AZ518" s="6" t="str">
        <f t="shared" si="211"/>
        <v/>
      </c>
      <c r="BA518" s="6" t="str">
        <f t="shared" si="212"/>
        <v/>
      </c>
      <c r="BB518" s="6" t="str">
        <f t="shared" si="213"/>
        <v/>
      </c>
      <c r="BC518" s="40"/>
      <c r="BI518" t="s">
        <v>501</v>
      </c>
      <c r="CS518" s="286"/>
      <c r="CT518" s="288"/>
      <c r="CU518" s="331" t="str">
        <f t="shared" si="192"/>
        <v/>
      </c>
      <c r="CV518" s="1" t="str">
        <f t="shared" si="214"/>
        <v/>
      </c>
      <c r="CW518" s="1" t="str">
        <f t="shared" si="215"/>
        <v/>
      </c>
      <c r="CZ518" s="343" t="str">
        <f t="shared" si="193"/>
        <v/>
      </c>
    </row>
    <row r="519" spans="1:104" s="1" customFormat="1" ht="13.5" customHeight="1" x14ac:dyDescent="0.2">
      <c r="A519" s="61">
        <v>504</v>
      </c>
      <c r="B519" s="218"/>
      <c r="C519" s="218"/>
      <c r="D519" s="218"/>
      <c r="E519" s="218"/>
      <c r="F519" s="218"/>
      <c r="G519" s="218"/>
      <c r="H519" s="218"/>
      <c r="I519" s="218"/>
      <c r="J519" s="218"/>
      <c r="K519" s="218"/>
      <c r="L519" s="219"/>
      <c r="M519" s="218"/>
      <c r="N519" s="254"/>
      <c r="O519" s="255"/>
      <c r="P519" s="293" t="str">
        <f>IF(G519="R",IF(OR(AND(実績自動車一覧!H519=SUM(実績事業所!$B$2-1),3&lt;実績自動車一覧!I519),AND(実績自動車一覧!H519=実績事業所!$B$2,4&gt;実績自動車一覧!I519)),"新規",""),"")</f>
        <v/>
      </c>
      <c r="Q519" s="290"/>
      <c r="R519" s="259"/>
      <c r="S519" s="204"/>
      <c r="T519" s="84"/>
      <c r="U519" s="85"/>
      <c r="V519" s="86"/>
      <c r="W519" s="87"/>
      <c r="X519" s="87"/>
      <c r="Y519" s="106"/>
      <c r="Z519" s="16"/>
      <c r="AA519" s="15" t="str">
        <f t="shared" si="194"/>
        <v/>
      </c>
      <c r="AB519" s="15" t="str">
        <f t="shared" si="195"/>
        <v/>
      </c>
      <c r="AC519" s="14" t="str">
        <f t="shared" si="196"/>
        <v/>
      </c>
      <c r="AD519" s="6" t="e">
        <f t="shared" si="197"/>
        <v>#N/A</v>
      </c>
      <c r="AE519" s="6" t="e">
        <f t="shared" si="198"/>
        <v>#N/A</v>
      </c>
      <c r="AF519" s="6" t="e">
        <f t="shared" si="199"/>
        <v>#N/A</v>
      </c>
      <c r="AG519" s="6" t="str">
        <f t="shared" si="200"/>
        <v/>
      </c>
      <c r="AH519" s="6">
        <f t="shared" si="201"/>
        <v>1</v>
      </c>
      <c r="AI519" s="6" t="e">
        <f t="shared" si="202"/>
        <v>#N/A</v>
      </c>
      <c r="AJ519" s="6" t="e">
        <f t="shared" si="203"/>
        <v>#N/A</v>
      </c>
      <c r="AK519" s="6" t="e">
        <f t="shared" si="204"/>
        <v>#N/A</v>
      </c>
      <c r="AL519" s="6" t="e">
        <f t="shared" si="205"/>
        <v>#N/A</v>
      </c>
      <c r="AM519" s="7" t="str">
        <f t="shared" si="206"/>
        <v xml:space="preserve"> </v>
      </c>
      <c r="AN519" s="6" t="e">
        <f t="shared" si="207"/>
        <v>#N/A</v>
      </c>
      <c r="AO519" s="6"/>
      <c r="AP519" s="6"/>
      <c r="AQ519" s="6"/>
      <c r="AR519" s="6"/>
      <c r="AS519" s="6"/>
      <c r="AT519" s="6"/>
      <c r="AU519" s="6"/>
      <c r="AV519" s="6"/>
      <c r="AW519" s="6">
        <f t="shared" si="208"/>
        <v>0</v>
      </c>
      <c r="AX519" s="6" t="e">
        <f t="shared" si="209"/>
        <v>#N/A</v>
      </c>
      <c r="AY519" s="6" t="str">
        <f t="shared" si="210"/>
        <v/>
      </c>
      <c r="AZ519" s="6" t="str">
        <f t="shared" si="211"/>
        <v/>
      </c>
      <c r="BA519" s="6" t="str">
        <f t="shared" si="212"/>
        <v/>
      </c>
      <c r="BB519" s="6" t="str">
        <f t="shared" si="213"/>
        <v/>
      </c>
      <c r="BC519" s="40"/>
      <c r="BI519" t="s">
        <v>502</v>
      </c>
      <c r="CS519" s="286"/>
      <c r="CT519" s="288"/>
      <c r="CU519" s="331" t="str">
        <f t="shared" si="192"/>
        <v/>
      </c>
      <c r="CV519" s="1" t="str">
        <f t="shared" si="214"/>
        <v/>
      </c>
      <c r="CW519" s="1" t="str">
        <f t="shared" si="215"/>
        <v/>
      </c>
      <c r="CZ519" s="343" t="str">
        <f t="shared" si="193"/>
        <v/>
      </c>
    </row>
    <row r="520" spans="1:104" s="1" customFormat="1" ht="13.5" customHeight="1" x14ac:dyDescent="0.2">
      <c r="A520" s="61">
        <v>505</v>
      </c>
      <c r="B520" s="218"/>
      <c r="C520" s="218"/>
      <c r="D520" s="218"/>
      <c r="E520" s="218"/>
      <c r="F520" s="218"/>
      <c r="G520" s="218"/>
      <c r="H520" s="218"/>
      <c r="I520" s="218"/>
      <c r="J520" s="218"/>
      <c r="K520" s="218"/>
      <c r="L520" s="219"/>
      <c r="M520" s="218"/>
      <c r="N520" s="254"/>
      <c r="O520" s="255"/>
      <c r="P520" s="293" t="str">
        <f>IF(G520="R",IF(OR(AND(実績自動車一覧!H520=SUM(実績事業所!$B$2-1),3&lt;実績自動車一覧!I520),AND(実績自動車一覧!H520=実績事業所!$B$2,4&gt;実績自動車一覧!I520)),"新規",""),"")</f>
        <v/>
      </c>
      <c r="Q520" s="290"/>
      <c r="R520" s="259"/>
      <c r="S520" s="204"/>
      <c r="T520" s="84"/>
      <c r="U520" s="85"/>
      <c r="V520" s="86"/>
      <c r="W520" s="87"/>
      <c r="X520" s="87"/>
      <c r="Y520" s="106"/>
      <c r="Z520" s="16"/>
      <c r="AA520" s="15" t="str">
        <f t="shared" si="194"/>
        <v/>
      </c>
      <c r="AB520" s="15" t="str">
        <f t="shared" si="195"/>
        <v/>
      </c>
      <c r="AC520" s="14" t="str">
        <f t="shared" si="196"/>
        <v/>
      </c>
      <c r="AD520" s="6" t="e">
        <f t="shared" si="197"/>
        <v>#N/A</v>
      </c>
      <c r="AE520" s="6" t="e">
        <f t="shared" si="198"/>
        <v>#N/A</v>
      </c>
      <c r="AF520" s="6" t="e">
        <f t="shared" si="199"/>
        <v>#N/A</v>
      </c>
      <c r="AG520" s="6" t="str">
        <f t="shared" si="200"/>
        <v/>
      </c>
      <c r="AH520" s="6">
        <f t="shared" si="201"/>
        <v>1</v>
      </c>
      <c r="AI520" s="6" t="e">
        <f t="shared" si="202"/>
        <v>#N/A</v>
      </c>
      <c r="AJ520" s="6" t="e">
        <f t="shared" si="203"/>
        <v>#N/A</v>
      </c>
      <c r="AK520" s="6" t="e">
        <f t="shared" si="204"/>
        <v>#N/A</v>
      </c>
      <c r="AL520" s="6" t="e">
        <f t="shared" si="205"/>
        <v>#N/A</v>
      </c>
      <c r="AM520" s="7" t="str">
        <f t="shared" si="206"/>
        <v xml:space="preserve"> </v>
      </c>
      <c r="AN520" s="6" t="e">
        <f t="shared" si="207"/>
        <v>#N/A</v>
      </c>
      <c r="AO520" s="6"/>
      <c r="AP520" s="6"/>
      <c r="AQ520" s="6"/>
      <c r="AR520" s="6"/>
      <c r="AS520" s="6"/>
      <c r="AT520" s="6"/>
      <c r="AU520" s="6"/>
      <c r="AV520" s="6"/>
      <c r="AW520" s="6">
        <f t="shared" si="208"/>
        <v>0</v>
      </c>
      <c r="AX520" s="6" t="e">
        <f t="shared" si="209"/>
        <v>#N/A</v>
      </c>
      <c r="AY520" s="6" t="str">
        <f t="shared" si="210"/>
        <v/>
      </c>
      <c r="AZ520" s="6" t="str">
        <f t="shared" si="211"/>
        <v/>
      </c>
      <c r="BA520" s="6" t="str">
        <f t="shared" si="212"/>
        <v/>
      </c>
      <c r="BB520" s="6" t="str">
        <f t="shared" si="213"/>
        <v/>
      </c>
      <c r="BC520" s="40"/>
      <c r="BI520" t="s">
        <v>503</v>
      </c>
      <c r="CS520" s="286"/>
      <c r="CT520" s="288"/>
      <c r="CU520" s="331" t="str">
        <f t="shared" si="192"/>
        <v/>
      </c>
      <c r="CV520" s="1" t="str">
        <f t="shared" si="214"/>
        <v/>
      </c>
      <c r="CW520" s="1" t="str">
        <f t="shared" si="215"/>
        <v/>
      </c>
      <c r="CZ520" s="343" t="str">
        <f t="shared" si="193"/>
        <v/>
      </c>
    </row>
    <row r="521" spans="1:104" s="1" customFormat="1" ht="13.5" customHeight="1" x14ac:dyDescent="0.2">
      <c r="A521" s="61">
        <v>506</v>
      </c>
      <c r="B521" s="218"/>
      <c r="C521" s="218"/>
      <c r="D521" s="218"/>
      <c r="E521" s="218"/>
      <c r="F521" s="218"/>
      <c r="G521" s="218"/>
      <c r="H521" s="218"/>
      <c r="I521" s="218"/>
      <c r="J521" s="218"/>
      <c r="K521" s="218"/>
      <c r="L521" s="219"/>
      <c r="M521" s="218"/>
      <c r="N521" s="254"/>
      <c r="O521" s="255"/>
      <c r="P521" s="293" t="str">
        <f>IF(G521="R",IF(OR(AND(実績自動車一覧!H521=SUM(実績事業所!$B$2-1),3&lt;実績自動車一覧!I521),AND(実績自動車一覧!H521=実績事業所!$B$2,4&gt;実績自動車一覧!I521)),"新規",""),"")</f>
        <v/>
      </c>
      <c r="Q521" s="290"/>
      <c r="R521" s="259"/>
      <c r="S521" s="204"/>
      <c r="T521" s="84"/>
      <c r="U521" s="85"/>
      <c r="V521" s="86"/>
      <c r="W521" s="87"/>
      <c r="X521" s="87"/>
      <c r="Y521" s="106"/>
      <c r="Z521" s="16"/>
      <c r="AA521" s="15" t="str">
        <f t="shared" si="194"/>
        <v/>
      </c>
      <c r="AB521" s="15" t="str">
        <f t="shared" si="195"/>
        <v/>
      </c>
      <c r="AC521" s="14" t="str">
        <f t="shared" si="196"/>
        <v/>
      </c>
      <c r="AD521" s="6" t="e">
        <f t="shared" si="197"/>
        <v>#N/A</v>
      </c>
      <c r="AE521" s="6" t="e">
        <f t="shared" si="198"/>
        <v>#N/A</v>
      </c>
      <c r="AF521" s="6" t="e">
        <f t="shared" si="199"/>
        <v>#N/A</v>
      </c>
      <c r="AG521" s="6" t="str">
        <f t="shared" si="200"/>
        <v/>
      </c>
      <c r="AH521" s="6">
        <f t="shared" si="201"/>
        <v>1</v>
      </c>
      <c r="AI521" s="6" t="e">
        <f t="shared" si="202"/>
        <v>#N/A</v>
      </c>
      <c r="AJ521" s="6" t="e">
        <f t="shared" si="203"/>
        <v>#N/A</v>
      </c>
      <c r="AK521" s="6" t="e">
        <f t="shared" si="204"/>
        <v>#N/A</v>
      </c>
      <c r="AL521" s="6" t="e">
        <f t="shared" si="205"/>
        <v>#N/A</v>
      </c>
      <c r="AM521" s="7" t="str">
        <f t="shared" si="206"/>
        <v xml:space="preserve"> </v>
      </c>
      <c r="AN521" s="6" t="e">
        <f t="shared" si="207"/>
        <v>#N/A</v>
      </c>
      <c r="AO521" s="6"/>
      <c r="AP521" s="6"/>
      <c r="AQ521" s="6"/>
      <c r="AR521" s="6"/>
      <c r="AS521" s="6"/>
      <c r="AT521" s="6"/>
      <c r="AU521" s="6"/>
      <c r="AV521" s="6"/>
      <c r="AW521" s="6">
        <f t="shared" si="208"/>
        <v>0</v>
      </c>
      <c r="AX521" s="6" t="e">
        <f t="shared" si="209"/>
        <v>#N/A</v>
      </c>
      <c r="AY521" s="6" t="str">
        <f t="shared" si="210"/>
        <v/>
      </c>
      <c r="AZ521" s="6" t="str">
        <f t="shared" si="211"/>
        <v/>
      </c>
      <c r="BA521" s="6" t="str">
        <f t="shared" si="212"/>
        <v/>
      </c>
      <c r="BB521" s="6" t="str">
        <f t="shared" si="213"/>
        <v/>
      </c>
      <c r="BC521" s="40"/>
      <c r="BI521" t="s">
        <v>504</v>
      </c>
      <c r="CS521" s="286"/>
      <c r="CT521" s="288"/>
      <c r="CU521" s="331" t="str">
        <f t="shared" si="192"/>
        <v/>
      </c>
      <c r="CV521" s="1" t="str">
        <f t="shared" si="214"/>
        <v/>
      </c>
      <c r="CW521" s="1" t="str">
        <f t="shared" si="215"/>
        <v/>
      </c>
      <c r="CZ521" s="343" t="str">
        <f t="shared" si="193"/>
        <v/>
      </c>
    </row>
    <row r="522" spans="1:104" s="1" customFormat="1" ht="13.5" customHeight="1" x14ac:dyDescent="0.2">
      <c r="A522" s="61">
        <v>507</v>
      </c>
      <c r="B522" s="218"/>
      <c r="C522" s="218"/>
      <c r="D522" s="218"/>
      <c r="E522" s="218"/>
      <c r="F522" s="218"/>
      <c r="G522" s="218"/>
      <c r="H522" s="218"/>
      <c r="I522" s="218"/>
      <c r="J522" s="218"/>
      <c r="K522" s="218"/>
      <c r="L522" s="219"/>
      <c r="M522" s="218"/>
      <c r="N522" s="254"/>
      <c r="O522" s="255"/>
      <c r="P522" s="293" t="str">
        <f>IF(G522="R",IF(OR(AND(実績自動車一覧!H522=SUM(実績事業所!$B$2-1),3&lt;実績自動車一覧!I522),AND(実績自動車一覧!H522=実績事業所!$B$2,4&gt;実績自動車一覧!I522)),"新規",""),"")</f>
        <v/>
      </c>
      <c r="Q522" s="290"/>
      <c r="R522" s="259"/>
      <c r="S522" s="204"/>
      <c r="T522" s="84"/>
      <c r="U522" s="85"/>
      <c r="V522" s="86"/>
      <c r="W522" s="87"/>
      <c r="X522" s="87"/>
      <c r="Y522" s="106"/>
      <c r="Z522" s="16"/>
      <c r="AA522" s="15" t="str">
        <f t="shared" si="194"/>
        <v/>
      </c>
      <c r="AB522" s="15" t="str">
        <f t="shared" si="195"/>
        <v/>
      </c>
      <c r="AC522" s="14" t="str">
        <f t="shared" si="196"/>
        <v/>
      </c>
      <c r="AD522" s="6" t="e">
        <f t="shared" si="197"/>
        <v>#N/A</v>
      </c>
      <c r="AE522" s="6" t="e">
        <f t="shared" si="198"/>
        <v>#N/A</v>
      </c>
      <c r="AF522" s="6" t="e">
        <f t="shared" si="199"/>
        <v>#N/A</v>
      </c>
      <c r="AG522" s="6" t="str">
        <f t="shared" si="200"/>
        <v/>
      </c>
      <c r="AH522" s="6">
        <f t="shared" si="201"/>
        <v>1</v>
      </c>
      <c r="AI522" s="6" t="e">
        <f t="shared" si="202"/>
        <v>#N/A</v>
      </c>
      <c r="AJ522" s="6" t="e">
        <f t="shared" si="203"/>
        <v>#N/A</v>
      </c>
      <c r="AK522" s="6" t="e">
        <f t="shared" si="204"/>
        <v>#N/A</v>
      </c>
      <c r="AL522" s="6" t="e">
        <f t="shared" si="205"/>
        <v>#N/A</v>
      </c>
      <c r="AM522" s="7" t="str">
        <f t="shared" si="206"/>
        <v xml:space="preserve"> </v>
      </c>
      <c r="AN522" s="6" t="e">
        <f t="shared" si="207"/>
        <v>#N/A</v>
      </c>
      <c r="AO522" s="6"/>
      <c r="AP522" s="6"/>
      <c r="AQ522" s="6"/>
      <c r="AR522" s="6"/>
      <c r="AS522" s="6"/>
      <c r="AT522" s="6"/>
      <c r="AU522" s="6"/>
      <c r="AV522" s="6"/>
      <c r="AW522" s="6">
        <f t="shared" si="208"/>
        <v>0</v>
      </c>
      <c r="AX522" s="6" t="e">
        <f t="shared" si="209"/>
        <v>#N/A</v>
      </c>
      <c r="AY522" s="6" t="str">
        <f t="shared" si="210"/>
        <v/>
      </c>
      <c r="AZ522" s="6" t="str">
        <f t="shared" si="211"/>
        <v/>
      </c>
      <c r="BA522" s="6" t="str">
        <f t="shared" si="212"/>
        <v/>
      </c>
      <c r="BB522" s="6" t="str">
        <f t="shared" si="213"/>
        <v/>
      </c>
      <c r="BC522" s="40"/>
      <c r="BI522" t="s">
        <v>505</v>
      </c>
      <c r="CS522" s="286"/>
      <c r="CT522" s="288"/>
      <c r="CU522" s="331" t="str">
        <f t="shared" si="192"/>
        <v/>
      </c>
      <c r="CV522" s="1" t="str">
        <f t="shared" si="214"/>
        <v/>
      </c>
      <c r="CW522" s="1" t="str">
        <f t="shared" si="215"/>
        <v/>
      </c>
      <c r="CZ522" s="343" t="str">
        <f t="shared" si="193"/>
        <v/>
      </c>
    </row>
    <row r="523" spans="1:104" s="1" customFormat="1" ht="13.5" customHeight="1" x14ac:dyDescent="0.2">
      <c r="A523" s="61">
        <v>508</v>
      </c>
      <c r="B523" s="218"/>
      <c r="C523" s="218"/>
      <c r="D523" s="218"/>
      <c r="E523" s="218"/>
      <c r="F523" s="218"/>
      <c r="G523" s="218"/>
      <c r="H523" s="218"/>
      <c r="I523" s="218"/>
      <c r="J523" s="218"/>
      <c r="K523" s="218"/>
      <c r="L523" s="219"/>
      <c r="M523" s="218"/>
      <c r="N523" s="254"/>
      <c r="O523" s="255"/>
      <c r="P523" s="293" t="str">
        <f>IF(G523="R",IF(OR(AND(実績自動車一覧!H523=SUM(実績事業所!$B$2-1),3&lt;実績自動車一覧!I523),AND(実績自動車一覧!H523=実績事業所!$B$2,4&gt;実績自動車一覧!I523)),"新規",""),"")</f>
        <v/>
      </c>
      <c r="Q523" s="290"/>
      <c r="R523" s="259"/>
      <c r="S523" s="204"/>
      <c r="T523" s="84"/>
      <c r="U523" s="85"/>
      <c r="V523" s="86"/>
      <c r="W523" s="87"/>
      <c r="X523" s="87"/>
      <c r="Y523" s="106"/>
      <c r="Z523" s="16"/>
      <c r="AA523" s="15" t="str">
        <f t="shared" si="194"/>
        <v/>
      </c>
      <c r="AB523" s="15" t="str">
        <f t="shared" si="195"/>
        <v/>
      </c>
      <c r="AC523" s="14" t="str">
        <f t="shared" si="196"/>
        <v/>
      </c>
      <c r="AD523" s="6" t="e">
        <f t="shared" si="197"/>
        <v>#N/A</v>
      </c>
      <c r="AE523" s="6" t="e">
        <f t="shared" si="198"/>
        <v>#N/A</v>
      </c>
      <c r="AF523" s="6" t="e">
        <f t="shared" si="199"/>
        <v>#N/A</v>
      </c>
      <c r="AG523" s="6" t="str">
        <f t="shared" si="200"/>
        <v/>
      </c>
      <c r="AH523" s="6">
        <f t="shared" si="201"/>
        <v>1</v>
      </c>
      <c r="AI523" s="6" t="e">
        <f t="shared" si="202"/>
        <v>#N/A</v>
      </c>
      <c r="AJ523" s="6" t="e">
        <f t="shared" si="203"/>
        <v>#N/A</v>
      </c>
      <c r="AK523" s="6" t="e">
        <f t="shared" si="204"/>
        <v>#N/A</v>
      </c>
      <c r="AL523" s="6" t="e">
        <f t="shared" si="205"/>
        <v>#N/A</v>
      </c>
      <c r="AM523" s="7" t="str">
        <f t="shared" si="206"/>
        <v xml:space="preserve"> </v>
      </c>
      <c r="AN523" s="6" t="e">
        <f t="shared" si="207"/>
        <v>#N/A</v>
      </c>
      <c r="AO523" s="6"/>
      <c r="AP523" s="6"/>
      <c r="AQ523" s="6"/>
      <c r="AR523" s="6"/>
      <c r="AS523" s="6"/>
      <c r="AT523" s="6"/>
      <c r="AU523" s="6"/>
      <c r="AV523" s="6"/>
      <c r="AW523" s="6">
        <f t="shared" si="208"/>
        <v>0</v>
      </c>
      <c r="AX523" s="6" t="e">
        <f t="shared" si="209"/>
        <v>#N/A</v>
      </c>
      <c r="AY523" s="6" t="str">
        <f t="shared" si="210"/>
        <v/>
      </c>
      <c r="AZ523" s="6" t="str">
        <f t="shared" si="211"/>
        <v/>
      </c>
      <c r="BA523" s="6" t="str">
        <f t="shared" si="212"/>
        <v/>
      </c>
      <c r="BB523" s="6" t="str">
        <f t="shared" si="213"/>
        <v/>
      </c>
      <c r="BC523" s="40"/>
      <c r="BI523" t="s">
        <v>506</v>
      </c>
      <c r="CS523" s="286"/>
      <c r="CT523" s="288"/>
      <c r="CU523" s="331" t="str">
        <f t="shared" si="192"/>
        <v/>
      </c>
      <c r="CV523" s="1" t="str">
        <f t="shared" si="214"/>
        <v/>
      </c>
      <c r="CW523" s="1" t="str">
        <f t="shared" si="215"/>
        <v/>
      </c>
      <c r="CZ523" s="343" t="str">
        <f t="shared" si="193"/>
        <v/>
      </c>
    </row>
    <row r="524" spans="1:104" s="1" customFormat="1" ht="13.5" customHeight="1" x14ac:dyDescent="0.2">
      <c r="A524" s="61">
        <v>509</v>
      </c>
      <c r="B524" s="218"/>
      <c r="C524" s="218"/>
      <c r="D524" s="218"/>
      <c r="E524" s="218"/>
      <c r="F524" s="218"/>
      <c r="G524" s="218"/>
      <c r="H524" s="218"/>
      <c r="I524" s="218"/>
      <c r="J524" s="218"/>
      <c r="K524" s="218"/>
      <c r="L524" s="219"/>
      <c r="M524" s="218"/>
      <c r="N524" s="254"/>
      <c r="O524" s="255"/>
      <c r="P524" s="293" t="str">
        <f>IF(G524="R",IF(OR(AND(実績自動車一覧!H524=SUM(実績事業所!$B$2-1),3&lt;実績自動車一覧!I524),AND(実績自動車一覧!H524=実績事業所!$B$2,4&gt;実績自動車一覧!I524)),"新規",""),"")</f>
        <v/>
      </c>
      <c r="Q524" s="290"/>
      <c r="R524" s="259"/>
      <c r="S524" s="204"/>
      <c r="T524" s="84"/>
      <c r="U524" s="85"/>
      <c r="V524" s="86"/>
      <c r="W524" s="87"/>
      <c r="X524" s="87"/>
      <c r="Y524" s="106"/>
      <c r="Z524" s="16"/>
      <c r="AA524" s="15" t="str">
        <f t="shared" si="194"/>
        <v/>
      </c>
      <c r="AB524" s="15" t="str">
        <f t="shared" si="195"/>
        <v/>
      </c>
      <c r="AC524" s="14" t="str">
        <f t="shared" si="196"/>
        <v/>
      </c>
      <c r="AD524" s="6" t="e">
        <f t="shared" si="197"/>
        <v>#N/A</v>
      </c>
      <c r="AE524" s="6" t="e">
        <f t="shared" si="198"/>
        <v>#N/A</v>
      </c>
      <c r="AF524" s="6" t="e">
        <f t="shared" si="199"/>
        <v>#N/A</v>
      </c>
      <c r="AG524" s="6" t="str">
        <f t="shared" si="200"/>
        <v/>
      </c>
      <c r="AH524" s="6">
        <f t="shared" si="201"/>
        <v>1</v>
      </c>
      <c r="AI524" s="6" t="e">
        <f t="shared" si="202"/>
        <v>#N/A</v>
      </c>
      <c r="AJ524" s="6" t="e">
        <f t="shared" si="203"/>
        <v>#N/A</v>
      </c>
      <c r="AK524" s="6" t="e">
        <f t="shared" si="204"/>
        <v>#N/A</v>
      </c>
      <c r="AL524" s="6" t="e">
        <f t="shared" si="205"/>
        <v>#N/A</v>
      </c>
      <c r="AM524" s="7" t="str">
        <f t="shared" si="206"/>
        <v xml:space="preserve"> </v>
      </c>
      <c r="AN524" s="6" t="e">
        <f t="shared" si="207"/>
        <v>#N/A</v>
      </c>
      <c r="AO524" s="6"/>
      <c r="AP524" s="6"/>
      <c r="AQ524" s="6"/>
      <c r="AR524" s="6"/>
      <c r="AS524" s="6"/>
      <c r="AT524" s="6"/>
      <c r="AU524" s="6"/>
      <c r="AV524" s="6"/>
      <c r="AW524" s="6">
        <f t="shared" si="208"/>
        <v>0</v>
      </c>
      <c r="AX524" s="6" t="e">
        <f t="shared" si="209"/>
        <v>#N/A</v>
      </c>
      <c r="AY524" s="6" t="str">
        <f t="shared" si="210"/>
        <v/>
      </c>
      <c r="AZ524" s="6" t="str">
        <f t="shared" si="211"/>
        <v/>
      </c>
      <c r="BA524" s="6" t="str">
        <f t="shared" si="212"/>
        <v/>
      </c>
      <c r="BB524" s="6" t="str">
        <f t="shared" si="213"/>
        <v/>
      </c>
      <c r="BC524" s="40"/>
      <c r="BI524" t="s">
        <v>507</v>
      </c>
      <c r="CS524" s="286"/>
      <c r="CT524" s="288"/>
      <c r="CU524" s="331" t="str">
        <f t="shared" si="192"/>
        <v/>
      </c>
      <c r="CV524" s="1" t="str">
        <f t="shared" si="214"/>
        <v/>
      </c>
      <c r="CW524" s="1" t="str">
        <f t="shared" si="215"/>
        <v/>
      </c>
      <c r="CZ524" s="343" t="str">
        <f t="shared" si="193"/>
        <v/>
      </c>
    </row>
    <row r="525" spans="1:104" s="1" customFormat="1" ht="13.5" customHeight="1" x14ac:dyDescent="0.2">
      <c r="A525" s="61">
        <v>510</v>
      </c>
      <c r="B525" s="218"/>
      <c r="C525" s="218"/>
      <c r="D525" s="218"/>
      <c r="E525" s="218"/>
      <c r="F525" s="218"/>
      <c r="G525" s="218"/>
      <c r="H525" s="218"/>
      <c r="I525" s="218"/>
      <c r="J525" s="218"/>
      <c r="K525" s="218"/>
      <c r="L525" s="219"/>
      <c r="M525" s="218"/>
      <c r="N525" s="254"/>
      <c r="O525" s="255"/>
      <c r="P525" s="293" t="str">
        <f>IF(G525="R",IF(OR(AND(実績自動車一覧!H525=SUM(実績事業所!$B$2-1),3&lt;実績自動車一覧!I525),AND(実績自動車一覧!H525=実績事業所!$B$2,4&gt;実績自動車一覧!I525)),"新規",""),"")</f>
        <v/>
      </c>
      <c r="Q525" s="290"/>
      <c r="R525" s="259"/>
      <c r="S525" s="204"/>
      <c r="T525" s="84"/>
      <c r="U525" s="85"/>
      <c r="V525" s="86"/>
      <c r="W525" s="87"/>
      <c r="X525" s="87"/>
      <c r="Y525" s="106"/>
      <c r="Z525" s="16"/>
      <c r="AA525" s="15" t="str">
        <f t="shared" si="194"/>
        <v/>
      </c>
      <c r="AB525" s="15" t="str">
        <f t="shared" si="195"/>
        <v/>
      </c>
      <c r="AC525" s="14" t="str">
        <f t="shared" si="196"/>
        <v/>
      </c>
      <c r="AD525" s="6" t="e">
        <f t="shared" si="197"/>
        <v>#N/A</v>
      </c>
      <c r="AE525" s="6" t="e">
        <f t="shared" si="198"/>
        <v>#N/A</v>
      </c>
      <c r="AF525" s="6" t="e">
        <f t="shared" si="199"/>
        <v>#N/A</v>
      </c>
      <c r="AG525" s="6" t="str">
        <f t="shared" si="200"/>
        <v/>
      </c>
      <c r="AH525" s="6">
        <f t="shared" si="201"/>
        <v>1</v>
      </c>
      <c r="AI525" s="6" t="e">
        <f t="shared" si="202"/>
        <v>#N/A</v>
      </c>
      <c r="AJ525" s="6" t="e">
        <f t="shared" si="203"/>
        <v>#N/A</v>
      </c>
      <c r="AK525" s="6" t="e">
        <f t="shared" si="204"/>
        <v>#N/A</v>
      </c>
      <c r="AL525" s="6" t="e">
        <f t="shared" si="205"/>
        <v>#N/A</v>
      </c>
      <c r="AM525" s="7" t="str">
        <f t="shared" si="206"/>
        <v xml:space="preserve"> </v>
      </c>
      <c r="AN525" s="6" t="e">
        <f t="shared" si="207"/>
        <v>#N/A</v>
      </c>
      <c r="AO525" s="6"/>
      <c r="AP525" s="6"/>
      <c r="AQ525" s="6"/>
      <c r="AR525" s="6"/>
      <c r="AS525" s="6"/>
      <c r="AT525" s="6"/>
      <c r="AU525" s="6"/>
      <c r="AV525" s="6"/>
      <c r="AW525" s="6">
        <f t="shared" si="208"/>
        <v>0</v>
      </c>
      <c r="AX525" s="6" t="e">
        <f t="shared" si="209"/>
        <v>#N/A</v>
      </c>
      <c r="AY525" s="6" t="str">
        <f t="shared" si="210"/>
        <v/>
      </c>
      <c r="AZ525" s="6" t="str">
        <f t="shared" si="211"/>
        <v/>
      </c>
      <c r="BA525" s="6" t="str">
        <f t="shared" si="212"/>
        <v/>
      </c>
      <c r="BB525" s="6" t="str">
        <f t="shared" si="213"/>
        <v/>
      </c>
      <c r="BC525" s="40"/>
      <c r="BI525" t="s">
        <v>508</v>
      </c>
      <c r="CS525" s="286"/>
      <c r="CT525" s="288"/>
      <c r="CU525" s="331" t="str">
        <f t="shared" si="192"/>
        <v/>
      </c>
      <c r="CV525" s="1" t="str">
        <f t="shared" si="214"/>
        <v/>
      </c>
      <c r="CW525" s="1" t="str">
        <f t="shared" si="215"/>
        <v/>
      </c>
      <c r="CZ525" s="343" t="str">
        <f t="shared" si="193"/>
        <v/>
      </c>
    </row>
    <row r="526" spans="1:104" s="1" customFormat="1" ht="13.5" customHeight="1" x14ac:dyDescent="0.2">
      <c r="A526" s="61">
        <v>511</v>
      </c>
      <c r="B526" s="218"/>
      <c r="C526" s="218"/>
      <c r="D526" s="218"/>
      <c r="E526" s="218"/>
      <c r="F526" s="218"/>
      <c r="G526" s="218"/>
      <c r="H526" s="218"/>
      <c r="I526" s="218"/>
      <c r="J526" s="218"/>
      <c r="K526" s="218"/>
      <c r="L526" s="219"/>
      <c r="M526" s="218"/>
      <c r="N526" s="254"/>
      <c r="O526" s="255"/>
      <c r="P526" s="293" t="str">
        <f>IF(G526="R",IF(OR(AND(実績自動車一覧!H526=SUM(実績事業所!$B$2-1),3&lt;実績自動車一覧!I526),AND(実績自動車一覧!H526=実績事業所!$B$2,4&gt;実績自動車一覧!I526)),"新規",""),"")</f>
        <v/>
      </c>
      <c r="Q526" s="290"/>
      <c r="R526" s="259"/>
      <c r="S526" s="204"/>
      <c r="T526" s="84"/>
      <c r="U526" s="85"/>
      <c r="V526" s="86"/>
      <c r="W526" s="87"/>
      <c r="X526" s="87"/>
      <c r="Y526" s="106"/>
      <c r="Z526" s="16"/>
      <c r="AA526" s="15" t="str">
        <f t="shared" si="194"/>
        <v/>
      </c>
      <c r="AB526" s="15" t="str">
        <f t="shared" si="195"/>
        <v/>
      </c>
      <c r="AC526" s="14" t="str">
        <f t="shared" si="196"/>
        <v/>
      </c>
      <c r="AD526" s="6" t="e">
        <f t="shared" si="197"/>
        <v>#N/A</v>
      </c>
      <c r="AE526" s="6" t="e">
        <f t="shared" si="198"/>
        <v>#N/A</v>
      </c>
      <c r="AF526" s="6" t="e">
        <f t="shared" si="199"/>
        <v>#N/A</v>
      </c>
      <c r="AG526" s="6" t="str">
        <f t="shared" si="200"/>
        <v/>
      </c>
      <c r="AH526" s="6">
        <f t="shared" si="201"/>
        <v>1</v>
      </c>
      <c r="AI526" s="6" t="e">
        <f t="shared" si="202"/>
        <v>#N/A</v>
      </c>
      <c r="AJ526" s="6" t="e">
        <f t="shared" si="203"/>
        <v>#N/A</v>
      </c>
      <c r="AK526" s="6" t="e">
        <f t="shared" si="204"/>
        <v>#N/A</v>
      </c>
      <c r="AL526" s="6" t="e">
        <f t="shared" si="205"/>
        <v>#N/A</v>
      </c>
      <c r="AM526" s="7" t="str">
        <f t="shared" si="206"/>
        <v xml:space="preserve"> </v>
      </c>
      <c r="AN526" s="6" t="e">
        <f t="shared" si="207"/>
        <v>#N/A</v>
      </c>
      <c r="AO526" s="6"/>
      <c r="AP526" s="6"/>
      <c r="AQ526" s="6"/>
      <c r="AR526" s="6"/>
      <c r="AS526" s="6"/>
      <c r="AT526" s="6"/>
      <c r="AU526" s="6"/>
      <c r="AV526" s="6"/>
      <c r="AW526" s="6">
        <f t="shared" si="208"/>
        <v>0</v>
      </c>
      <c r="AX526" s="6" t="e">
        <f t="shared" si="209"/>
        <v>#N/A</v>
      </c>
      <c r="AY526" s="6" t="str">
        <f t="shared" si="210"/>
        <v/>
      </c>
      <c r="AZ526" s="6" t="str">
        <f t="shared" si="211"/>
        <v/>
      </c>
      <c r="BA526" s="6" t="str">
        <f t="shared" si="212"/>
        <v/>
      </c>
      <c r="BB526" s="6" t="str">
        <f t="shared" si="213"/>
        <v/>
      </c>
      <c r="BC526" s="40"/>
      <c r="BI526" t="s">
        <v>509</v>
      </c>
      <c r="CS526" s="286"/>
      <c r="CT526" s="288"/>
      <c r="CU526" s="331" t="str">
        <f t="shared" si="192"/>
        <v/>
      </c>
      <c r="CV526" s="1" t="str">
        <f t="shared" si="214"/>
        <v/>
      </c>
      <c r="CW526" s="1" t="str">
        <f t="shared" si="215"/>
        <v/>
      </c>
      <c r="CZ526" s="343" t="str">
        <f t="shared" si="193"/>
        <v/>
      </c>
    </row>
    <row r="527" spans="1:104" s="1" customFormat="1" ht="13.5" customHeight="1" x14ac:dyDescent="0.2">
      <c r="A527" s="61">
        <v>512</v>
      </c>
      <c r="B527" s="218"/>
      <c r="C527" s="218"/>
      <c r="D527" s="218"/>
      <c r="E527" s="218"/>
      <c r="F527" s="218"/>
      <c r="G527" s="218"/>
      <c r="H527" s="218"/>
      <c r="I527" s="218"/>
      <c r="J527" s="218"/>
      <c r="K527" s="218"/>
      <c r="L527" s="219"/>
      <c r="M527" s="218"/>
      <c r="N527" s="254"/>
      <c r="O527" s="255"/>
      <c r="P527" s="293" t="str">
        <f>IF(G527="R",IF(OR(AND(実績自動車一覧!H527=SUM(実績事業所!$B$2-1),3&lt;実績自動車一覧!I527),AND(実績自動車一覧!H527=実績事業所!$B$2,4&gt;実績自動車一覧!I527)),"新規",""),"")</f>
        <v/>
      </c>
      <c r="Q527" s="290"/>
      <c r="R527" s="259"/>
      <c r="S527" s="204"/>
      <c r="T527" s="84"/>
      <c r="U527" s="85"/>
      <c r="V527" s="86"/>
      <c r="W527" s="87"/>
      <c r="X527" s="87"/>
      <c r="Y527" s="106"/>
      <c r="Z527" s="16"/>
      <c r="AA527" s="15" t="str">
        <f t="shared" si="194"/>
        <v/>
      </c>
      <c r="AB527" s="15" t="str">
        <f t="shared" si="195"/>
        <v/>
      </c>
      <c r="AC527" s="14" t="str">
        <f t="shared" si="196"/>
        <v/>
      </c>
      <c r="AD527" s="6" t="e">
        <f t="shared" si="197"/>
        <v>#N/A</v>
      </c>
      <c r="AE527" s="6" t="e">
        <f t="shared" si="198"/>
        <v>#N/A</v>
      </c>
      <c r="AF527" s="6" t="e">
        <f t="shared" si="199"/>
        <v>#N/A</v>
      </c>
      <c r="AG527" s="6" t="str">
        <f t="shared" si="200"/>
        <v/>
      </c>
      <c r="AH527" s="6">
        <f t="shared" si="201"/>
        <v>1</v>
      </c>
      <c r="AI527" s="6" t="e">
        <f t="shared" si="202"/>
        <v>#N/A</v>
      </c>
      <c r="AJ527" s="6" t="e">
        <f t="shared" si="203"/>
        <v>#N/A</v>
      </c>
      <c r="AK527" s="6" t="e">
        <f t="shared" si="204"/>
        <v>#N/A</v>
      </c>
      <c r="AL527" s="6" t="e">
        <f t="shared" si="205"/>
        <v>#N/A</v>
      </c>
      <c r="AM527" s="7" t="str">
        <f t="shared" si="206"/>
        <v xml:space="preserve"> </v>
      </c>
      <c r="AN527" s="6" t="e">
        <f t="shared" si="207"/>
        <v>#N/A</v>
      </c>
      <c r="AO527" s="6"/>
      <c r="AP527" s="6"/>
      <c r="AQ527" s="6"/>
      <c r="AR527" s="6"/>
      <c r="AS527" s="6"/>
      <c r="AT527" s="6"/>
      <c r="AU527" s="6"/>
      <c r="AV527" s="6"/>
      <c r="AW527" s="6">
        <f t="shared" si="208"/>
        <v>0</v>
      </c>
      <c r="AX527" s="6" t="e">
        <f t="shared" si="209"/>
        <v>#N/A</v>
      </c>
      <c r="AY527" s="6" t="str">
        <f t="shared" si="210"/>
        <v/>
      </c>
      <c r="AZ527" s="6" t="str">
        <f t="shared" si="211"/>
        <v/>
      </c>
      <c r="BA527" s="6" t="str">
        <f t="shared" si="212"/>
        <v/>
      </c>
      <c r="BB527" s="6" t="str">
        <f t="shared" si="213"/>
        <v/>
      </c>
      <c r="BC527" s="40"/>
      <c r="BI527" t="s">
        <v>510</v>
      </c>
      <c r="CS527" s="286"/>
      <c r="CT527" s="288"/>
      <c r="CU527" s="331" t="str">
        <f t="shared" si="192"/>
        <v/>
      </c>
      <c r="CV527" s="1" t="str">
        <f t="shared" si="214"/>
        <v/>
      </c>
      <c r="CW527" s="1" t="str">
        <f t="shared" si="215"/>
        <v/>
      </c>
      <c r="CZ527" s="343" t="str">
        <f t="shared" si="193"/>
        <v/>
      </c>
    </row>
    <row r="528" spans="1:104" s="1" customFormat="1" ht="13.5" customHeight="1" x14ac:dyDescent="0.2">
      <c r="A528" s="61">
        <v>513</v>
      </c>
      <c r="B528" s="218"/>
      <c r="C528" s="218"/>
      <c r="D528" s="218"/>
      <c r="E528" s="218"/>
      <c r="F528" s="218"/>
      <c r="G528" s="218"/>
      <c r="H528" s="218"/>
      <c r="I528" s="218"/>
      <c r="J528" s="218"/>
      <c r="K528" s="218"/>
      <c r="L528" s="219"/>
      <c r="M528" s="218"/>
      <c r="N528" s="254"/>
      <c r="O528" s="255"/>
      <c r="P528" s="293" t="str">
        <f>IF(G528="R",IF(OR(AND(実績自動車一覧!H528=SUM(実績事業所!$B$2-1),3&lt;実績自動車一覧!I528),AND(実績自動車一覧!H528=実績事業所!$B$2,4&gt;実績自動車一覧!I528)),"新規",""),"")</f>
        <v/>
      </c>
      <c r="Q528" s="290"/>
      <c r="R528" s="259"/>
      <c r="S528" s="204"/>
      <c r="T528" s="84"/>
      <c r="U528" s="85"/>
      <c r="V528" s="86"/>
      <c r="W528" s="87"/>
      <c r="X528" s="87"/>
      <c r="Y528" s="106"/>
      <c r="Z528" s="16"/>
      <c r="AA528" s="15" t="str">
        <f t="shared" si="194"/>
        <v/>
      </c>
      <c r="AB528" s="15" t="str">
        <f t="shared" si="195"/>
        <v/>
      </c>
      <c r="AC528" s="14" t="str">
        <f t="shared" si="196"/>
        <v/>
      </c>
      <c r="AD528" s="6" t="e">
        <f t="shared" si="197"/>
        <v>#N/A</v>
      </c>
      <c r="AE528" s="6" t="e">
        <f t="shared" si="198"/>
        <v>#N/A</v>
      </c>
      <c r="AF528" s="6" t="e">
        <f t="shared" si="199"/>
        <v>#N/A</v>
      </c>
      <c r="AG528" s="6" t="str">
        <f t="shared" si="200"/>
        <v/>
      </c>
      <c r="AH528" s="6">
        <f t="shared" si="201"/>
        <v>1</v>
      </c>
      <c r="AI528" s="6" t="e">
        <f t="shared" si="202"/>
        <v>#N/A</v>
      </c>
      <c r="AJ528" s="6" t="e">
        <f t="shared" si="203"/>
        <v>#N/A</v>
      </c>
      <c r="AK528" s="6" t="e">
        <f t="shared" si="204"/>
        <v>#N/A</v>
      </c>
      <c r="AL528" s="6" t="e">
        <f t="shared" si="205"/>
        <v>#N/A</v>
      </c>
      <c r="AM528" s="7" t="str">
        <f t="shared" si="206"/>
        <v xml:space="preserve"> </v>
      </c>
      <c r="AN528" s="6" t="e">
        <f t="shared" si="207"/>
        <v>#N/A</v>
      </c>
      <c r="AO528" s="6"/>
      <c r="AP528" s="6"/>
      <c r="AQ528" s="6"/>
      <c r="AR528" s="6"/>
      <c r="AS528" s="6"/>
      <c r="AT528" s="6"/>
      <c r="AU528" s="6"/>
      <c r="AV528" s="6"/>
      <c r="AW528" s="6">
        <f t="shared" si="208"/>
        <v>0</v>
      </c>
      <c r="AX528" s="6" t="e">
        <f t="shared" si="209"/>
        <v>#N/A</v>
      </c>
      <c r="AY528" s="6" t="str">
        <f t="shared" si="210"/>
        <v/>
      </c>
      <c r="AZ528" s="6" t="str">
        <f t="shared" si="211"/>
        <v/>
      </c>
      <c r="BA528" s="6" t="str">
        <f t="shared" si="212"/>
        <v/>
      </c>
      <c r="BB528" s="6" t="str">
        <f t="shared" si="213"/>
        <v/>
      </c>
      <c r="BC528" s="40"/>
      <c r="BI528" t="s">
        <v>511</v>
      </c>
      <c r="CS528" s="286"/>
      <c r="CT528" s="288"/>
      <c r="CU528" s="331" t="str">
        <f t="shared" si="192"/>
        <v/>
      </c>
      <c r="CV528" s="1" t="str">
        <f t="shared" si="214"/>
        <v/>
      </c>
      <c r="CW528" s="1" t="str">
        <f t="shared" si="215"/>
        <v/>
      </c>
      <c r="CZ528" s="343" t="str">
        <f t="shared" si="193"/>
        <v/>
      </c>
    </row>
    <row r="529" spans="1:104" s="1" customFormat="1" ht="13.5" customHeight="1" x14ac:dyDescent="0.2">
      <c r="A529" s="61">
        <v>514</v>
      </c>
      <c r="B529" s="218"/>
      <c r="C529" s="218"/>
      <c r="D529" s="218"/>
      <c r="E529" s="218"/>
      <c r="F529" s="218"/>
      <c r="G529" s="218"/>
      <c r="H529" s="218"/>
      <c r="I529" s="218"/>
      <c r="J529" s="218"/>
      <c r="K529" s="218"/>
      <c r="L529" s="219"/>
      <c r="M529" s="218"/>
      <c r="N529" s="254"/>
      <c r="O529" s="255"/>
      <c r="P529" s="293" t="str">
        <f>IF(G529="R",IF(OR(AND(実績自動車一覧!H529=SUM(実績事業所!$B$2-1),3&lt;実績自動車一覧!I529),AND(実績自動車一覧!H529=実績事業所!$B$2,4&gt;実績自動車一覧!I529)),"新規",""),"")</f>
        <v/>
      </c>
      <c r="Q529" s="290"/>
      <c r="R529" s="259"/>
      <c r="S529" s="204"/>
      <c r="T529" s="84"/>
      <c r="U529" s="85"/>
      <c r="V529" s="86"/>
      <c r="W529" s="87"/>
      <c r="X529" s="87"/>
      <c r="Y529" s="106"/>
      <c r="Z529" s="16"/>
      <c r="AA529" s="15" t="str">
        <f t="shared" si="194"/>
        <v/>
      </c>
      <c r="AB529" s="15" t="str">
        <f t="shared" si="195"/>
        <v/>
      </c>
      <c r="AC529" s="14" t="str">
        <f t="shared" si="196"/>
        <v/>
      </c>
      <c r="AD529" s="6" t="e">
        <f t="shared" si="197"/>
        <v>#N/A</v>
      </c>
      <c r="AE529" s="6" t="e">
        <f t="shared" si="198"/>
        <v>#N/A</v>
      </c>
      <c r="AF529" s="6" t="e">
        <f t="shared" si="199"/>
        <v>#N/A</v>
      </c>
      <c r="AG529" s="6" t="str">
        <f t="shared" si="200"/>
        <v/>
      </c>
      <c r="AH529" s="6">
        <f t="shared" si="201"/>
        <v>1</v>
      </c>
      <c r="AI529" s="6" t="e">
        <f t="shared" si="202"/>
        <v>#N/A</v>
      </c>
      <c r="AJ529" s="6" t="e">
        <f t="shared" si="203"/>
        <v>#N/A</v>
      </c>
      <c r="AK529" s="6" t="e">
        <f t="shared" si="204"/>
        <v>#N/A</v>
      </c>
      <c r="AL529" s="6" t="e">
        <f t="shared" si="205"/>
        <v>#N/A</v>
      </c>
      <c r="AM529" s="7" t="str">
        <f t="shared" si="206"/>
        <v xml:space="preserve"> </v>
      </c>
      <c r="AN529" s="6" t="e">
        <f t="shared" si="207"/>
        <v>#N/A</v>
      </c>
      <c r="AO529" s="6"/>
      <c r="AP529" s="6"/>
      <c r="AQ529" s="6"/>
      <c r="AR529" s="6"/>
      <c r="AS529" s="6"/>
      <c r="AT529" s="6"/>
      <c r="AU529" s="6"/>
      <c r="AV529" s="6"/>
      <c r="AW529" s="6">
        <f t="shared" si="208"/>
        <v>0</v>
      </c>
      <c r="AX529" s="6" t="e">
        <f t="shared" si="209"/>
        <v>#N/A</v>
      </c>
      <c r="AY529" s="6" t="str">
        <f t="shared" si="210"/>
        <v/>
      </c>
      <c r="AZ529" s="6" t="str">
        <f t="shared" si="211"/>
        <v/>
      </c>
      <c r="BA529" s="6" t="str">
        <f t="shared" si="212"/>
        <v/>
      </c>
      <c r="BB529" s="6" t="str">
        <f t="shared" si="213"/>
        <v/>
      </c>
      <c r="BC529" s="40"/>
      <c r="BI529" t="s">
        <v>512</v>
      </c>
      <c r="CS529" s="286"/>
      <c r="CT529" s="288"/>
      <c r="CU529" s="331" t="str">
        <f t="shared" ref="CU529:CU592" si="216">IFERROR(VLOOKUP(AL529,$CQ$17:$CR$33,2,0),"")</f>
        <v/>
      </c>
      <c r="CV529" s="1" t="str">
        <f t="shared" si="214"/>
        <v/>
      </c>
      <c r="CW529" s="1" t="str">
        <f t="shared" si="215"/>
        <v/>
      </c>
      <c r="CZ529" s="343" t="str">
        <f t="shared" ref="CZ529:CZ592" si="217">IF(
  OR(
    AND(D529&gt;=480, D529&lt;=498),
    AND(D529&gt;=580, D529&lt;=598),
    AND(D529&gt;=680, D529&lt;=698),
    AND(D529&gt;=780, D529&lt;=798)
  ),
  "※軽自動車は報告の対象外です。",
  ""
)</f>
        <v/>
      </c>
    </row>
    <row r="530" spans="1:104" s="1" customFormat="1" ht="13.5" customHeight="1" x14ac:dyDescent="0.2">
      <c r="A530" s="61">
        <v>515</v>
      </c>
      <c r="B530" s="218"/>
      <c r="C530" s="218"/>
      <c r="D530" s="218"/>
      <c r="E530" s="218"/>
      <c r="F530" s="218"/>
      <c r="G530" s="218"/>
      <c r="H530" s="218"/>
      <c r="I530" s="218"/>
      <c r="J530" s="218"/>
      <c r="K530" s="218"/>
      <c r="L530" s="219"/>
      <c r="M530" s="218"/>
      <c r="N530" s="254"/>
      <c r="O530" s="255"/>
      <c r="P530" s="293" t="str">
        <f>IF(G530="R",IF(OR(AND(実績自動車一覧!H530=SUM(実績事業所!$B$2-1),3&lt;実績自動車一覧!I530),AND(実績自動車一覧!H530=実績事業所!$B$2,4&gt;実績自動車一覧!I530)),"新規",""),"")</f>
        <v/>
      </c>
      <c r="Q530" s="290"/>
      <c r="R530" s="259"/>
      <c r="S530" s="204"/>
      <c r="T530" s="84"/>
      <c r="U530" s="85"/>
      <c r="V530" s="86"/>
      <c r="W530" s="87"/>
      <c r="X530" s="87"/>
      <c r="Y530" s="106"/>
      <c r="Z530" s="16"/>
      <c r="AA530" s="15" t="str">
        <f t="shared" si="194"/>
        <v/>
      </c>
      <c r="AB530" s="15" t="str">
        <f t="shared" si="195"/>
        <v/>
      </c>
      <c r="AC530" s="14" t="str">
        <f t="shared" si="196"/>
        <v/>
      </c>
      <c r="AD530" s="6" t="e">
        <f t="shared" si="197"/>
        <v>#N/A</v>
      </c>
      <c r="AE530" s="6" t="e">
        <f t="shared" si="198"/>
        <v>#N/A</v>
      </c>
      <c r="AF530" s="6" t="e">
        <f t="shared" si="199"/>
        <v>#N/A</v>
      </c>
      <c r="AG530" s="6" t="str">
        <f t="shared" si="200"/>
        <v/>
      </c>
      <c r="AH530" s="6">
        <f t="shared" si="201"/>
        <v>1</v>
      </c>
      <c r="AI530" s="6" t="e">
        <f t="shared" si="202"/>
        <v>#N/A</v>
      </c>
      <c r="AJ530" s="6" t="e">
        <f t="shared" si="203"/>
        <v>#N/A</v>
      </c>
      <c r="AK530" s="6" t="e">
        <f t="shared" si="204"/>
        <v>#N/A</v>
      </c>
      <c r="AL530" s="6" t="e">
        <f t="shared" si="205"/>
        <v>#N/A</v>
      </c>
      <c r="AM530" s="7" t="str">
        <f t="shared" si="206"/>
        <v xml:space="preserve"> </v>
      </c>
      <c r="AN530" s="6" t="e">
        <f t="shared" si="207"/>
        <v>#N/A</v>
      </c>
      <c r="AO530" s="6"/>
      <c r="AP530" s="6"/>
      <c r="AQ530" s="6"/>
      <c r="AR530" s="6"/>
      <c r="AS530" s="6"/>
      <c r="AT530" s="6"/>
      <c r="AU530" s="6"/>
      <c r="AV530" s="6"/>
      <c r="AW530" s="6">
        <f t="shared" si="208"/>
        <v>0</v>
      </c>
      <c r="AX530" s="6" t="e">
        <f t="shared" si="209"/>
        <v>#N/A</v>
      </c>
      <c r="AY530" s="6" t="str">
        <f t="shared" si="210"/>
        <v/>
      </c>
      <c r="AZ530" s="6" t="str">
        <f t="shared" si="211"/>
        <v/>
      </c>
      <c r="BA530" s="6" t="str">
        <f t="shared" si="212"/>
        <v/>
      </c>
      <c r="BB530" s="6" t="str">
        <f t="shared" si="213"/>
        <v/>
      </c>
      <c r="BC530" s="40"/>
      <c r="BI530" t="s">
        <v>513</v>
      </c>
      <c r="CS530" s="286"/>
      <c r="CT530" s="288"/>
      <c r="CU530" s="331" t="str">
        <f t="shared" si="216"/>
        <v/>
      </c>
      <c r="CV530" s="1" t="str">
        <f t="shared" si="214"/>
        <v/>
      </c>
      <c r="CW530" s="1" t="str">
        <f t="shared" si="215"/>
        <v/>
      </c>
      <c r="CZ530" s="343" t="str">
        <f t="shared" si="217"/>
        <v/>
      </c>
    </row>
    <row r="531" spans="1:104" s="1" customFormat="1" ht="13.5" customHeight="1" x14ac:dyDescent="0.2">
      <c r="A531" s="61">
        <v>516</v>
      </c>
      <c r="B531" s="218"/>
      <c r="C531" s="218"/>
      <c r="D531" s="218"/>
      <c r="E531" s="218"/>
      <c r="F531" s="218"/>
      <c r="G531" s="218"/>
      <c r="H531" s="218"/>
      <c r="I531" s="218"/>
      <c r="J531" s="218"/>
      <c r="K531" s="218"/>
      <c r="L531" s="219"/>
      <c r="M531" s="218"/>
      <c r="N531" s="254"/>
      <c r="O531" s="255"/>
      <c r="P531" s="293" t="str">
        <f>IF(G531="R",IF(OR(AND(実績自動車一覧!H531=SUM(実績事業所!$B$2-1),3&lt;実績自動車一覧!I531),AND(実績自動車一覧!H531=実績事業所!$B$2,4&gt;実績自動車一覧!I531)),"新規",""),"")</f>
        <v/>
      </c>
      <c r="Q531" s="290"/>
      <c r="R531" s="259"/>
      <c r="S531" s="204"/>
      <c r="T531" s="84"/>
      <c r="U531" s="85"/>
      <c r="V531" s="86"/>
      <c r="W531" s="87"/>
      <c r="X531" s="87"/>
      <c r="Y531" s="106"/>
      <c r="Z531" s="16"/>
      <c r="AA531" s="15" t="str">
        <f t="shared" si="194"/>
        <v/>
      </c>
      <c r="AB531" s="15" t="str">
        <f t="shared" si="195"/>
        <v/>
      </c>
      <c r="AC531" s="14" t="str">
        <f t="shared" si="196"/>
        <v/>
      </c>
      <c r="AD531" s="6" t="e">
        <f t="shared" si="197"/>
        <v>#N/A</v>
      </c>
      <c r="AE531" s="6" t="e">
        <f t="shared" si="198"/>
        <v>#N/A</v>
      </c>
      <c r="AF531" s="6" t="e">
        <f t="shared" si="199"/>
        <v>#N/A</v>
      </c>
      <c r="AG531" s="6" t="str">
        <f t="shared" si="200"/>
        <v/>
      </c>
      <c r="AH531" s="6">
        <f t="shared" si="201"/>
        <v>1</v>
      </c>
      <c r="AI531" s="6" t="e">
        <f t="shared" si="202"/>
        <v>#N/A</v>
      </c>
      <c r="AJ531" s="6" t="e">
        <f t="shared" si="203"/>
        <v>#N/A</v>
      </c>
      <c r="AK531" s="6" t="e">
        <f t="shared" si="204"/>
        <v>#N/A</v>
      </c>
      <c r="AL531" s="6" t="e">
        <f t="shared" si="205"/>
        <v>#N/A</v>
      </c>
      <c r="AM531" s="7" t="str">
        <f t="shared" si="206"/>
        <v xml:space="preserve"> </v>
      </c>
      <c r="AN531" s="6" t="e">
        <f t="shared" si="207"/>
        <v>#N/A</v>
      </c>
      <c r="AO531" s="6"/>
      <c r="AP531" s="6"/>
      <c r="AQ531" s="6"/>
      <c r="AR531" s="6"/>
      <c r="AS531" s="6"/>
      <c r="AT531" s="6"/>
      <c r="AU531" s="6"/>
      <c r="AV531" s="6"/>
      <c r="AW531" s="6">
        <f t="shared" si="208"/>
        <v>0</v>
      </c>
      <c r="AX531" s="6" t="e">
        <f t="shared" si="209"/>
        <v>#N/A</v>
      </c>
      <c r="AY531" s="6" t="str">
        <f t="shared" si="210"/>
        <v/>
      </c>
      <c r="AZ531" s="6" t="str">
        <f t="shared" si="211"/>
        <v/>
      </c>
      <c r="BA531" s="6" t="str">
        <f t="shared" si="212"/>
        <v/>
      </c>
      <c r="BB531" s="6" t="str">
        <f t="shared" si="213"/>
        <v/>
      </c>
      <c r="BC531" s="40"/>
      <c r="BI531" t="s">
        <v>514</v>
      </c>
      <c r="CS531" s="286"/>
      <c r="CT531" s="288"/>
      <c r="CU531" s="331" t="str">
        <f t="shared" si="216"/>
        <v/>
      </c>
      <c r="CV531" s="1" t="str">
        <f t="shared" si="214"/>
        <v/>
      </c>
      <c r="CW531" s="1" t="str">
        <f t="shared" si="215"/>
        <v/>
      </c>
      <c r="CZ531" s="343" t="str">
        <f t="shared" si="217"/>
        <v/>
      </c>
    </row>
    <row r="532" spans="1:104" s="1" customFormat="1" ht="13.5" customHeight="1" x14ac:dyDescent="0.2">
      <c r="A532" s="61">
        <v>517</v>
      </c>
      <c r="B532" s="218"/>
      <c r="C532" s="218"/>
      <c r="D532" s="218"/>
      <c r="E532" s="218"/>
      <c r="F532" s="218"/>
      <c r="G532" s="218"/>
      <c r="H532" s="218"/>
      <c r="I532" s="218"/>
      <c r="J532" s="218"/>
      <c r="K532" s="218"/>
      <c r="L532" s="219"/>
      <c r="M532" s="218"/>
      <c r="N532" s="254"/>
      <c r="O532" s="255"/>
      <c r="P532" s="293" t="str">
        <f>IF(G532="R",IF(OR(AND(実績自動車一覧!H532=SUM(実績事業所!$B$2-1),3&lt;実績自動車一覧!I532),AND(実績自動車一覧!H532=実績事業所!$B$2,4&gt;実績自動車一覧!I532)),"新規",""),"")</f>
        <v/>
      </c>
      <c r="Q532" s="290"/>
      <c r="R532" s="259"/>
      <c r="S532" s="204"/>
      <c r="T532" s="84"/>
      <c r="U532" s="85"/>
      <c r="V532" s="86"/>
      <c r="W532" s="87"/>
      <c r="X532" s="87"/>
      <c r="Y532" s="106"/>
      <c r="Z532" s="16"/>
      <c r="AA532" s="15" t="str">
        <f t="shared" si="194"/>
        <v/>
      </c>
      <c r="AB532" s="15" t="str">
        <f t="shared" si="195"/>
        <v/>
      </c>
      <c r="AC532" s="14" t="str">
        <f t="shared" si="196"/>
        <v/>
      </c>
      <c r="AD532" s="6" t="e">
        <f t="shared" si="197"/>
        <v>#N/A</v>
      </c>
      <c r="AE532" s="6" t="e">
        <f t="shared" si="198"/>
        <v>#N/A</v>
      </c>
      <c r="AF532" s="6" t="e">
        <f t="shared" si="199"/>
        <v>#N/A</v>
      </c>
      <c r="AG532" s="6" t="str">
        <f t="shared" si="200"/>
        <v/>
      </c>
      <c r="AH532" s="6">
        <f t="shared" si="201"/>
        <v>1</v>
      </c>
      <c r="AI532" s="6" t="e">
        <f t="shared" si="202"/>
        <v>#N/A</v>
      </c>
      <c r="AJ532" s="6" t="e">
        <f t="shared" si="203"/>
        <v>#N/A</v>
      </c>
      <c r="AK532" s="6" t="e">
        <f t="shared" si="204"/>
        <v>#N/A</v>
      </c>
      <c r="AL532" s="6" t="e">
        <f t="shared" si="205"/>
        <v>#N/A</v>
      </c>
      <c r="AM532" s="7" t="str">
        <f t="shared" si="206"/>
        <v xml:space="preserve"> </v>
      </c>
      <c r="AN532" s="6" t="e">
        <f t="shared" si="207"/>
        <v>#N/A</v>
      </c>
      <c r="AO532" s="6"/>
      <c r="AP532" s="6"/>
      <c r="AQ532" s="6"/>
      <c r="AR532" s="6"/>
      <c r="AS532" s="6"/>
      <c r="AT532" s="6"/>
      <c r="AU532" s="6"/>
      <c r="AV532" s="6"/>
      <c r="AW532" s="6">
        <f t="shared" si="208"/>
        <v>0</v>
      </c>
      <c r="AX532" s="6" t="e">
        <f t="shared" si="209"/>
        <v>#N/A</v>
      </c>
      <c r="AY532" s="6" t="str">
        <f t="shared" si="210"/>
        <v/>
      </c>
      <c r="AZ532" s="6" t="str">
        <f t="shared" si="211"/>
        <v/>
      </c>
      <c r="BA532" s="6" t="str">
        <f t="shared" si="212"/>
        <v/>
      </c>
      <c r="BB532" s="6" t="str">
        <f t="shared" si="213"/>
        <v/>
      </c>
      <c r="BC532" s="40"/>
      <c r="BI532" t="s">
        <v>515</v>
      </c>
      <c r="CS532" s="286"/>
      <c r="CT532" s="288"/>
      <c r="CU532" s="331" t="str">
        <f t="shared" si="216"/>
        <v/>
      </c>
      <c r="CV532" s="1" t="str">
        <f t="shared" si="214"/>
        <v/>
      </c>
      <c r="CW532" s="1" t="str">
        <f t="shared" si="215"/>
        <v/>
      </c>
      <c r="CZ532" s="343" t="str">
        <f t="shared" si="217"/>
        <v/>
      </c>
    </row>
    <row r="533" spans="1:104" s="1" customFormat="1" ht="13.5" customHeight="1" x14ac:dyDescent="0.2">
      <c r="A533" s="61">
        <v>518</v>
      </c>
      <c r="B533" s="218"/>
      <c r="C533" s="218"/>
      <c r="D533" s="218"/>
      <c r="E533" s="218"/>
      <c r="F533" s="218"/>
      <c r="G533" s="218"/>
      <c r="H533" s="218"/>
      <c r="I533" s="218"/>
      <c r="J533" s="218"/>
      <c r="K533" s="218"/>
      <c r="L533" s="219"/>
      <c r="M533" s="218"/>
      <c r="N533" s="254"/>
      <c r="O533" s="255"/>
      <c r="P533" s="293" t="str">
        <f>IF(G533="R",IF(OR(AND(実績自動車一覧!H533=SUM(実績事業所!$B$2-1),3&lt;実績自動車一覧!I533),AND(実績自動車一覧!H533=実績事業所!$B$2,4&gt;実績自動車一覧!I533)),"新規",""),"")</f>
        <v/>
      </c>
      <c r="Q533" s="290"/>
      <c r="R533" s="259"/>
      <c r="S533" s="204"/>
      <c r="T533" s="84"/>
      <c r="U533" s="85"/>
      <c r="V533" s="86"/>
      <c r="W533" s="87"/>
      <c r="X533" s="87"/>
      <c r="Y533" s="106"/>
      <c r="Z533" s="16"/>
      <c r="AA533" s="15" t="str">
        <f t="shared" si="194"/>
        <v/>
      </c>
      <c r="AB533" s="15" t="str">
        <f t="shared" si="195"/>
        <v/>
      </c>
      <c r="AC533" s="14" t="str">
        <f t="shared" si="196"/>
        <v/>
      </c>
      <c r="AD533" s="6" t="e">
        <f t="shared" si="197"/>
        <v>#N/A</v>
      </c>
      <c r="AE533" s="6" t="e">
        <f t="shared" si="198"/>
        <v>#N/A</v>
      </c>
      <c r="AF533" s="6" t="e">
        <f t="shared" si="199"/>
        <v>#N/A</v>
      </c>
      <c r="AG533" s="6" t="str">
        <f t="shared" si="200"/>
        <v/>
      </c>
      <c r="AH533" s="6">
        <f t="shared" si="201"/>
        <v>1</v>
      </c>
      <c r="AI533" s="6" t="e">
        <f t="shared" si="202"/>
        <v>#N/A</v>
      </c>
      <c r="AJ533" s="6" t="e">
        <f t="shared" si="203"/>
        <v>#N/A</v>
      </c>
      <c r="AK533" s="6" t="e">
        <f t="shared" si="204"/>
        <v>#N/A</v>
      </c>
      <c r="AL533" s="6" t="e">
        <f t="shared" si="205"/>
        <v>#N/A</v>
      </c>
      <c r="AM533" s="7" t="str">
        <f t="shared" si="206"/>
        <v xml:space="preserve"> </v>
      </c>
      <c r="AN533" s="6" t="e">
        <f t="shared" si="207"/>
        <v>#N/A</v>
      </c>
      <c r="AO533" s="6"/>
      <c r="AP533" s="6"/>
      <c r="AQ533" s="6"/>
      <c r="AR533" s="6"/>
      <c r="AS533" s="6"/>
      <c r="AT533" s="6"/>
      <c r="AU533" s="6"/>
      <c r="AV533" s="6"/>
      <c r="AW533" s="6">
        <f t="shared" si="208"/>
        <v>0</v>
      </c>
      <c r="AX533" s="6" t="e">
        <f t="shared" si="209"/>
        <v>#N/A</v>
      </c>
      <c r="AY533" s="6" t="str">
        <f t="shared" si="210"/>
        <v/>
      </c>
      <c r="AZ533" s="6" t="str">
        <f t="shared" si="211"/>
        <v/>
      </c>
      <c r="BA533" s="6" t="str">
        <f t="shared" si="212"/>
        <v/>
      </c>
      <c r="BB533" s="6" t="str">
        <f t="shared" si="213"/>
        <v/>
      </c>
      <c r="BC533" s="40"/>
      <c r="BI533" t="s">
        <v>516</v>
      </c>
      <c r="CS533" s="286"/>
      <c r="CT533" s="288"/>
      <c r="CU533" s="331" t="str">
        <f t="shared" si="216"/>
        <v/>
      </c>
      <c r="CV533" s="1" t="str">
        <f t="shared" si="214"/>
        <v/>
      </c>
      <c r="CW533" s="1" t="str">
        <f t="shared" si="215"/>
        <v/>
      </c>
      <c r="CZ533" s="343" t="str">
        <f t="shared" si="217"/>
        <v/>
      </c>
    </row>
    <row r="534" spans="1:104" s="1" customFormat="1" ht="13.5" customHeight="1" x14ac:dyDescent="0.2">
      <c r="A534" s="61">
        <v>519</v>
      </c>
      <c r="B534" s="218"/>
      <c r="C534" s="218"/>
      <c r="D534" s="218"/>
      <c r="E534" s="218"/>
      <c r="F534" s="218"/>
      <c r="G534" s="218"/>
      <c r="H534" s="218"/>
      <c r="I534" s="218"/>
      <c r="J534" s="218"/>
      <c r="K534" s="218"/>
      <c r="L534" s="219"/>
      <c r="M534" s="218"/>
      <c r="N534" s="254"/>
      <c r="O534" s="255"/>
      <c r="P534" s="293" t="str">
        <f>IF(G534="R",IF(OR(AND(実績自動車一覧!H534=SUM(実績事業所!$B$2-1),3&lt;実績自動車一覧!I534),AND(実績自動車一覧!H534=実績事業所!$B$2,4&gt;実績自動車一覧!I534)),"新規",""),"")</f>
        <v/>
      </c>
      <c r="Q534" s="290"/>
      <c r="R534" s="259"/>
      <c r="S534" s="204"/>
      <c r="T534" s="84"/>
      <c r="U534" s="85"/>
      <c r="V534" s="86"/>
      <c r="W534" s="87"/>
      <c r="X534" s="87"/>
      <c r="Y534" s="106"/>
      <c r="Z534" s="16"/>
      <c r="AA534" s="15" t="str">
        <f t="shared" si="194"/>
        <v/>
      </c>
      <c r="AB534" s="15" t="str">
        <f t="shared" si="195"/>
        <v/>
      </c>
      <c r="AC534" s="14" t="str">
        <f t="shared" si="196"/>
        <v/>
      </c>
      <c r="AD534" s="6" t="e">
        <f t="shared" si="197"/>
        <v>#N/A</v>
      </c>
      <c r="AE534" s="6" t="e">
        <f t="shared" si="198"/>
        <v>#N/A</v>
      </c>
      <c r="AF534" s="6" t="e">
        <f t="shared" si="199"/>
        <v>#N/A</v>
      </c>
      <c r="AG534" s="6" t="str">
        <f t="shared" si="200"/>
        <v/>
      </c>
      <c r="AH534" s="6">
        <f t="shared" si="201"/>
        <v>1</v>
      </c>
      <c r="AI534" s="6" t="e">
        <f t="shared" si="202"/>
        <v>#N/A</v>
      </c>
      <c r="AJ534" s="6" t="e">
        <f t="shared" si="203"/>
        <v>#N/A</v>
      </c>
      <c r="AK534" s="6" t="e">
        <f t="shared" si="204"/>
        <v>#N/A</v>
      </c>
      <c r="AL534" s="6" t="e">
        <f t="shared" si="205"/>
        <v>#N/A</v>
      </c>
      <c r="AM534" s="7" t="str">
        <f t="shared" si="206"/>
        <v xml:space="preserve"> </v>
      </c>
      <c r="AN534" s="6" t="e">
        <f t="shared" si="207"/>
        <v>#N/A</v>
      </c>
      <c r="AO534" s="6"/>
      <c r="AP534" s="6"/>
      <c r="AQ534" s="6"/>
      <c r="AR534" s="6"/>
      <c r="AS534" s="6"/>
      <c r="AT534" s="6"/>
      <c r="AU534" s="6"/>
      <c r="AV534" s="6"/>
      <c r="AW534" s="6">
        <f t="shared" si="208"/>
        <v>0</v>
      </c>
      <c r="AX534" s="6" t="e">
        <f t="shared" si="209"/>
        <v>#N/A</v>
      </c>
      <c r="AY534" s="6" t="str">
        <f t="shared" si="210"/>
        <v/>
      </c>
      <c r="AZ534" s="6" t="str">
        <f t="shared" si="211"/>
        <v/>
      </c>
      <c r="BA534" s="6" t="str">
        <f t="shared" si="212"/>
        <v/>
      </c>
      <c r="BB534" s="6" t="str">
        <f t="shared" si="213"/>
        <v/>
      </c>
      <c r="BC534" s="40"/>
      <c r="BI534" t="s">
        <v>517</v>
      </c>
      <c r="CS534" s="286"/>
      <c r="CT534" s="288"/>
      <c r="CU534" s="331" t="str">
        <f t="shared" si="216"/>
        <v/>
      </c>
      <c r="CV534" s="1" t="str">
        <f t="shared" si="214"/>
        <v/>
      </c>
      <c r="CW534" s="1" t="str">
        <f t="shared" si="215"/>
        <v/>
      </c>
      <c r="CZ534" s="343" t="str">
        <f t="shared" si="217"/>
        <v/>
      </c>
    </row>
    <row r="535" spans="1:104" s="1" customFormat="1" ht="13.5" customHeight="1" x14ac:dyDescent="0.2">
      <c r="A535" s="61">
        <v>520</v>
      </c>
      <c r="B535" s="218"/>
      <c r="C535" s="218"/>
      <c r="D535" s="218"/>
      <c r="E535" s="218"/>
      <c r="F535" s="218"/>
      <c r="G535" s="218"/>
      <c r="H535" s="218"/>
      <c r="I535" s="218"/>
      <c r="J535" s="218"/>
      <c r="K535" s="218"/>
      <c r="L535" s="219"/>
      <c r="M535" s="218"/>
      <c r="N535" s="254"/>
      <c r="O535" s="255"/>
      <c r="P535" s="293" t="str">
        <f>IF(G535="R",IF(OR(AND(実績自動車一覧!H535=SUM(実績事業所!$B$2-1),3&lt;実績自動車一覧!I535),AND(実績自動車一覧!H535=実績事業所!$B$2,4&gt;実績自動車一覧!I535)),"新規",""),"")</f>
        <v/>
      </c>
      <c r="Q535" s="290"/>
      <c r="R535" s="259"/>
      <c r="S535" s="204"/>
      <c r="T535" s="84"/>
      <c r="U535" s="85"/>
      <c r="V535" s="86"/>
      <c r="W535" s="87"/>
      <c r="X535" s="87"/>
      <c r="Y535" s="106"/>
      <c r="Z535" s="16"/>
      <c r="AA535" s="15" t="str">
        <f t="shared" si="194"/>
        <v/>
      </c>
      <c r="AB535" s="15" t="str">
        <f t="shared" si="195"/>
        <v/>
      </c>
      <c r="AC535" s="14" t="str">
        <f t="shared" si="196"/>
        <v/>
      </c>
      <c r="AD535" s="6" t="e">
        <f t="shared" si="197"/>
        <v>#N/A</v>
      </c>
      <c r="AE535" s="6" t="e">
        <f t="shared" si="198"/>
        <v>#N/A</v>
      </c>
      <c r="AF535" s="6" t="e">
        <f t="shared" si="199"/>
        <v>#N/A</v>
      </c>
      <c r="AG535" s="6" t="str">
        <f t="shared" si="200"/>
        <v/>
      </c>
      <c r="AH535" s="6">
        <f t="shared" si="201"/>
        <v>1</v>
      </c>
      <c r="AI535" s="6" t="e">
        <f t="shared" si="202"/>
        <v>#N/A</v>
      </c>
      <c r="AJ535" s="6" t="e">
        <f t="shared" si="203"/>
        <v>#N/A</v>
      </c>
      <c r="AK535" s="6" t="e">
        <f t="shared" si="204"/>
        <v>#N/A</v>
      </c>
      <c r="AL535" s="6" t="e">
        <f t="shared" si="205"/>
        <v>#N/A</v>
      </c>
      <c r="AM535" s="7" t="str">
        <f t="shared" si="206"/>
        <v xml:space="preserve"> </v>
      </c>
      <c r="AN535" s="6" t="e">
        <f t="shared" si="207"/>
        <v>#N/A</v>
      </c>
      <c r="AO535" s="6"/>
      <c r="AP535" s="6"/>
      <c r="AQ535" s="6"/>
      <c r="AR535" s="6"/>
      <c r="AS535" s="6"/>
      <c r="AT535" s="6"/>
      <c r="AU535" s="6"/>
      <c r="AV535" s="6"/>
      <c r="AW535" s="6">
        <f t="shared" si="208"/>
        <v>0</v>
      </c>
      <c r="AX535" s="6" t="e">
        <f t="shared" si="209"/>
        <v>#N/A</v>
      </c>
      <c r="AY535" s="6" t="str">
        <f t="shared" si="210"/>
        <v/>
      </c>
      <c r="AZ535" s="6" t="str">
        <f t="shared" si="211"/>
        <v/>
      </c>
      <c r="BA535" s="6" t="str">
        <f t="shared" si="212"/>
        <v/>
      </c>
      <c r="BB535" s="6" t="str">
        <f t="shared" si="213"/>
        <v/>
      </c>
      <c r="BC535" s="40"/>
      <c r="BI535" t="s">
        <v>518</v>
      </c>
      <c r="CS535" s="286"/>
      <c r="CT535" s="288"/>
      <c r="CU535" s="331" t="str">
        <f t="shared" si="216"/>
        <v/>
      </c>
      <c r="CV535" s="1" t="str">
        <f t="shared" si="214"/>
        <v/>
      </c>
      <c r="CW535" s="1" t="str">
        <f t="shared" si="215"/>
        <v/>
      </c>
      <c r="CZ535" s="343" t="str">
        <f t="shared" si="217"/>
        <v/>
      </c>
    </row>
    <row r="536" spans="1:104" s="1" customFormat="1" ht="13.5" customHeight="1" x14ac:dyDescent="0.2">
      <c r="A536" s="61">
        <v>521</v>
      </c>
      <c r="B536" s="218"/>
      <c r="C536" s="218"/>
      <c r="D536" s="218"/>
      <c r="E536" s="218"/>
      <c r="F536" s="218"/>
      <c r="G536" s="218"/>
      <c r="H536" s="218"/>
      <c r="I536" s="218"/>
      <c r="J536" s="218"/>
      <c r="K536" s="218"/>
      <c r="L536" s="219"/>
      <c r="M536" s="218"/>
      <c r="N536" s="254"/>
      <c r="O536" s="255"/>
      <c r="P536" s="293" t="str">
        <f>IF(G536="R",IF(OR(AND(実績自動車一覧!H536=SUM(実績事業所!$B$2-1),3&lt;実績自動車一覧!I536),AND(実績自動車一覧!H536=実績事業所!$B$2,4&gt;実績自動車一覧!I536)),"新規",""),"")</f>
        <v/>
      </c>
      <c r="Q536" s="290"/>
      <c r="R536" s="259"/>
      <c r="S536" s="204"/>
      <c r="T536" s="84"/>
      <c r="U536" s="85"/>
      <c r="V536" s="86"/>
      <c r="W536" s="87"/>
      <c r="X536" s="87"/>
      <c r="Y536" s="106"/>
      <c r="Z536" s="16"/>
      <c r="AA536" s="15" t="str">
        <f t="shared" ref="AA536:AA599" si="218">IF(Q536="","",Q536)</f>
        <v/>
      </c>
      <c r="AB536" s="15" t="str">
        <f t="shared" ref="AB536:AB599" si="219">IF(R536="","",R536)</f>
        <v/>
      </c>
      <c r="AC536" s="14" t="str">
        <f t="shared" ref="AC536:AC599" si="220">IF(ISBLANK(J536)=TRUE,"",IF(OR(ISBLANK(B536)=TRUE),1,""))</f>
        <v/>
      </c>
      <c r="AD536" s="6" t="e">
        <f t="shared" ref="AD536:AD599" si="221">VLOOKUP(J536,$BD$17:$BG$23,2,FALSE)</f>
        <v>#N/A</v>
      </c>
      <c r="AE536" s="6" t="e">
        <f t="shared" ref="AE536:AE599" si="222">VLOOKUP(J536,$BD$17:$BG$23,3,FALSE)</f>
        <v>#N/A</v>
      </c>
      <c r="AF536" s="6" t="e">
        <f t="shared" ref="AF536:AF599" si="223">VLOOKUP(J536,$BD$17:$BG$23,4,FALSE)</f>
        <v>#N/A</v>
      </c>
      <c r="AG536" s="6" t="str">
        <f t="shared" ref="AG536:AG599" si="224">IF(ISERROR(SEARCH("-",K536,1))=TRUE,ASC(UPPER(K536)),ASC(UPPER(LEFT(K536,SEARCH("-",K536,1)-1))))</f>
        <v/>
      </c>
      <c r="AH536" s="6">
        <f t="shared" ref="AH536:AH599" si="225">IF(L536&gt;3500,L536/1000,1)</f>
        <v>1</v>
      </c>
      <c r="AI536" s="6" t="e">
        <f t="shared" ref="AI536:AI599" si="226">IF(AF536=9,0,IF(L536&lt;=1700,1,IF(L536&lt;=2500,2,IF(L536&lt;=3500,3,4))))</f>
        <v>#N/A</v>
      </c>
      <c r="AJ536" s="6" t="e">
        <f t="shared" ref="AJ536:AJ599" si="227">IF(AF536=5,0,IF(AF536=9,0,IF(L536&lt;=1700,1,IF(L536&lt;=2500,2,IF(L536&lt;=3500,3,4)))))</f>
        <v>#N/A</v>
      </c>
      <c r="AK536" s="6" t="e">
        <f t="shared" ref="AK536:AK599" si="228">VLOOKUP(M536,$BL$17:$BM$27,2,FALSE)</f>
        <v>#N/A</v>
      </c>
      <c r="AL536" s="6" t="e">
        <f t="shared" ref="AL536:AL599" si="229">VLOOKUP(AN536,排出係数表,9,FALSE)</f>
        <v>#N/A</v>
      </c>
      <c r="AM536" s="7" t="str">
        <f t="shared" ref="AM536:AM599" si="230">IF(OR(ISBLANK(M536)=TRUE,ISBLANK(B536)=TRUE)," ",P536&amp;CONCATENATE(B536,AF536,AI536))</f>
        <v xml:space="preserve"> </v>
      </c>
      <c r="AN536" s="6" t="e">
        <f t="shared" ref="AN536:AN599" si="231">CONCATENATE(AD536,AJ536,AK536,AG536)</f>
        <v>#N/A</v>
      </c>
      <c r="AO536" s="6"/>
      <c r="AP536" s="6"/>
      <c r="AQ536" s="6"/>
      <c r="AR536" s="6"/>
      <c r="AS536" s="6"/>
      <c r="AT536" s="6"/>
      <c r="AU536" s="6"/>
      <c r="AV536" s="6"/>
      <c r="AW536" s="6">
        <f t="shared" ref="AW536:AW599" si="232">IF(AND(N536="なし",O536="なし"),0,IF(AND(N536="",O536=""),0,IF(AND(N536="",O536="なし"),0,IF(AND(N536="なし",O536=""),0,1))))</f>
        <v>0</v>
      </c>
      <c r="AX536" s="6" t="e">
        <f t="shared" ref="AX536:AX599" si="233">VLOOKUP(AN536,排出係数表,8,FALSE)</f>
        <v>#N/A</v>
      </c>
      <c r="AY536" s="6" t="str">
        <f t="shared" ref="AY536:AY599" si="234">IF(J536="","",VLOOKUP(J536,$BD$17:$BH$25,5,FALSE))</f>
        <v/>
      </c>
      <c r="AZ536" s="6" t="str">
        <f t="shared" ref="AZ536:AZ599" si="235">IF(D536="","",VLOOKUP(CONCATENATE("A",LEFT(D536)),$BW$17:$BX$26,2,FALSE))</f>
        <v/>
      </c>
      <c r="BA536" s="6" t="str">
        <f t="shared" ref="BA536:BA599" si="236">IF(AY536=AZ536,"",1)</f>
        <v/>
      </c>
      <c r="BB536" s="6" t="str">
        <f t="shared" ref="BB536:BB599" si="237">CONCATENATE(C536,D536,E536,F536)</f>
        <v/>
      </c>
      <c r="BC536" s="40"/>
      <c r="BI536" t="s">
        <v>519</v>
      </c>
      <c r="CS536" s="286"/>
      <c r="CT536" s="288"/>
      <c r="CU536" s="331" t="str">
        <f t="shared" si="216"/>
        <v/>
      </c>
      <c r="CV536" s="1" t="str">
        <f t="shared" ref="CV536:CV599" si="238">IF(P536="","",IF(P536="新規",P536&amp;CU536,IF(P536="減車",P536&amp;CU536,"")))</f>
        <v/>
      </c>
      <c r="CW536" s="1" t="str">
        <f t="shared" ref="CW536:CW599" si="239">IF("新規"=P536,IF(OR(N536="あり",O536="あり(H17あり)",O536="あり(H17なし)"),"新規後付",""),IF("減車"=P536,IF(OR(N536="あり",O536="あり(H17あり)",O536="あり(H17なし)"),"減車後付",""),""))</f>
        <v/>
      </c>
      <c r="CZ536" s="343" t="str">
        <f t="shared" si="217"/>
        <v/>
      </c>
    </row>
    <row r="537" spans="1:104" s="1" customFormat="1" ht="13.5" customHeight="1" x14ac:dyDescent="0.2">
      <c r="A537" s="61">
        <v>522</v>
      </c>
      <c r="B537" s="218"/>
      <c r="C537" s="218"/>
      <c r="D537" s="218"/>
      <c r="E537" s="218"/>
      <c r="F537" s="218"/>
      <c r="G537" s="218"/>
      <c r="H537" s="218"/>
      <c r="I537" s="218"/>
      <c r="J537" s="218"/>
      <c r="K537" s="218"/>
      <c r="L537" s="219"/>
      <c r="M537" s="218"/>
      <c r="N537" s="254"/>
      <c r="O537" s="255"/>
      <c r="P537" s="293" t="str">
        <f>IF(G537="R",IF(OR(AND(実績自動車一覧!H537=SUM(実績事業所!$B$2-1),3&lt;実績自動車一覧!I537),AND(実績自動車一覧!H537=実績事業所!$B$2,4&gt;実績自動車一覧!I537)),"新規",""),"")</f>
        <v/>
      </c>
      <c r="Q537" s="290"/>
      <c r="R537" s="259"/>
      <c r="S537" s="204"/>
      <c r="T537" s="84"/>
      <c r="U537" s="85"/>
      <c r="V537" s="86"/>
      <c r="W537" s="87"/>
      <c r="X537" s="87"/>
      <c r="Y537" s="106"/>
      <c r="Z537" s="16"/>
      <c r="AA537" s="15" t="str">
        <f t="shared" si="218"/>
        <v/>
      </c>
      <c r="AB537" s="15" t="str">
        <f t="shared" si="219"/>
        <v/>
      </c>
      <c r="AC537" s="14" t="str">
        <f t="shared" si="220"/>
        <v/>
      </c>
      <c r="AD537" s="6" t="e">
        <f t="shared" si="221"/>
        <v>#N/A</v>
      </c>
      <c r="AE537" s="6" t="e">
        <f t="shared" si="222"/>
        <v>#N/A</v>
      </c>
      <c r="AF537" s="6" t="e">
        <f t="shared" si="223"/>
        <v>#N/A</v>
      </c>
      <c r="AG537" s="6" t="str">
        <f t="shared" si="224"/>
        <v/>
      </c>
      <c r="AH537" s="6">
        <f t="shared" si="225"/>
        <v>1</v>
      </c>
      <c r="AI537" s="6" t="e">
        <f t="shared" si="226"/>
        <v>#N/A</v>
      </c>
      <c r="AJ537" s="6" t="e">
        <f t="shared" si="227"/>
        <v>#N/A</v>
      </c>
      <c r="AK537" s="6" t="e">
        <f t="shared" si="228"/>
        <v>#N/A</v>
      </c>
      <c r="AL537" s="6" t="e">
        <f t="shared" si="229"/>
        <v>#N/A</v>
      </c>
      <c r="AM537" s="7" t="str">
        <f t="shared" si="230"/>
        <v xml:space="preserve"> </v>
      </c>
      <c r="AN537" s="6" t="e">
        <f t="shared" si="231"/>
        <v>#N/A</v>
      </c>
      <c r="AO537" s="6"/>
      <c r="AP537" s="6"/>
      <c r="AQ537" s="6"/>
      <c r="AR537" s="6"/>
      <c r="AS537" s="6"/>
      <c r="AT537" s="6"/>
      <c r="AU537" s="6"/>
      <c r="AV537" s="6"/>
      <c r="AW537" s="6">
        <f t="shared" si="232"/>
        <v>0</v>
      </c>
      <c r="AX537" s="6" t="e">
        <f t="shared" si="233"/>
        <v>#N/A</v>
      </c>
      <c r="AY537" s="6" t="str">
        <f t="shared" si="234"/>
        <v/>
      </c>
      <c r="AZ537" s="6" t="str">
        <f t="shared" si="235"/>
        <v/>
      </c>
      <c r="BA537" s="6" t="str">
        <f t="shared" si="236"/>
        <v/>
      </c>
      <c r="BB537" s="6" t="str">
        <f t="shared" si="237"/>
        <v/>
      </c>
      <c r="BC537" s="40"/>
      <c r="BI537" t="s">
        <v>520</v>
      </c>
      <c r="CS537" s="286"/>
      <c r="CT537" s="288"/>
      <c r="CU537" s="331" t="str">
        <f t="shared" si="216"/>
        <v/>
      </c>
      <c r="CV537" s="1" t="str">
        <f t="shared" si="238"/>
        <v/>
      </c>
      <c r="CW537" s="1" t="str">
        <f t="shared" si="239"/>
        <v/>
      </c>
      <c r="CZ537" s="343" t="str">
        <f t="shared" si="217"/>
        <v/>
      </c>
    </row>
    <row r="538" spans="1:104" s="1" customFormat="1" ht="13.5" customHeight="1" x14ac:dyDescent="0.2">
      <c r="A538" s="61">
        <v>523</v>
      </c>
      <c r="B538" s="218"/>
      <c r="C538" s="218"/>
      <c r="D538" s="218"/>
      <c r="E538" s="218"/>
      <c r="F538" s="218"/>
      <c r="G538" s="218"/>
      <c r="H538" s="218"/>
      <c r="I538" s="218"/>
      <c r="J538" s="218"/>
      <c r="K538" s="218"/>
      <c r="L538" s="219"/>
      <c r="M538" s="218"/>
      <c r="N538" s="254"/>
      <c r="O538" s="255"/>
      <c r="P538" s="293" t="str">
        <f>IF(G538="R",IF(OR(AND(実績自動車一覧!H538=SUM(実績事業所!$B$2-1),3&lt;実績自動車一覧!I538),AND(実績自動車一覧!H538=実績事業所!$B$2,4&gt;実績自動車一覧!I538)),"新規",""),"")</f>
        <v/>
      </c>
      <c r="Q538" s="290"/>
      <c r="R538" s="259"/>
      <c r="S538" s="204"/>
      <c r="T538" s="84"/>
      <c r="U538" s="85"/>
      <c r="V538" s="86"/>
      <c r="W538" s="87"/>
      <c r="X538" s="87"/>
      <c r="Y538" s="106"/>
      <c r="Z538" s="16"/>
      <c r="AA538" s="15" t="str">
        <f t="shared" si="218"/>
        <v/>
      </c>
      <c r="AB538" s="15" t="str">
        <f t="shared" si="219"/>
        <v/>
      </c>
      <c r="AC538" s="14" t="str">
        <f t="shared" si="220"/>
        <v/>
      </c>
      <c r="AD538" s="6" t="e">
        <f t="shared" si="221"/>
        <v>#N/A</v>
      </c>
      <c r="AE538" s="6" t="e">
        <f t="shared" si="222"/>
        <v>#N/A</v>
      </c>
      <c r="AF538" s="6" t="e">
        <f t="shared" si="223"/>
        <v>#N/A</v>
      </c>
      <c r="AG538" s="6" t="str">
        <f t="shared" si="224"/>
        <v/>
      </c>
      <c r="AH538" s="6">
        <f t="shared" si="225"/>
        <v>1</v>
      </c>
      <c r="AI538" s="6" t="e">
        <f t="shared" si="226"/>
        <v>#N/A</v>
      </c>
      <c r="AJ538" s="6" t="e">
        <f t="shared" si="227"/>
        <v>#N/A</v>
      </c>
      <c r="AK538" s="6" t="e">
        <f t="shared" si="228"/>
        <v>#N/A</v>
      </c>
      <c r="AL538" s="6" t="e">
        <f t="shared" si="229"/>
        <v>#N/A</v>
      </c>
      <c r="AM538" s="7" t="str">
        <f t="shared" si="230"/>
        <v xml:space="preserve"> </v>
      </c>
      <c r="AN538" s="6" t="e">
        <f t="shared" si="231"/>
        <v>#N/A</v>
      </c>
      <c r="AO538" s="6"/>
      <c r="AP538" s="6"/>
      <c r="AQ538" s="6"/>
      <c r="AR538" s="6"/>
      <c r="AS538" s="6"/>
      <c r="AT538" s="6"/>
      <c r="AU538" s="6"/>
      <c r="AV538" s="6"/>
      <c r="AW538" s="6">
        <f t="shared" si="232"/>
        <v>0</v>
      </c>
      <c r="AX538" s="6" t="e">
        <f t="shared" si="233"/>
        <v>#N/A</v>
      </c>
      <c r="AY538" s="6" t="str">
        <f t="shared" si="234"/>
        <v/>
      </c>
      <c r="AZ538" s="6" t="str">
        <f t="shared" si="235"/>
        <v/>
      </c>
      <c r="BA538" s="6" t="str">
        <f t="shared" si="236"/>
        <v/>
      </c>
      <c r="BB538" s="6" t="str">
        <f t="shared" si="237"/>
        <v/>
      </c>
      <c r="BC538" s="40"/>
      <c r="BI538" t="s">
        <v>521</v>
      </c>
      <c r="CS538" s="286"/>
      <c r="CT538" s="288"/>
      <c r="CU538" s="331" t="str">
        <f t="shared" si="216"/>
        <v/>
      </c>
      <c r="CV538" s="1" t="str">
        <f t="shared" si="238"/>
        <v/>
      </c>
      <c r="CW538" s="1" t="str">
        <f t="shared" si="239"/>
        <v/>
      </c>
      <c r="CZ538" s="343" t="str">
        <f t="shared" si="217"/>
        <v/>
      </c>
    </row>
    <row r="539" spans="1:104" s="1" customFormat="1" ht="13.5" customHeight="1" x14ac:dyDescent="0.2">
      <c r="A539" s="61">
        <v>524</v>
      </c>
      <c r="B539" s="218"/>
      <c r="C539" s="218"/>
      <c r="D539" s="218"/>
      <c r="E539" s="218"/>
      <c r="F539" s="218"/>
      <c r="G539" s="218"/>
      <c r="H539" s="218"/>
      <c r="I539" s="218"/>
      <c r="J539" s="218"/>
      <c r="K539" s="218"/>
      <c r="L539" s="219"/>
      <c r="M539" s="218"/>
      <c r="N539" s="254"/>
      <c r="O539" s="255"/>
      <c r="P539" s="293" t="str">
        <f>IF(G539="R",IF(OR(AND(実績自動車一覧!H539=SUM(実績事業所!$B$2-1),3&lt;実績自動車一覧!I539),AND(実績自動車一覧!H539=実績事業所!$B$2,4&gt;実績自動車一覧!I539)),"新規",""),"")</f>
        <v/>
      </c>
      <c r="Q539" s="290"/>
      <c r="R539" s="259"/>
      <c r="S539" s="204"/>
      <c r="T539" s="84"/>
      <c r="U539" s="85"/>
      <c r="V539" s="86"/>
      <c r="W539" s="87"/>
      <c r="X539" s="87"/>
      <c r="Y539" s="106"/>
      <c r="Z539" s="16"/>
      <c r="AA539" s="15" t="str">
        <f t="shared" si="218"/>
        <v/>
      </c>
      <c r="AB539" s="15" t="str">
        <f t="shared" si="219"/>
        <v/>
      </c>
      <c r="AC539" s="14" t="str">
        <f t="shared" si="220"/>
        <v/>
      </c>
      <c r="AD539" s="6" t="e">
        <f t="shared" si="221"/>
        <v>#N/A</v>
      </c>
      <c r="AE539" s="6" t="e">
        <f t="shared" si="222"/>
        <v>#N/A</v>
      </c>
      <c r="AF539" s="6" t="e">
        <f t="shared" si="223"/>
        <v>#N/A</v>
      </c>
      <c r="AG539" s="6" t="str">
        <f t="shared" si="224"/>
        <v/>
      </c>
      <c r="AH539" s="6">
        <f t="shared" si="225"/>
        <v>1</v>
      </c>
      <c r="AI539" s="6" t="e">
        <f t="shared" si="226"/>
        <v>#N/A</v>
      </c>
      <c r="AJ539" s="6" t="e">
        <f t="shared" si="227"/>
        <v>#N/A</v>
      </c>
      <c r="AK539" s="6" t="e">
        <f t="shared" si="228"/>
        <v>#N/A</v>
      </c>
      <c r="AL539" s="6" t="e">
        <f t="shared" si="229"/>
        <v>#N/A</v>
      </c>
      <c r="AM539" s="7" t="str">
        <f t="shared" si="230"/>
        <v xml:space="preserve"> </v>
      </c>
      <c r="AN539" s="6" t="e">
        <f t="shared" si="231"/>
        <v>#N/A</v>
      </c>
      <c r="AO539" s="6"/>
      <c r="AP539" s="6"/>
      <c r="AQ539" s="6"/>
      <c r="AR539" s="6"/>
      <c r="AS539" s="6"/>
      <c r="AT539" s="6"/>
      <c r="AU539" s="6"/>
      <c r="AV539" s="6"/>
      <c r="AW539" s="6">
        <f t="shared" si="232"/>
        <v>0</v>
      </c>
      <c r="AX539" s="6" t="e">
        <f t="shared" si="233"/>
        <v>#N/A</v>
      </c>
      <c r="AY539" s="6" t="str">
        <f t="shared" si="234"/>
        <v/>
      </c>
      <c r="AZ539" s="6" t="str">
        <f t="shared" si="235"/>
        <v/>
      </c>
      <c r="BA539" s="6" t="str">
        <f t="shared" si="236"/>
        <v/>
      </c>
      <c r="BB539" s="6" t="str">
        <f t="shared" si="237"/>
        <v/>
      </c>
      <c r="BC539" s="40"/>
      <c r="BI539" t="s">
        <v>522</v>
      </c>
      <c r="CS539" s="286"/>
      <c r="CT539" s="288"/>
      <c r="CU539" s="331" t="str">
        <f t="shared" si="216"/>
        <v/>
      </c>
      <c r="CV539" s="1" t="str">
        <f t="shared" si="238"/>
        <v/>
      </c>
      <c r="CW539" s="1" t="str">
        <f t="shared" si="239"/>
        <v/>
      </c>
      <c r="CZ539" s="343" t="str">
        <f t="shared" si="217"/>
        <v/>
      </c>
    </row>
    <row r="540" spans="1:104" s="1" customFormat="1" ht="13.5" customHeight="1" x14ac:dyDescent="0.2">
      <c r="A540" s="61">
        <v>525</v>
      </c>
      <c r="B540" s="218"/>
      <c r="C540" s="218"/>
      <c r="D540" s="218"/>
      <c r="E540" s="218"/>
      <c r="F540" s="218"/>
      <c r="G540" s="218"/>
      <c r="H540" s="218"/>
      <c r="I540" s="218"/>
      <c r="J540" s="218"/>
      <c r="K540" s="218"/>
      <c r="L540" s="219"/>
      <c r="M540" s="218"/>
      <c r="N540" s="254"/>
      <c r="O540" s="255"/>
      <c r="P540" s="293" t="str">
        <f>IF(G540="R",IF(OR(AND(実績自動車一覧!H540=SUM(実績事業所!$B$2-1),3&lt;実績自動車一覧!I540),AND(実績自動車一覧!H540=実績事業所!$B$2,4&gt;実績自動車一覧!I540)),"新規",""),"")</f>
        <v/>
      </c>
      <c r="Q540" s="290"/>
      <c r="R540" s="259"/>
      <c r="S540" s="204"/>
      <c r="T540" s="84"/>
      <c r="U540" s="85"/>
      <c r="V540" s="86"/>
      <c r="W540" s="87"/>
      <c r="X540" s="87"/>
      <c r="Y540" s="106"/>
      <c r="Z540" s="16"/>
      <c r="AA540" s="15" t="str">
        <f t="shared" si="218"/>
        <v/>
      </c>
      <c r="AB540" s="15" t="str">
        <f t="shared" si="219"/>
        <v/>
      </c>
      <c r="AC540" s="14" t="str">
        <f t="shared" si="220"/>
        <v/>
      </c>
      <c r="AD540" s="6" t="e">
        <f t="shared" si="221"/>
        <v>#N/A</v>
      </c>
      <c r="AE540" s="6" t="e">
        <f t="shared" si="222"/>
        <v>#N/A</v>
      </c>
      <c r="AF540" s="6" t="e">
        <f t="shared" si="223"/>
        <v>#N/A</v>
      </c>
      <c r="AG540" s="6" t="str">
        <f t="shared" si="224"/>
        <v/>
      </c>
      <c r="AH540" s="6">
        <f t="shared" si="225"/>
        <v>1</v>
      </c>
      <c r="AI540" s="6" t="e">
        <f t="shared" si="226"/>
        <v>#N/A</v>
      </c>
      <c r="AJ540" s="6" t="e">
        <f t="shared" si="227"/>
        <v>#N/A</v>
      </c>
      <c r="AK540" s="6" t="e">
        <f t="shared" si="228"/>
        <v>#N/A</v>
      </c>
      <c r="AL540" s="6" t="e">
        <f t="shared" si="229"/>
        <v>#N/A</v>
      </c>
      <c r="AM540" s="7" t="str">
        <f t="shared" si="230"/>
        <v xml:space="preserve"> </v>
      </c>
      <c r="AN540" s="6" t="e">
        <f t="shared" si="231"/>
        <v>#N/A</v>
      </c>
      <c r="AO540" s="6"/>
      <c r="AP540" s="6"/>
      <c r="AQ540" s="6"/>
      <c r="AR540" s="6"/>
      <c r="AS540" s="6"/>
      <c r="AT540" s="6"/>
      <c r="AU540" s="6"/>
      <c r="AV540" s="6"/>
      <c r="AW540" s="6">
        <f t="shared" si="232"/>
        <v>0</v>
      </c>
      <c r="AX540" s="6" t="e">
        <f t="shared" si="233"/>
        <v>#N/A</v>
      </c>
      <c r="AY540" s="6" t="str">
        <f t="shared" si="234"/>
        <v/>
      </c>
      <c r="AZ540" s="6" t="str">
        <f t="shared" si="235"/>
        <v/>
      </c>
      <c r="BA540" s="6" t="str">
        <f t="shared" si="236"/>
        <v/>
      </c>
      <c r="BB540" s="6" t="str">
        <f t="shared" si="237"/>
        <v/>
      </c>
      <c r="BC540" s="40"/>
      <c r="BI540" t="s">
        <v>523</v>
      </c>
      <c r="CS540" s="286"/>
      <c r="CT540" s="288"/>
      <c r="CU540" s="331" t="str">
        <f t="shared" si="216"/>
        <v/>
      </c>
      <c r="CV540" s="1" t="str">
        <f t="shared" si="238"/>
        <v/>
      </c>
      <c r="CW540" s="1" t="str">
        <f t="shared" si="239"/>
        <v/>
      </c>
      <c r="CZ540" s="343" t="str">
        <f t="shared" si="217"/>
        <v/>
      </c>
    </row>
    <row r="541" spans="1:104" s="1" customFormat="1" ht="13.5" customHeight="1" x14ac:dyDescent="0.2">
      <c r="A541" s="61">
        <v>526</v>
      </c>
      <c r="B541" s="218"/>
      <c r="C541" s="218"/>
      <c r="D541" s="218"/>
      <c r="E541" s="218"/>
      <c r="F541" s="218"/>
      <c r="G541" s="218"/>
      <c r="H541" s="218"/>
      <c r="I541" s="218"/>
      <c r="J541" s="218"/>
      <c r="K541" s="218"/>
      <c r="L541" s="219"/>
      <c r="M541" s="218"/>
      <c r="N541" s="254"/>
      <c r="O541" s="255"/>
      <c r="P541" s="293" t="str">
        <f>IF(G541="R",IF(OR(AND(実績自動車一覧!H541=SUM(実績事業所!$B$2-1),3&lt;実績自動車一覧!I541),AND(実績自動車一覧!H541=実績事業所!$B$2,4&gt;実績自動車一覧!I541)),"新規",""),"")</f>
        <v/>
      </c>
      <c r="Q541" s="290"/>
      <c r="R541" s="259"/>
      <c r="S541" s="204"/>
      <c r="T541" s="84"/>
      <c r="U541" s="85"/>
      <c r="V541" s="86"/>
      <c r="W541" s="87"/>
      <c r="X541" s="87"/>
      <c r="Y541" s="106"/>
      <c r="Z541" s="16"/>
      <c r="AA541" s="15" t="str">
        <f t="shared" si="218"/>
        <v/>
      </c>
      <c r="AB541" s="15" t="str">
        <f t="shared" si="219"/>
        <v/>
      </c>
      <c r="AC541" s="14" t="str">
        <f t="shared" si="220"/>
        <v/>
      </c>
      <c r="AD541" s="6" t="e">
        <f t="shared" si="221"/>
        <v>#N/A</v>
      </c>
      <c r="AE541" s="6" t="e">
        <f t="shared" si="222"/>
        <v>#N/A</v>
      </c>
      <c r="AF541" s="6" t="e">
        <f t="shared" si="223"/>
        <v>#N/A</v>
      </c>
      <c r="AG541" s="6" t="str">
        <f t="shared" si="224"/>
        <v/>
      </c>
      <c r="AH541" s="6">
        <f t="shared" si="225"/>
        <v>1</v>
      </c>
      <c r="AI541" s="6" t="e">
        <f t="shared" si="226"/>
        <v>#N/A</v>
      </c>
      <c r="AJ541" s="6" t="e">
        <f t="shared" si="227"/>
        <v>#N/A</v>
      </c>
      <c r="AK541" s="6" t="e">
        <f t="shared" si="228"/>
        <v>#N/A</v>
      </c>
      <c r="AL541" s="6" t="e">
        <f t="shared" si="229"/>
        <v>#N/A</v>
      </c>
      <c r="AM541" s="7" t="str">
        <f t="shared" si="230"/>
        <v xml:space="preserve"> </v>
      </c>
      <c r="AN541" s="6" t="e">
        <f t="shared" si="231"/>
        <v>#N/A</v>
      </c>
      <c r="AO541" s="6"/>
      <c r="AP541" s="6"/>
      <c r="AQ541" s="6"/>
      <c r="AR541" s="6"/>
      <c r="AS541" s="6"/>
      <c r="AT541" s="6"/>
      <c r="AU541" s="6"/>
      <c r="AV541" s="6"/>
      <c r="AW541" s="6">
        <f t="shared" si="232"/>
        <v>0</v>
      </c>
      <c r="AX541" s="6" t="e">
        <f t="shared" si="233"/>
        <v>#N/A</v>
      </c>
      <c r="AY541" s="6" t="str">
        <f t="shared" si="234"/>
        <v/>
      </c>
      <c r="AZ541" s="6" t="str">
        <f t="shared" si="235"/>
        <v/>
      </c>
      <c r="BA541" s="6" t="str">
        <f t="shared" si="236"/>
        <v/>
      </c>
      <c r="BB541" s="6" t="str">
        <f t="shared" si="237"/>
        <v/>
      </c>
      <c r="BC541" s="40"/>
      <c r="BI541" t="s">
        <v>524</v>
      </c>
      <c r="CS541" s="286"/>
      <c r="CT541" s="288"/>
      <c r="CU541" s="331" t="str">
        <f t="shared" si="216"/>
        <v/>
      </c>
      <c r="CV541" s="1" t="str">
        <f t="shared" si="238"/>
        <v/>
      </c>
      <c r="CW541" s="1" t="str">
        <f t="shared" si="239"/>
        <v/>
      </c>
      <c r="CZ541" s="343" t="str">
        <f t="shared" si="217"/>
        <v/>
      </c>
    </row>
    <row r="542" spans="1:104" s="1" customFormat="1" ht="13.5" customHeight="1" x14ac:dyDescent="0.2">
      <c r="A542" s="61">
        <v>527</v>
      </c>
      <c r="B542" s="218"/>
      <c r="C542" s="218"/>
      <c r="D542" s="218"/>
      <c r="E542" s="218"/>
      <c r="F542" s="218"/>
      <c r="G542" s="218"/>
      <c r="H542" s="218"/>
      <c r="I542" s="218"/>
      <c r="J542" s="218"/>
      <c r="K542" s="218"/>
      <c r="L542" s="219"/>
      <c r="M542" s="218"/>
      <c r="N542" s="254"/>
      <c r="O542" s="255"/>
      <c r="P542" s="293" t="str">
        <f>IF(G542="R",IF(OR(AND(実績自動車一覧!H542=SUM(実績事業所!$B$2-1),3&lt;実績自動車一覧!I542),AND(実績自動車一覧!H542=実績事業所!$B$2,4&gt;実績自動車一覧!I542)),"新規",""),"")</f>
        <v/>
      </c>
      <c r="Q542" s="290"/>
      <c r="R542" s="259"/>
      <c r="S542" s="204"/>
      <c r="T542" s="84"/>
      <c r="U542" s="85"/>
      <c r="V542" s="86"/>
      <c r="W542" s="87"/>
      <c r="X542" s="87"/>
      <c r="Y542" s="106"/>
      <c r="Z542" s="16"/>
      <c r="AA542" s="15" t="str">
        <f t="shared" si="218"/>
        <v/>
      </c>
      <c r="AB542" s="15" t="str">
        <f t="shared" si="219"/>
        <v/>
      </c>
      <c r="AC542" s="14" t="str">
        <f t="shared" si="220"/>
        <v/>
      </c>
      <c r="AD542" s="6" t="e">
        <f t="shared" si="221"/>
        <v>#N/A</v>
      </c>
      <c r="AE542" s="6" t="e">
        <f t="shared" si="222"/>
        <v>#N/A</v>
      </c>
      <c r="AF542" s="6" t="e">
        <f t="shared" si="223"/>
        <v>#N/A</v>
      </c>
      <c r="AG542" s="6" t="str">
        <f t="shared" si="224"/>
        <v/>
      </c>
      <c r="AH542" s="6">
        <f t="shared" si="225"/>
        <v>1</v>
      </c>
      <c r="AI542" s="6" t="e">
        <f t="shared" si="226"/>
        <v>#N/A</v>
      </c>
      <c r="AJ542" s="6" t="e">
        <f t="shared" si="227"/>
        <v>#N/A</v>
      </c>
      <c r="AK542" s="6" t="e">
        <f t="shared" si="228"/>
        <v>#N/A</v>
      </c>
      <c r="AL542" s="6" t="e">
        <f t="shared" si="229"/>
        <v>#N/A</v>
      </c>
      <c r="AM542" s="7" t="str">
        <f t="shared" si="230"/>
        <v xml:space="preserve"> </v>
      </c>
      <c r="AN542" s="6" t="e">
        <f t="shared" si="231"/>
        <v>#N/A</v>
      </c>
      <c r="AO542" s="6"/>
      <c r="AP542" s="6"/>
      <c r="AQ542" s="6"/>
      <c r="AR542" s="6"/>
      <c r="AS542" s="6"/>
      <c r="AT542" s="6"/>
      <c r="AU542" s="6"/>
      <c r="AV542" s="6"/>
      <c r="AW542" s="6">
        <f t="shared" si="232"/>
        <v>0</v>
      </c>
      <c r="AX542" s="6" t="e">
        <f t="shared" si="233"/>
        <v>#N/A</v>
      </c>
      <c r="AY542" s="6" t="str">
        <f t="shared" si="234"/>
        <v/>
      </c>
      <c r="AZ542" s="6" t="str">
        <f t="shared" si="235"/>
        <v/>
      </c>
      <c r="BA542" s="6" t="str">
        <f t="shared" si="236"/>
        <v/>
      </c>
      <c r="BB542" s="6" t="str">
        <f t="shared" si="237"/>
        <v/>
      </c>
      <c r="BC542" s="40"/>
      <c r="BI542" t="s">
        <v>1009</v>
      </c>
      <c r="CS542" s="286"/>
      <c r="CT542" s="288"/>
      <c r="CU542" s="331" t="str">
        <f t="shared" si="216"/>
        <v/>
      </c>
      <c r="CV542" s="1" t="str">
        <f t="shared" si="238"/>
        <v/>
      </c>
      <c r="CW542" s="1" t="str">
        <f t="shared" si="239"/>
        <v/>
      </c>
      <c r="CZ542" s="343" t="str">
        <f t="shared" si="217"/>
        <v/>
      </c>
    </row>
    <row r="543" spans="1:104" s="1" customFormat="1" ht="13.5" customHeight="1" x14ac:dyDescent="0.2">
      <c r="A543" s="61">
        <v>528</v>
      </c>
      <c r="B543" s="218"/>
      <c r="C543" s="218"/>
      <c r="D543" s="218"/>
      <c r="E543" s="218"/>
      <c r="F543" s="218"/>
      <c r="G543" s="218"/>
      <c r="H543" s="218"/>
      <c r="I543" s="218"/>
      <c r="J543" s="218"/>
      <c r="K543" s="218"/>
      <c r="L543" s="219"/>
      <c r="M543" s="218"/>
      <c r="N543" s="254"/>
      <c r="O543" s="255"/>
      <c r="P543" s="293" t="str">
        <f>IF(G543="R",IF(OR(AND(実績自動車一覧!H543=SUM(実績事業所!$B$2-1),3&lt;実績自動車一覧!I543),AND(実績自動車一覧!H543=実績事業所!$B$2,4&gt;実績自動車一覧!I543)),"新規",""),"")</f>
        <v/>
      </c>
      <c r="Q543" s="290"/>
      <c r="R543" s="259"/>
      <c r="S543" s="204"/>
      <c r="T543" s="84"/>
      <c r="U543" s="85"/>
      <c r="V543" s="86"/>
      <c r="W543" s="87"/>
      <c r="X543" s="87"/>
      <c r="Y543" s="106"/>
      <c r="Z543" s="16"/>
      <c r="AA543" s="15" t="str">
        <f t="shared" si="218"/>
        <v/>
      </c>
      <c r="AB543" s="15" t="str">
        <f t="shared" si="219"/>
        <v/>
      </c>
      <c r="AC543" s="14" t="str">
        <f t="shared" si="220"/>
        <v/>
      </c>
      <c r="AD543" s="6" t="e">
        <f t="shared" si="221"/>
        <v>#N/A</v>
      </c>
      <c r="AE543" s="6" t="e">
        <f t="shared" si="222"/>
        <v>#N/A</v>
      </c>
      <c r="AF543" s="6" t="e">
        <f t="shared" si="223"/>
        <v>#N/A</v>
      </c>
      <c r="AG543" s="6" t="str">
        <f t="shared" si="224"/>
        <v/>
      </c>
      <c r="AH543" s="6">
        <f t="shared" si="225"/>
        <v>1</v>
      </c>
      <c r="AI543" s="6" t="e">
        <f t="shared" si="226"/>
        <v>#N/A</v>
      </c>
      <c r="AJ543" s="6" t="e">
        <f t="shared" si="227"/>
        <v>#N/A</v>
      </c>
      <c r="AK543" s="6" t="e">
        <f t="shared" si="228"/>
        <v>#N/A</v>
      </c>
      <c r="AL543" s="6" t="e">
        <f t="shared" si="229"/>
        <v>#N/A</v>
      </c>
      <c r="AM543" s="7" t="str">
        <f t="shared" si="230"/>
        <v xml:space="preserve"> </v>
      </c>
      <c r="AN543" s="6" t="e">
        <f t="shared" si="231"/>
        <v>#N/A</v>
      </c>
      <c r="AO543" s="6"/>
      <c r="AP543" s="6"/>
      <c r="AQ543" s="6"/>
      <c r="AR543" s="6"/>
      <c r="AS543" s="6"/>
      <c r="AT543" s="6"/>
      <c r="AU543" s="6"/>
      <c r="AV543" s="6"/>
      <c r="AW543" s="6">
        <f t="shared" si="232"/>
        <v>0</v>
      </c>
      <c r="AX543" s="6" t="e">
        <f t="shared" si="233"/>
        <v>#N/A</v>
      </c>
      <c r="AY543" s="6" t="str">
        <f t="shared" si="234"/>
        <v/>
      </c>
      <c r="AZ543" s="6" t="str">
        <f t="shared" si="235"/>
        <v/>
      </c>
      <c r="BA543" s="6" t="str">
        <f t="shared" si="236"/>
        <v/>
      </c>
      <c r="BB543" s="6" t="str">
        <f t="shared" si="237"/>
        <v/>
      </c>
      <c r="BC543" s="40"/>
      <c r="BI543" t="s">
        <v>1033</v>
      </c>
      <c r="CS543" s="286"/>
      <c r="CT543" s="288"/>
      <c r="CU543" s="331" t="str">
        <f t="shared" si="216"/>
        <v/>
      </c>
      <c r="CV543" s="1" t="str">
        <f t="shared" si="238"/>
        <v/>
      </c>
      <c r="CW543" s="1" t="str">
        <f t="shared" si="239"/>
        <v/>
      </c>
      <c r="CZ543" s="343" t="str">
        <f t="shared" si="217"/>
        <v/>
      </c>
    </row>
    <row r="544" spans="1:104" s="1" customFormat="1" ht="13.5" customHeight="1" x14ac:dyDescent="0.2">
      <c r="A544" s="61">
        <v>529</v>
      </c>
      <c r="B544" s="218"/>
      <c r="C544" s="218"/>
      <c r="D544" s="218"/>
      <c r="E544" s="218"/>
      <c r="F544" s="218"/>
      <c r="G544" s="218"/>
      <c r="H544" s="218"/>
      <c r="I544" s="218"/>
      <c r="J544" s="218"/>
      <c r="K544" s="218"/>
      <c r="L544" s="219"/>
      <c r="M544" s="218"/>
      <c r="N544" s="254"/>
      <c r="O544" s="255"/>
      <c r="P544" s="293" t="str">
        <f>IF(G544="R",IF(OR(AND(実績自動車一覧!H544=SUM(実績事業所!$B$2-1),3&lt;実績自動車一覧!I544),AND(実績自動車一覧!H544=実績事業所!$B$2,4&gt;実績自動車一覧!I544)),"新規",""),"")</f>
        <v/>
      </c>
      <c r="Q544" s="290"/>
      <c r="R544" s="259"/>
      <c r="S544" s="204"/>
      <c r="T544" s="84"/>
      <c r="U544" s="85"/>
      <c r="V544" s="86"/>
      <c r="W544" s="87"/>
      <c r="X544" s="87"/>
      <c r="Y544" s="106"/>
      <c r="Z544" s="16"/>
      <c r="AA544" s="15" t="str">
        <f t="shared" si="218"/>
        <v/>
      </c>
      <c r="AB544" s="15" t="str">
        <f t="shared" si="219"/>
        <v/>
      </c>
      <c r="AC544" s="14" t="str">
        <f t="shared" si="220"/>
        <v/>
      </c>
      <c r="AD544" s="6" t="e">
        <f t="shared" si="221"/>
        <v>#N/A</v>
      </c>
      <c r="AE544" s="6" t="e">
        <f t="shared" si="222"/>
        <v>#N/A</v>
      </c>
      <c r="AF544" s="6" t="e">
        <f t="shared" si="223"/>
        <v>#N/A</v>
      </c>
      <c r="AG544" s="6" t="str">
        <f t="shared" si="224"/>
        <v/>
      </c>
      <c r="AH544" s="6">
        <f t="shared" si="225"/>
        <v>1</v>
      </c>
      <c r="AI544" s="6" t="e">
        <f t="shared" si="226"/>
        <v>#N/A</v>
      </c>
      <c r="AJ544" s="6" t="e">
        <f t="shared" si="227"/>
        <v>#N/A</v>
      </c>
      <c r="AK544" s="6" t="e">
        <f t="shared" si="228"/>
        <v>#N/A</v>
      </c>
      <c r="AL544" s="6" t="e">
        <f t="shared" si="229"/>
        <v>#N/A</v>
      </c>
      <c r="AM544" s="7" t="str">
        <f t="shared" si="230"/>
        <v xml:space="preserve"> </v>
      </c>
      <c r="AN544" s="6" t="e">
        <f t="shared" si="231"/>
        <v>#N/A</v>
      </c>
      <c r="AO544" s="6"/>
      <c r="AP544" s="6"/>
      <c r="AQ544" s="6"/>
      <c r="AR544" s="6"/>
      <c r="AS544" s="6"/>
      <c r="AT544" s="6"/>
      <c r="AU544" s="6"/>
      <c r="AV544" s="6"/>
      <c r="AW544" s="6">
        <f t="shared" si="232"/>
        <v>0</v>
      </c>
      <c r="AX544" s="6" t="e">
        <f t="shared" si="233"/>
        <v>#N/A</v>
      </c>
      <c r="AY544" s="6" t="str">
        <f t="shared" si="234"/>
        <v/>
      </c>
      <c r="AZ544" s="6" t="str">
        <f t="shared" si="235"/>
        <v/>
      </c>
      <c r="BA544" s="6" t="str">
        <f t="shared" si="236"/>
        <v/>
      </c>
      <c r="BB544" s="6" t="str">
        <f t="shared" si="237"/>
        <v/>
      </c>
      <c r="BC544" s="40"/>
      <c r="BI544" t="s">
        <v>1060</v>
      </c>
      <c r="CS544" s="286"/>
      <c r="CT544" s="288"/>
      <c r="CU544" s="331" t="str">
        <f t="shared" si="216"/>
        <v/>
      </c>
      <c r="CV544" s="1" t="str">
        <f t="shared" si="238"/>
        <v/>
      </c>
      <c r="CW544" s="1" t="str">
        <f t="shared" si="239"/>
        <v/>
      </c>
      <c r="CZ544" s="343" t="str">
        <f t="shared" si="217"/>
        <v/>
      </c>
    </row>
    <row r="545" spans="1:104" s="1" customFormat="1" ht="13.5" customHeight="1" x14ac:dyDescent="0.2">
      <c r="A545" s="61">
        <v>530</v>
      </c>
      <c r="B545" s="218"/>
      <c r="C545" s="218"/>
      <c r="D545" s="218"/>
      <c r="E545" s="218"/>
      <c r="F545" s="218"/>
      <c r="G545" s="218"/>
      <c r="H545" s="218"/>
      <c r="I545" s="218"/>
      <c r="J545" s="218"/>
      <c r="K545" s="218"/>
      <c r="L545" s="219"/>
      <c r="M545" s="218"/>
      <c r="N545" s="254"/>
      <c r="O545" s="255"/>
      <c r="P545" s="293" t="str">
        <f>IF(G545="R",IF(OR(AND(実績自動車一覧!H545=SUM(実績事業所!$B$2-1),3&lt;実績自動車一覧!I545),AND(実績自動車一覧!H545=実績事業所!$B$2,4&gt;実績自動車一覧!I545)),"新規",""),"")</f>
        <v/>
      </c>
      <c r="Q545" s="290"/>
      <c r="R545" s="259"/>
      <c r="S545" s="204"/>
      <c r="T545" s="84"/>
      <c r="U545" s="85"/>
      <c r="V545" s="86"/>
      <c r="W545" s="87"/>
      <c r="X545" s="87"/>
      <c r="Y545" s="106"/>
      <c r="Z545" s="16"/>
      <c r="AA545" s="15" t="str">
        <f t="shared" si="218"/>
        <v/>
      </c>
      <c r="AB545" s="15" t="str">
        <f t="shared" si="219"/>
        <v/>
      </c>
      <c r="AC545" s="14" t="str">
        <f t="shared" si="220"/>
        <v/>
      </c>
      <c r="AD545" s="6" t="e">
        <f t="shared" si="221"/>
        <v>#N/A</v>
      </c>
      <c r="AE545" s="6" t="e">
        <f t="shared" si="222"/>
        <v>#N/A</v>
      </c>
      <c r="AF545" s="6" t="e">
        <f t="shared" si="223"/>
        <v>#N/A</v>
      </c>
      <c r="AG545" s="6" t="str">
        <f t="shared" si="224"/>
        <v/>
      </c>
      <c r="AH545" s="6">
        <f t="shared" si="225"/>
        <v>1</v>
      </c>
      <c r="AI545" s="6" t="e">
        <f t="shared" si="226"/>
        <v>#N/A</v>
      </c>
      <c r="AJ545" s="6" t="e">
        <f t="shared" si="227"/>
        <v>#N/A</v>
      </c>
      <c r="AK545" s="6" t="e">
        <f t="shared" si="228"/>
        <v>#N/A</v>
      </c>
      <c r="AL545" s="6" t="e">
        <f t="shared" si="229"/>
        <v>#N/A</v>
      </c>
      <c r="AM545" s="7" t="str">
        <f t="shared" si="230"/>
        <v xml:space="preserve"> </v>
      </c>
      <c r="AN545" s="6" t="e">
        <f t="shared" si="231"/>
        <v>#N/A</v>
      </c>
      <c r="AO545" s="6"/>
      <c r="AP545" s="6"/>
      <c r="AQ545" s="6"/>
      <c r="AR545" s="6"/>
      <c r="AS545" s="6"/>
      <c r="AT545" s="6"/>
      <c r="AU545" s="6"/>
      <c r="AV545" s="6"/>
      <c r="AW545" s="6">
        <f t="shared" si="232"/>
        <v>0</v>
      </c>
      <c r="AX545" s="6" t="e">
        <f t="shared" si="233"/>
        <v>#N/A</v>
      </c>
      <c r="AY545" s="6" t="str">
        <f t="shared" si="234"/>
        <v/>
      </c>
      <c r="AZ545" s="6" t="str">
        <f t="shared" si="235"/>
        <v/>
      </c>
      <c r="BA545" s="6" t="str">
        <f t="shared" si="236"/>
        <v/>
      </c>
      <c r="BB545" s="6" t="str">
        <f t="shared" si="237"/>
        <v/>
      </c>
      <c r="BC545" s="40"/>
      <c r="BI545" t="s">
        <v>525</v>
      </c>
      <c r="CS545" s="286"/>
      <c r="CT545" s="288"/>
      <c r="CU545" s="331" t="str">
        <f t="shared" si="216"/>
        <v/>
      </c>
      <c r="CV545" s="1" t="str">
        <f t="shared" si="238"/>
        <v/>
      </c>
      <c r="CW545" s="1" t="str">
        <f t="shared" si="239"/>
        <v/>
      </c>
      <c r="CZ545" s="343" t="str">
        <f t="shared" si="217"/>
        <v/>
      </c>
    </row>
    <row r="546" spans="1:104" s="1" customFormat="1" ht="13.5" customHeight="1" x14ac:dyDescent="0.2">
      <c r="A546" s="61">
        <v>531</v>
      </c>
      <c r="B546" s="218"/>
      <c r="C546" s="218"/>
      <c r="D546" s="218"/>
      <c r="E546" s="218"/>
      <c r="F546" s="218"/>
      <c r="G546" s="218"/>
      <c r="H546" s="218"/>
      <c r="I546" s="218"/>
      <c r="J546" s="218"/>
      <c r="K546" s="218"/>
      <c r="L546" s="219"/>
      <c r="M546" s="218"/>
      <c r="N546" s="254"/>
      <c r="O546" s="255"/>
      <c r="P546" s="293" t="str">
        <f>IF(G546="R",IF(OR(AND(実績自動車一覧!H546=SUM(実績事業所!$B$2-1),3&lt;実績自動車一覧!I546),AND(実績自動車一覧!H546=実績事業所!$B$2,4&gt;実績自動車一覧!I546)),"新規",""),"")</f>
        <v/>
      </c>
      <c r="Q546" s="290"/>
      <c r="R546" s="259"/>
      <c r="S546" s="204"/>
      <c r="T546" s="84"/>
      <c r="U546" s="85"/>
      <c r="V546" s="86"/>
      <c r="W546" s="87"/>
      <c r="X546" s="87"/>
      <c r="Y546" s="106"/>
      <c r="Z546" s="16"/>
      <c r="AA546" s="15" t="str">
        <f t="shared" si="218"/>
        <v/>
      </c>
      <c r="AB546" s="15" t="str">
        <f t="shared" si="219"/>
        <v/>
      </c>
      <c r="AC546" s="14" t="str">
        <f t="shared" si="220"/>
        <v/>
      </c>
      <c r="AD546" s="6" t="e">
        <f t="shared" si="221"/>
        <v>#N/A</v>
      </c>
      <c r="AE546" s="6" t="e">
        <f t="shared" si="222"/>
        <v>#N/A</v>
      </c>
      <c r="AF546" s="6" t="e">
        <f t="shared" si="223"/>
        <v>#N/A</v>
      </c>
      <c r="AG546" s="6" t="str">
        <f t="shared" si="224"/>
        <v/>
      </c>
      <c r="AH546" s="6">
        <f t="shared" si="225"/>
        <v>1</v>
      </c>
      <c r="AI546" s="6" t="e">
        <f t="shared" si="226"/>
        <v>#N/A</v>
      </c>
      <c r="AJ546" s="6" t="e">
        <f t="shared" si="227"/>
        <v>#N/A</v>
      </c>
      <c r="AK546" s="6" t="e">
        <f t="shared" si="228"/>
        <v>#N/A</v>
      </c>
      <c r="AL546" s="6" t="e">
        <f t="shared" si="229"/>
        <v>#N/A</v>
      </c>
      <c r="AM546" s="7" t="str">
        <f t="shared" si="230"/>
        <v xml:space="preserve"> </v>
      </c>
      <c r="AN546" s="6" t="e">
        <f t="shared" si="231"/>
        <v>#N/A</v>
      </c>
      <c r="AO546" s="6"/>
      <c r="AP546" s="6"/>
      <c r="AQ546" s="6"/>
      <c r="AR546" s="6"/>
      <c r="AS546" s="6"/>
      <c r="AT546" s="6"/>
      <c r="AU546" s="6"/>
      <c r="AV546" s="6"/>
      <c r="AW546" s="6">
        <f t="shared" si="232"/>
        <v>0</v>
      </c>
      <c r="AX546" s="6" t="e">
        <f t="shared" si="233"/>
        <v>#N/A</v>
      </c>
      <c r="AY546" s="6" t="str">
        <f t="shared" si="234"/>
        <v/>
      </c>
      <c r="AZ546" s="6" t="str">
        <f t="shared" si="235"/>
        <v/>
      </c>
      <c r="BA546" s="6" t="str">
        <f t="shared" si="236"/>
        <v/>
      </c>
      <c r="BB546" s="6" t="str">
        <f t="shared" si="237"/>
        <v/>
      </c>
      <c r="BC546" s="40"/>
      <c r="BI546" t="s">
        <v>1070</v>
      </c>
      <c r="CS546" s="286"/>
      <c r="CT546" s="288"/>
      <c r="CU546" s="331" t="str">
        <f t="shared" si="216"/>
        <v/>
      </c>
      <c r="CV546" s="1" t="str">
        <f t="shared" si="238"/>
        <v/>
      </c>
      <c r="CW546" s="1" t="str">
        <f t="shared" si="239"/>
        <v/>
      </c>
      <c r="CZ546" s="343" t="str">
        <f t="shared" si="217"/>
        <v/>
      </c>
    </row>
    <row r="547" spans="1:104" s="1" customFormat="1" ht="13.5" customHeight="1" x14ac:dyDescent="0.2">
      <c r="A547" s="61">
        <v>532</v>
      </c>
      <c r="B547" s="218"/>
      <c r="C547" s="218"/>
      <c r="D547" s="218"/>
      <c r="E547" s="218"/>
      <c r="F547" s="218"/>
      <c r="G547" s="218"/>
      <c r="H547" s="218"/>
      <c r="I547" s="218"/>
      <c r="J547" s="218"/>
      <c r="K547" s="218"/>
      <c r="L547" s="219"/>
      <c r="M547" s="218"/>
      <c r="N547" s="254"/>
      <c r="O547" s="255"/>
      <c r="P547" s="293" t="str">
        <f>IF(G547="R",IF(OR(AND(実績自動車一覧!H547=SUM(実績事業所!$B$2-1),3&lt;実績自動車一覧!I547),AND(実績自動車一覧!H547=実績事業所!$B$2,4&gt;実績自動車一覧!I547)),"新規",""),"")</f>
        <v/>
      </c>
      <c r="Q547" s="290"/>
      <c r="R547" s="259"/>
      <c r="S547" s="204"/>
      <c r="T547" s="84"/>
      <c r="U547" s="85"/>
      <c r="V547" s="86"/>
      <c r="W547" s="87"/>
      <c r="X547" s="87"/>
      <c r="Y547" s="106"/>
      <c r="Z547" s="16"/>
      <c r="AA547" s="15" t="str">
        <f t="shared" si="218"/>
        <v/>
      </c>
      <c r="AB547" s="15" t="str">
        <f t="shared" si="219"/>
        <v/>
      </c>
      <c r="AC547" s="14" t="str">
        <f t="shared" si="220"/>
        <v/>
      </c>
      <c r="AD547" s="6" t="e">
        <f t="shared" si="221"/>
        <v>#N/A</v>
      </c>
      <c r="AE547" s="6" t="e">
        <f t="shared" si="222"/>
        <v>#N/A</v>
      </c>
      <c r="AF547" s="6" t="e">
        <f t="shared" si="223"/>
        <v>#N/A</v>
      </c>
      <c r="AG547" s="6" t="str">
        <f t="shared" si="224"/>
        <v/>
      </c>
      <c r="AH547" s="6">
        <f t="shared" si="225"/>
        <v>1</v>
      </c>
      <c r="AI547" s="6" t="e">
        <f t="shared" si="226"/>
        <v>#N/A</v>
      </c>
      <c r="AJ547" s="6" t="e">
        <f t="shared" si="227"/>
        <v>#N/A</v>
      </c>
      <c r="AK547" s="6" t="e">
        <f t="shared" si="228"/>
        <v>#N/A</v>
      </c>
      <c r="AL547" s="6" t="e">
        <f t="shared" si="229"/>
        <v>#N/A</v>
      </c>
      <c r="AM547" s="7" t="str">
        <f t="shared" si="230"/>
        <v xml:space="preserve"> </v>
      </c>
      <c r="AN547" s="6" t="e">
        <f t="shared" si="231"/>
        <v>#N/A</v>
      </c>
      <c r="AO547" s="6"/>
      <c r="AP547" s="6"/>
      <c r="AQ547" s="6"/>
      <c r="AR547" s="6"/>
      <c r="AS547" s="6"/>
      <c r="AT547" s="6"/>
      <c r="AU547" s="6"/>
      <c r="AV547" s="6"/>
      <c r="AW547" s="6">
        <f t="shared" si="232"/>
        <v>0</v>
      </c>
      <c r="AX547" s="6" t="e">
        <f t="shared" si="233"/>
        <v>#N/A</v>
      </c>
      <c r="AY547" s="6" t="str">
        <f t="shared" si="234"/>
        <v/>
      </c>
      <c r="AZ547" s="6" t="str">
        <f t="shared" si="235"/>
        <v/>
      </c>
      <c r="BA547" s="6" t="str">
        <f t="shared" si="236"/>
        <v/>
      </c>
      <c r="BB547" s="6" t="str">
        <f t="shared" si="237"/>
        <v/>
      </c>
      <c r="BC547" s="40"/>
      <c r="BI547" t="s">
        <v>1106</v>
      </c>
      <c r="CS547" s="286"/>
      <c r="CT547" s="288"/>
      <c r="CU547" s="331" t="str">
        <f t="shared" si="216"/>
        <v/>
      </c>
      <c r="CV547" s="1" t="str">
        <f t="shared" si="238"/>
        <v/>
      </c>
      <c r="CW547" s="1" t="str">
        <f t="shared" si="239"/>
        <v/>
      </c>
      <c r="CZ547" s="343" t="str">
        <f t="shared" si="217"/>
        <v/>
      </c>
    </row>
    <row r="548" spans="1:104" s="1" customFormat="1" ht="13.5" customHeight="1" x14ac:dyDescent="0.2">
      <c r="A548" s="61">
        <v>533</v>
      </c>
      <c r="B548" s="218"/>
      <c r="C548" s="218"/>
      <c r="D548" s="218"/>
      <c r="E548" s="218"/>
      <c r="F548" s="218"/>
      <c r="G548" s="218"/>
      <c r="H548" s="218"/>
      <c r="I548" s="218"/>
      <c r="J548" s="218"/>
      <c r="K548" s="218"/>
      <c r="L548" s="219"/>
      <c r="M548" s="218"/>
      <c r="N548" s="254"/>
      <c r="O548" s="255"/>
      <c r="P548" s="293" t="str">
        <f>IF(G548="R",IF(OR(AND(実績自動車一覧!H548=SUM(実績事業所!$B$2-1),3&lt;実績自動車一覧!I548),AND(実績自動車一覧!H548=実績事業所!$B$2,4&gt;実績自動車一覧!I548)),"新規",""),"")</f>
        <v/>
      </c>
      <c r="Q548" s="290"/>
      <c r="R548" s="259"/>
      <c r="S548" s="204"/>
      <c r="T548" s="84"/>
      <c r="U548" s="85"/>
      <c r="V548" s="86"/>
      <c r="W548" s="87"/>
      <c r="X548" s="87"/>
      <c r="Y548" s="106"/>
      <c r="Z548" s="16"/>
      <c r="AA548" s="15" t="str">
        <f t="shared" si="218"/>
        <v/>
      </c>
      <c r="AB548" s="15" t="str">
        <f t="shared" si="219"/>
        <v/>
      </c>
      <c r="AC548" s="14" t="str">
        <f t="shared" si="220"/>
        <v/>
      </c>
      <c r="AD548" s="6" t="e">
        <f t="shared" si="221"/>
        <v>#N/A</v>
      </c>
      <c r="AE548" s="6" t="e">
        <f t="shared" si="222"/>
        <v>#N/A</v>
      </c>
      <c r="AF548" s="6" t="e">
        <f t="shared" si="223"/>
        <v>#N/A</v>
      </c>
      <c r="AG548" s="6" t="str">
        <f t="shared" si="224"/>
        <v/>
      </c>
      <c r="AH548" s="6">
        <f t="shared" si="225"/>
        <v>1</v>
      </c>
      <c r="AI548" s="6" t="e">
        <f t="shared" si="226"/>
        <v>#N/A</v>
      </c>
      <c r="AJ548" s="6" t="e">
        <f t="shared" si="227"/>
        <v>#N/A</v>
      </c>
      <c r="AK548" s="6" t="e">
        <f t="shared" si="228"/>
        <v>#N/A</v>
      </c>
      <c r="AL548" s="6" t="e">
        <f t="shared" si="229"/>
        <v>#N/A</v>
      </c>
      <c r="AM548" s="7" t="str">
        <f t="shared" si="230"/>
        <v xml:space="preserve"> </v>
      </c>
      <c r="AN548" s="6" t="e">
        <f t="shared" si="231"/>
        <v>#N/A</v>
      </c>
      <c r="AO548" s="6"/>
      <c r="AP548" s="6"/>
      <c r="AQ548" s="6"/>
      <c r="AR548" s="6"/>
      <c r="AS548" s="6"/>
      <c r="AT548" s="6"/>
      <c r="AU548" s="6"/>
      <c r="AV548" s="6"/>
      <c r="AW548" s="6">
        <f t="shared" si="232"/>
        <v>0</v>
      </c>
      <c r="AX548" s="6" t="e">
        <f t="shared" si="233"/>
        <v>#N/A</v>
      </c>
      <c r="AY548" s="6" t="str">
        <f t="shared" si="234"/>
        <v/>
      </c>
      <c r="AZ548" s="6" t="str">
        <f t="shared" si="235"/>
        <v/>
      </c>
      <c r="BA548" s="6" t="str">
        <f t="shared" si="236"/>
        <v/>
      </c>
      <c r="BB548" s="6" t="str">
        <f t="shared" si="237"/>
        <v/>
      </c>
      <c r="BC548" s="40"/>
      <c r="BI548" t="s">
        <v>1139</v>
      </c>
      <c r="CS548" s="286"/>
      <c r="CT548" s="288"/>
      <c r="CU548" s="331" t="str">
        <f t="shared" si="216"/>
        <v/>
      </c>
      <c r="CV548" s="1" t="str">
        <f t="shared" si="238"/>
        <v/>
      </c>
      <c r="CW548" s="1" t="str">
        <f t="shared" si="239"/>
        <v/>
      </c>
      <c r="CZ548" s="343" t="str">
        <f t="shared" si="217"/>
        <v/>
      </c>
    </row>
    <row r="549" spans="1:104" s="1" customFormat="1" ht="13.5" customHeight="1" x14ac:dyDescent="0.2">
      <c r="A549" s="61">
        <v>534</v>
      </c>
      <c r="B549" s="218"/>
      <c r="C549" s="218"/>
      <c r="D549" s="218"/>
      <c r="E549" s="218"/>
      <c r="F549" s="218"/>
      <c r="G549" s="218"/>
      <c r="H549" s="218"/>
      <c r="I549" s="218"/>
      <c r="J549" s="218"/>
      <c r="K549" s="218"/>
      <c r="L549" s="219"/>
      <c r="M549" s="218"/>
      <c r="N549" s="254"/>
      <c r="O549" s="255"/>
      <c r="P549" s="293" t="str">
        <f>IF(G549="R",IF(OR(AND(実績自動車一覧!H549=SUM(実績事業所!$B$2-1),3&lt;実績自動車一覧!I549),AND(実績自動車一覧!H549=実績事業所!$B$2,4&gt;実績自動車一覧!I549)),"新規",""),"")</f>
        <v/>
      </c>
      <c r="Q549" s="290"/>
      <c r="R549" s="259"/>
      <c r="S549" s="204"/>
      <c r="T549" s="84"/>
      <c r="U549" s="85"/>
      <c r="V549" s="86"/>
      <c r="W549" s="87"/>
      <c r="X549" s="87"/>
      <c r="Y549" s="106"/>
      <c r="Z549" s="16"/>
      <c r="AA549" s="15" t="str">
        <f t="shared" si="218"/>
        <v/>
      </c>
      <c r="AB549" s="15" t="str">
        <f t="shared" si="219"/>
        <v/>
      </c>
      <c r="AC549" s="14" t="str">
        <f t="shared" si="220"/>
        <v/>
      </c>
      <c r="AD549" s="6" t="e">
        <f t="shared" si="221"/>
        <v>#N/A</v>
      </c>
      <c r="AE549" s="6" t="e">
        <f t="shared" si="222"/>
        <v>#N/A</v>
      </c>
      <c r="AF549" s="6" t="e">
        <f t="shared" si="223"/>
        <v>#N/A</v>
      </c>
      <c r="AG549" s="6" t="str">
        <f t="shared" si="224"/>
        <v/>
      </c>
      <c r="AH549" s="6">
        <f t="shared" si="225"/>
        <v>1</v>
      </c>
      <c r="AI549" s="6" t="e">
        <f t="shared" si="226"/>
        <v>#N/A</v>
      </c>
      <c r="AJ549" s="6" t="e">
        <f t="shared" si="227"/>
        <v>#N/A</v>
      </c>
      <c r="AK549" s="6" t="e">
        <f t="shared" si="228"/>
        <v>#N/A</v>
      </c>
      <c r="AL549" s="6" t="e">
        <f t="shared" si="229"/>
        <v>#N/A</v>
      </c>
      <c r="AM549" s="7" t="str">
        <f t="shared" si="230"/>
        <v xml:space="preserve"> </v>
      </c>
      <c r="AN549" s="6" t="e">
        <f t="shared" si="231"/>
        <v>#N/A</v>
      </c>
      <c r="AO549" s="6"/>
      <c r="AP549" s="6"/>
      <c r="AQ549" s="6"/>
      <c r="AR549" s="6"/>
      <c r="AS549" s="6"/>
      <c r="AT549" s="6"/>
      <c r="AU549" s="6"/>
      <c r="AV549" s="6"/>
      <c r="AW549" s="6">
        <f t="shared" si="232"/>
        <v>0</v>
      </c>
      <c r="AX549" s="6" t="e">
        <f t="shared" si="233"/>
        <v>#N/A</v>
      </c>
      <c r="AY549" s="6" t="str">
        <f t="shared" si="234"/>
        <v/>
      </c>
      <c r="AZ549" s="6" t="str">
        <f t="shared" si="235"/>
        <v/>
      </c>
      <c r="BA549" s="6" t="str">
        <f t="shared" si="236"/>
        <v/>
      </c>
      <c r="BB549" s="6" t="str">
        <f t="shared" si="237"/>
        <v/>
      </c>
      <c r="BC549" s="40"/>
      <c r="BI549" t="s">
        <v>254</v>
      </c>
      <c r="CS549" s="286"/>
      <c r="CT549" s="288"/>
      <c r="CU549" s="331" t="str">
        <f t="shared" si="216"/>
        <v/>
      </c>
      <c r="CV549" s="1" t="str">
        <f t="shared" si="238"/>
        <v/>
      </c>
      <c r="CW549" s="1" t="str">
        <f t="shared" si="239"/>
        <v/>
      </c>
      <c r="CZ549" s="343" t="str">
        <f t="shared" si="217"/>
        <v/>
      </c>
    </row>
    <row r="550" spans="1:104" s="1" customFormat="1" ht="13.5" customHeight="1" x14ac:dyDescent="0.2">
      <c r="A550" s="61">
        <v>535</v>
      </c>
      <c r="B550" s="218"/>
      <c r="C550" s="218"/>
      <c r="D550" s="218"/>
      <c r="E550" s="218"/>
      <c r="F550" s="218"/>
      <c r="G550" s="218"/>
      <c r="H550" s="218"/>
      <c r="I550" s="218"/>
      <c r="J550" s="218"/>
      <c r="K550" s="218"/>
      <c r="L550" s="219"/>
      <c r="M550" s="218"/>
      <c r="N550" s="254"/>
      <c r="O550" s="255"/>
      <c r="P550" s="293" t="str">
        <f>IF(G550="R",IF(OR(AND(実績自動車一覧!H550=SUM(実績事業所!$B$2-1),3&lt;実績自動車一覧!I550),AND(実績自動車一覧!H550=実績事業所!$B$2,4&gt;実績自動車一覧!I550)),"新規",""),"")</f>
        <v/>
      </c>
      <c r="Q550" s="290"/>
      <c r="R550" s="259"/>
      <c r="S550" s="204"/>
      <c r="T550" s="84"/>
      <c r="U550" s="85"/>
      <c r="V550" s="86"/>
      <c r="W550" s="87"/>
      <c r="X550" s="87"/>
      <c r="Y550" s="106"/>
      <c r="Z550" s="16"/>
      <c r="AA550" s="15" t="str">
        <f t="shared" si="218"/>
        <v/>
      </c>
      <c r="AB550" s="15" t="str">
        <f t="shared" si="219"/>
        <v/>
      </c>
      <c r="AC550" s="14" t="str">
        <f t="shared" si="220"/>
        <v/>
      </c>
      <c r="AD550" s="6" t="e">
        <f t="shared" si="221"/>
        <v>#N/A</v>
      </c>
      <c r="AE550" s="6" t="e">
        <f t="shared" si="222"/>
        <v>#N/A</v>
      </c>
      <c r="AF550" s="6" t="e">
        <f t="shared" si="223"/>
        <v>#N/A</v>
      </c>
      <c r="AG550" s="6" t="str">
        <f t="shared" si="224"/>
        <v/>
      </c>
      <c r="AH550" s="6">
        <f t="shared" si="225"/>
        <v>1</v>
      </c>
      <c r="AI550" s="6" t="e">
        <f t="shared" si="226"/>
        <v>#N/A</v>
      </c>
      <c r="AJ550" s="6" t="e">
        <f t="shared" si="227"/>
        <v>#N/A</v>
      </c>
      <c r="AK550" s="6" t="e">
        <f t="shared" si="228"/>
        <v>#N/A</v>
      </c>
      <c r="AL550" s="6" t="e">
        <f t="shared" si="229"/>
        <v>#N/A</v>
      </c>
      <c r="AM550" s="7" t="str">
        <f t="shared" si="230"/>
        <v xml:space="preserve"> </v>
      </c>
      <c r="AN550" s="6" t="e">
        <f t="shared" si="231"/>
        <v>#N/A</v>
      </c>
      <c r="AO550" s="6"/>
      <c r="AP550" s="6"/>
      <c r="AQ550" s="6"/>
      <c r="AR550" s="6"/>
      <c r="AS550" s="6"/>
      <c r="AT550" s="6"/>
      <c r="AU550" s="6"/>
      <c r="AV550" s="6"/>
      <c r="AW550" s="6">
        <f t="shared" si="232"/>
        <v>0</v>
      </c>
      <c r="AX550" s="6" t="e">
        <f t="shared" si="233"/>
        <v>#N/A</v>
      </c>
      <c r="AY550" s="6" t="str">
        <f t="shared" si="234"/>
        <v/>
      </c>
      <c r="AZ550" s="6" t="str">
        <f t="shared" si="235"/>
        <v/>
      </c>
      <c r="BA550" s="6" t="str">
        <f t="shared" si="236"/>
        <v/>
      </c>
      <c r="BB550" s="6" t="str">
        <f t="shared" si="237"/>
        <v/>
      </c>
      <c r="BC550" s="40"/>
      <c r="BI550" t="s">
        <v>255</v>
      </c>
      <c r="CS550" s="286"/>
      <c r="CT550" s="288"/>
      <c r="CU550" s="331" t="str">
        <f t="shared" si="216"/>
        <v/>
      </c>
      <c r="CV550" s="1" t="str">
        <f t="shared" si="238"/>
        <v/>
      </c>
      <c r="CW550" s="1" t="str">
        <f t="shared" si="239"/>
        <v/>
      </c>
      <c r="CZ550" s="343" t="str">
        <f t="shared" si="217"/>
        <v/>
      </c>
    </row>
    <row r="551" spans="1:104" s="1" customFormat="1" ht="13.5" customHeight="1" x14ac:dyDescent="0.2">
      <c r="A551" s="61">
        <v>536</v>
      </c>
      <c r="B551" s="218"/>
      <c r="C551" s="218"/>
      <c r="D551" s="218"/>
      <c r="E551" s="218"/>
      <c r="F551" s="218"/>
      <c r="G551" s="218"/>
      <c r="H551" s="218"/>
      <c r="I551" s="218"/>
      <c r="J551" s="218"/>
      <c r="K551" s="218"/>
      <c r="L551" s="219"/>
      <c r="M551" s="218"/>
      <c r="N551" s="254"/>
      <c r="O551" s="255"/>
      <c r="P551" s="293" t="str">
        <f>IF(G551="R",IF(OR(AND(実績自動車一覧!H551=SUM(実績事業所!$B$2-1),3&lt;実績自動車一覧!I551),AND(実績自動車一覧!H551=実績事業所!$B$2,4&gt;実績自動車一覧!I551)),"新規",""),"")</f>
        <v/>
      </c>
      <c r="Q551" s="290"/>
      <c r="R551" s="259"/>
      <c r="S551" s="204"/>
      <c r="T551" s="84"/>
      <c r="U551" s="85"/>
      <c r="V551" s="86"/>
      <c r="W551" s="87"/>
      <c r="X551" s="87"/>
      <c r="Y551" s="106"/>
      <c r="Z551" s="16"/>
      <c r="AA551" s="15" t="str">
        <f t="shared" si="218"/>
        <v/>
      </c>
      <c r="AB551" s="15" t="str">
        <f t="shared" si="219"/>
        <v/>
      </c>
      <c r="AC551" s="14" t="str">
        <f t="shared" si="220"/>
        <v/>
      </c>
      <c r="AD551" s="6" t="e">
        <f t="shared" si="221"/>
        <v>#N/A</v>
      </c>
      <c r="AE551" s="6" t="e">
        <f t="shared" si="222"/>
        <v>#N/A</v>
      </c>
      <c r="AF551" s="6" t="e">
        <f t="shared" si="223"/>
        <v>#N/A</v>
      </c>
      <c r="AG551" s="6" t="str">
        <f t="shared" si="224"/>
        <v/>
      </c>
      <c r="AH551" s="6">
        <f t="shared" si="225"/>
        <v>1</v>
      </c>
      <c r="AI551" s="6" t="e">
        <f t="shared" si="226"/>
        <v>#N/A</v>
      </c>
      <c r="AJ551" s="6" t="e">
        <f t="shared" si="227"/>
        <v>#N/A</v>
      </c>
      <c r="AK551" s="6" t="e">
        <f t="shared" si="228"/>
        <v>#N/A</v>
      </c>
      <c r="AL551" s="6" t="e">
        <f t="shared" si="229"/>
        <v>#N/A</v>
      </c>
      <c r="AM551" s="7" t="str">
        <f t="shared" si="230"/>
        <v xml:space="preserve"> </v>
      </c>
      <c r="AN551" s="6" t="e">
        <f t="shared" si="231"/>
        <v>#N/A</v>
      </c>
      <c r="AO551" s="6"/>
      <c r="AP551" s="6"/>
      <c r="AQ551" s="6"/>
      <c r="AR551" s="6"/>
      <c r="AS551" s="6"/>
      <c r="AT551" s="6"/>
      <c r="AU551" s="6"/>
      <c r="AV551" s="6"/>
      <c r="AW551" s="6">
        <f t="shared" si="232"/>
        <v>0</v>
      </c>
      <c r="AX551" s="6" t="e">
        <f t="shared" si="233"/>
        <v>#N/A</v>
      </c>
      <c r="AY551" s="6" t="str">
        <f t="shared" si="234"/>
        <v/>
      </c>
      <c r="AZ551" s="6" t="str">
        <f t="shared" si="235"/>
        <v/>
      </c>
      <c r="BA551" s="6" t="str">
        <f t="shared" si="236"/>
        <v/>
      </c>
      <c r="BB551" s="6" t="str">
        <f t="shared" si="237"/>
        <v/>
      </c>
      <c r="BC551" s="40"/>
      <c r="BI551" t="s">
        <v>256</v>
      </c>
      <c r="CS551" s="286"/>
      <c r="CT551" s="288"/>
      <c r="CU551" s="331" t="str">
        <f t="shared" si="216"/>
        <v/>
      </c>
      <c r="CV551" s="1" t="str">
        <f t="shared" si="238"/>
        <v/>
      </c>
      <c r="CW551" s="1" t="str">
        <f t="shared" si="239"/>
        <v/>
      </c>
      <c r="CZ551" s="343" t="str">
        <f t="shared" si="217"/>
        <v/>
      </c>
    </row>
    <row r="552" spans="1:104" s="1" customFormat="1" ht="13.5" customHeight="1" x14ac:dyDescent="0.2">
      <c r="A552" s="61">
        <v>537</v>
      </c>
      <c r="B552" s="218"/>
      <c r="C552" s="218"/>
      <c r="D552" s="218"/>
      <c r="E552" s="218"/>
      <c r="F552" s="218"/>
      <c r="G552" s="218"/>
      <c r="H552" s="218"/>
      <c r="I552" s="218"/>
      <c r="J552" s="218"/>
      <c r="K552" s="218"/>
      <c r="L552" s="219"/>
      <c r="M552" s="218"/>
      <c r="N552" s="254"/>
      <c r="O552" s="255"/>
      <c r="P552" s="293" t="str">
        <f>IF(G552="R",IF(OR(AND(実績自動車一覧!H552=SUM(実績事業所!$B$2-1),3&lt;実績自動車一覧!I552),AND(実績自動車一覧!H552=実績事業所!$B$2,4&gt;実績自動車一覧!I552)),"新規",""),"")</f>
        <v/>
      </c>
      <c r="Q552" s="290"/>
      <c r="R552" s="259"/>
      <c r="S552" s="204"/>
      <c r="T552" s="84"/>
      <c r="U552" s="85"/>
      <c r="V552" s="86"/>
      <c r="W552" s="87"/>
      <c r="X552" s="87"/>
      <c r="Y552" s="106"/>
      <c r="Z552" s="16"/>
      <c r="AA552" s="15" t="str">
        <f t="shared" si="218"/>
        <v/>
      </c>
      <c r="AB552" s="15" t="str">
        <f t="shared" si="219"/>
        <v/>
      </c>
      <c r="AC552" s="14" t="str">
        <f t="shared" si="220"/>
        <v/>
      </c>
      <c r="AD552" s="6" t="e">
        <f t="shared" si="221"/>
        <v>#N/A</v>
      </c>
      <c r="AE552" s="6" t="e">
        <f t="shared" si="222"/>
        <v>#N/A</v>
      </c>
      <c r="AF552" s="6" t="e">
        <f t="shared" si="223"/>
        <v>#N/A</v>
      </c>
      <c r="AG552" s="6" t="str">
        <f t="shared" si="224"/>
        <v/>
      </c>
      <c r="AH552" s="6">
        <f t="shared" si="225"/>
        <v>1</v>
      </c>
      <c r="AI552" s="6" t="e">
        <f t="shared" si="226"/>
        <v>#N/A</v>
      </c>
      <c r="AJ552" s="6" t="e">
        <f t="shared" si="227"/>
        <v>#N/A</v>
      </c>
      <c r="AK552" s="6" t="e">
        <f t="shared" si="228"/>
        <v>#N/A</v>
      </c>
      <c r="AL552" s="6" t="e">
        <f t="shared" si="229"/>
        <v>#N/A</v>
      </c>
      <c r="AM552" s="7" t="str">
        <f t="shared" si="230"/>
        <v xml:space="preserve"> </v>
      </c>
      <c r="AN552" s="6" t="e">
        <f t="shared" si="231"/>
        <v>#N/A</v>
      </c>
      <c r="AO552" s="6"/>
      <c r="AP552" s="6"/>
      <c r="AQ552" s="6"/>
      <c r="AR552" s="6"/>
      <c r="AS552" s="6"/>
      <c r="AT552" s="6"/>
      <c r="AU552" s="6"/>
      <c r="AV552" s="6"/>
      <c r="AW552" s="6">
        <f t="shared" si="232"/>
        <v>0</v>
      </c>
      <c r="AX552" s="6" t="e">
        <f t="shared" si="233"/>
        <v>#N/A</v>
      </c>
      <c r="AY552" s="6" t="str">
        <f t="shared" si="234"/>
        <v/>
      </c>
      <c r="AZ552" s="6" t="str">
        <f t="shared" si="235"/>
        <v/>
      </c>
      <c r="BA552" s="6" t="str">
        <f t="shared" si="236"/>
        <v/>
      </c>
      <c r="BB552" s="6" t="str">
        <f t="shared" si="237"/>
        <v/>
      </c>
      <c r="BC552" s="40"/>
      <c r="BI552" t="s">
        <v>257</v>
      </c>
      <c r="CS552" s="286"/>
      <c r="CT552" s="288"/>
      <c r="CU552" s="331" t="str">
        <f t="shared" si="216"/>
        <v/>
      </c>
      <c r="CV552" s="1" t="str">
        <f t="shared" si="238"/>
        <v/>
      </c>
      <c r="CW552" s="1" t="str">
        <f t="shared" si="239"/>
        <v/>
      </c>
      <c r="CZ552" s="343" t="str">
        <f t="shared" si="217"/>
        <v/>
      </c>
    </row>
    <row r="553" spans="1:104" s="1" customFormat="1" ht="13.5" customHeight="1" x14ac:dyDescent="0.2">
      <c r="A553" s="61">
        <v>538</v>
      </c>
      <c r="B553" s="218"/>
      <c r="C553" s="218"/>
      <c r="D553" s="218"/>
      <c r="E553" s="218"/>
      <c r="F553" s="218"/>
      <c r="G553" s="218"/>
      <c r="H553" s="218"/>
      <c r="I553" s="218"/>
      <c r="J553" s="218"/>
      <c r="K553" s="218"/>
      <c r="L553" s="219"/>
      <c r="M553" s="218"/>
      <c r="N553" s="254"/>
      <c r="O553" s="255"/>
      <c r="P553" s="293" t="str">
        <f>IF(G553="R",IF(OR(AND(実績自動車一覧!H553=SUM(実績事業所!$B$2-1),3&lt;実績自動車一覧!I553),AND(実績自動車一覧!H553=実績事業所!$B$2,4&gt;実績自動車一覧!I553)),"新規",""),"")</f>
        <v/>
      </c>
      <c r="Q553" s="290"/>
      <c r="R553" s="259"/>
      <c r="S553" s="204"/>
      <c r="T553" s="84"/>
      <c r="U553" s="85"/>
      <c r="V553" s="86"/>
      <c r="W553" s="87"/>
      <c r="X553" s="87"/>
      <c r="Y553" s="106"/>
      <c r="Z553" s="16"/>
      <c r="AA553" s="15" t="str">
        <f t="shared" si="218"/>
        <v/>
      </c>
      <c r="AB553" s="15" t="str">
        <f t="shared" si="219"/>
        <v/>
      </c>
      <c r="AC553" s="14" t="str">
        <f t="shared" si="220"/>
        <v/>
      </c>
      <c r="AD553" s="6" t="e">
        <f t="shared" si="221"/>
        <v>#N/A</v>
      </c>
      <c r="AE553" s="6" t="e">
        <f t="shared" si="222"/>
        <v>#N/A</v>
      </c>
      <c r="AF553" s="6" t="e">
        <f t="shared" si="223"/>
        <v>#N/A</v>
      </c>
      <c r="AG553" s="6" t="str">
        <f t="shared" si="224"/>
        <v/>
      </c>
      <c r="AH553" s="6">
        <f t="shared" si="225"/>
        <v>1</v>
      </c>
      <c r="AI553" s="6" t="e">
        <f t="shared" si="226"/>
        <v>#N/A</v>
      </c>
      <c r="AJ553" s="6" t="e">
        <f t="shared" si="227"/>
        <v>#N/A</v>
      </c>
      <c r="AK553" s="6" t="e">
        <f t="shared" si="228"/>
        <v>#N/A</v>
      </c>
      <c r="AL553" s="6" t="e">
        <f t="shared" si="229"/>
        <v>#N/A</v>
      </c>
      <c r="AM553" s="7" t="str">
        <f t="shared" si="230"/>
        <v xml:space="preserve"> </v>
      </c>
      <c r="AN553" s="6" t="e">
        <f t="shared" si="231"/>
        <v>#N/A</v>
      </c>
      <c r="AO553" s="6"/>
      <c r="AP553" s="6"/>
      <c r="AQ553" s="6"/>
      <c r="AR553" s="6"/>
      <c r="AS553" s="6"/>
      <c r="AT553" s="6"/>
      <c r="AU553" s="6"/>
      <c r="AV553" s="6"/>
      <c r="AW553" s="6">
        <f t="shared" si="232"/>
        <v>0</v>
      </c>
      <c r="AX553" s="6" t="e">
        <f t="shared" si="233"/>
        <v>#N/A</v>
      </c>
      <c r="AY553" s="6" t="str">
        <f t="shared" si="234"/>
        <v/>
      </c>
      <c r="AZ553" s="6" t="str">
        <f t="shared" si="235"/>
        <v/>
      </c>
      <c r="BA553" s="6" t="str">
        <f t="shared" si="236"/>
        <v/>
      </c>
      <c r="BB553" s="6" t="str">
        <f t="shared" si="237"/>
        <v/>
      </c>
      <c r="BC553" s="40"/>
      <c r="BI553" t="s">
        <v>1138</v>
      </c>
      <c r="CS553" s="286"/>
      <c r="CT553" s="288"/>
      <c r="CU553" s="331" t="str">
        <f t="shared" si="216"/>
        <v/>
      </c>
      <c r="CV553" s="1" t="str">
        <f t="shared" si="238"/>
        <v/>
      </c>
      <c r="CW553" s="1" t="str">
        <f t="shared" si="239"/>
        <v/>
      </c>
      <c r="CZ553" s="343" t="str">
        <f t="shared" si="217"/>
        <v/>
      </c>
    </row>
    <row r="554" spans="1:104" s="1" customFormat="1" ht="13.5" customHeight="1" x14ac:dyDescent="0.2">
      <c r="A554" s="61">
        <v>539</v>
      </c>
      <c r="B554" s="218"/>
      <c r="C554" s="218"/>
      <c r="D554" s="218"/>
      <c r="E554" s="218"/>
      <c r="F554" s="218"/>
      <c r="G554" s="218"/>
      <c r="H554" s="218"/>
      <c r="I554" s="218"/>
      <c r="J554" s="218"/>
      <c r="K554" s="218"/>
      <c r="L554" s="219"/>
      <c r="M554" s="218"/>
      <c r="N554" s="254"/>
      <c r="O554" s="255"/>
      <c r="P554" s="293" t="str">
        <f>IF(G554="R",IF(OR(AND(実績自動車一覧!H554=SUM(実績事業所!$B$2-1),3&lt;実績自動車一覧!I554),AND(実績自動車一覧!H554=実績事業所!$B$2,4&gt;実績自動車一覧!I554)),"新規",""),"")</f>
        <v/>
      </c>
      <c r="Q554" s="290"/>
      <c r="R554" s="259"/>
      <c r="S554" s="204"/>
      <c r="T554" s="84"/>
      <c r="U554" s="85"/>
      <c r="V554" s="86"/>
      <c r="W554" s="87"/>
      <c r="X554" s="87"/>
      <c r="Y554" s="106"/>
      <c r="Z554" s="16"/>
      <c r="AA554" s="15" t="str">
        <f t="shared" si="218"/>
        <v/>
      </c>
      <c r="AB554" s="15" t="str">
        <f t="shared" si="219"/>
        <v/>
      </c>
      <c r="AC554" s="14" t="str">
        <f t="shared" si="220"/>
        <v/>
      </c>
      <c r="AD554" s="6" t="e">
        <f t="shared" si="221"/>
        <v>#N/A</v>
      </c>
      <c r="AE554" s="6" t="e">
        <f t="shared" si="222"/>
        <v>#N/A</v>
      </c>
      <c r="AF554" s="6" t="e">
        <f t="shared" si="223"/>
        <v>#N/A</v>
      </c>
      <c r="AG554" s="6" t="str">
        <f t="shared" si="224"/>
        <v/>
      </c>
      <c r="AH554" s="6">
        <f t="shared" si="225"/>
        <v>1</v>
      </c>
      <c r="AI554" s="6" t="e">
        <f t="shared" si="226"/>
        <v>#N/A</v>
      </c>
      <c r="AJ554" s="6" t="e">
        <f t="shared" si="227"/>
        <v>#N/A</v>
      </c>
      <c r="AK554" s="6" t="e">
        <f t="shared" si="228"/>
        <v>#N/A</v>
      </c>
      <c r="AL554" s="6" t="e">
        <f t="shared" si="229"/>
        <v>#N/A</v>
      </c>
      <c r="AM554" s="7" t="str">
        <f t="shared" si="230"/>
        <v xml:space="preserve"> </v>
      </c>
      <c r="AN554" s="6" t="e">
        <f t="shared" si="231"/>
        <v>#N/A</v>
      </c>
      <c r="AO554" s="6"/>
      <c r="AP554" s="6"/>
      <c r="AQ554" s="6"/>
      <c r="AR554" s="6"/>
      <c r="AS554" s="6"/>
      <c r="AT554" s="6"/>
      <c r="AU554" s="6"/>
      <c r="AV554" s="6"/>
      <c r="AW554" s="6">
        <f t="shared" si="232"/>
        <v>0</v>
      </c>
      <c r="AX554" s="6" t="e">
        <f t="shared" si="233"/>
        <v>#N/A</v>
      </c>
      <c r="AY554" s="6" t="str">
        <f t="shared" si="234"/>
        <v/>
      </c>
      <c r="AZ554" s="6" t="str">
        <f t="shared" si="235"/>
        <v/>
      </c>
      <c r="BA554" s="6" t="str">
        <f t="shared" si="236"/>
        <v/>
      </c>
      <c r="BB554" s="6" t="str">
        <f t="shared" si="237"/>
        <v/>
      </c>
      <c r="BC554" s="40"/>
      <c r="BI554" t="s">
        <v>1137</v>
      </c>
      <c r="CS554" s="286"/>
      <c r="CT554" s="288"/>
      <c r="CU554" s="331" t="str">
        <f t="shared" si="216"/>
        <v/>
      </c>
      <c r="CV554" s="1" t="str">
        <f t="shared" si="238"/>
        <v/>
      </c>
      <c r="CW554" s="1" t="str">
        <f t="shared" si="239"/>
        <v/>
      </c>
      <c r="CZ554" s="343" t="str">
        <f t="shared" si="217"/>
        <v/>
      </c>
    </row>
    <row r="555" spans="1:104" s="1" customFormat="1" ht="13.5" customHeight="1" x14ac:dyDescent="0.2">
      <c r="A555" s="61">
        <v>540</v>
      </c>
      <c r="B555" s="218"/>
      <c r="C555" s="218"/>
      <c r="D555" s="218"/>
      <c r="E555" s="218"/>
      <c r="F555" s="218"/>
      <c r="G555" s="218"/>
      <c r="H555" s="218"/>
      <c r="I555" s="218"/>
      <c r="J555" s="218"/>
      <c r="K555" s="218"/>
      <c r="L555" s="219"/>
      <c r="M555" s="218"/>
      <c r="N555" s="254"/>
      <c r="O555" s="255"/>
      <c r="P555" s="293" t="str">
        <f>IF(G555="R",IF(OR(AND(実績自動車一覧!H555=SUM(実績事業所!$B$2-1),3&lt;実績自動車一覧!I555),AND(実績自動車一覧!H555=実績事業所!$B$2,4&gt;実績自動車一覧!I555)),"新規",""),"")</f>
        <v/>
      </c>
      <c r="Q555" s="290"/>
      <c r="R555" s="259"/>
      <c r="S555" s="204"/>
      <c r="T555" s="84"/>
      <c r="U555" s="85"/>
      <c r="V555" s="86"/>
      <c r="W555" s="87"/>
      <c r="X555" s="87"/>
      <c r="Y555" s="106"/>
      <c r="Z555" s="16"/>
      <c r="AA555" s="15" t="str">
        <f t="shared" si="218"/>
        <v/>
      </c>
      <c r="AB555" s="15" t="str">
        <f t="shared" si="219"/>
        <v/>
      </c>
      <c r="AC555" s="14" t="str">
        <f t="shared" si="220"/>
        <v/>
      </c>
      <c r="AD555" s="6" t="e">
        <f t="shared" si="221"/>
        <v>#N/A</v>
      </c>
      <c r="AE555" s="6" t="e">
        <f t="shared" si="222"/>
        <v>#N/A</v>
      </c>
      <c r="AF555" s="6" t="e">
        <f t="shared" si="223"/>
        <v>#N/A</v>
      </c>
      <c r="AG555" s="6" t="str">
        <f t="shared" si="224"/>
        <v/>
      </c>
      <c r="AH555" s="6">
        <f t="shared" si="225"/>
        <v>1</v>
      </c>
      <c r="AI555" s="6" t="e">
        <f t="shared" si="226"/>
        <v>#N/A</v>
      </c>
      <c r="AJ555" s="6" t="e">
        <f t="shared" si="227"/>
        <v>#N/A</v>
      </c>
      <c r="AK555" s="6" t="e">
        <f t="shared" si="228"/>
        <v>#N/A</v>
      </c>
      <c r="AL555" s="6" t="e">
        <f t="shared" si="229"/>
        <v>#N/A</v>
      </c>
      <c r="AM555" s="7" t="str">
        <f t="shared" si="230"/>
        <v xml:space="preserve"> </v>
      </c>
      <c r="AN555" s="6" t="e">
        <f t="shared" si="231"/>
        <v>#N/A</v>
      </c>
      <c r="AO555" s="6"/>
      <c r="AP555" s="6"/>
      <c r="AQ555" s="6"/>
      <c r="AR555" s="6"/>
      <c r="AS555" s="6"/>
      <c r="AT555" s="6"/>
      <c r="AU555" s="6"/>
      <c r="AV555" s="6"/>
      <c r="AW555" s="6">
        <f t="shared" si="232"/>
        <v>0</v>
      </c>
      <c r="AX555" s="6" t="e">
        <f t="shared" si="233"/>
        <v>#N/A</v>
      </c>
      <c r="AY555" s="6" t="str">
        <f t="shared" si="234"/>
        <v/>
      </c>
      <c r="AZ555" s="6" t="str">
        <f t="shared" si="235"/>
        <v/>
      </c>
      <c r="BA555" s="6" t="str">
        <f t="shared" si="236"/>
        <v/>
      </c>
      <c r="BB555" s="6" t="str">
        <f t="shared" si="237"/>
        <v/>
      </c>
      <c r="BC555" s="40"/>
      <c r="BI555" t="s">
        <v>526</v>
      </c>
      <c r="CS555" s="286"/>
      <c r="CT555" s="288"/>
      <c r="CU555" s="331" t="str">
        <f t="shared" si="216"/>
        <v/>
      </c>
      <c r="CV555" s="1" t="str">
        <f t="shared" si="238"/>
        <v/>
      </c>
      <c r="CW555" s="1" t="str">
        <f t="shared" si="239"/>
        <v/>
      </c>
      <c r="CZ555" s="343" t="str">
        <f t="shared" si="217"/>
        <v/>
      </c>
    </row>
    <row r="556" spans="1:104" s="1" customFormat="1" ht="13.5" customHeight="1" x14ac:dyDescent="0.2">
      <c r="A556" s="61">
        <v>541</v>
      </c>
      <c r="B556" s="218"/>
      <c r="C556" s="218"/>
      <c r="D556" s="218"/>
      <c r="E556" s="218"/>
      <c r="F556" s="218"/>
      <c r="G556" s="218"/>
      <c r="H556" s="218"/>
      <c r="I556" s="218"/>
      <c r="J556" s="218"/>
      <c r="K556" s="218"/>
      <c r="L556" s="219"/>
      <c r="M556" s="218"/>
      <c r="N556" s="254"/>
      <c r="O556" s="255"/>
      <c r="P556" s="293" t="str">
        <f>IF(G556="R",IF(OR(AND(実績自動車一覧!H556=SUM(実績事業所!$B$2-1),3&lt;実績自動車一覧!I556),AND(実績自動車一覧!H556=実績事業所!$B$2,4&gt;実績自動車一覧!I556)),"新規",""),"")</f>
        <v/>
      </c>
      <c r="Q556" s="290"/>
      <c r="R556" s="259"/>
      <c r="S556" s="204"/>
      <c r="T556" s="84"/>
      <c r="U556" s="85"/>
      <c r="V556" s="86"/>
      <c r="W556" s="87"/>
      <c r="X556" s="87"/>
      <c r="Y556" s="106"/>
      <c r="Z556" s="16"/>
      <c r="AA556" s="15" t="str">
        <f t="shared" si="218"/>
        <v/>
      </c>
      <c r="AB556" s="15" t="str">
        <f t="shared" si="219"/>
        <v/>
      </c>
      <c r="AC556" s="14" t="str">
        <f t="shared" si="220"/>
        <v/>
      </c>
      <c r="AD556" s="6" t="e">
        <f t="shared" si="221"/>
        <v>#N/A</v>
      </c>
      <c r="AE556" s="6" t="e">
        <f t="shared" si="222"/>
        <v>#N/A</v>
      </c>
      <c r="AF556" s="6" t="e">
        <f t="shared" si="223"/>
        <v>#N/A</v>
      </c>
      <c r="AG556" s="6" t="str">
        <f t="shared" si="224"/>
        <v/>
      </c>
      <c r="AH556" s="6">
        <f t="shared" si="225"/>
        <v>1</v>
      </c>
      <c r="AI556" s="6" t="e">
        <f t="shared" si="226"/>
        <v>#N/A</v>
      </c>
      <c r="AJ556" s="6" t="e">
        <f t="shared" si="227"/>
        <v>#N/A</v>
      </c>
      <c r="AK556" s="6" t="e">
        <f t="shared" si="228"/>
        <v>#N/A</v>
      </c>
      <c r="AL556" s="6" t="e">
        <f t="shared" si="229"/>
        <v>#N/A</v>
      </c>
      <c r="AM556" s="7" t="str">
        <f t="shared" si="230"/>
        <v xml:space="preserve"> </v>
      </c>
      <c r="AN556" s="6" t="e">
        <f t="shared" si="231"/>
        <v>#N/A</v>
      </c>
      <c r="AO556" s="6"/>
      <c r="AP556" s="6"/>
      <c r="AQ556" s="6"/>
      <c r="AR556" s="6"/>
      <c r="AS556" s="6"/>
      <c r="AT556" s="6"/>
      <c r="AU556" s="6"/>
      <c r="AV556" s="6"/>
      <c r="AW556" s="6">
        <f t="shared" si="232"/>
        <v>0</v>
      </c>
      <c r="AX556" s="6" t="e">
        <f t="shared" si="233"/>
        <v>#N/A</v>
      </c>
      <c r="AY556" s="6" t="str">
        <f t="shared" si="234"/>
        <v/>
      </c>
      <c r="AZ556" s="6" t="str">
        <f t="shared" si="235"/>
        <v/>
      </c>
      <c r="BA556" s="6" t="str">
        <f t="shared" si="236"/>
        <v/>
      </c>
      <c r="BB556" s="6" t="str">
        <f t="shared" si="237"/>
        <v/>
      </c>
      <c r="BC556" s="40"/>
      <c r="BI556" t="s">
        <v>527</v>
      </c>
      <c r="CS556" s="286"/>
      <c r="CT556" s="288"/>
      <c r="CU556" s="331" t="str">
        <f t="shared" si="216"/>
        <v/>
      </c>
      <c r="CV556" s="1" t="str">
        <f t="shared" si="238"/>
        <v/>
      </c>
      <c r="CW556" s="1" t="str">
        <f t="shared" si="239"/>
        <v/>
      </c>
      <c r="CZ556" s="343" t="str">
        <f t="shared" si="217"/>
        <v/>
      </c>
    </row>
    <row r="557" spans="1:104" s="1" customFormat="1" ht="13.5" customHeight="1" x14ac:dyDescent="0.2">
      <c r="A557" s="61">
        <v>542</v>
      </c>
      <c r="B557" s="218"/>
      <c r="C557" s="218"/>
      <c r="D557" s="218"/>
      <c r="E557" s="218"/>
      <c r="F557" s="218"/>
      <c r="G557" s="218"/>
      <c r="H557" s="218"/>
      <c r="I557" s="218"/>
      <c r="J557" s="218"/>
      <c r="K557" s="218"/>
      <c r="L557" s="219"/>
      <c r="M557" s="218"/>
      <c r="N557" s="254"/>
      <c r="O557" s="255"/>
      <c r="P557" s="293" t="str">
        <f>IF(G557="R",IF(OR(AND(実績自動車一覧!H557=SUM(実績事業所!$B$2-1),3&lt;実績自動車一覧!I557),AND(実績自動車一覧!H557=実績事業所!$B$2,4&gt;実績自動車一覧!I557)),"新規",""),"")</f>
        <v/>
      </c>
      <c r="Q557" s="290"/>
      <c r="R557" s="259"/>
      <c r="S557" s="204"/>
      <c r="T557" s="84"/>
      <c r="U557" s="85"/>
      <c r="V557" s="86"/>
      <c r="W557" s="87"/>
      <c r="X557" s="87"/>
      <c r="Y557" s="106"/>
      <c r="Z557" s="16"/>
      <c r="AA557" s="15" t="str">
        <f t="shared" si="218"/>
        <v/>
      </c>
      <c r="AB557" s="15" t="str">
        <f t="shared" si="219"/>
        <v/>
      </c>
      <c r="AC557" s="14" t="str">
        <f t="shared" si="220"/>
        <v/>
      </c>
      <c r="AD557" s="6" t="e">
        <f t="shared" si="221"/>
        <v>#N/A</v>
      </c>
      <c r="AE557" s="6" t="e">
        <f t="shared" si="222"/>
        <v>#N/A</v>
      </c>
      <c r="AF557" s="6" t="e">
        <f t="shared" si="223"/>
        <v>#N/A</v>
      </c>
      <c r="AG557" s="6" t="str">
        <f t="shared" si="224"/>
        <v/>
      </c>
      <c r="AH557" s="6">
        <f t="shared" si="225"/>
        <v>1</v>
      </c>
      <c r="AI557" s="6" t="e">
        <f t="shared" si="226"/>
        <v>#N/A</v>
      </c>
      <c r="AJ557" s="6" t="e">
        <f t="shared" si="227"/>
        <v>#N/A</v>
      </c>
      <c r="AK557" s="6" t="e">
        <f t="shared" si="228"/>
        <v>#N/A</v>
      </c>
      <c r="AL557" s="6" t="e">
        <f t="shared" si="229"/>
        <v>#N/A</v>
      </c>
      <c r="AM557" s="7" t="str">
        <f t="shared" si="230"/>
        <v xml:space="preserve"> </v>
      </c>
      <c r="AN557" s="6" t="e">
        <f t="shared" si="231"/>
        <v>#N/A</v>
      </c>
      <c r="AO557" s="6"/>
      <c r="AP557" s="6"/>
      <c r="AQ557" s="6"/>
      <c r="AR557" s="6"/>
      <c r="AS557" s="6"/>
      <c r="AT557" s="6"/>
      <c r="AU557" s="6"/>
      <c r="AV557" s="6"/>
      <c r="AW557" s="6">
        <f t="shared" si="232"/>
        <v>0</v>
      </c>
      <c r="AX557" s="6" t="e">
        <f t="shared" si="233"/>
        <v>#N/A</v>
      </c>
      <c r="AY557" s="6" t="str">
        <f t="shared" si="234"/>
        <v/>
      </c>
      <c r="AZ557" s="6" t="str">
        <f t="shared" si="235"/>
        <v/>
      </c>
      <c r="BA557" s="6" t="str">
        <f t="shared" si="236"/>
        <v/>
      </c>
      <c r="BB557" s="6" t="str">
        <f t="shared" si="237"/>
        <v/>
      </c>
      <c r="BC557" s="40"/>
      <c r="BI557" t="s">
        <v>528</v>
      </c>
      <c r="CS557" s="286"/>
      <c r="CT557" s="288"/>
      <c r="CU557" s="331" t="str">
        <f t="shared" si="216"/>
        <v/>
      </c>
      <c r="CV557" s="1" t="str">
        <f t="shared" si="238"/>
        <v/>
      </c>
      <c r="CW557" s="1" t="str">
        <f t="shared" si="239"/>
        <v/>
      </c>
      <c r="CZ557" s="343" t="str">
        <f t="shared" si="217"/>
        <v/>
      </c>
    </row>
    <row r="558" spans="1:104" s="1" customFormat="1" ht="13.5" customHeight="1" x14ac:dyDescent="0.2">
      <c r="A558" s="61">
        <v>543</v>
      </c>
      <c r="B558" s="218"/>
      <c r="C558" s="218"/>
      <c r="D558" s="218"/>
      <c r="E558" s="218"/>
      <c r="F558" s="218"/>
      <c r="G558" s="218"/>
      <c r="H558" s="218"/>
      <c r="I558" s="218"/>
      <c r="J558" s="218"/>
      <c r="K558" s="218"/>
      <c r="L558" s="219"/>
      <c r="M558" s="218"/>
      <c r="N558" s="254"/>
      <c r="O558" s="255"/>
      <c r="P558" s="293" t="str">
        <f>IF(G558="R",IF(OR(AND(実績自動車一覧!H558=SUM(実績事業所!$B$2-1),3&lt;実績自動車一覧!I558),AND(実績自動車一覧!H558=実績事業所!$B$2,4&gt;実績自動車一覧!I558)),"新規",""),"")</f>
        <v/>
      </c>
      <c r="Q558" s="290"/>
      <c r="R558" s="259"/>
      <c r="S558" s="204"/>
      <c r="T558" s="84"/>
      <c r="U558" s="85"/>
      <c r="V558" s="86"/>
      <c r="W558" s="87"/>
      <c r="X558" s="87"/>
      <c r="Y558" s="106"/>
      <c r="Z558" s="16"/>
      <c r="AA558" s="15" t="str">
        <f t="shared" si="218"/>
        <v/>
      </c>
      <c r="AB558" s="15" t="str">
        <f t="shared" si="219"/>
        <v/>
      </c>
      <c r="AC558" s="14" t="str">
        <f t="shared" si="220"/>
        <v/>
      </c>
      <c r="AD558" s="6" t="e">
        <f t="shared" si="221"/>
        <v>#N/A</v>
      </c>
      <c r="AE558" s="6" t="e">
        <f t="shared" si="222"/>
        <v>#N/A</v>
      </c>
      <c r="AF558" s="6" t="e">
        <f t="shared" si="223"/>
        <v>#N/A</v>
      </c>
      <c r="AG558" s="6" t="str">
        <f t="shared" si="224"/>
        <v/>
      </c>
      <c r="AH558" s="6">
        <f t="shared" si="225"/>
        <v>1</v>
      </c>
      <c r="AI558" s="6" t="e">
        <f t="shared" si="226"/>
        <v>#N/A</v>
      </c>
      <c r="AJ558" s="6" t="e">
        <f t="shared" si="227"/>
        <v>#N/A</v>
      </c>
      <c r="AK558" s="6" t="e">
        <f t="shared" si="228"/>
        <v>#N/A</v>
      </c>
      <c r="AL558" s="6" t="e">
        <f t="shared" si="229"/>
        <v>#N/A</v>
      </c>
      <c r="AM558" s="7" t="str">
        <f t="shared" si="230"/>
        <v xml:space="preserve"> </v>
      </c>
      <c r="AN558" s="6" t="e">
        <f t="shared" si="231"/>
        <v>#N/A</v>
      </c>
      <c r="AO558" s="6"/>
      <c r="AP558" s="6"/>
      <c r="AQ558" s="6"/>
      <c r="AR558" s="6"/>
      <c r="AS558" s="6"/>
      <c r="AT558" s="6"/>
      <c r="AU558" s="6"/>
      <c r="AV558" s="6"/>
      <c r="AW558" s="6">
        <f t="shared" si="232"/>
        <v>0</v>
      </c>
      <c r="AX558" s="6" t="e">
        <f t="shared" si="233"/>
        <v>#N/A</v>
      </c>
      <c r="AY558" s="6" t="str">
        <f t="shared" si="234"/>
        <v/>
      </c>
      <c r="AZ558" s="6" t="str">
        <f t="shared" si="235"/>
        <v/>
      </c>
      <c r="BA558" s="6" t="str">
        <f t="shared" si="236"/>
        <v/>
      </c>
      <c r="BB558" s="6" t="str">
        <f t="shared" si="237"/>
        <v/>
      </c>
      <c r="BC558" s="40"/>
      <c r="BI558" t="s">
        <v>529</v>
      </c>
      <c r="CS558" s="286"/>
      <c r="CT558" s="288"/>
      <c r="CU558" s="331" t="str">
        <f t="shared" si="216"/>
        <v/>
      </c>
      <c r="CV558" s="1" t="str">
        <f t="shared" si="238"/>
        <v/>
      </c>
      <c r="CW558" s="1" t="str">
        <f t="shared" si="239"/>
        <v/>
      </c>
      <c r="CZ558" s="343" t="str">
        <f t="shared" si="217"/>
        <v/>
      </c>
    </row>
    <row r="559" spans="1:104" s="1" customFormat="1" ht="13.5" customHeight="1" x14ac:dyDescent="0.2">
      <c r="A559" s="61">
        <v>544</v>
      </c>
      <c r="B559" s="218"/>
      <c r="C559" s="218"/>
      <c r="D559" s="218"/>
      <c r="E559" s="218"/>
      <c r="F559" s="218"/>
      <c r="G559" s="218"/>
      <c r="H559" s="218"/>
      <c r="I559" s="218"/>
      <c r="J559" s="218"/>
      <c r="K559" s="218"/>
      <c r="L559" s="219"/>
      <c r="M559" s="218"/>
      <c r="N559" s="254"/>
      <c r="O559" s="255"/>
      <c r="P559" s="293" t="str">
        <f>IF(G559="R",IF(OR(AND(実績自動車一覧!H559=SUM(実績事業所!$B$2-1),3&lt;実績自動車一覧!I559),AND(実績自動車一覧!H559=実績事業所!$B$2,4&gt;実績自動車一覧!I559)),"新規",""),"")</f>
        <v/>
      </c>
      <c r="Q559" s="290"/>
      <c r="R559" s="259"/>
      <c r="S559" s="204"/>
      <c r="T559" s="84"/>
      <c r="U559" s="85"/>
      <c r="V559" s="86"/>
      <c r="W559" s="87"/>
      <c r="X559" s="87"/>
      <c r="Y559" s="106"/>
      <c r="Z559" s="16"/>
      <c r="AA559" s="15" t="str">
        <f t="shared" si="218"/>
        <v/>
      </c>
      <c r="AB559" s="15" t="str">
        <f t="shared" si="219"/>
        <v/>
      </c>
      <c r="AC559" s="14" t="str">
        <f t="shared" si="220"/>
        <v/>
      </c>
      <c r="AD559" s="6" t="e">
        <f t="shared" si="221"/>
        <v>#N/A</v>
      </c>
      <c r="AE559" s="6" t="e">
        <f t="shared" si="222"/>
        <v>#N/A</v>
      </c>
      <c r="AF559" s="6" t="e">
        <f t="shared" si="223"/>
        <v>#N/A</v>
      </c>
      <c r="AG559" s="6" t="str">
        <f t="shared" si="224"/>
        <v/>
      </c>
      <c r="AH559" s="6">
        <f t="shared" si="225"/>
        <v>1</v>
      </c>
      <c r="AI559" s="6" t="e">
        <f t="shared" si="226"/>
        <v>#N/A</v>
      </c>
      <c r="AJ559" s="6" t="e">
        <f t="shared" si="227"/>
        <v>#N/A</v>
      </c>
      <c r="AK559" s="6" t="e">
        <f t="shared" si="228"/>
        <v>#N/A</v>
      </c>
      <c r="AL559" s="6" t="e">
        <f t="shared" si="229"/>
        <v>#N/A</v>
      </c>
      <c r="AM559" s="7" t="str">
        <f t="shared" si="230"/>
        <v xml:space="preserve"> </v>
      </c>
      <c r="AN559" s="6" t="e">
        <f t="shared" si="231"/>
        <v>#N/A</v>
      </c>
      <c r="AO559" s="6"/>
      <c r="AP559" s="6"/>
      <c r="AQ559" s="6"/>
      <c r="AR559" s="6"/>
      <c r="AS559" s="6"/>
      <c r="AT559" s="6"/>
      <c r="AU559" s="6"/>
      <c r="AV559" s="6"/>
      <c r="AW559" s="6">
        <f t="shared" si="232"/>
        <v>0</v>
      </c>
      <c r="AX559" s="6" t="e">
        <f t="shared" si="233"/>
        <v>#N/A</v>
      </c>
      <c r="AY559" s="6" t="str">
        <f t="shared" si="234"/>
        <v/>
      </c>
      <c r="AZ559" s="6" t="str">
        <f t="shared" si="235"/>
        <v/>
      </c>
      <c r="BA559" s="6" t="str">
        <f t="shared" si="236"/>
        <v/>
      </c>
      <c r="BB559" s="6" t="str">
        <f t="shared" si="237"/>
        <v/>
      </c>
      <c r="BC559" s="40"/>
      <c r="BI559" t="s">
        <v>530</v>
      </c>
      <c r="CS559" s="286"/>
      <c r="CT559" s="288"/>
      <c r="CU559" s="331" t="str">
        <f t="shared" si="216"/>
        <v/>
      </c>
      <c r="CV559" s="1" t="str">
        <f t="shared" si="238"/>
        <v/>
      </c>
      <c r="CW559" s="1" t="str">
        <f t="shared" si="239"/>
        <v/>
      </c>
      <c r="CZ559" s="343" t="str">
        <f t="shared" si="217"/>
        <v/>
      </c>
    </row>
    <row r="560" spans="1:104" s="1" customFormat="1" ht="13.5" customHeight="1" x14ac:dyDescent="0.2">
      <c r="A560" s="61">
        <v>545</v>
      </c>
      <c r="B560" s="218"/>
      <c r="C560" s="218"/>
      <c r="D560" s="218"/>
      <c r="E560" s="218"/>
      <c r="F560" s="218"/>
      <c r="G560" s="218"/>
      <c r="H560" s="218"/>
      <c r="I560" s="218"/>
      <c r="J560" s="218"/>
      <c r="K560" s="218"/>
      <c r="L560" s="219"/>
      <c r="M560" s="218"/>
      <c r="N560" s="254"/>
      <c r="O560" s="255"/>
      <c r="P560" s="293" t="str">
        <f>IF(G560="R",IF(OR(AND(実績自動車一覧!H560=SUM(実績事業所!$B$2-1),3&lt;実績自動車一覧!I560),AND(実績自動車一覧!H560=実績事業所!$B$2,4&gt;実績自動車一覧!I560)),"新規",""),"")</f>
        <v/>
      </c>
      <c r="Q560" s="290"/>
      <c r="R560" s="259"/>
      <c r="S560" s="204"/>
      <c r="T560" s="84"/>
      <c r="U560" s="85"/>
      <c r="V560" s="86"/>
      <c r="W560" s="87"/>
      <c r="X560" s="87"/>
      <c r="Y560" s="106"/>
      <c r="Z560" s="16"/>
      <c r="AA560" s="15" t="str">
        <f t="shared" si="218"/>
        <v/>
      </c>
      <c r="AB560" s="15" t="str">
        <f t="shared" si="219"/>
        <v/>
      </c>
      <c r="AC560" s="14" t="str">
        <f t="shared" si="220"/>
        <v/>
      </c>
      <c r="AD560" s="6" t="e">
        <f t="shared" si="221"/>
        <v>#N/A</v>
      </c>
      <c r="AE560" s="6" t="e">
        <f t="shared" si="222"/>
        <v>#N/A</v>
      </c>
      <c r="AF560" s="6" t="e">
        <f t="shared" si="223"/>
        <v>#N/A</v>
      </c>
      <c r="AG560" s="6" t="str">
        <f t="shared" si="224"/>
        <v/>
      </c>
      <c r="AH560" s="6">
        <f t="shared" si="225"/>
        <v>1</v>
      </c>
      <c r="AI560" s="6" t="e">
        <f t="shared" si="226"/>
        <v>#N/A</v>
      </c>
      <c r="AJ560" s="6" t="e">
        <f t="shared" si="227"/>
        <v>#N/A</v>
      </c>
      <c r="AK560" s="6" t="e">
        <f t="shared" si="228"/>
        <v>#N/A</v>
      </c>
      <c r="AL560" s="6" t="e">
        <f t="shared" si="229"/>
        <v>#N/A</v>
      </c>
      <c r="AM560" s="7" t="str">
        <f t="shared" si="230"/>
        <v xml:space="preserve"> </v>
      </c>
      <c r="AN560" s="6" t="e">
        <f t="shared" si="231"/>
        <v>#N/A</v>
      </c>
      <c r="AO560" s="6"/>
      <c r="AP560" s="6"/>
      <c r="AQ560" s="6"/>
      <c r="AR560" s="6"/>
      <c r="AS560" s="6"/>
      <c r="AT560" s="6"/>
      <c r="AU560" s="6"/>
      <c r="AV560" s="6"/>
      <c r="AW560" s="6">
        <f t="shared" si="232"/>
        <v>0</v>
      </c>
      <c r="AX560" s="6" t="e">
        <f t="shared" si="233"/>
        <v>#N/A</v>
      </c>
      <c r="AY560" s="6" t="str">
        <f t="shared" si="234"/>
        <v/>
      </c>
      <c r="AZ560" s="6" t="str">
        <f t="shared" si="235"/>
        <v/>
      </c>
      <c r="BA560" s="6" t="str">
        <f t="shared" si="236"/>
        <v/>
      </c>
      <c r="BB560" s="6" t="str">
        <f t="shared" si="237"/>
        <v/>
      </c>
      <c r="BC560" s="40"/>
      <c r="BI560" t="s">
        <v>531</v>
      </c>
      <c r="CS560" s="286"/>
      <c r="CT560" s="288"/>
      <c r="CU560" s="331" t="str">
        <f t="shared" si="216"/>
        <v/>
      </c>
      <c r="CV560" s="1" t="str">
        <f t="shared" si="238"/>
        <v/>
      </c>
      <c r="CW560" s="1" t="str">
        <f t="shared" si="239"/>
        <v/>
      </c>
      <c r="CZ560" s="343" t="str">
        <f t="shared" si="217"/>
        <v/>
      </c>
    </row>
    <row r="561" spans="1:104" s="1" customFormat="1" ht="13.5" customHeight="1" x14ac:dyDescent="0.2">
      <c r="A561" s="61">
        <v>546</v>
      </c>
      <c r="B561" s="218"/>
      <c r="C561" s="218"/>
      <c r="D561" s="218"/>
      <c r="E561" s="218"/>
      <c r="F561" s="218"/>
      <c r="G561" s="218"/>
      <c r="H561" s="218"/>
      <c r="I561" s="218"/>
      <c r="J561" s="218"/>
      <c r="K561" s="218"/>
      <c r="L561" s="219"/>
      <c r="M561" s="218"/>
      <c r="N561" s="254"/>
      <c r="O561" s="255"/>
      <c r="P561" s="293" t="str">
        <f>IF(G561="R",IF(OR(AND(実績自動車一覧!H561=SUM(実績事業所!$B$2-1),3&lt;実績自動車一覧!I561),AND(実績自動車一覧!H561=実績事業所!$B$2,4&gt;実績自動車一覧!I561)),"新規",""),"")</f>
        <v/>
      </c>
      <c r="Q561" s="290"/>
      <c r="R561" s="259"/>
      <c r="S561" s="204"/>
      <c r="T561" s="84"/>
      <c r="U561" s="85"/>
      <c r="V561" s="86"/>
      <c r="W561" s="87"/>
      <c r="X561" s="87"/>
      <c r="Y561" s="106"/>
      <c r="Z561" s="16"/>
      <c r="AA561" s="15" t="str">
        <f t="shared" si="218"/>
        <v/>
      </c>
      <c r="AB561" s="15" t="str">
        <f t="shared" si="219"/>
        <v/>
      </c>
      <c r="AC561" s="14" t="str">
        <f t="shared" si="220"/>
        <v/>
      </c>
      <c r="AD561" s="6" t="e">
        <f t="shared" si="221"/>
        <v>#N/A</v>
      </c>
      <c r="AE561" s="6" t="e">
        <f t="shared" si="222"/>
        <v>#N/A</v>
      </c>
      <c r="AF561" s="6" t="e">
        <f t="shared" si="223"/>
        <v>#N/A</v>
      </c>
      <c r="AG561" s="6" t="str">
        <f t="shared" si="224"/>
        <v/>
      </c>
      <c r="AH561" s="6">
        <f t="shared" si="225"/>
        <v>1</v>
      </c>
      <c r="AI561" s="6" t="e">
        <f t="shared" si="226"/>
        <v>#N/A</v>
      </c>
      <c r="AJ561" s="6" t="e">
        <f t="shared" si="227"/>
        <v>#N/A</v>
      </c>
      <c r="AK561" s="6" t="e">
        <f t="shared" si="228"/>
        <v>#N/A</v>
      </c>
      <c r="AL561" s="6" t="e">
        <f t="shared" si="229"/>
        <v>#N/A</v>
      </c>
      <c r="AM561" s="7" t="str">
        <f t="shared" si="230"/>
        <v xml:space="preserve"> </v>
      </c>
      <c r="AN561" s="6" t="e">
        <f t="shared" si="231"/>
        <v>#N/A</v>
      </c>
      <c r="AO561" s="6"/>
      <c r="AP561" s="6"/>
      <c r="AQ561" s="6"/>
      <c r="AR561" s="6"/>
      <c r="AS561" s="6"/>
      <c r="AT561" s="6"/>
      <c r="AU561" s="6"/>
      <c r="AV561" s="6"/>
      <c r="AW561" s="6">
        <f t="shared" si="232"/>
        <v>0</v>
      </c>
      <c r="AX561" s="6" t="e">
        <f t="shared" si="233"/>
        <v>#N/A</v>
      </c>
      <c r="AY561" s="6" t="str">
        <f t="shared" si="234"/>
        <v/>
      </c>
      <c r="AZ561" s="6" t="str">
        <f t="shared" si="235"/>
        <v/>
      </c>
      <c r="BA561" s="6" t="str">
        <f t="shared" si="236"/>
        <v/>
      </c>
      <c r="BB561" s="6" t="str">
        <f t="shared" si="237"/>
        <v/>
      </c>
      <c r="BC561" s="40"/>
      <c r="BI561" t="s">
        <v>532</v>
      </c>
      <c r="CS561" s="286"/>
      <c r="CT561" s="288"/>
      <c r="CU561" s="331" t="str">
        <f t="shared" si="216"/>
        <v/>
      </c>
      <c r="CV561" s="1" t="str">
        <f t="shared" si="238"/>
        <v/>
      </c>
      <c r="CW561" s="1" t="str">
        <f t="shared" si="239"/>
        <v/>
      </c>
      <c r="CZ561" s="343" t="str">
        <f t="shared" si="217"/>
        <v/>
      </c>
    </row>
    <row r="562" spans="1:104" s="1" customFormat="1" ht="13.5" customHeight="1" x14ac:dyDescent="0.2">
      <c r="A562" s="61">
        <v>547</v>
      </c>
      <c r="B562" s="218"/>
      <c r="C562" s="218"/>
      <c r="D562" s="218"/>
      <c r="E562" s="218"/>
      <c r="F562" s="218"/>
      <c r="G562" s="218"/>
      <c r="H562" s="218"/>
      <c r="I562" s="218"/>
      <c r="J562" s="218"/>
      <c r="K562" s="218"/>
      <c r="L562" s="219"/>
      <c r="M562" s="218"/>
      <c r="N562" s="254"/>
      <c r="O562" s="255"/>
      <c r="P562" s="293" t="str">
        <f>IF(G562="R",IF(OR(AND(実績自動車一覧!H562=SUM(実績事業所!$B$2-1),3&lt;実績自動車一覧!I562),AND(実績自動車一覧!H562=実績事業所!$B$2,4&gt;実績自動車一覧!I562)),"新規",""),"")</f>
        <v/>
      </c>
      <c r="Q562" s="290"/>
      <c r="R562" s="259"/>
      <c r="S562" s="204"/>
      <c r="T562" s="84"/>
      <c r="U562" s="85"/>
      <c r="V562" s="86"/>
      <c r="W562" s="87"/>
      <c r="X562" s="87"/>
      <c r="Y562" s="106"/>
      <c r="Z562" s="16"/>
      <c r="AA562" s="15" t="str">
        <f t="shared" si="218"/>
        <v/>
      </c>
      <c r="AB562" s="15" t="str">
        <f t="shared" si="219"/>
        <v/>
      </c>
      <c r="AC562" s="14" t="str">
        <f t="shared" si="220"/>
        <v/>
      </c>
      <c r="AD562" s="6" t="e">
        <f t="shared" si="221"/>
        <v>#N/A</v>
      </c>
      <c r="AE562" s="6" t="e">
        <f t="shared" si="222"/>
        <v>#N/A</v>
      </c>
      <c r="AF562" s="6" t="e">
        <f t="shared" si="223"/>
        <v>#N/A</v>
      </c>
      <c r="AG562" s="6" t="str">
        <f t="shared" si="224"/>
        <v/>
      </c>
      <c r="AH562" s="6">
        <f t="shared" si="225"/>
        <v>1</v>
      </c>
      <c r="AI562" s="6" t="e">
        <f t="shared" si="226"/>
        <v>#N/A</v>
      </c>
      <c r="AJ562" s="6" t="e">
        <f t="shared" si="227"/>
        <v>#N/A</v>
      </c>
      <c r="AK562" s="6" t="e">
        <f t="shared" si="228"/>
        <v>#N/A</v>
      </c>
      <c r="AL562" s="6" t="e">
        <f t="shared" si="229"/>
        <v>#N/A</v>
      </c>
      <c r="AM562" s="7" t="str">
        <f t="shared" si="230"/>
        <v xml:space="preserve"> </v>
      </c>
      <c r="AN562" s="6" t="e">
        <f t="shared" si="231"/>
        <v>#N/A</v>
      </c>
      <c r="AO562" s="6"/>
      <c r="AP562" s="6"/>
      <c r="AQ562" s="6"/>
      <c r="AR562" s="6"/>
      <c r="AS562" s="6"/>
      <c r="AT562" s="6"/>
      <c r="AU562" s="6"/>
      <c r="AV562" s="6"/>
      <c r="AW562" s="6">
        <f t="shared" si="232"/>
        <v>0</v>
      </c>
      <c r="AX562" s="6" t="e">
        <f t="shared" si="233"/>
        <v>#N/A</v>
      </c>
      <c r="AY562" s="6" t="str">
        <f t="shared" si="234"/>
        <v/>
      </c>
      <c r="AZ562" s="6" t="str">
        <f t="shared" si="235"/>
        <v/>
      </c>
      <c r="BA562" s="6" t="str">
        <f t="shared" si="236"/>
        <v/>
      </c>
      <c r="BB562" s="6" t="str">
        <f t="shared" si="237"/>
        <v/>
      </c>
      <c r="BC562" s="40"/>
      <c r="BI562" t="s">
        <v>533</v>
      </c>
      <c r="CS562" s="286"/>
      <c r="CT562" s="288"/>
      <c r="CU562" s="331" t="str">
        <f t="shared" si="216"/>
        <v/>
      </c>
      <c r="CV562" s="1" t="str">
        <f t="shared" si="238"/>
        <v/>
      </c>
      <c r="CW562" s="1" t="str">
        <f t="shared" si="239"/>
        <v/>
      </c>
      <c r="CZ562" s="343" t="str">
        <f t="shared" si="217"/>
        <v/>
      </c>
    </row>
    <row r="563" spans="1:104" s="1" customFormat="1" ht="13.5" customHeight="1" x14ac:dyDescent="0.2">
      <c r="A563" s="61">
        <v>548</v>
      </c>
      <c r="B563" s="218"/>
      <c r="C563" s="218"/>
      <c r="D563" s="218"/>
      <c r="E563" s="218"/>
      <c r="F563" s="218"/>
      <c r="G563" s="218"/>
      <c r="H563" s="218"/>
      <c r="I563" s="218"/>
      <c r="J563" s="218"/>
      <c r="K563" s="218"/>
      <c r="L563" s="219"/>
      <c r="M563" s="218"/>
      <c r="N563" s="254"/>
      <c r="O563" s="255"/>
      <c r="P563" s="293" t="str">
        <f>IF(G563="R",IF(OR(AND(実績自動車一覧!H563=SUM(実績事業所!$B$2-1),3&lt;実績自動車一覧!I563),AND(実績自動車一覧!H563=実績事業所!$B$2,4&gt;実績自動車一覧!I563)),"新規",""),"")</f>
        <v/>
      </c>
      <c r="Q563" s="290"/>
      <c r="R563" s="259"/>
      <c r="S563" s="204"/>
      <c r="T563" s="84"/>
      <c r="U563" s="85"/>
      <c r="V563" s="86"/>
      <c r="W563" s="87"/>
      <c r="X563" s="87"/>
      <c r="Y563" s="106"/>
      <c r="Z563" s="16"/>
      <c r="AA563" s="15" t="str">
        <f t="shared" si="218"/>
        <v/>
      </c>
      <c r="AB563" s="15" t="str">
        <f t="shared" si="219"/>
        <v/>
      </c>
      <c r="AC563" s="14" t="str">
        <f t="shared" si="220"/>
        <v/>
      </c>
      <c r="AD563" s="6" t="e">
        <f t="shared" si="221"/>
        <v>#N/A</v>
      </c>
      <c r="AE563" s="6" t="e">
        <f t="shared" si="222"/>
        <v>#N/A</v>
      </c>
      <c r="AF563" s="6" t="e">
        <f t="shared" si="223"/>
        <v>#N/A</v>
      </c>
      <c r="AG563" s="6" t="str">
        <f t="shared" si="224"/>
        <v/>
      </c>
      <c r="AH563" s="6">
        <f t="shared" si="225"/>
        <v>1</v>
      </c>
      <c r="AI563" s="6" t="e">
        <f t="shared" si="226"/>
        <v>#N/A</v>
      </c>
      <c r="AJ563" s="6" t="e">
        <f t="shared" si="227"/>
        <v>#N/A</v>
      </c>
      <c r="AK563" s="6" t="e">
        <f t="shared" si="228"/>
        <v>#N/A</v>
      </c>
      <c r="AL563" s="6" t="e">
        <f t="shared" si="229"/>
        <v>#N/A</v>
      </c>
      <c r="AM563" s="7" t="str">
        <f t="shared" si="230"/>
        <v xml:space="preserve"> </v>
      </c>
      <c r="AN563" s="6" t="e">
        <f t="shared" si="231"/>
        <v>#N/A</v>
      </c>
      <c r="AO563" s="6"/>
      <c r="AP563" s="6"/>
      <c r="AQ563" s="6"/>
      <c r="AR563" s="6"/>
      <c r="AS563" s="6"/>
      <c r="AT563" s="6"/>
      <c r="AU563" s="6"/>
      <c r="AV563" s="6"/>
      <c r="AW563" s="6">
        <f t="shared" si="232"/>
        <v>0</v>
      </c>
      <c r="AX563" s="6" t="e">
        <f t="shared" si="233"/>
        <v>#N/A</v>
      </c>
      <c r="AY563" s="6" t="str">
        <f t="shared" si="234"/>
        <v/>
      </c>
      <c r="AZ563" s="6" t="str">
        <f t="shared" si="235"/>
        <v/>
      </c>
      <c r="BA563" s="6" t="str">
        <f t="shared" si="236"/>
        <v/>
      </c>
      <c r="BB563" s="6" t="str">
        <f t="shared" si="237"/>
        <v/>
      </c>
      <c r="BC563" s="40"/>
      <c r="BI563" t="s">
        <v>534</v>
      </c>
      <c r="CS563" s="286"/>
      <c r="CT563" s="288"/>
      <c r="CU563" s="331" t="str">
        <f t="shared" si="216"/>
        <v/>
      </c>
      <c r="CV563" s="1" t="str">
        <f t="shared" si="238"/>
        <v/>
      </c>
      <c r="CW563" s="1" t="str">
        <f t="shared" si="239"/>
        <v/>
      </c>
      <c r="CZ563" s="343" t="str">
        <f t="shared" si="217"/>
        <v/>
      </c>
    </row>
    <row r="564" spans="1:104" s="1" customFormat="1" ht="13.5" customHeight="1" x14ac:dyDescent="0.2">
      <c r="A564" s="61">
        <v>549</v>
      </c>
      <c r="B564" s="218"/>
      <c r="C564" s="218"/>
      <c r="D564" s="218"/>
      <c r="E564" s="218"/>
      <c r="F564" s="218"/>
      <c r="G564" s="218"/>
      <c r="H564" s="218"/>
      <c r="I564" s="218"/>
      <c r="J564" s="218"/>
      <c r="K564" s="218"/>
      <c r="L564" s="219"/>
      <c r="M564" s="218"/>
      <c r="N564" s="254"/>
      <c r="O564" s="255"/>
      <c r="P564" s="293" t="str">
        <f>IF(G564="R",IF(OR(AND(実績自動車一覧!H564=SUM(実績事業所!$B$2-1),3&lt;実績自動車一覧!I564),AND(実績自動車一覧!H564=実績事業所!$B$2,4&gt;実績自動車一覧!I564)),"新規",""),"")</f>
        <v/>
      </c>
      <c r="Q564" s="290"/>
      <c r="R564" s="259"/>
      <c r="S564" s="204"/>
      <c r="T564" s="84"/>
      <c r="U564" s="85"/>
      <c r="V564" s="86"/>
      <c r="W564" s="87"/>
      <c r="X564" s="87"/>
      <c r="Y564" s="106"/>
      <c r="Z564" s="16"/>
      <c r="AA564" s="15" t="str">
        <f t="shared" si="218"/>
        <v/>
      </c>
      <c r="AB564" s="15" t="str">
        <f t="shared" si="219"/>
        <v/>
      </c>
      <c r="AC564" s="14" t="str">
        <f t="shared" si="220"/>
        <v/>
      </c>
      <c r="AD564" s="6" t="e">
        <f t="shared" si="221"/>
        <v>#N/A</v>
      </c>
      <c r="AE564" s="6" t="e">
        <f t="shared" si="222"/>
        <v>#N/A</v>
      </c>
      <c r="AF564" s="6" t="e">
        <f t="shared" si="223"/>
        <v>#N/A</v>
      </c>
      <c r="AG564" s="6" t="str">
        <f t="shared" si="224"/>
        <v/>
      </c>
      <c r="AH564" s="6">
        <f t="shared" si="225"/>
        <v>1</v>
      </c>
      <c r="AI564" s="6" t="e">
        <f t="shared" si="226"/>
        <v>#N/A</v>
      </c>
      <c r="AJ564" s="6" t="e">
        <f t="shared" si="227"/>
        <v>#N/A</v>
      </c>
      <c r="AK564" s="6" t="e">
        <f t="shared" si="228"/>
        <v>#N/A</v>
      </c>
      <c r="AL564" s="6" t="e">
        <f t="shared" si="229"/>
        <v>#N/A</v>
      </c>
      <c r="AM564" s="7" t="str">
        <f t="shared" si="230"/>
        <v xml:space="preserve"> </v>
      </c>
      <c r="AN564" s="6" t="e">
        <f t="shared" si="231"/>
        <v>#N/A</v>
      </c>
      <c r="AO564" s="6"/>
      <c r="AP564" s="6"/>
      <c r="AQ564" s="6"/>
      <c r="AR564" s="6"/>
      <c r="AS564" s="6"/>
      <c r="AT564" s="6"/>
      <c r="AU564" s="6"/>
      <c r="AV564" s="6"/>
      <c r="AW564" s="6">
        <f t="shared" si="232"/>
        <v>0</v>
      </c>
      <c r="AX564" s="6" t="e">
        <f t="shared" si="233"/>
        <v>#N/A</v>
      </c>
      <c r="AY564" s="6" t="str">
        <f t="shared" si="234"/>
        <v/>
      </c>
      <c r="AZ564" s="6" t="str">
        <f t="shared" si="235"/>
        <v/>
      </c>
      <c r="BA564" s="6" t="str">
        <f t="shared" si="236"/>
        <v/>
      </c>
      <c r="BB564" s="6" t="str">
        <f t="shared" si="237"/>
        <v/>
      </c>
      <c r="BC564" s="40"/>
      <c r="BI564" t="s">
        <v>535</v>
      </c>
      <c r="CS564" s="286"/>
      <c r="CT564" s="288"/>
      <c r="CU564" s="331" t="str">
        <f t="shared" si="216"/>
        <v/>
      </c>
      <c r="CV564" s="1" t="str">
        <f t="shared" si="238"/>
        <v/>
      </c>
      <c r="CW564" s="1" t="str">
        <f t="shared" si="239"/>
        <v/>
      </c>
      <c r="CZ564" s="343" t="str">
        <f t="shared" si="217"/>
        <v/>
      </c>
    </row>
    <row r="565" spans="1:104" s="1" customFormat="1" ht="13.5" customHeight="1" x14ac:dyDescent="0.2">
      <c r="A565" s="61">
        <v>550</v>
      </c>
      <c r="B565" s="218"/>
      <c r="C565" s="218"/>
      <c r="D565" s="218"/>
      <c r="E565" s="218"/>
      <c r="F565" s="218"/>
      <c r="G565" s="218"/>
      <c r="H565" s="218"/>
      <c r="I565" s="218"/>
      <c r="J565" s="218"/>
      <c r="K565" s="218"/>
      <c r="L565" s="219"/>
      <c r="M565" s="218"/>
      <c r="N565" s="254"/>
      <c r="O565" s="255"/>
      <c r="P565" s="293" t="str">
        <f>IF(G565="R",IF(OR(AND(実績自動車一覧!H565=SUM(実績事業所!$B$2-1),3&lt;実績自動車一覧!I565),AND(実績自動車一覧!H565=実績事業所!$B$2,4&gt;実績自動車一覧!I565)),"新規",""),"")</f>
        <v/>
      </c>
      <c r="Q565" s="290"/>
      <c r="R565" s="259"/>
      <c r="S565" s="204"/>
      <c r="T565" s="84"/>
      <c r="U565" s="85"/>
      <c r="V565" s="86"/>
      <c r="W565" s="87"/>
      <c r="X565" s="87"/>
      <c r="Y565" s="106"/>
      <c r="Z565" s="16"/>
      <c r="AA565" s="15" t="str">
        <f t="shared" si="218"/>
        <v/>
      </c>
      <c r="AB565" s="15" t="str">
        <f t="shared" si="219"/>
        <v/>
      </c>
      <c r="AC565" s="14" t="str">
        <f t="shared" si="220"/>
        <v/>
      </c>
      <c r="AD565" s="6" t="e">
        <f t="shared" si="221"/>
        <v>#N/A</v>
      </c>
      <c r="AE565" s="6" t="e">
        <f t="shared" si="222"/>
        <v>#N/A</v>
      </c>
      <c r="AF565" s="6" t="e">
        <f t="shared" si="223"/>
        <v>#N/A</v>
      </c>
      <c r="AG565" s="6" t="str">
        <f t="shared" si="224"/>
        <v/>
      </c>
      <c r="AH565" s="6">
        <f t="shared" si="225"/>
        <v>1</v>
      </c>
      <c r="AI565" s="6" t="e">
        <f t="shared" si="226"/>
        <v>#N/A</v>
      </c>
      <c r="AJ565" s="6" t="e">
        <f t="shared" si="227"/>
        <v>#N/A</v>
      </c>
      <c r="AK565" s="6" t="e">
        <f t="shared" si="228"/>
        <v>#N/A</v>
      </c>
      <c r="AL565" s="6" t="e">
        <f t="shared" si="229"/>
        <v>#N/A</v>
      </c>
      <c r="AM565" s="7" t="str">
        <f t="shared" si="230"/>
        <v xml:space="preserve"> </v>
      </c>
      <c r="AN565" s="6" t="e">
        <f t="shared" si="231"/>
        <v>#N/A</v>
      </c>
      <c r="AO565" s="6"/>
      <c r="AP565" s="6"/>
      <c r="AQ565" s="6"/>
      <c r="AR565" s="6"/>
      <c r="AS565" s="6"/>
      <c r="AT565" s="6"/>
      <c r="AU565" s="6"/>
      <c r="AV565" s="6"/>
      <c r="AW565" s="6">
        <f t="shared" si="232"/>
        <v>0</v>
      </c>
      <c r="AX565" s="6" t="e">
        <f t="shared" si="233"/>
        <v>#N/A</v>
      </c>
      <c r="AY565" s="6" t="str">
        <f t="shared" si="234"/>
        <v/>
      </c>
      <c r="AZ565" s="6" t="str">
        <f t="shared" si="235"/>
        <v/>
      </c>
      <c r="BA565" s="6" t="str">
        <f t="shared" si="236"/>
        <v/>
      </c>
      <c r="BB565" s="6" t="str">
        <f t="shared" si="237"/>
        <v/>
      </c>
      <c r="BC565" s="40"/>
      <c r="BI565" t="s">
        <v>536</v>
      </c>
      <c r="CS565" s="286"/>
      <c r="CT565" s="288"/>
      <c r="CU565" s="331" t="str">
        <f t="shared" si="216"/>
        <v/>
      </c>
      <c r="CV565" s="1" t="str">
        <f t="shared" si="238"/>
        <v/>
      </c>
      <c r="CW565" s="1" t="str">
        <f t="shared" si="239"/>
        <v/>
      </c>
      <c r="CZ565" s="343" t="str">
        <f t="shared" si="217"/>
        <v/>
      </c>
    </row>
    <row r="566" spans="1:104" s="1" customFormat="1" ht="13.5" customHeight="1" x14ac:dyDescent="0.2">
      <c r="A566" s="61">
        <v>551</v>
      </c>
      <c r="B566" s="218"/>
      <c r="C566" s="218"/>
      <c r="D566" s="218"/>
      <c r="E566" s="218"/>
      <c r="F566" s="218"/>
      <c r="G566" s="218"/>
      <c r="H566" s="218"/>
      <c r="I566" s="218"/>
      <c r="J566" s="218"/>
      <c r="K566" s="218"/>
      <c r="L566" s="219"/>
      <c r="M566" s="218"/>
      <c r="N566" s="254"/>
      <c r="O566" s="255"/>
      <c r="P566" s="293" t="str">
        <f>IF(G566="R",IF(OR(AND(実績自動車一覧!H566=SUM(実績事業所!$B$2-1),3&lt;実績自動車一覧!I566),AND(実績自動車一覧!H566=実績事業所!$B$2,4&gt;実績自動車一覧!I566)),"新規",""),"")</f>
        <v/>
      </c>
      <c r="Q566" s="290"/>
      <c r="R566" s="259"/>
      <c r="S566" s="204"/>
      <c r="T566" s="84"/>
      <c r="U566" s="85"/>
      <c r="V566" s="86"/>
      <c r="W566" s="87"/>
      <c r="X566" s="87"/>
      <c r="Y566" s="106"/>
      <c r="Z566" s="16"/>
      <c r="AA566" s="15" t="str">
        <f t="shared" si="218"/>
        <v/>
      </c>
      <c r="AB566" s="15" t="str">
        <f t="shared" si="219"/>
        <v/>
      </c>
      <c r="AC566" s="14" t="str">
        <f t="shared" si="220"/>
        <v/>
      </c>
      <c r="AD566" s="6" t="e">
        <f t="shared" si="221"/>
        <v>#N/A</v>
      </c>
      <c r="AE566" s="6" t="e">
        <f t="shared" si="222"/>
        <v>#N/A</v>
      </c>
      <c r="AF566" s="6" t="e">
        <f t="shared" si="223"/>
        <v>#N/A</v>
      </c>
      <c r="AG566" s="6" t="str">
        <f t="shared" si="224"/>
        <v/>
      </c>
      <c r="AH566" s="6">
        <f t="shared" si="225"/>
        <v>1</v>
      </c>
      <c r="AI566" s="6" t="e">
        <f t="shared" si="226"/>
        <v>#N/A</v>
      </c>
      <c r="AJ566" s="6" t="e">
        <f t="shared" si="227"/>
        <v>#N/A</v>
      </c>
      <c r="AK566" s="6" t="e">
        <f t="shared" si="228"/>
        <v>#N/A</v>
      </c>
      <c r="AL566" s="6" t="e">
        <f t="shared" si="229"/>
        <v>#N/A</v>
      </c>
      <c r="AM566" s="7" t="str">
        <f t="shared" si="230"/>
        <v xml:space="preserve"> </v>
      </c>
      <c r="AN566" s="6" t="e">
        <f t="shared" si="231"/>
        <v>#N/A</v>
      </c>
      <c r="AO566" s="6"/>
      <c r="AP566" s="6"/>
      <c r="AQ566" s="6"/>
      <c r="AR566" s="6"/>
      <c r="AS566" s="6"/>
      <c r="AT566" s="6"/>
      <c r="AU566" s="6"/>
      <c r="AV566" s="6"/>
      <c r="AW566" s="6">
        <f t="shared" si="232"/>
        <v>0</v>
      </c>
      <c r="AX566" s="6" t="e">
        <f t="shared" si="233"/>
        <v>#N/A</v>
      </c>
      <c r="AY566" s="6" t="str">
        <f t="shared" si="234"/>
        <v/>
      </c>
      <c r="AZ566" s="6" t="str">
        <f t="shared" si="235"/>
        <v/>
      </c>
      <c r="BA566" s="6" t="str">
        <f t="shared" si="236"/>
        <v/>
      </c>
      <c r="BB566" s="6" t="str">
        <f t="shared" si="237"/>
        <v/>
      </c>
      <c r="BC566" s="40"/>
      <c r="BI566" t="s">
        <v>537</v>
      </c>
      <c r="CS566" s="286"/>
      <c r="CT566" s="288"/>
      <c r="CU566" s="331" t="str">
        <f t="shared" si="216"/>
        <v/>
      </c>
      <c r="CV566" s="1" t="str">
        <f t="shared" si="238"/>
        <v/>
      </c>
      <c r="CW566" s="1" t="str">
        <f t="shared" si="239"/>
        <v/>
      </c>
      <c r="CZ566" s="343" t="str">
        <f t="shared" si="217"/>
        <v/>
      </c>
    </row>
    <row r="567" spans="1:104" s="1" customFormat="1" ht="13.5" customHeight="1" x14ac:dyDescent="0.2">
      <c r="A567" s="61">
        <v>552</v>
      </c>
      <c r="B567" s="218"/>
      <c r="C567" s="218"/>
      <c r="D567" s="218"/>
      <c r="E567" s="218"/>
      <c r="F567" s="218"/>
      <c r="G567" s="218"/>
      <c r="H567" s="218"/>
      <c r="I567" s="218"/>
      <c r="J567" s="218"/>
      <c r="K567" s="218"/>
      <c r="L567" s="219"/>
      <c r="M567" s="218"/>
      <c r="N567" s="254"/>
      <c r="O567" s="255"/>
      <c r="P567" s="293" t="str">
        <f>IF(G567="R",IF(OR(AND(実績自動車一覧!H567=SUM(実績事業所!$B$2-1),3&lt;実績自動車一覧!I567),AND(実績自動車一覧!H567=実績事業所!$B$2,4&gt;実績自動車一覧!I567)),"新規",""),"")</f>
        <v/>
      </c>
      <c r="Q567" s="290"/>
      <c r="R567" s="259"/>
      <c r="S567" s="204"/>
      <c r="T567" s="84"/>
      <c r="U567" s="85"/>
      <c r="V567" s="86"/>
      <c r="W567" s="87"/>
      <c r="X567" s="87"/>
      <c r="Y567" s="106"/>
      <c r="Z567" s="16"/>
      <c r="AA567" s="15" t="str">
        <f t="shared" si="218"/>
        <v/>
      </c>
      <c r="AB567" s="15" t="str">
        <f t="shared" si="219"/>
        <v/>
      </c>
      <c r="AC567" s="14" t="str">
        <f t="shared" si="220"/>
        <v/>
      </c>
      <c r="AD567" s="6" t="e">
        <f t="shared" si="221"/>
        <v>#N/A</v>
      </c>
      <c r="AE567" s="6" t="e">
        <f t="shared" si="222"/>
        <v>#N/A</v>
      </c>
      <c r="AF567" s="6" t="e">
        <f t="shared" si="223"/>
        <v>#N/A</v>
      </c>
      <c r="AG567" s="6" t="str">
        <f t="shared" si="224"/>
        <v/>
      </c>
      <c r="AH567" s="6">
        <f t="shared" si="225"/>
        <v>1</v>
      </c>
      <c r="AI567" s="6" t="e">
        <f t="shared" si="226"/>
        <v>#N/A</v>
      </c>
      <c r="AJ567" s="6" t="e">
        <f t="shared" si="227"/>
        <v>#N/A</v>
      </c>
      <c r="AK567" s="6" t="e">
        <f t="shared" si="228"/>
        <v>#N/A</v>
      </c>
      <c r="AL567" s="6" t="e">
        <f t="shared" si="229"/>
        <v>#N/A</v>
      </c>
      <c r="AM567" s="7" t="str">
        <f t="shared" si="230"/>
        <v xml:space="preserve"> </v>
      </c>
      <c r="AN567" s="6" t="e">
        <f t="shared" si="231"/>
        <v>#N/A</v>
      </c>
      <c r="AO567" s="6"/>
      <c r="AP567" s="6"/>
      <c r="AQ567" s="6"/>
      <c r="AR567" s="6"/>
      <c r="AS567" s="6"/>
      <c r="AT567" s="6"/>
      <c r="AU567" s="6"/>
      <c r="AV567" s="6"/>
      <c r="AW567" s="6">
        <f t="shared" si="232"/>
        <v>0</v>
      </c>
      <c r="AX567" s="6" t="e">
        <f t="shared" si="233"/>
        <v>#N/A</v>
      </c>
      <c r="AY567" s="6" t="str">
        <f t="shared" si="234"/>
        <v/>
      </c>
      <c r="AZ567" s="6" t="str">
        <f t="shared" si="235"/>
        <v/>
      </c>
      <c r="BA567" s="6" t="str">
        <f t="shared" si="236"/>
        <v/>
      </c>
      <c r="BB567" s="6" t="str">
        <f t="shared" si="237"/>
        <v/>
      </c>
      <c r="BC567" s="40"/>
      <c r="BI567" t="s">
        <v>538</v>
      </c>
      <c r="CS567" s="286"/>
      <c r="CT567" s="288"/>
      <c r="CU567" s="331" t="str">
        <f t="shared" si="216"/>
        <v/>
      </c>
      <c r="CV567" s="1" t="str">
        <f t="shared" si="238"/>
        <v/>
      </c>
      <c r="CW567" s="1" t="str">
        <f t="shared" si="239"/>
        <v/>
      </c>
      <c r="CZ567" s="343" t="str">
        <f t="shared" si="217"/>
        <v/>
      </c>
    </row>
    <row r="568" spans="1:104" s="1" customFormat="1" ht="13.5" customHeight="1" x14ac:dyDescent="0.2">
      <c r="A568" s="61">
        <v>553</v>
      </c>
      <c r="B568" s="218"/>
      <c r="C568" s="218"/>
      <c r="D568" s="218"/>
      <c r="E568" s="218"/>
      <c r="F568" s="218"/>
      <c r="G568" s="218"/>
      <c r="H568" s="218"/>
      <c r="I568" s="218"/>
      <c r="J568" s="218"/>
      <c r="K568" s="218"/>
      <c r="L568" s="219"/>
      <c r="M568" s="218"/>
      <c r="N568" s="254"/>
      <c r="O568" s="255"/>
      <c r="P568" s="293" t="str">
        <f>IF(G568="R",IF(OR(AND(実績自動車一覧!H568=SUM(実績事業所!$B$2-1),3&lt;実績自動車一覧!I568),AND(実績自動車一覧!H568=実績事業所!$B$2,4&gt;実績自動車一覧!I568)),"新規",""),"")</f>
        <v/>
      </c>
      <c r="Q568" s="290"/>
      <c r="R568" s="259"/>
      <c r="S568" s="204"/>
      <c r="T568" s="84"/>
      <c r="U568" s="85"/>
      <c r="V568" s="86"/>
      <c r="W568" s="87"/>
      <c r="X568" s="87"/>
      <c r="Y568" s="106"/>
      <c r="Z568" s="16"/>
      <c r="AA568" s="15" t="str">
        <f t="shared" si="218"/>
        <v/>
      </c>
      <c r="AB568" s="15" t="str">
        <f t="shared" si="219"/>
        <v/>
      </c>
      <c r="AC568" s="14" t="str">
        <f t="shared" si="220"/>
        <v/>
      </c>
      <c r="AD568" s="6" t="e">
        <f t="shared" si="221"/>
        <v>#N/A</v>
      </c>
      <c r="AE568" s="6" t="e">
        <f t="shared" si="222"/>
        <v>#N/A</v>
      </c>
      <c r="AF568" s="6" t="e">
        <f t="shared" si="223"/>
        <v>#N/A</v>
      </c>
      <c r="AG568" s="6" t="str">
        <f t="shared" si="224"/>
        <v/>
      </c>
      <c r="AH568" s="6">
        <f t="shared" si="225"/>
        <v>1</v>
      </c>
      <c r="AI568" s="6" t="e">
        <f t="shared" si="226"/>
        <v>#N/A</v>
      </c>
      <c r="AJ568" s="6" t="e">
        <f t="shared" si="227"/>
        <v>#N/A</v>
      </c>
      <c r="AK568" s="6" t="e">
        <f t="shared" si="228"/>
        <v>#N/A</v>
      </c>
      <c r="AL568" s="6" t="e">
        <f t="shared" si="229"/>
        <v>#N/A</v>
      </c>
      <c r="AM568" s="7" t="str">
        <f t="shared" si="230"/>
        <v xml:space="preserve"> </v>
      </c>
      <c r="AN568" s="6" t="e">
        <f t="shared" si="231"/>
        <v>#N/A</v>
      </c>
      <c r="AO568" s="6"/>
      <c r="AP568" s="6"/>
      <c r="AQ568" s="6"/>
      <c r="AR568" s="6"/>
      <c r="AS568" s="6"/>
      <c r="AT568" s="6"/>
      <c r="AU568" s="6"/>
      <c r="AV568" s="6"/>
      <c r="AW568" s="6">
        <f t="shared" si="232"/>
        <v>0</v>
      </c>
      <c r="AX568" s="6" t="e">
        <f t="shared" si="233"/>
        <v>#N/A</v>
      </c>
      <c r="AY568" s="6" t="str">
        <f t="shared" si="234"/>
        <v/>
      </c>
      <c r="AZ568" s="6" t="str">
        <f t="shared" si="235"/>
        <v/>
      </c>
      <c r="BA568" s="6" t="str">
        <f t="shared" si="236"/>
        <v/>
      </c>
      <c r="BB568" s="6" t="str">
        <f t="shared" si="237"/>
        <v/>
      </c>
      <c r="BC568" s="40"/>
      <c r="BI568" t="s">
        <v>539</v>
      </c>
      <c r="CS568" s="286"/>
      <c r="CT568" s="288"/>
      <c r="CU568" s="331" t="str">
        <f t="shared" si="216"/>
        <v/>
      </c>
      <c r="CV568" s="1" t="str">
        <f t="shared" si="238"/>
        <v/>
      </c>
      <c r="CW568" s="1" t="str">
        <f t="shared" si="239"/>
        <v/>
      </c>
      <c r="CZ568" s="343" t="str">
        <f t="shared" si="217"/>
        <v/>
      </c>
    </row>
    <row r="569" spans="1:104" s="1" customFormat="1" ht="13.5" customHeight="1" x14ac:dyDescent="0.2">
      <c r="A569" s="61">
        <v>554</v>
      </c>
      <c r="B569" s="218"/>
      <c r="C569" s="218"/>
      <c r="D569" s="218"/>
      <c r="E569" s="218"/>
      <c r="F569" s="218"/>
      <c r="G569" s="218"/>
      <c r="H569" s="218"/>
      <c r="I569" s="218"/>
      <c r="J569" s="218"/>
      <c r="K569" s="218"/>
      <c r="L569" s="219"/>
      <c r="M569" s="218"/>
      <c r="N569" s="254"/>
      <c r="O569" s="255"/>
      <c r="P569" s="293" t="str">
        <f>IF(G569="R",IF(OR(AND(実績自動車一覧!H569=SUM(実績事業所!$B$2-1),3&lt;実績自動車一覧!I569),AND(実績自動車一覧!H569=実績事業所!$B$2,4&gt;実績自動車一覧!I569)),"新規",""),"")</f>
        <v/>
      </c>
      <c r="Q569" s="290"/>
      <c r="R569" s="259"/>
      <c r="S569" s="204"/>
      <c r="T569" s="84"/>
      <c r="U569" s="85"/>
      <c r="V569" s="86"/>
      <c r="W569" s="87"/>
      <c r="X569" s="87"/>
      <c r="Y569" s="106"/>
      <c r="Z569" s="16"/>
      <c r="AA569" s="15" t="str">
        <f t="shared" si="218"/>
        <v/>
      </c>
      <c r="AB569" s="15" t="str">
        <f t="shared" si="219"/>
        <v/>
      </c>
      <c r="AC569" s="14" t="str">
        <f t="shared" si="220"/>
        <v/>
      </c>
      <c r="AD569" s="6" t="e">
        <f t="shared" si="221"/>
        <v>#N/A</v>
      </c>
      <c r="AE569" s="6" t="e">
        <f t="shared" si="222"/>
        <v>#N/A</v>
      </c>
      <c r="AF569" s="6" t="e">
        <f t="shared" si="223"/>
        <v>#N/A</v>
      </c>
      <c r="AG569" s="6" t="str">
        <f t="shared" si="224"/>
        <v/>
      </c>
      <c r="AH569" s="6">
        <f t="shared" si="225"/>
        <v>1</v>
      </c>
      <c r="AI569" s="6" t="e">
        <f t="shared" si="226"/>
        <v>#N/A</v>
      </c>
      <c r="AJ569" s="6" t="e">
        <f t="shared" si="227"/>
        <v>#N/A</v>
      </c>
      <c r="AK569" s="6" t="e">
        <f t="shared" si="228"/>
        <v>#N/A</v>
      </c>
      <c r="AL569" s="6" t="e">
        <f t="shared" si="229"/>
        <v>#N/A</v>
      </c>
      <c r="AM569" s="7" t="str">
        <f t="shared" si="230"/>
        <v xml:space="preserve"> </v>
      </c>
      <c r="AN569" s="6" t="e">
        <f t="shared" si="231"/>
        <v>#N/A</v>
      </c>
      <c r="AO569" s="6"/>
      <c r="AP569" s="6"/>
      <c r="AQ569" s="6"/>
      <c r="AR569" s="6"/>
      <c r="AS569" s="6"/>
      <c r="AT569" s="6"/>
      <c r="AU569" s="6"/>
      <c r="AV569" s="6"/>
      <c r="AW569" s="6">
        <f t="shared" si="232"/>
        <v>0</v>
      </c>
      <c r="AX569" s="6" t="e">
        <f t="shared" si="233"/>
        <v>#N/A</v>
      </c>
      <c r="AY569" s="6" t="str">
        <f t="shared" si="234"/>
        <v/>
      </c>
      <c r="AZ569" s="6" t="str">
        <f t="shared" si="235"/>
        <v/>
      </c>
      <c r="BA569" s="6" t="str">
        <f t="shared" si="236"/>
        <v/>
      </c>
      <c r="BB569" s="6" t="str">
        <f t="shared" si="237"/>
        <v/>
      </c>
      <c r="BC569" s="40"/>
      <c r="BI569" t="s">
        <v>540</v>
      </c>
      <c r="CS569" s="286"/>
      <c r="CT569" s="288"/>
      <c r="CU569" s="331" t="str">
        <f t="shared" si="216"/>
        <v/>
      </c>
      <c r="CV569" s="1" t="str">
        <f t="shared" si="238"/>
        <v/>
      </c>
      <c r="CW569" s="1" t="str">
        <f t="shared" si="239"/>
        <v/>
      </c>
      <c r="CZ569" s="343" t="str">
        <f t="shared" si="217"/>
        <v/>
      </c>
    </row>
    <row r="570" spans="1:104" s="1" customFormat="1" ht="13.5" customHeight="1" x14ac:dyDescent="0.2">
      <c r="A570" s="61">
        <v>555</v>
      </c>
      <c r="B570" s="218"/>
      <c r="C570" s="218"/>
      <c r="D570" s="218"/>
      <c r="E570" s="218"/>
      <c r="F570" s="218"/>
      <c r="G570" s="218"/>
      <c r="H570" s="218"/>
      <c r="I570" s="218"/>
      <c r="J570" s="218"/>
      <c r="K570" s="218"/>
      <c r="L570" s="219"/>
      <c r="M570" s="218"/>
      <c r="N570" s="254"/>
      <c r="O570" s="255"/>
      <c r="P570" s="293" t="str">
        <f>IF(G570="R",IF(OR(AND(実績自動車一覧!H570=SUM(実績事業所!$B$2-1),3&lt;実績自動車一覧!I570),AND(実績自動車一覧!H570=実績事業所!$B$2,4&gt;実績自動車一覧!I570)),"新規",""),"")</f>
        <v/>
      </c>
      <c r="Q570" s="290"/>
      <c r="R570" s="259"/>
      <c r="S570" s="204"/>
      <c r="T570" s="84"/>
      <c r="U570" s="85"/>
      <c r="V570" s="86"/>
      <c r="W570" s="87"/>
      <c r="X570" s="87"/>
      <c r="Y570" s="106"/>
      <c r="Z570" s="16"/>
      <c r="AA570" s="15" t="str">
        <f t="shared" si="218"/>
        <v/>
      </c>
      <c r="AB570" s="15" t="str">
        <f t="shared" si="219"/>
        <v/>
      </c>
      <c r="AC570" s="14" t="str">
        <f t="shared" si="220"/>
        <v/>
      </c>
      <c r="AD570" s="6" t="e">
        <f t="shared" si="221"/>
        <v>#N/A</v>
      </c>
      <c r="AE570" s="6" t="e">
        <f t="shared" si="222"/>
        <v>#N/A</v>
      </c>
      <c r="AF570" s="6" t="e">
        <f t="shared" si="223"/>
        <v>#N/A</v>
      </c>
      <c r="AG570" s="6" t="str">
        <f t="shared" si="224"/>
        <v/>
      </c>
      <c r="AH570" s="6">
        <f t="shared" si="225"/>
        <v>1</v>
      </c>
      <c r="AI570" s="6" t="e">
        <f t="shared" si="226"/>
        <v>#N/A</v>
      </c>
      <c r="AJ570" s="6" t="e">
        <f t="shared" si="227"/>
        <v>#N/A</v>
      </c>
      <c r="AK570" s="6" t="e">
        <f t="shared" si="228"/>
        <v>#N/A</v>
      </c>
      <c r="AL570" s="6" t="e">
        <f t="shared" si="229"/>
        <v>#N/A</v>
      </c>
      <c r="AM570" s="7" t="str">
        <f t="shared" si="230"/>
        <v xml:space="preserve"> </v>
      </c>
      <c r="AN570" s="6" t="e">
        <f t="shared" si="231"/>
        <v>#N/A</v>
      </c>
      <c r="AO570" s="6"/>
      <c r="AP570" s="6"/>
      <c r="AQ570" s="6"/>
      <c r="AR570" s="6"/>
      <c r="AS570" s="6"/>
      <c r="AT570" s="6"/>
      <c r="AU570" s="6"/>
      <c r="AV570" s="6"/>
      <c r="AW570" s="6">
        <f t="shared" si="232"/>
        <v>0</v>
      </c>
      <c r="AX570" s="6" t="e">
        <f t="shared" si="233"/>
        <v>#N/A</v>
      </c>
      <c r="AY570" s="6" t="str">
        <f t="shared" si="234"/>
        <v/>
      </c>
      <c r="AZ570" s="6" t="str">
        <f t="shared" si="235"/>
        <v/>
      </c>
      <c r="BA570" s="6" t="str">
        <f t="shared" si="236"/>
        <v/>
      </c>
      <c r="BB570" s="6" t="str">
        <f t="shared" si="237"/>
        <v/>
      </c>
      <c r="BC570" s="40"/>
      <c r="BI570" t="s">
        <v>541</v>
      </c>
      <c r="CS570" s="286"/>
      <c r="CT570" s="288"/>
      <c r="CU570" s="331" t="str">
        <f t="shared" si="216"/>
        <v/>
      </c>
      <c r="CV570" s="1" t="str">
        <f t="shared" si="238"/>
        <v/>
      </c>
      <c r="CW570" s="1" t="str">
        <f t="shared" si="239"/>
        <v/>
      </c>
      <c r="CZ570" s="343" t="str">
        <f t="shared" si="217"/>
        <v/>
      </c>
    </row>
    <row r="571" spans="1:104" s="1" customFormat="1" ht="13.5" customHeight="1" x14ac:dyDescent="0.2">
      <c r="A571" s="61">
        <v>556</v>
      </c>
      <c r="B571" s="218"/>
      <c r="C571" s="218"/>
      <c r="D571" s="218"/>
      <c r="E571" s="218"/>
      <c r="F571" s="218"/>
      <c r="G571" s="218"/>
      <c r="H571" s="218"/>
      <c r="I571" s="218"/>
      <c r="J571" s="218"/>
      <c r="K571" s="218"/>
      <c r="L571" s="219"/>
      <c r="M571" s="218"/>
      <c r="N571" s="254"/>
      <c r="O571" s="255"/>
      <c r="P571" s="293" t="str">
        <f>IF(G571="R",IF(OR(AND(実績自動車一覧!H571=SUM(実績事業所!$B$2-1),3&lt;実績自動車一覧!I571),AND(実績自動車一覧!H571=実績事業所!$B$2,4&gt;実績自動車一覧!I571)),"新規",""),"")</f>
        <v/>
      </c>
      <c r="Q571" s="290"/>
      <c r="R571" s="259"/>
      <c r="S571" s="204"/>
      <c r="T571" s="84"/>
      <c r="U571" s="85"/>
      <c r="V571" s="86"/>
      <c r="W571" s="87"/>
      <c r="X571" s="87"/>
      <c r="Y571" s="106"/>
      <c r="Z571" s="16"/>
      <c r="AA571" s="15" t="str">
        <f t="shared" si="218"/>
        <v/>
      </c>
      <c r="AB571" s="15" t="str">
        <f t="shared" si="219"/>
        <v/>
      </c>
      <c r="AC571" s="14" t="str">
        <f t="shared" si="220"/>
        <v/>
      </c>
      <c r="AD571" s="6" t="e">
        <f t="shared" si="221"/>
        <v>#N/A</v>
      </c>
      <c r="AE571" s="6" t="e">
        <f t="shared" si="222"/>
        <v>#N/A</v>
      </c>
      <c r="AF571" s="6" t="e">
        <f t="shared" si="223"/>
        <v>#N/A</v>
      </c>
      <c r="AG571" s="6" t="str">
        <f t="shared" si="224"/>
        <v/>
      </c>
      <c r="AH571" s="6">
        <f t="shared" si="225"/>
        <v>1</v>
      </c>
      <c r="AI571" s="6" t="e">
        <f t="shared" si="226"/>
        <v>#N/A</v>
      </c>
      <c r="AJ571" s="6" t="e">
        <f t="shared" si="227"/>
        <v>#N/A</v>
      </c>
      <c r="AK571" s="6" t="e">
        <f t="shared" si="228"/>
        <v>#N/A</v>
      </c>
      <c r="AL571" s="6" t="e">
        <f t="shared" si="229"/>
        <v>#N/A</v>
      </c>
      <c r="AM571" s="7" t="str">
        <f t="shared" si="230"/>
        <v xml:space="preserve"> </v>
      </c>
      <c r="AN571" s="6" t="e">
        <f t="shared" si="231"/>
        <v>#N/A</v>
      </c>
      <c r="AO571" s="6"/>
      <c r="AP571" s="6"/>
      <c r="AQ571" s="6"/>
      <c r="AR571" s="6"/>
      <c r="AS571" s="6"/>
      <c r="AT571" s="6"/>
      <c r="AU571" s="6"/>
      <c r="AV571" s="6"/>
      <c r="AW571" s="6">
        <f t="shared" si="232"/>
        <v>0</v>
      </c>
      <c r="AX571" s="6" t="e">
        <f t="shared" si="233"/>
        <v>#N/A</v>
      </c>
      <c r="AY571" s="6" t="str">
        <f t="shared" si="234"/>
        <v/>
      </c>
      <c r="AZ571" s="6" t="str">
        <f t="shared" si="235"/>
        <v/>
      </c>
      <c r="BA571" s="6" t="str">
        <f t="shared" si="236"/>
        <v/>
      </c>
      <c r="BB571" s="6" t="str">
        <f t="shared" si="237"/>
        <v/>
      </c>
      <c r="BC571" s="40"/>
      <c r="BI571" t="s">
        <v>542</v>
      </c>
      <c r="CS571" s="286"/>
      <c r="CT571" s="288"/>
      <c r="CU571" s="331" t="str">
        <f t="shared" si="216"/>
        <v/>
      </c>
      <c r="CV571" s="1" t="str">
        <f t="shared" si="238"/>
        <v/>
      </c>
      <c r="CW571" s="1" t="str">
        <f t="shared" si="239"/>
        <v/>
      </c>
      <c r="CZ571" s="343" t="str">
        <f t="shared" si="217"/>
        <v/>
      </c>
    </row>
    <row r="572" spans="1:104" s="1" customFormat="1" ht="13.5" customHeight="1" x14ac:dyDescent="0.2">
      <c r="A572" s="61">
        <v>557</v>
      </c>
      <c r="B572" s="218"/>
      <c r="C572" s="218"/>
      <c r="D572" s="218"/>
      <c r="E572" s="218"/>
      <c r="F572" s="218"/>
      <c r="G572" s="218"/>
      <c r="H572" s="218"/>
      <c r="I572" s="218"/>
      <c r="J572" s="218"/>
      <c r="K572" s="218"/>
      <c r="L572" s="219"/>
      <c r="M572" s="218"/>
      <c r="N572" s="254"/>
      <c r="O572" s="255"/>
      <c r="P572" s="293" t="str">
        <f>IF(G572="R",IF(OR(AND(実績自動車一覧!H572=SUM(実績事業所!$B$2-1),3&lt;実績自動車一覧!I572),AND(実績自動車一覧!H572=実績事業所!$B$2,4&gt;実績自動車一覧!I572)),"新規",""),"")</f>
        <v/>
      </c>
      <c r="Q572" s="290"/>
      <c r="R572" s="259"/>
      <c r="S572" s="204"/>
      <c r="T572" s="84"/>
      <c r="U572" s="85"/>
      <c r="V572" s="86"/>
      <c r="W572" s="87"/>
      <c r="X572" s="87"/>
      <c r="Y572" s="106"/>
      <c r="Z572" s="16"/>
      <c r="AA572" s="15" t="str">
        <f t="shared" si="218"/>
        <v/>
      </c>
      <c r="AB572" s="15" t="str">
        <f t="shared" si="219"/>
        <v/>
      </c>
      <c r="AC572" s="14" t="str">
        <f t="shared" si="220"/>
        <v/>
      </c>
      <c r="AD572" s="6" t="e">
        <f t="shared" si="221"/>
        <v>#N/A</v>
      </c>
      <c r="AE572" s="6" t="e">
        <f t="shared" si="222"/>
        <v>#N/A</v>
      </c>
      <c r="AF572" s="6" t="e">
        <f t="shared" si="223"/>
        <v>#N/A</v>
      </c>
      <c r="AG572" s="6" t="str">
        <f t="shared" si="224"/>
        <v/>
      </c>
      <c r="AH572" s="6">
        <f t="shared" si="225"/>
        <v>1</v>
      </c>
      <c r="AI572" s="6" t="e">
        <f t="shared" si="226"/>
        <v>#N/A</v>
      </c>
      <c r="AJ572" s="6" t="e">
        <f t="shared" si="227"/>
        <v>#N/A</v>
      </c>
      <c r="AK572" s="6" t="e">
        <f t="shared" si="228"/>
        <v>#N/A</v>
      </c>
      <c r="AL572" s="6" t="e">
        <f t="shared" si="229"/>
        <v>#N/A</v>
      </c>
      <c r="AM572" s="7" t="str">
        <f t="shared" si="230"/>
        <v xml:space="preserve"> </v>
      </c>
      <c r="AN572" s="6" t="e">
        <f t="shared" si="231"/>
        <v>#N/A</v>
      </c>
      <c r="AO572" s="6"/>
      <c r="AP572" s="6"/>
      <c r="AQ572" s="6"/>
      <c r="AR572" s="6"/>
      <c r="AS572" s="6"/>
      <c r="AT572" s="6"/>
      <c r="AU572" s="6"/>
      <c r="AV572" s="6"/>
      <c r="AW572" s="6">
        <f t="shared" si="232"/>
        <v>0</v>
      </c>
      <c r="AX572" s="6" t="e">
        <f t="shared" si="233"/>
        <v>#N/A</v>
      </c>
      <c r="AY572" s="6" t="str">
        <f t="shared" si="234"/>
        <v/>
      </c>
      <c r="AZ572" s="6" t="str">
        <f t="shared" si="235"/>
        <v/>
      </c>
      <c r="BA572" s="6" t="str">
        <f t="shared" si="236"/>
        <v/>
      </c>
      <c r="BB572" s="6" t="str">
        <f t="shared" si="237"/>
        <v/>
      </c>
      <c r="BC572" s="40"/>
      <c r="BI572" t="s">
        <v>543</v>
      </c>
      <c r="CS572" s="286"/>
      <c r="CT572" s="288"/>
      <c r="CU572" s="331" t="str">
        <f t="shared" si="216"/>
        <v/>
      </c>
      <c r="CV572" s="1" t="str">
        <f t="shared" si="238"/>
        <v/>
      </c>
      <c r="CW572" s="1" t="str">
        <f t="shared" si="239"/>
        <v/>
      </c>
      <c r="CZ572" s="343" t="str">
        <f t="shared" si="217"/>
        <v/>
      </c>
    </row>
    <row r="573" spans="1:104" s="1" customFormat="1" ht="13.5" customHeight="1" x14ac:dyDescent="0.2">
      <c r="A573" s="61">
        <v>558</v>
      </c>
      <c r="B573" s="218"/>
      <c r="C573" s="218"/>
      <c r="D573" s="218"/>
      <c r="E573" s="218"/>
      <c r="F573" s="218"/>
      <c r="G573" s="218"/>
      <c r="H573" s="218"/>
      <c r="I573" s="218"/>
      <c r="J573" s="218"/>
      <c r="K573" s="218"/>
      <c r="L573" s="219"/>
      <c r="M573" s="218"/>
      <c r="N573" s="254"/>
      <c r="O573" s="255"/>
      <c r="P573" s="293" t="str">
        <f>IF(G573="R",IF(OR(AND(実績自動車一覧!H573=SUM(実績事業所!$B$2-1),3&lt;実績自動車一覧!I573),AND(実績自動車一覧!H573=実績事業所!$B$2,4&gt;実績自動車一覧!I573)),"新規",""),"")</f>
        <v/>
      </c>
      <c r="Q573" s="290"/>
      <c r="R573" s="259"/>
      <c r="S573" s="204"/>
      <c r="T573" s="84"/>
      <c r="U573" s="85"/>
      <c r="V573" s="86"/>
      <c r="W573" s="87"/>
      <c r="X573" s="87"/>
      <c r="Y573" s="106"/>
      <c r="Z573" s="16"/>
      <c r="AA573" s="15" t="str">
        <f t="shared" si="218"/>
        <v/>
      </c>
      <c r="AB573" s="15" t="str">
        <f t="shared" si="219"/>
        <v/>
      </c>
      <c r="AC573" s="14" t="str">
        <f t="shared" si="220"/>
        <v/>
      </c>
      <c r="AD573" s="6" t="e">
        <f t="shared" si="221"/>
        <v>#N/A</v>
      </c>
      <c r="AE573" s="6" t="e">
        <f t="shared" si="222"/>
        <v>#N/A</v>
      </c>
      <c r="AF573" s="6" t="e">
        <f t="shared" si="223"/>
        <v>#N/A</v>
      </c>
      <c r="AG573" s="6" t="str">
        <f t="shared" si="224"/>
        <v/>
      </c>
      <c r="AH573" s="6">
        <f t="shared" si="225"/>
        <v>1</v>
      </c>
      <c r="AI573" s="6" t="e">
        <f t="shared" si="226"/>
        <v>#N/A</v>
      </c>
      <c r="AJ573" s="6" t="e">
        <f t="shared" si="227"/>
        <v>#N/A</v>
      </c>
      <c r="AK573" s="6" t="e">
        <f t="shared" si="228"/>
        <v>#N/A</v>
      </c>
      <c r="AL573" s="6" t="e">
        <f t="shared" si="229"/>
        <v>#N/A</v>
      </c>
      <c r="AM573" s="7" t="str">
        <f t="shared" si="230"/>
        <v xml:space="preserve"> </v>
      </c>
      <c r="AN573" s="6" t="e">
        <f t="shared" si="231"/>
        <v>#N/A</v>
      </c>
      <c r="AO573" s="6"/>
      <c r="AP573" s="6"/>
      <c r="AQ573" s="6"/>
      <c r="AR573" s="6"/>
      <c r="AS573" s="6"/>
      <c r="AT573" s="6"/>
      <c r="AU573" s="6"/>
      <c r="AV573" s="6"/>
      <c r="AW573" s="6">
        <f t="shared" si="232"/>
        <v>0</v>
      </c>
      <c r="AX573" s="6" t="e">
        <f t="shared" si="233"/>
        <v>#N/A</v>
      </c>
      <c r="AY573" s="6" t="str">
        <f t="shared" si="234"/>
        <v/>
      </c>
      <c r="AZ573" s="6" t="str">
        <f t="shared" si="235"/>
        <v/>
      </c>
      <c r="BA573" s="6" t="str">
        <f t="shared" si="236"/>
        <v/>
      </c>
      <c r="BB573" s="6" t="str">
        <f t="shared" si="237"/>
        <v/>
      </c>
      <c r="BC573" s="40"/>
      <c r="BI573" t="s">
        <v>544</v>
      </c>
      <c r="CS573" s="286"/>
      <c r="CT573" s="288"/>
      <c r="CU573" s="331" t="str">
        <f t="shared" si="216"/>
        <v/>
      </c>
      <c r="CV573" s="1" t="str">
        <f t="shared" si="238"/>
        <v/>
      </c>
      <c r="CW573" s="1" t="str">
        <f t="shared" si="239"/>
        <v/>
      </c>
      <c r="CZ573" s="343" t="str">
        <f t="shared" si="217"/>
        <v/>
      </c>
    </row>
    <row r="574" spans="1:104" s="1" customFormat="1" ht="13.5" customHeight="1" x14ac:dyDescent="0.2">
      <c r="A574" s="61">
        <v>559</v>
      </c>
      <c r="B574" s="218"/>
      <c r="C574" s="218"/>
      <c r="D574" s="218"/>
      <c r="E574" s="218"/>
      <c r="F574" s="218"/>
      <c r="G574" s="218"/>
      <c r="H574" s="218"/>
      <c r="I574" s="218"/>
      <c r="J574" s="218"/>
      <c r="K574" s="218"/>
      <c r="L574" s="219"/>
      <c r="M574" s="218"/>
      <c r="N574" s="254"/>
      <c r="O574" s="255"/>
      <c r="P574" s="293" t="str">
        <f>IF(G574="R",IF(OR(AND(実績自動車一覧!H574=SUM(実績事業所!$B$2-1),3&lt;実績自動車一覧!I574),AND(実績自動車一覧!H574=実績事業所!$B$2,4&gt;実績自動車一覧!I574)),"新規",""),"")</f>
        <v/>
      </c>
      <c r="Q574" s="290"/>
      <c r="R574" s="259"/>
      <c r="S574" s="204"/>
      <c r="T574" s="84"/>
      <c r="U574" s="85"/>
      <c r="V574" s="86"/>
      <c r="W574" s="87"/>
      <c r="X574" s="87"/>
      <c r="Y574" s="106"/>
      <c r="Z574" s="16"/>
      <c r="AA574" s="15" t="str">
        <f t="shared" si="218"/>
        <v/>
      </c>
      <c r="AB574" s="15" t="str">
        <f t="shared" si="219"/>
        <v/>
      </c>
      <c r="AC574" s="14" t="str">
        <f t="shared" si="220"/>
        <v/>
      </c>
      <c r="AD574" s="6" t="e">
        <f t="shared" si="221"/>
        <v>#N/A</v>
      </c>
      <c r="AE574" s="6" t="e">
        <f t="shared" si="222"/>
        <v>#N/A</v>
      </c>
      <c r="AF574" s="6" t="e">
        <f t="shared" si="223"/>
        <v>#N/A</v>
      </c>
      <c r="AG574" s="6" t="str">
        <f t="shared" si="224"/>
        <v/>
      </c>
      <c r="AH574" s="6">
        <f t="shared" si="225"/>
        <v>1</v>
      </c>
      <c r="AI574" s="6" t="e">
        <f t="shared" si="226"/>
        <v>#N/A</v>
      </c>
      <c r="AJ574" s="6" t="e">
        <f t="shared" si="227"/>
        <v>#N/A</v>
      </c>
      <c r="AK574" s="6" t="e">
        <f t="shared" si="228"/>
        <v>#N/A</v>
      </c>
      <c r="AL574" s="6" t="e">
        <f t="shared" si="229"/>
        <v>#N/A</v>
      </c>
      <c r="AM574" s="7" t="str">
        <f t="shared" si="230"/>
        <v xml:space="preserve"> </v>
      </c>
      <c r="AN574" s="6" t="e">
        <f t="shared" si="231"/>
        <v>#N/A</v>
      </c>
      <c r="AO574" s="6"/>
      <c r="AP574" s="6"/>
      <c r="AQ574" s="6"/>
      <c r="AR574" s="6"/>
      <c r="AS574" s="6"/>
      <c r="AT574" s="6"/>
      <c r="AU574" s="6"/>
      <c r="AV574" s="6"/>
      <c r="AW574" s="6">
        <f t="shared" si="232"/>
        <v>0</v>
      </c>
      <c r="AX574" s="6" t="e">
        <f t="shared" si="233"/>
        <v>#N/A</v>
      </c>
      <c r="AY574" s="6" t="str">
        <f t="shared" si="234"/>
        <v/>
      </c>
      <c r="AZ574" s="6" t="str">
        <f t="shared" si="235"/>
        <v/>
      </c>
      <c r="BA574" s="6" t="str">
        <f t="shared" si="236"/>
        <v/>
      </c>
      <c r="BB574" s="6" t="str">
        <f t="shared" si="237"/>
        <v/>
      </c>
      <c r="BC574" s="40"/>
      <c r="BI574" t="s">
        <v>545</v>
      </c>
      <c r="CS574" s="286"/>
      <c r="CT574" s="288"/>
      <c r="CU574" s="331" t="str">
        <f t="shared" si="216"/>
        <v/>
      </c>
      <c r="CV574" s="1" t="str">
        <f t="shared" si="238"/>
        <v/>
      </c>
      <c r="CW574" s="1" t="str">
        <f t="shared" si="239"/>
        <v/>
      </c>
      <c r="CZ574" s="343" t="str">
        <f t="shared" si="217"/>
        <v/>
      </c>
    </row>
    <row r="575" spans="1:104" s="1" customFormat="1" ht="13.5" customHeight="1" x14ac:dyDescent="0.2">
      <c r="A575" s="61">
        <v>560</v>
      </c>
      <c r="B575" s="218"/>
      <c r="C575" s="218"/>
      <c r="D575" s="218"/>
      <c r="E575" s="218"/>
      <c r="F575" s="218"/>
      <c r="G575" s="218"/>
      <c r="H575" s="218"/>
      <c r="I575" s="218"/>
      <c r="J575" s="218"/>
      <c r="K575" s="218"/>
      <c r="L575" s="219"/>
      <c r="M575" s="218"/>
      <c r="N575" s="254"/>
      <c r="O575" s="255"/>
      <c r="P575" s="293" t="str">
        <f>IF(G575="R",IF(OR(AND(実績自動車一覧!H575=SUM(実績事業所!$B$2-1),3&lt;実績自動車一覧!I575),AND(実績自動車一覧!H575=実績事業所!$B$2,4&gt;実績自動車一覧!I575)),"新規",""),"")</f>
        <v/>
      </c>
      <c r="Q575" s="290"/>
      <c r="R575" s="259"/>
      <c r="S575" s="204"/>
      <c r="T575" s="84"/>
      <c r="U575" s="85"/>
      <c r="V575" s="86"/>
      <c r="W575" s="87"/>
      <c r="X575" s="87"/>
      <c r="Y575" s="106"/>
      <c r="Z575" s="16"/>
      <c r="AA575" s="15" t="str">
        <f t="shared" si="218"/>
        <v/>
      </c>
      <c r="AB575" s="15" t="str">
        <f t="shared" si="219"/>
        <v/>
      </c>
      <c r="AC575" s="14" t="str">
        <f t="shared" si="220"/>
        <v/>
      </c>
      <c r="AD575" s="6" t="e">
        <f t="shared" si="221"/>
        <v>#N/A</v>
      </c>
      <c r="AE575" s="6" t="e">
        <f t="shared" si="222"/>
        <v>#N/A</v>
      </c>
      <c r="AF575" s="6" t="e">
        <f t="shared" si="223"/>
        <v>#N/A</v>
      </c>
      <c r="AG575" s="6" t="str">
        <f t="shared" si="224"/>
        <v/>
      </c>
      <c r="AH575" s="6">
        <f t="shared" si="225"/>
        <v>1</v>
      </c>
      <c r="AI575" s="6" t="e">
        <f t="shared" si="226"/>
        <v>#N/A</v>
      </c>
      <c r="AJ575" s="6" t="e">
        <f t="shared" si="227"/>
        <v>#N/A</v>
      </c>
      <c r="AK575" s="6" t="e">
        <f t="shared" si="228"/>
        <v>#N/A</v>
      </c>
      <c r="AL575" s="6" t="e">
        <f t="shared" si="229"/>
        <v>#N/A</v>
      </c>
      <c r="AM575" s="7" t="str">
        <f t="shared" si="230"/>
        <v xml:space="preserve"> </v>
      </c>
      <c r="AN575" s="6" t="e">
        <f t="shared" si="231"/>
        <v>#N/A</v>
      </c>
      <c r="AO575" s="6"/>
      <c r="AP575" s="6"/>
      <c r="AQ575" s="6"/>
      <c r="AR575" s="6"/>
      <c r="AS575" s="6"/>
      <c r="AT575" s="6"/>
      <c r="AU575" s="6"/>
      <c r="AV575" s="6"/>
      <c r="AW575" s="6">
        <f t="shared" si="232"/>
        <v>0</v>
      </c>
      <c r="AX575" s="6" t="e">
        <f t="shared" si="233"/>
        <v>#N/A</v>
      </c>
      <c r="AY575" s="6" t="str">
        <f t="shared" si="234"/>
        <v/>
      </c>
      <c r="AZ575" s="6" t="str">
        <f t="shared" si="235"/>
        <v/>
      </c>
      <c r="BA575" s="6" t="str">
        <f t="shared" si="236"/>
        <v/>
      </c>
      <c r="BB575" s="6" t="str">
        <f t="shared" si="237"/>
        <v/>
      </c>
      <c r="BC575" s="40"/>
      <c r="BI575" t="s">
        <v>546</v>
      </c>
      <c r="CS575" s="286"/>
      <c r="CT575" s="288"/>
      <c r="CU575" s="331" t="str">
        <f t="shared" si="216"/>
        <v/>
      </c>
      <c r="CV575" s="1" t="str">
        <f t="shared" si="238"/>
        <v/>
      </c>
      <c r="CW575" s="1" t="str">
        <f t="shared" si="239"/>
        <v/>
      </c>
      <c r="CZ575" s="343" t="str">
        <f t="shared" si="217"/>
        <v/>
      </c>
    </row>
    <row r="576" spans="1:104" s="1" customFormat="1" ht="13.5" customHeight="1" x14ac:dyDescent="0.2">
      <c r="A576" s="61">
        <v>561</v>
      </c>
      <c r="B576" s="218"/>
      <c r="C576" s="218"/>
      <c r="D576" s="218"/>
      <c r="E576" s="218"/>
      <c r="F576" s="218"/>
      <c r="G576" s="218"/>
      <c r="H576" s="218"/>
      <c r="I576" s="218"/>
      <c r="J576" s="218"/>
      <c r="K576" s="218"/>
      <c r="L576" s="219"/>
      <c r="M576" s="218"/>
      <c r="N576" s="254"/>
      <c r="O576" s="255"/>
      <c r="P576" s="293" t="str">
        <f>IF(G576="R",IF(OR(AND(実績自動車一覧!H576=SUM(実績事業所!$B$2-1),3&lt;実績自動車一覧!I576),AND(実績自動車一覧!H576=実績事業所!$B$2,4&gt;実績自動車一覧!I576)),"新規",""),"")</f>
        <v/>
      </c>
      <c r="Q576" s="290"/>
      <c r="R576" s="259"/>
      <c r="S576" s="204"/>
      <c r="T576" s="84"/>
      <c r="U576" s="85"/>
      <c r="V576" s="86"/>
      <c r="W576" s="87"/>
      <c r="X576" s="87"/>
      <c r="Y576" s="106"/>
      <c r="Z576" s="16"/>
      <c r="AA576" s="15" t="str">
        <f t="shared" si="218"/>
        <v/>
      </c>
      <c r="AB576" s="15" t="str">
        <f t="shared" si="219"/>
        <v/>
      </c>
      <c r="AC576" s="14" t="str">
        <f t="shared" si="220"/>
        <v/>
      </c>
      <c r="AD576" s="6" t="e">
        <f t="shared" si="221"/>
        <v>#N/A</v>
      </c>
      <c r="AE576" s="6" t="e">
        <f t="shared" si="222"/>
        <v>#N/A</v>
      </c>
      <c r="AF576" s="6" t="e">
        <f t="shared" si="223"/>
        <v>#N/A</v>
      </c>
      <c r="AG576" s="6" t="str">
        <f t="shared" si="224"/>
        <v/>
      </c>
      <c r="AH576" s="6">
        <f t="shared" si="225"/>
        <v>1</v>
      </c>
      <c r="AI576" s="6" t="e">
        <f t="shared" si="226"/>
        <v>#N/A</v>
      </c>
      <c r="AJ576" s="6" t="e">
        <f t="shared" si="227"/>
        <v>#N/A</v>
      </c>
      <c r="AK576" s="6" t="e">
        <f t="shared" si="228"/>
        <v>#N/A</v>
      </c>
      <c r="AL576" s="6" t="e">
        <f t="shared" si="229"/>
        <v>#N/A</v>
      </c>
      <c r="AM576" s="7" t="str">
        <f t="shared" si="230"/>
        <v xml:space="preserve"> </v>
      </c>
      <c r="AN576" s="6" t="e">
        <f t="shared" si="231"/>
        <v>#N/A</v>
      </c>
      <c r="AO576" s="6"/>
      <c r="AP576" s="6"/>
      <c r="AQ576" s="6"/>
      <c r="AR576" s="6"/>
      <c r="AS576" s="6"/>
      <c r="AT576" s="6"/>
      <c r="AU576" s="6"/>
      <c r="AV576" s="6"/>
      <c r="AW576" s="6">
        <f t="shared" si="232"/>
        <v>0</v>
      </c>
      <c r="AX576" s="6" t="e">
        <f t="shared" si="233"/>
        <v>#N/A</v>
      </c>
      <c r="AY576" s="6" t="str">
        <f t="shared" si="234"/>
        <v/>
      </c>
      <c r="AZ576" s="6" t="str">
        <f t="shared" si="235"/>
        <v/>
      </c>
      <c r="BA576" s="6" t="str">
        <f t="shared" si="236"/>
        <v/>
      </c>
      <c r="BB576" s="6" t="str">
        <f t="shared" si="237"/>
        <v/>
      </c>
      <c r="BC576" s="40"/>
      <c r="BI576" t="s">
        <v>547</v>
      </c>
      <c r="CS576" s="286"/>
      <c r="CT576" s="288"/>
      <c r="CU576" s="331" t="str">
        <f t="shared" si="216"/>
        <v/>
      </c>
      <c r="CV576" s="1" t="str">
        <f t="shared" si="238"/>
        <v/>
      </c>
      <c r="CW576" s="1" t="str">
        <f t="shared" si="239"/>
        <v/>
      </c>
      <c r="CZ576" s="343" t="str">
        <f t="shared" si="217"/>
        <v/>
      </c>
    </row>
    <row r="577" spans="1:104" s="1" customFormat="1" ht="13.5" customHeight="1" x14ac:dyDescent="0.2">
      <c r="A577" s="61">
        <v>562</v>
      </c>
      <c r="B577" s="218"/>
      <c r="C577" s="218"/>
      <c r="D577" s="218"/>
      <c r="E577" s="218"/>
      <c r="F577" s="218"/>
      <c r="G577" s="218"/>
      <c r="H577" s="218"/>
      <c r="I577" s="218"/>
      <c r="J577" s="218"/>
      <c r="K577" s="218"/>
      <c r="L577" s="219"/>
      <c r="M577" s="218"/>
      <c r="N577" s="254"/>
      <c r="O577" s="255"/>
      <c r="P577" s="293" t="str">
        <f>IF(G577="R",IF(OR(AND(実績自動車一覧!H577=SUM(実績事業所!$B$2-1),3&lt;実績自動車一覧!I577),AND(実績自動車一覧!H577=実績事業所!$B$2,4&gt;実績自動車一覧!I577)),"新規",""),"")</f>
        <v/>
      </c>
      <c r="Q577" s="290"/>
      <c r="R577" s="259"/>
      <c r="S577" s="204"/>
      <c r="T577" s="84"/>
      <c r="U577" s="85"/>
      <c r="V577" s="86"/>
      <c r="W577" s="87"/>
      <c r="X577" s="87"/>
      <c r="Y577" s="106"/>
      <c r="Z577" s="16"/>
      <c r="AA577" s="15" t="str">
        <f t="shared" si="218"/>
        <v/>
      </c>
      <c r="AB577" s="15" t="str">
        <f t="shared" si="219"/>
        <v/>
      </c>
      <c r="AC577" s="14" t="str">
        <f t="shared" si="220"/>
        <v/>
      </c>
      <c r="AD577" s="6" t="e">
        <f t="shared" si="221"/>
        <v>#N/A</v>
      </c>
      <c r="AE577" s="6" t="e">
        <f t="shared" si="222"/>
        <v>#N/A</v>
      </c>
      <c r="AF577" s="6" t="e">
        <f t="shared" si="223"/>
        <v>#N/A</v>
      </c>
      <c r="AG577" s="6" t="str">
        <f t="shared" si="224"/>
        <v/>
      </c>
      <c r="AH577" s="6">
        <f t="shared" si="225"/>
        <v>1</v>
      </c>
      <c r="AI577" s="6" t="e">
        <f t="shared" si="226"/>
        <v>#N/A</v>
      </c>
      <c r="AJ577" s="6" t="e">
        <f t="shared" si="227"/>
        <v>#N/A</v>
      </c>
      <c r="AK577" s="6" t="e">
        <f t="shared" si="228"/>
        <v>#N/A</v>
      </c>
      <c r="AL577" s="6" t="e">
        <f t="shared" si="229"/>
        <v>#N/A</v>
      </c>
      <c r="AM577" s="7" t="str">
        <f t="shared" si="230"/>
        <v xml:space="preserve"> </v>
      </c>
      <c r="AN577" s="6" t="e">
        <f t="shared" si="231"/>
        <v>#N/A</v>
      </c>
      <c r="AO577" s="6"/>
      <c r="AP577" s="6"/>
      <c r="AQ577" s="6"/>
      <c r="AR577" s="6"/>
      <c r="AS577" s="6"/>
      <c r="AT577" s="6"/>
      <c r="AU577" s="6"/>
      <c r="AV577" s="6"/>
      <c r="AW577" s="6">
        <f t="shared" si="232"/>
        <v>0</v>
      </c>
      <c r="AX577" s="6" t="e">
        <f t="shared" si="233"/>
        <v>#N/A</v>
      </c>
      <c r="AY577" s="6" t="str">
        <f t="shared" si="234"/>
        <v/>
      </c>
      <c r="AZ577" s="6" t="str">
        <f t="shared" si="235"/>
        <v/>
      </c>
      <c r="BA577" s="6" t="str">
        <f t="shared" si="236"/>
        <v/>
      </c>
      <c r="BB577" s="6" t="str">
        <f t="shared" si="237"/>
        <v/>
      </c>
      <c r="BC577" s="40"/>
      <c r="BI577" t="s">
        <v>548</v>
      </c>
      <c r="CS577" s="286"/>
      <c r="CT577" s="288"/>
      <c r="CU577" s="331" t="str">
        <f t="shared" si="216"/>
        <v/>
      </c>
      <c r="CV577" s="1" t="str">
        <f t="shared" si="238"/>
        <v/>
      </c>
      <c r="CW577" s="1" t="str">
        <f t="shared" si="239"/>
        <v/>
      </c>
      <c r="CZ577" s="343" t="str">
        <f t="shared" si="217"/>
        <v/>
      </c>
    </row>
    <row r="578" spans="1:104" s="1" customFormat="1" ht="13.5" customHeight="1" x14ac:dyDescent="0.2">
      <c r="A578" s="61">
        <v>563</v>
      </c>
      <c r="B578" s="218"/>
      <c r="C578" s="218"/>
      <c r="D578" s="218"/>
      <c r="E578" s="218"/>
      <c r="F578" s="218"/>
      <c r="G578" s="218"/>
      <c r="H578" s="218"/>
      <c r="I578" s="218"/>
      <c r="J578" s="218"/>
      <c r="K578" s="218"/>
      <c r="L578" s="219"/>
      <c r="M578" s="218"/>
      <c r="N578" s="254"/>
      <c r="O578" s="255"/>
      <c r="P578" s="293" t="str">
        <f>IF(G578="R",IF(OR(AND(実績自動車一覧!H578=SUM(実績事業所!$B$2-1),3&lt;実績自動車一覧!I578),AND(実績自動車一覧!H578=実績事業所!$B$2,4&gt;実績自動車一覧!I578)),"新規",""),"")</f>
        <v/>
      </c>
      <c r="Q578" s="290"/>
      <c r="R578" s="259"/>
      <c r="S578" s="204"/>
      <c r="T578" s="84"/>
      <c r="U578" s="85"/>
      <c r="V578" s="86"/>
      <c r="W578" s="87"/>
      <c r="X578" s="87"/>
      <c r="Y578" s="106"/>
      <c r="Z578" s="16"/>
      <c r="AA578" s="15" t="str">
        <f t="shared" si="218"/>
        <v/>
      </c>
      <c r="AB578" s="15" t="str">
        <f t="shared" si="219"/>
        <v/>
      </c>
      <c r="AC578" s="14" t="str">
        <f t="shared" si="220"/>
        <v/>
      </c>
      <c r="AD578" s="6" t="e">
        <f t="shared" si="221"/>
        <v>#N/A</v>
      </c>
      <c r="AE578" s="6" t="e">
        <f t="shared" si="222"/>
        <v>#N/A</v>
      </c>
      <c r="AF578" s="6" t="e">
        <f t="shared" si="223"/>
        <v>#N/A</v>
      </c>
      <c r="AG578" s="6" t="str">
        <f t="shared" si="224"/>
        <v/>
      </c>
      <c r="AH578" s="6">
        <f t="shared" si="225"/>
        <v>1</v>
      </c>
      <c r="AI578" s="6" t="e">
        <f t="shared" si="226"/>
        <v>#N/A</v>
      </c>
      <c r="AJ578" s="6" t="e">
        <f t="shared" si="227"/>
        <v>#N/A</v>
      </c>
      <c r="AK578" s="6" t="e">
        <f t="shared" si="228"/>
        <v>#N/A</v>
      </c>
      <c r="AL578" s="6" t="e">
        <f t="shared" si="229"/>
        <v>#N/A</v>
      </c>
      <c r="AM578" s="7" t="str">
        <f t="shared" si="230"/>
        <v xml:space="preserve"> </v>
      </c>
      <c r="AN578" s="6" t="e">
        <f t="shared" si="231"/>
        <v>#N/A</v>
      </c>
      <c r="AO578" s="6"/>
      <c r="AP578" s="6"/>
      <c r="AQ578" s="6"/>
      <c r="AR578" s="6"/>
      <c r="AS578" s="6"/>
      <c r="AT578" s="6"/>
      <c r="AU578" s="6"/>
      <c r="AV578" s="6"/>
      <c r="AW578" s="6">
        <f t="shared" si="232"/>
        <v>0</v>
      </c>
      <c r="AX578" s="6" t="e">
        <f t="shared" si="233"/>
        <v>#N/A</v>
      </c>
      <c r="AY578" s="6" t="str">
        <f t="shared" si="234"/>
        <v/>
      </c>
      <c r="AZ578" s="6" t="str">
        <f t="shared" si="235"/>
        <v/>
      </c>
      <c r="BA578" s="6" t="str">
        <f t="shared" si="236"/>
        <v/>
      </c>
      <c r="BB578" s="6" t="str">
        <f t="shared" si="237"/>
        <v/>
      </c>
      <c r="BC578" s="40"/>
      <c r="BI578" t="s">
        <v>549</v>
      </c>
      <c r="CS578" s="286"/>
      <c r="CT578" s="288"/>
      <c r="CU578" s="331" t="str">
        <f t="shared" si="216"/>
        <v/>
      </c>
      <c r="CV578" s="1" t="str">
        <f t="shared" si="238"/>
        <v/>
      </c>
      <c r="CW578" s="1" t="str">
        <f t="shared" si="239"/>
        <v/>
      </c>
      <c r="CZ578" s="343" t="str">
        <f t="shared" si="217"/>
        <v/>
      </c>
    </row>
    <row r="579" spans="1:104" s="1" customFormat="1" ht="13.5" customHeight="1" x14ac:dyDescent="0.2">
      <c r="A579" s="61">
        <v>564</v>
      </c>
      <c r="B579" s="218"/>
      <c r="C579" s="218"/>
      <c r="D579" s="218"/>
      <c r="E579" s="218"/>
      <c r="F579" s="218"/>
      <c r="G579" s="218"/>
      <c r="H579" s="218"/>
      <c r="I579" s="218"/>
      <c r="J579" s="218"/>
      <c r="K579" s="218"/>
      <c r="L579" s="219"/>
      <c r="M579" s="218"/>
      <c r="N579" s="254"/>
      <c r="O579" s="255"/>
      <c r="P579" s="293" t="str">
        <f>IF(G579="R",IF(OR(AND(実績自動車一覧!H579=SUM(実績事業所!$B$2-1),3&lt;実績自動車一覧!I579),AND(実績自動車一覧!H579=実績事業所!$B$2,4&gt;実績自動車一覧!I579)),"新規",""),"")</f>
        <v/>
      </c>
      <c r="Q579" s="290"/>
      <c r="R579" s="259"/>
      <c r="S579" s="204"/>
      <c r="T579" s="84"/>
      <c r="U579" s="85"/>
      <c r="V579" s="86"/>
      <c r="W579" s="87"/>
      <c r="X579" s="87"/>
      <c r="Y579" s="106"/>
      <c r="Z579" s="16"/>
      <c r="AA579" s="15" t="str">
        <f t="shared" si="218"/>
        <v/>
      </c>
      <c r="AB579" s="15" t="str">
        <f t="shared" si="219"/>
        <v/>
      </c>
      <c r="AC579" s="14" t="str">
        <f t="shared" si="220"/>
        <v/>
      </c>
      <c r="AD579" s="6" t="e">
        <f t="shared" si="221"/>
        <v>#N/A</v>
      </c>
      <c r="AE579" s="6" t="e">
        <f t="shared" si="222"/>
        <v>#N/A</v>
      </c>
      <c r="AF579" s="6" t="e">
        <f t="shared" si="223"/>
        <v>#N/A</v>
      </c>
      <c r="AG579" s="6" t="str">
        <f t="shared" si="224"/>
        <v/>
      </c>
      <c r="AH579" s="6">
        <f t="shared" si="225"/>
        <v>1</v>
      </c>
      <c r="AI579" s="6" t="e">
        <f t="shared" si="226"/>
        <v>#N/A</v>
      </c>
      <c r="AJ579" s="6" t="e">
        <f t="shared" si="227"/>
        <v>#N/A</v>
      </c>
      <c r="AK579" s="6" t="e">
        <f t="shared" si="228"/>
        <v>#N/A</v>
      </c>
      <c r="AL579" s="6" t="e">
        <f t="shared" si="229"/>
        <v>#N/A</v>
      </c>
      <c r="AM579" s="7" t="str">
        <f t="shared" si="230"/>
        <v xml:space="preserve"> </v>
      </c>
      <c r="AN579" s="6" t="e">
        <f t="shared" si="231"/>
        <v>#N/A</v>
      </c>
      <c r="AO579" s="6"/>
      <c r="AP579" s="6"/>
      <c r="AQ579" s="6"/>
      <c r="AR579" s="6"/>
      <c r="AS579" s="6"/>
      <c r="AT579" s="6"/>
      <c r="AU579" s="6"/>
      <c r="AV579" s="6"/>
      <c r="AW579" s="6">
        <f t="shared" si="232"/>
        <v>0</v>
      </c>
      <c r="AX579" s="6" t="e">
        <f t="shared" si="233"/>
        <v>#N/A</v>
      </c>
      <c r="AY579" s="6" t="str">
        <f t="shared" si="234"/>
        <v/>
      </c>
      <c r="AZ579" s="6" t="str">
        <f t="shared" si="235"/>
        <v/>
      </c>
      <c r="BA579" s="6" t="str">
        <f t="shared" si="236"/>
        <v/>
      </c>
      <c r="BB579" s="6" t="str">
        <f t="shared" si="237"/>
        <v/>
      </c>
      <c r="BC579" s="40"/>
      <c r="BI579" t="s">
        <v>550</v>
      </c>
      <c r="CS579" s="286"/>
      <c r="CT579" s="288"/>
      <c r="CU579" s="331" t="str">
        <f t="shared" si="216"/>
        <v/>
      </c>
      <c r="CV579" s="1" t="str">
        <f t="shared" si="238"/>
        <v/>
      </c>
      <c r="CW579" s="1" t="str">
        <f t="shared" si="239"/>
        <v/>
      </c>
      <c r="CZ579" s="343" t="str">
        <f t="shared" si="217"/>
        <v/>
      </c>
    </row>
    <row r="580" spans="1:104" s="1" customFormat="1" ht="13.5" customHeight="1" x14ac:dyDescent="0.2">
      <c r="A580" s="61">
        <v>565</v>
      </c>
      <c r="B580" s="218"/>
      <c r="C580" s="218"/>
      <c r="D580" s="218"/>
      <c r="E580" s="218"/>
      <c r="F580" s="218"/>
      <c r="G580" s="218"/>
      <c r="H580" s="218"/>
      <c r="I580" s="218"/>
      <c r="J580" s="218"/>
      <c r="K580" s="218"/>
      <c r="L580" s="219"/>
      <c r="M580" s="218"/>
      <c r="N580" s="254"/>
      <c r="O580" s="255"/>
      <c r="P580" s="293" t="str">
        <f>IF(G580="R",IF(OR(AND(実績自動車一覧!H580=SUM(実績事業所!$B$2-1),3&lt;実績自動車一覧!I580),AND(実績自動車一覧!H580=実績事業所!$B$2,4&gt;実績自動車一覧!I580)),"新規",""),"")</f>
        <v/>
      </c>
      <c r="Q580" s="290"/>
      <c r="R580" s="259"/>
      <c r="S580" s="204"/>
      <c r="T580" s="84"/>
      <c r="U580" s="85"/>
      <c r="V580" s="86"/>
      <c r="W580" s="87"/>
      <c r="X580" s="87"/>
      <c r="Y580" s="106"/>
      <c r="Z580" s="16"/>
      <c r="AA580" s="15" t="str">
        <f t="shared" si="218"/>
        <v/>
      </c>
      <c r="AB580" s="15" t="str">
        <f t="shared" si="219"/>
        <v/>
      </c>
      <c r="AC580" s="14" t="str">
        <f t="shared" si="220"/>
        <v/>
      </c>
      <c r="AD580" s="6" t="e">
        <f t="shared" si="221"/>
        <v>#N/A</v>
      </c>
      <c r="AE580" s="6" t="e">
        <f t="shared" si="222"/>
        <v>#N/A</v>
      </c>
      <c r="AF580" s="6" t="e">
        <f t="shared" si="223"/>
        <v>#N/A</v>
      </c>
      <c r="AG580" s="6" t="str">
        <f t="shared" si="224"/>
        <v/>
      </c>
      <c r="AH580" s="6">
        <f t="shared" si="225"/>
        <v>1</v>
      </c>
      <c r="AI580" s="6" t="e">
        <f t="shared" si="226"/>
        <v>#N/A</v>
      </c>
      <c r="AJ580" s="6" t="e">
        <f t="shared" si="227"/>
        <v>#N/A</v>
      </c>
      <c r="AK580" s="6" t="e">
        <f t="shared" si="228"/>
        <v>#N/A</v>
      </c>
      <c r="AL580" s="6" t="e">
        <f t="shared" si="229"/>
        <v>#N/A</v>
      </c>
      <c r="AM580" s="7" t="str">
        <f t="shared" si="230"/>
        <v xml:space="preserve"> </v>
      </c>
      <c r="AN580" s="6" t="e">
        <f t="shared" si="231"/>
        <v>#N/A</v>
      </c>
      <c r="AO580" s="6"/>
      <c r="AP580" s="6"/>
      <c r="AQ580" s="6"/>
      <c r="AR580" s="6"/>
      <c r="AS580" s="6"/>
      <c r="AT580" s="6"/>
      <c r="AU580" s="6"/>
      <c r="AV580" s="6"/>
      <c r="AW580" s="6">
        <f t="shared" si="232"/>
        <v>0</v>
      </c>
      <c r="AX580" s="6" t="e">
        <f t="shared" si="233"/>
        <v>#N/A</v>
      </c>
      <c r="AY580" s="6" t="str">
        <f t="shared" si="234"/>
        <v/>
      </c>
      <c r="AZ580" s="6" t="str">
        <f t="shared" si="235"/>
        <v/>
      </c>
      <c r="BA580" s="6" t="str">
        <f t="shared" si="236"/>
        <v/>
      </c>
      <c r="BB580" s="6" t="str">
        <f t="shared" si="237"/>
        <v/>
      </c>
      <c r="BC580" s="40"/>
      <c r="BI580" t="s">
        <v>551</v>
      </c>
      <c r="CS580" s="286"/>
      <c r="CT580" s="288"/>
      <c r="CU580" s="331" t="str">
        <f t="shared" si="216"/>
        <v/>
      </c>
      <c r="CV580" s="1" t="str">
        <f t="shared" si="238"/>
        <v/>
      </c>
      <c r="CW580" s="1" t="str">
        <f t="shared" si="239"/>
        <v/>
      </c>
      <c r="CZ580" s="343" t="str">
        <f t="shared" si="217"/>
        <v/>
      </c>
    </row>
    <row r="581" spans="1:104" s="1" customFormat="1" ht="13.5" customHeight="1" x14ac:dyDescent="0.2">
      <c r="A581" s="61">
        <v>566</v>
      </c>
      <c r="B581" s="218"/>
      <c r="C581" s="218"/>
      <c r="D581" s="218"/>
      <c r="E581" s="218"/>
      <c r="F581" s="218"/>
      <c r="G581" s="218"/>
      <c r="H581" s="218"/>
      <c r="I581" s="218"/>
      <c r="J581" s="218"/>
      <c r="K581" s="218"/>
      <c r="L581" s="219"/>
      <c r="M581" s="218"/>
      <c r="N581" s="254"/>
      <c r="O581" s="255"/>
      <c r="P581" s="293" t="str">
        <f>IF(G581="R",IF(OR(AND(実績自動車一覧!H581=SUM(実績事業所!$B$2-1),3&lt;実績自動車一覧!I581),AND(実績自動車一覧!H581=実績事業所!$B$2,4&gt;実績自動車一覧!I581)),"新規",""),"")</f>
        <v/>
      </c>
      <c r="Q581" s="290"/>
      <c r="R581" s="259"/>
      <c r="S581" s="204"/>
      <c r="T581" s="84"/>
      <c r="U581" s="85"/>
      <c r="V581" s="86"/>
      <c r="W581" s="87"/>
      <c r="X581" s="87"/>
      <c r="Y581" s="106"/>
      <c r="Z581" s="16"/>
      <c r="AA581" s="15" t="str">
        <f t="shared" si="218"/>
        <v/>
      </c>
      <c r="AB581" s="15" t="str">
        <f t="shared" si="219"/>
        <v/>
      </c>
      <c r="AC581" s="14" t="str">
        <f t="shared" si="220"/>
        <v/>
      </c>
      <c r="AD581" s="6" t="e">
        <f t="shared" si="221"/>
        <v>#N/A</v>
      </c>
      <c r="AE581" s="6" t="e">
        <f t="shared" si="222"/>
        <v>#N/A</v>
      </c>
      <c r="AF581" s="6" t="e">
        <f t="shared" si="223"/>
        <v>#N/A</v>
      </c>
      <c r="AG581" s="6" t="str">
        <f t="shared" si="224"/>
        <v/>
      </c>
      <c r="AH581" s="6">
        <f t="shared" si="225"/>
        <v>1</v>
      </c>
      <c r="AI581" s="6" t="e">
        <f t="shared" si="226"/>
        <v>#N/A</v>
      </c>
      <c r="AJ581" s="6" t="e">
        <f t="shared" si="227"/>
        <v>#N/A</v>
      </c>
      <c r="AK581" s="6" t="e">
        <f t="shared" si="228"/>
        <v>#N/A</v>
      </c>
      <c r="AL581" s="6" t="e">
        <f t="shared" si="229"/>
        <v>#N/A</v>
      </c>
      <c r="AM581" s="7" t="str">
        <f t="shared" si="230"/>
        <v xml:space="preserve"> </v>
      </c>
      <c r="AN581" s="6" t="e">
        <f t="shared" si="231"/>
        <v>#N/A</v>
      </c>
      <c r="AO581" s="6"/>
      <c r="AP581" s="6"/>
      <c r="AQ581" s="6"/>
      <c r="AR581" s="6"/>
      <c r="AS581" s="6"/>
      <c r="AT581" s="6"/>
      <c r="AU581" s="6"/>
      <c r="AV581" s="6"/>
      <c r="AW581" s="6">
        <f t="shared" si="232"/>
        <v>0</v>
      </c>
      <c r="AX581" s="6" t="e">
        <f t="shared" si="233"/>
        <v>#N/A</v>
      </c>
      <c r="AY581" s="6" t="str">
        <f t="shared" si="234"/>
        <v/>
      </c>
      <c r="AZ581" s="6" t="str">
        <f t="shared" si="235"/>
        <v/>
      </c>
      <c r="BA581" s="6" t="str">
        <f t="shared" si="236"/>
        <v/>
      </c>
      <c r="BB581" s="6" t="str">
        <f t="shared" si="237"/>
        <v/>
      </c>
      <c r="BC581" s="40"/>
      <c r="BI581" t="s">
        <v>552</v>
      </c>
      <c r="CS581" s="286"/>
      <c r="CT581" s="288"/>
      <c r="CU581" s="331" t="str">
        <f t="shared" si="216"/>
        <v/>
      </c>
      <c r="CV581" s="1" t="str">
        <f t="shared" si="238"/>
        <v/>
      </c>
      <c r="CW581" s="1" t="str">
        <f t="shared" si="239"/>
        <v/>
      </c>
      <c r="CZ581" s="343" t="str">
        <f t="shared" si="217"/>
        <v/>
      </c>
    </row>
    <row r="582" spans="1:104" s="1" customFormat="1" ht="13.5" customHeight="1" x14ac:dyDescent="0.2">
      <c r="A582" s="61">
        <v>567</v>
      </c>
      <c r="B582" s="218"/>
      <c r="C582" s="218"/>
      <c r="D582" s="218"/>
      <c r="E582" s="218"/>
      <c r="F582" s="218"/>
      <c r="G582" s="218"/>
      <c r="H582" s="218"/>
      <c r="I582" s="218"/>
      <c r="J582" s="218"/>
      <c r="K582" s="218"/>
      <c r="L582" s="219"/>
      <c r="M582" s="218"/>
      <c r="N582" s="254"/>
      <c r="O582" s="255"/>
      <c r="P582" s="293" t="str">
        <f>IF(G582="R",IF(OR(AND(実績自動車一覧!H582=SUM(実績事業所!$B$2-1),3&lt;実績自動車一覧!I582),AND(実績自動車一覧!H582=実績事業所!$B$2,4&gt;実績自動車一覧!I582)),"新規",""),"")</f>
        <v/>
      </c>
      <c r="Q582" s="290"/>
      <c r="R582" s="259"/>
      <c r="S582" s="204"/>
      <c r="T582" s="84"/>
      <c r="U582" s="85"/>
      <c r="V582" s="86"/>
      <c r="W582" s="87"/>
      <c r="X582" s="87"/>
      <c r="Y582" s="106"/>
      <c r="Z582" s="16"/>
      <c r="AA582" s="15" t="str">
        <f t="shared" si="218"/>
        <v/>
      </c>
      <c r="AB582" s="15" t="str">
        <f t="shared" si="219"/>
        <v/>
      </c>
      <c r="AC582" s="14" t="str">
        <f t="shared" si="220"/>
        <v/>
      </c>
      <c r="AD582" s="6" t="e">
        <f t="shared" si="221"/>
        <v>#N/A</v>
      </c>
      <c r="AE582" s="6" t="e">
        <f t="shared" si="222"/>
        <v>#N/A</v>
      </c>
      <c r="AF582" s="6" t="e">
        <f t="shared" si="223"/>
        <v>#N/A</v>
      </c>
      <c r="AG582" s="6" t="str">
        <f t="shared" si="224"/>
        <v/>
      </c>
      <c r="AH582" s="6">
        <f t="shared" si="225"/>
        <v>1</v>
      </c>
      <c r="AI582" s="6" t="e">
        <f t="shared" si="226"/>
        <v>#N/A</v>
      </c>
      <c r="AJ582" s="6" t="e">
        <f t="shared" si="227"/>
        <v>#N/A</v>
      </c>
      <c r="AK582" s="6" t="e">
        <f t="shared" si="228"/>
        <v>#N/A</v>
      </c>
      <c r="AL582" s="6" t="e">
        <f t="shared" si="229"/>
        <v>#N/A</v>
      </c>
      <c r="AM582" s="7" t="str">
        <f t="shared" si="230"/>
        <v xml:space="preserve"> </v>
      </c>
      <c r="AN582" s="6" t="e">
        <f t="shared" si="231"/>
        <v>#N/A</v>
      </c>
      <c r="AO582" s="6"/>
      <c r="AP582" s="6"/>
      <c r="AQ582" s="6"/>
      <c r="AR582" s="6"/>
      <c r="AS582" s="6"/>
      <c r="AT582" s="6"/>
      <c r="AU582" s="6"/>
      <c r="AV582" s="6"/>
      <c r="AW582" s="6">
        <f t="shared" si="232"/>
        <v>0</v>
      </c>
      <c r="AX582" s="6" t="e">
        <f t="shared" si="233"/>
        <v>#N/A</v>
      </c>
      <c r="AY582" s="6" t="str">
        <f t="shared" si="234"/>
        <v/>
      </c>
      <c r="AZ582" s="6" t="str">
        <f t="shared" si="235"/>
        <v/>
      </c>
      <c r="BA582" s="6" t="str">
        <f t="shared" si="236"/>
        <v/>
      </c>
      <c r="BB582" s="6" t="str">
        <f t="shared" si="237"/>
        <v/>
      </c>
      <c r="BC582" s="40"/>
      <c r="BI582" t="s">
        <v>553</v>
      </c>
      <c r="CS582" s="286"/>
      <c r="CT582" s="288"/>
      <c r="CU582" s="331" t="str">
        <f t="shared" si="216"/>
        <v/>
      </c>
      <c r="CV582" s="1" t="str">
        <f t="shared" si="238"/>
        <v/>
      </c>
      <c r="CW582" s="1" t="str">
        <f t="shared" si="239"/>
        <v/>
      </c>
      <c r="CZ582" s="343" t="str">
        <f t="shared" si="217"/>
        <v/>
      </c>
    </row>
    <row r="583" spans="1:104" s="1" customFormat="1" ht="13.5" customHeight="1" x14ac:dyDescent="0.2">
      <c r="A583" s="61">
        <v>568</v>
      </c>
      <c r="B583" s="218"/>
      <c r="C583" s="218"/>
      <c r="D583" s="218"/>
      <c r="E583" s="218"/>
      <c r="F583" s="218"/>
      <c r="G583" s="218"/>
      <c r="H583" s="218"/>
      <c r="I583" s="218"/>
      <c r="J583" s="218"/>
      <c r="K583" s="218"/>
      <c r="L583" s="219"/>
      <c r="M583" s="218"/>
      <c r="N583" s="254"/>
      <c r="O583" s="255"/>
      <c r="P583" s="293" t="str">
        <f>IF(G583="R",IF(OR(AND(実績自動車一覧!H583=SUM(実績事業所!$B$2-1),3&lt;実績自動車一覧!I583),AND(実績自動車一覧!H583=実績事業所!$B$2,4&gt;実績自動車一覧!I583)),"新規",""),"")</f>
        <v/>
      </c>
      <c r="Q583" s="290"/>
      <c r="R583" s="259"/>
      <c r="S583" s="204"/>
      <c r="T583" s="84"/>
      <c r="U583" s="85"/>
      <c r="V583" s="86"/>
      <c r="W583" s="87"/>
      <c r="X583" s="87"/>
      <c r="Y583" s="106"/>
      <c r="Z583" s="16"/>
      <c r="AA583" s="15" t="str">
        <f t="shared" si="218"/>
        <v/>
      </c>
      <c r="AB583" s="15" t="str">
        <f t="shared" si="219"/>
        <v/>
      </c>
      <c r="AC583" s="14" t="str">
        <f t="shared" si="220"/>
        <v/>
      </c>
      <c r="AD583" s="6" t="e">
        <f t="shared" si="221"/>
        <v>#N/A</v>
      </c>
      <c r="AE583" s="6" t="e">
        <f t="shared" si="222"/>
        <v>#N/A</v>
      </c>
      <c r="AF583" s="6" t="e">
        <f t="shared" si="223"/>
        <v>#N/A</v>
      </c>
      <c r="AG583" s="6" t="str">
        <f t="shared" si="224"/>
        <v/>
      </c>
      <c r="AH583" s="6">
        <f t="shared" si="225"/>
        <v>1</v>
      </c>
      <c r="AI583" s="6" t="e">
        <f t="shared" si="226"/>
        <v>#N/A</v>
      </c>
      <c r="AJ583" s="6" t="e">
        <f t="shared" si="227"/>
        <v>#N/A</v>
      </c>
      <c r="AK583" s="6" t="e">
        <f t="shared" si="228"/>
        <v>#N/A</v>
      </c>
      <c r="AL583" s="6" t="e">
        <f t="shared" si="229"/>
        <v>#N/A</v>
      </c>
      <c r="AM583" s="7" t="str">
        <f t="shared" si="230"/>
        <v xml:space="preserve"> </v>
      </c>
      <c r="AN583" s="6" t="e">
        <f t="shared" si="231"/>
        <v>#N/A</v>
      </c>
      <c r="AO583" s="6"/>
      <c r="AP583" s="6"/>
      <c r="AQ583" s="6"/>
      <c r="AR583" s="6"/>
      <c r="AS583" s="6"/>
      <c r="AT583" s="6"/>
      <c r="AU583" s="6"/>
      <c r="AV583" s="6"/>
      <c r="AW583" s="6">
        <f t="shared" si="232"/>
        <v>0</v>
      </c>
      <c r="AX583" s="6" t="e">
        <f t="shared" si="233"/>
        <v>#N/A</v>
      </c>
      <c r="AY583" s="6" t="str">
        <f t="shared" si="234"/>
        <v/>
      </c>
      <c r="AZ583" s="6" t="str">
        <f t="shared" si="235"/>
        <v/>
      </c>
      <c r="BA583" s="6" t="str">
        <f t="shared" si="236"/>
        <v/>
      </c>
      <c r="BB583" s="6" t="str">
        <f t="shared" si="237"/>
        <v/>
      </c>
      <c r="BC583" s="40"/>
      <c r="BI583" t="s">
        <v>554</v>
      </c>
      <c r="CS583" s="286"/>
      <c r="CT583" s="288"/>
      <c r="CU583" s="331" t="str">
        <f t="shared" si="216"/>
        <v/>
      </c>
      <c r="CV583" s="1" t="str">
        <f t="shared" si="238"/>
        <v/>
      </c>
      <c r="CW583" s="1" t="str">
        <f t="shared" si="239"/>
        <v/>
      </c>
      <c r="CZ583" s="343" t="str">
        <f t="shared" si="217"/>
        <v/>
      </c>
    </row>
    <row r="584" spans="1:104" s="1" customFormat="1" ht="13.5" customHeight="1" x14ac:dyDescent="0.2">
      <c r="A584" s="61">
        <v>569</v>
      </c>
      <c r="B584" s="218"/>
      <c r="C584" s="218"/>
      <c r="D584" s="218"/>
      <c r="E584" s="218"/>
      <c r="F584" s="218"/>
      <c r="G584" s="218"/>
      <c r="H584" s="218"/>
      <c r="I584" s="218"/>
      <c r="J584" s="218"/>
      <c r="K584" s="218"/>
      <c r="L584" s="219"/>
      <c r="M584" s="218"/>
      <c r="N584" s="254"/>
      <c r="O584" s="255"/>
      <c r="P584" s="293" t="str">
        <f>IF(G584="R",IF(OR(AND(実績自動車一覧!H584=SUM(実績事業所!$B$2-1),3&lt;実績自動車一覧!I584),AND(実績自動車一覧!H584=実績事業所!$B$2,4&gt;実績自動車一覧!I584)),"新規",""),"")</f>
        <v/>
      </c>
      <c r="Q584" s="290"/>
      <c r="R584" s="259"/>
      <c r="S584" s="204"/>
      <c r="T584" s="84"/>
      <c r="U584" s="85"/>
      <c r="V584" s="86"/>
      <c r="W584" s="87"/>
      <c r="X584" s="87"/>
      <c r="Y584" s="106"/>
      <c r="Z584" s="16"/>
      <c r="AA584" s="15" t="str">
        <f t="shared" si="218"/>
        <v/>
      </c>
      <c r="AB584" s="15" t="str">
        <f t="shared" si="219"/>
        <v/>
      </c>
      <c r="AC584" s="14" t="str">
        <f t="shared" si="220"/>
        <v/>
      </c>
      <c r="AD584" s="6" t="e">
        <f t="shared" si="221"/>
        <v>#N/A</v>
      </c>
      <c r="AE584" s="6" t="e">
        <f t="shared" si="222"/>
        <v>#N/A</v>
      </c>
      <c r="AF584" s="6" t="e">
        <f t="shared" si="223"/>
        <v>#N/A</v>
      </c>
      <c r="AG584" s="6" t="str">
        <f t="shared" si="224"/>
        <v/>
      </c>
      <c r="AH584" s="6">
        <f t="shared" si="225"/>
        <v>1</v>
      </c>
      <c r="AI584" s="6" t="e">
        <f t="shared" si="226"/>
        <v>#N/A</v>
      </c>
      <c r="AJ584" s="6" t="e">
        <f t="shared" si="227"/>
        <v>#N/A</v>
      </c>
      <c r="AK584" s="6" t="e">
        <f t="shared" si="228"/>
        <v>#N/A</v>
      </c>
      <c r="AL584" s="6" t="e">
        <f t="shared" si="229"/>
        <v>#N/A</v>
      </c>
      <c r="AM584" s="7" t="str">
        <f t="shared" si="230"/>
        <v xml:space="preserve"> </v>
      </c>
      <c r="AN584" s="6" t="e">
        <f t="shared" si="231"/>
        <v>#N/A</v>
      </c>
      <c r="AO584" s="6"/>
      <c r="AP584" s="6"/>
      <c r="AQ584" s="6"/>
      <c r="AR584" s="6"/>
      <c r="AS584" s="6"/>
      <c r="AT584" s="6"/>
      <c r="AU584" s="6"/>
      <c r="AV584" s="6"/>
      <c r="AW584" s="6">
        <f t="shared" si="232"/>
        <v>0</v>
      </c>
      <c r="AX584" s="6" t="e">
        <f t="shared" si="233"/>
        <v>#N/A</v>
      </c>
      <c r="AY584" s="6" t="str">
        <f t="shared" si="234"/>
        <v/>
      </c>
      <c r="AZ584" s="6" t="str">
        <f t="shared" si="235"/>
        <v/>
      </c>
      <c r="BA584" s="6" t="str">
        <f t="shared" si="236"/>
        <v/>
      </c>
      <c r="BB584" s="6" t="str">
        <f t="shared" si="237"/>
        <v/>
      </c>
      <c r="BC584" s="40"/>
      <c r="BI584" t="s">
        <v>555</v>
      </c>
      <c r="CS584" s="286"/>
      <c r="CT584" s="288"/>
      <c r="CU584" s="331" t="str">
        <f t="shared" si="216"/>
        <v/>
      </c>
      <c r="CV584" s="1" t="str">
        <f t="shared" si="238"/>
        <v/>
      </c>
      <c r="CW584" s="1" t="str">
        <f t="shared" si="239"/>
        <v/>
      </c>
      <c r="CZ584" s="343" t="str">
        <f t="shared" si="217"/>
        <v/>
      </c>
    </row>
    <row r="585" spans="1:104" s="1" customFormat="1" ht="13.5" customHeight="1" x14ac:dyDescent="0.2">
      <c r="A585" s="61">
        <v>570</v>
      </c>
      <c r="B585" s="218"/>
      <c r="C585" s="218"/>
      <c r="D585" s="218"/>
      <c r="E585" s="218"/>
      <c r="F585" s="218"/>
      <c r="G585" s="218"/>
      <c r="H585" s="218"/>
      <c r="I585" s="218"/>
      <c r="J585" s="218"/>
      <c r="K585" s="218"/>
      <c r="L585" s="219"/>
      <c r="M585" s="218"/>
      <c r="N585" s="254"/>
      <c r="O585" s="255"/>
      <c r="P585" s="293" t="str">
        <f>IF(G585="R",IF(OR(AND(実績自動車一覧!H585=SUM(実績事業所!$B$2-1),3&lt;実績自動車一覧!I585),AND(実績自動車一覧!H585=実績事業所!$B$2,4&gt;実績自動車一覧!I585)),"新規",""),"")</f>
        <v/>
      </c>
      <c r="Q585" s="290"/>
      <c r="R585" s="259"/>
      <c r="S585" s="204"/>
      <c r="T585" s="84"/>
      <c r="U585" s="85"/>
      <c r="V585" s="86"/>
      <c r="W585" s="87"/>
      <c r="X585" s="87"/>
      <c r="Y585" s="106"/>
      <c r="Z585" s="16"/>
      <c r="AA585" s="15" t="str">
        <f t="shared" si="218"/>
        <v/>
      </c>
      <c r="AB585" s="15" t="str">
        <f t="shared" si="219"/>
        <v/>
      </c>
      <c r="AC585" s="14" t="str">
        <f t="shared" si="220"/>
        <v/>
      </c>
      <c r="AD585" s="6" t="e">
        <f t="shared" si="221"/>
        <v>#N/A</v>
      </c>
      <c r="AE585" s="6" t="e">
        <f t="shared" si="222"/>
        <v>#N/A</v>
      </c>
      <c r="AF585" s="6" t="e">
        <f t="shared" si="223"/>
        <v>#N/A</v>
      </c>
      <c r="AG585" s="6" t="str">
        <f t="shared" si="224"/>
        <v/>
      </c>
      <c r="AH585" s="6">
        <f t="shared" si="225"/>
        <v>1</v>
      </c>
      <c r="AI585" s="6" t="e">
        <f t="shared" si="226"/>
        <v>#N/A</v>
      </c>
      <c r="AJ585" s="6" t="e">
        <f t="shared" si="227"/>
        <v>#N/A</v>
      </c>
      <c r="AK585" s="6" t="e">
        <f t="shared" si="228"/>
        <v>#N/A</v>
      </c>
      <c r="AL585" s="6" t="e">
        <f t="shared" si="229"/>
        <v>#N/A</v>
      </c>
      <c r="AM585" s="7" t="str">
        <f t="shared" si="230"/>
        <v xml:space="preserve"> </v>
      </c>
      <c r="AN585" s="6" t="e">
        <f t="shared" si="231"/>
        <v>#N/A</v>
      </c>
      <c r="AO585" s="6"/>
      <c r="AP585" s="6"/>
      <c r="AQ585" s="6"/>
      <c r="AR585" s="6"/>
      <c r="AS585" s="6"/>
      <c r="AT585" s="6"/>
      <c r="AU585" s="6"/>
      <c r="AV585" s="6"/>
      <c r="AW585" s="6">
        <f t="shared" si="232"/>
        <v>0</v>
      </c>
      <c r="AX585" s="6" t="e">
        <f t="shared" si="233"/>
        <v>#N/A</v>
      </c>
      <c r="AY585" s="6" t="str">
        <f t="shared" si="234"/>
        <v/>
      </c>
      <c r="AZ585" s="6" t="str">
        <f t="shared" si="235"/>
        <v/>
      </c>
      <c r="BA585" s="6" t="str">
        <f t="shared" si="236"/>
        <v/>
      </c>
      <c r="BB585" s="6" t="str">
        <f t="shared" si="237"/>
        <v/>
      </c>
      <c r="BC585" s="40"/>
      <c r="BI585" t="s">
        <v>556</v>
      </c>
      <c r="CS585" s="286"/>
      <c r="CT585" s="288"/>
      <c r="CU585" s="331" t="str">
        <f t="shared" si="216"/>
        <v/>
      </c>
      <c r="CV585" s="1" t="str">
        <f t="shared" si="238"/>
        <v/>
      </c>
      <c r="CW585" s="1" t="str">
        <f t="shared" si="239"/>
        <v/>
      </c>
      <c r="CZ585" s="343" t="str">
        <f t="shared" si="217"/>
        <v/>
      </c>
    </row>
    <row r="586" spans="1:104" s="1" customFormat="1" ht="13.5" customHeight="1" x14ac:dyDescent="0.2">
      <c r="A586" s="61">
        <v>571</v>
      </c>
      <c r="B586" s="218"/>
      <c r="C586" s="218"/>
      <c r="D586" s="218"/>
      <c r="E586" s="218"/>
      <c r="F586" s="218"/>
      <c r="G586" s="218"/>
      <c r="H586" s="218"/>
      <c r="I586" s="218"/>
      <c r="J586" s="218"/>
      <c r="K586" s="218"/>
      <c r="L586" s="219"/>
      <c r="M586" s="218"/>
      <c r="N586" s="254"/>
      <c r="O586" s="255"/>
      <c r="P586" s="293" t="str">
        <f>IF(G586="R",IF(OR(AND(実績自動車一覧!H586=SUM(実績事業所!$B$2-1),3&lt;実績自動車一覧!I586),AND(実績自動車一覧!H586=実績事業所!$B$2,4&gt;実績自動車一覧!I586)),"新規",""),"")</f>
        <v/>
      </c>
      <c r="Q586" s="290"/>
      <c r="R586" s="259"/>
      <c r="S586" s="204"/>
      <c r="T586" s="84"/>
      <c r="U586" s="85"/>
      <c r="V586" s="86"/>
      <c r="W586" s="87"/>
      <c r="X586" s="87"/>
      <c r="Y586" s="106"/>
      <c r="Z586" s="16"/>
      <c r="AA586" s="15" t="str">
        <f t="shared" si="218"/>
        <v/>
      </c>
      <c r="AB586" s="15" t="str">
        <f t="shared" si="219"/>
        <v/>
      </c>
      <c r="AC586" s="14" t="str">
        <f t="shared" si="220"/>
        <v/>
      </c>
      <c r="AD586" s="6" t="e">
        <f t="shared" si="221"/>
        <v>#N/A</v>
      </c>
      <c r="AE586" s="6" t="e">
        <f t="shared" si="222"/>
        <v>#N/A</v>
      </c>
      <c r="AF586" s="6" t="e">
        <f t="shared" si="223"/>
        <v>#N/A</v>
      </c>
      <c r="AG586" s="6" t="str">
        <f t="shared" si="224"/>
        <v/>
      </c>
      <c r="AH586" s="6">
        <f t="shared" si="225"/>
        <v>1</v>
      </c>
      <c r="AI586" s="6" t="e">
        <f t="shared" si="226"/>
        <v>#N/A</v>
      </c>
      <c r="AJ586" s="6" t="e">
        <f t="shared" si="227"/>
        <v>#N/A</v>
      </c>
      <c r="AK586" s="6" t="e">
        <f t="shared" si="228"/>
        <v>#N/A</v>
      </c>
      <c r="AL586" s="6" t="e">
        <f t="shared" si="229"/>
        <v>#N/A</v>
      </c>
      <c r="AM586" s="7" t="str">
        <f t="shared" si="230"/>
        <v xml:space="preserve"> </v>
      </c>
      <c r="AN586" s="6" t="e">
        <f t="shared" si="231"/>
        <v>#N/A</v>
      </c>
      <c r="AO586" s="6"/>
      <c r="AP586" s="6"/>
      <c r="AQ586" s="6"/>
      <c r="AR586" s="6"/>
      <c r="AS586" s="6"/>
      <c r="AT586" s="6"/>
      <c r="AU586" s="6"/>
      <c r="AV586" s="6"/>
      <c r="AW586" s="6">
        <f t="shared" si="232"/>
        <v>0</v>
      </c>
      <c r="AX586" s="6" t="e">
        <f t="shared" si="233"/>
        <v>#N/A</v>
      </c>
      <c r="AY586" s="6" t="str">
        <f t="shared" si="234"/>
        <v/>
      </c>
      <c r="AZ586" s="6" t="str">
        <f t="shared" si="235"/>
        <v/>
      </c>
      <c r="BA586" s="6" t="str">
        <f t="shared" si="236"/>
        <v/>
      </c>
      <c r="BB586" s="6" t="str">
        <f t="shared" si="237"/>
        <v/>
      </c>
      <c r="BC586" s="40"/>
      <c r="BI586" t="s">
        <v>557</v>
      </c>
      <c r="CS586" s="286"/>
      <c r="CT586" s="288"/>
      <c r="CU586" s="331" t="str">
        <f t="shared" si="216"/>
        <v/>
      </c>
      <c r="CV586" s="1" t="str">
        <f t="shared" si="238"/>
        <v/>
      </c>
      <c r="CW586" s="1" t="str">
        <f t="shared" si="239"/>
        <v/>
      </c>
      <c r="CZ586" s="343" t="str">
        <f t="shared" si="217"/>
        <v/>
      </c>
    </row>
    <row r="587" spans="1:104" s="1" customFormat="1" ht="13.5" customHeight="1" x14ac:dyDescent="0.2">
      <c r="A587" s="61">
        <v>572</v>
      </c>
      <c r="B587" s="218"/>
      <c r="C587" s="218"/>
      <c r="D587" s="218"/>
      <c r="E587" s="218"/>
      <c r="F587" s="218"/>
      <c r="G587" s="218"/>
      <c r="H587" s="218"/>
      <c r="I587" s="218"/>
      <c r="J587" s="218"/>
      <c r="K587" s="218"/>
      <c r="L587" s="219"/>
      <c r="M587" s="218"/>
      <c r="N587" s="254"/>
      <c r="O587" s="255"/>
      <c r="P587" s="293" t="str">
        <f>IF(G587="R",IF(OR(AND(実績自動車一覧!H587=SUM(実績事業所!$B$2-1),3&lt;実績自動車一覧!I587),AND(実績自動車一覧!H587=実績事業所!$B$2,4&gt;実績自動車一覧!I587)),"新規",""),"")</f>
        <v/>
      </c>
      <c r="Q587" s="290"/>
      <c r="R587" s="259"/>
      <c r="S587" s="204"/>
      <c r="T587" s="84"/>
      <c r="U587" s="85"/>
      <c r="V587" s="86"/>
      <c r="W587" s="87"/>
      <c r="X587" s="87"/>
      <c r="Y587" s="106"/>
      <c r="Z587" s="16"/>
      <c r="AA587" s="15" t="str">
        <f t="shared" si="218"/>
        <v/>
      </c>
      <c r="AB587" s="15" t="str">
        <f t="shared" si="219"/>
        <v/>
      </c>
      <c r="AC587" s="14" t="str">
        <f t="shared" si="220"/>
        <v/>
      </c>
      <c r="AD587" s="6" t="e">
        <f t="shared" si="221"/>
        <v>#N/A</v>
      </c>
      <c r="AE587" s="6" t="e">
        <f t="shared" si="222"/>
        <v>#N/A</v>
      </c>
      <c r="AF587" s="6" t="e">
        <f t="shared" si="223"/>
        <v>#N/A</v>
      </c>
      <c r="AG587" s="6" t="str">
        <f t="shared" si="224"/>
        <v/>
      </c>
      <c r="AH587" s="6">
        <f t="shared" si="225"/>
        <v>1</v>
      </c>
      <c r="AI587" s="6" t="e">
        <f t="shared" si="226"/>
        <v>#N/A</v>
      </c>
      <c r="AJ587" s="6" t="e">
        <f t="shared" si="227"/>
        <v>#N/A</v>
      </c>
      <c r="AK587" s="6" t="e">
        <f t="shared" si="228"/>
        <v>#N/A</v>
      </c>
      <c r="AL587" s="6" t="e">
        <f t="shared" si="229"/>
        <v>#N/A</v>
      </c>
      <c r="AM587" s="7" t="str">
        <f t="shared" si="230"/>
        <v xml:space="preserve"> </v>
      </c>
      <c r="AN587" s="6" t="e">
        <f t="shared" si="231"/>
        <v>#N/A</v>
      </c>
      <c r="AO587" s="6"/>
      <c r="AP587" s="6"/>
      <c r="AQ587" s="6"/>
      <c r="AR587" s="6"/>
      <c r="AS587" s="6"/>
      <c r="AT587" s="6"/>
      <c r="AU587" s="6"/>
      <c r="AV587" s="6"/>
      <c r="AW587" s="6">
        <f t="shared" si="232"/>
        <v>0</v>
      </c>
      <c r="AX587" s="6" t="e">
        <f t="shared" si="233"/>
        <v>#N/A</v>
      </c>
      <c r="AY587" s="6" t="str">
        <f t="shared" si="234"/>
        <v/>
      </c>
      <c r="AZ587" s="6" t="str">
        <f t="shared" si="235"/>
        <v/>
      </c>
      <c r="BA587" s="6" t="str">
        <f t="shared" si="236"/>
        <v/>
      </c>
      <c r="BB587" s="6" t="str">
        <f t="shared" si="237"/>
        <v/>
      </c>
      <c r="BC587" s="40"/>
      <c r="BI587" t="s">
        <v>558</v>
      </c>
      <c r="CS587" s="286"/>
      <c r="CT587" s="288"/>
      <c r="CU587" s="331" t="str">
        <f t="shared" si="216"/>
        <v/>
      </c>
      <c r="CV587" s="1" t="str">
        <f t="shared" si="238"/>
        <v/>
      </c>
      <c r="CW587" s="1" t="str">
        <f t="shared" si="239"/>
        <v/>
      </c>
      <c r="CZ587" s="343" t="str">
        <f t="shared" si="217"/>
        <v/>
      </c>
    </row>
    <row r="588" spans="1:104" s="1" customFormat="1" ht="13.5" customHeight="1" x14ac:dyDescent="0.2">
      <c r="A588" s="61">
        <v>573</v>
      </c>
      <c r="B588" s="218"/>
      <c r="C588" s="218"/>
      <c r="D588" s="218"/>
      <c r="E588" s="218"/>
      <c r="F588" s="218"/>
      <c r="G588" s="218"/>
      <c r="H588" s="218"/>
      <c r="I588" s="218"/>
      <c r="J588" s="218"/>
      <c r="K588" s="218"/>
      <c r="L588" s="219"/>
      <c r="M588" s="218"/>
      <c r="N588" s="254"/>
      <c r="O588" s="255"/>
      <c r="P588" s="293" t="str">
        <f>IF(G588="R",IF(OR(AND(実績自動車一覧!H588=SUM(実績事業所!$B$2-1),3&lt;実績自動車一覧!I588),AND(実績自動車一覧!H588=実績事業所!$B$2,4&gt;実績自動車一覧!I588)),"新規",""),"")</f>
        <v/>
      </c>
      <c r="Q588" s="290"/>
      <c r="R588" s="259"/>
      <c r="S588" s="204"/>
      <c r="T588" s="84"/>
      <c r="U588" s="85"/>
      <c r="V588" s="86"/>
      <c r="W588" s="87"/>
      <c r="X588" s="87"/>
      <c r="Y588" s="106"/>
      <c r="Z588" s="16"/>
      <c r="AA588" s="15" t="str">
        <f t="shared" si="218"/>
        <v/>
      </c>
      <c r="AB588" s="15" t="str">
        <f t="shared" si="219"/>
        <v/>
      </c>
      <c r="AC588" s="14" t="str">
        <f t="shared" si="220"/>
        <v/>
      </c>
      <c r="AD588" s="6" t="e">
        <f t="shared" si="221"/>
        <v>#N/A</v>
      </c>
      <c r="AE588" s="6" t="e">
        <f t="shared" si="222"/>
        <v>#N/A</v>
      </c>
      <c r="AF588" s="6" t="e">
        <f t="shared" si="223"/>
        <v>#N/A</v>
      </c>
      <c r="AG588" s="6" t="str">
        <f t="shared" si="224"/>
        <v/>
      </c>
      <c r="AH588" s="6">
        <f t="shared" si="225"/>
        <v>1</v>
      </c>
      <c r="AI588" s="6" t="e">
        <f t="shared" si="226"/>
        <v>#N/A</v>
      </c>
      <c r="AJ588" s="6" t="e">
        <f t="shared" si="227"/>
        <v>#N/A</v>
      </c>
      <c r="AK588" s="6" t="e">
        <f t="shared" si="228"/>
        <v>#N/A</v>
      </c>
      <c r="AL588" s="6" t="e">
        <f t="shared" si="229"/>
        <v>#N/A</v>
      </c>
      <c r="AM588" s="7" t="str">
        <f t="shared" si="230"/>
        <v xml:space="preserve"> </v>
      </c>
      <c r="AN588" s="6" t="e">
        <f t="shared" si="231"/>
        <v>#N/A</v>
      </c>
      <c r="AO588" s="6"/>
      <c r="AP588" s="6"/>
      <c r="AQ588" s="6"/>
      <c r="AR588" s="6"/>
      <c r="AS588" s="6"/>
      <c r="AT588" s="6"/>
      <c r="AU588" s="6"/>
      <c r="AV588" s="6"/>
      <c r="AW588" s="6">
        <f t="shared" si="232"/>
        <v>0</v>
      </c>
      <c r="AX588" s="6" t="e">
        <f t="shared" si="233"/>
        <v>#N/A</v>
      </c>
      <c r="AY588" s="6" t="str">
        <f t="shared" si="234"/>
        <v/>
      </c>
      <c r="AZ588" s="6" t="str">
        <f t="shared" si="235"/>
        <v/>
      </c>
      <c r="BA588" s="6" t="str">
        <f t="shared" si="236"/>
        <v/>
      </c>
      <c r="BB588" s="6" t="str">
        <f t="shared" si="237"/>
        <v/>
      </c>
      <c r="BC588" s="40"/>
      <c r="BI588" t="s">
        <v>559</v>
      </c>
      <c r="CS588" s="286"/>
      <c r="CT588" s="288"/>
      <c r="CU588" s="331" t="str">
        <f t="shared" si="216"/>
        <v/>
      </c>
      <c r="CV588" s="1" t="str">
        <f t="shared" si="238"/>
        <v/>
      </c>
      <c r="CW588" s="1" t="str">
        <f t="shared" si="239"/>
        <v/>
      </c>
      <c r="CZ588" s="343" t="str">
        <f t="shared" si="217"/>
        <v/>
      </c>
    </row>
    <row r="589" spans="1:104" s="1" customFormat="1" ht="13.5" customHeight="1" x14ac:dyDescent="0.2">
      <c r="A589" s="61">
        <v>574</v>
      </c>
      <c r="B589" s="218"/>
      <c r="C589" s="218"/>
      <c r="D589" s="218"/>
      <c r="E589" s="218"/>
      <c r="F589" s="218"/>
      <c r="G589" s="218"/>
      <c r="H589" s="218"/>
      <c r="I589" s="218"/>
      <c r="J589" s="218"/>
      <c r="K589" s="218"/>
      <c r="L589" s="219"/>
      <c r="M589" s="218"/>
      <c r="N589" s="254"/>
      <c r="O589" s="255"/>
      <c r="P589" s="293" t="str">
        <f>IF(G589="R",IF(OR(AND(実績自動車一覧!H589=SUM(実績事業所!$B$2-1),3&lt;実績自動車一覧!I589),AND(実績自動車一覧!H589=実績事業所!$B$2,4&gt;実績自動車一覧!I589)),"新規",""),"")</f>
        <v/>
      </c>
      <c r="Q589" s="290"/>
      <c r="R589" s="259"/>
      <c r="S589" s="204"/>
      <c r="T589" s="84"/>
      <c r="U589" s="85"/>
      <c r="V589" s="86"/>
      <c r="W589" s="87"/>
      <c r="X589" s="87"/>
      <c r="Y589" s="106"/>
      <c r="Z589" s="16"/>
      <c r="AA589" s="15" t="str">
        <f t="shared" si="218"/>
        <v/>
      </c>
      <c r="AB589" s="15" t="str">
        <f t="shared" si="219"/>
        <v/>
      </c>
      <c r="AC589" s="14" t="str">
        <f t="shared" si="220"/>
        <v/>
      </c>
      <c r="AD589" s="6" t="e">
        <f t="shared" si="221"/>
        <v>#N/A</v>
      </c>
      <c r="AE589" s="6" t="e">
        <f t="shared" si="222"/>
        <v>#N/A</v>
      </c>
      <c r="AF589" s="6" t="e">
        <f t="shared" si="223"/>
        <v>#N/A</v>
      </c>
      <c r="AG589" s="6" t="str">
        <f t="shared" si="224"/>
        <v/>
      </c>
      <c r="AH589" s="6">
        <f t="shared" si="225"/>
        <v>1</v>
      </c>
      <c r="AI589" s="6" t="e">
        <f t="shared" si="226"/>
        <v>#N/A</v>
      </c>
      <c r="AJ589" s="6" t="e">
        <f t="shared" si="227"/>
        <v>#N/A</v>
      </c>
      <c r="AK589" s="6" t="e">
        <f t="shared" si="228"/>
        <v>#N/A</v>
      </c>
      <c r="AL589" s="6" t="e">
        <f t="shared" si="229"/>
        <v>#N/A</v>
      </c>
      <c r="AM589" s="7" t="str">
        <f t="shared" si="230"/>
        <v xml:space="preserve"> </v>
      </c>
      <c r="AN589" s="6" t="e">
        <f t="shared" si="231"/>
        <v>#N/A</v>
      </c>
      <c r="AO589" s="6"/>
      <c r="AP589" s="6"/>
      <c r="AQ589" s="6"/>
      <c r="AR589" s="6"/>
      <c r="AS589" s="6"/>
      <c r="AT589" s="6"/>
      <c r="AU589" s="6"/>
      <c r="AV589" s="6"/>
      <c r="AW589" s="6">
        <f t="shared" si="232"/>
        <v>0</v>
      </c>
      <c r="AX589" s="6" t="e">
        <f t="shared" si="233"/>
        <v>#N/A</v>
      </c>
      <c r="AY589" s="6" t="str">
        <f t="shared" si="234"/>
        <v/>
      </c>
      <c r="AZ589" s="6" t="str">
        <f t="shared" si="235"/>
        <v/>
      </c>
      <c r="BA589" s="6" t="str">
        <f t="shared" si="236"/>
        <v/>
      </c>
      <c r="BB589" s="6" t="str">
        <f t="shared" si="237"/>
        <v/>
      </c>
      <c r="BC589" s="40"/>
      <c r="BI589" t="s">
        <v>560</v>
      </c>
      <c r="CS589" s="286"/>
      <c r="CT589" s="288"/>
      <c r="CU589" s="331" t="str">
        <f t="shared" si="216"/>
        <v/>
      </c>
      <c r="CV589" s="1" t="str">
        <f t="shared" si="238"/>
        <v/>
      </c>
      <c r="CW589" s="1" t="str">
        <f t="shared" si="239"/>
        <v/>
      </c>
      <c r="CZ589" s="343" t="str">
        <f t="shared" si="217"/>
        <v/>
      </c>
    </row>
    <row r="590" spans="1:104" s="1" customFormat="1" ht="13.5" customHeight="1" x14ac:dyDescent="0.2">
      <c r="A590" s="61">
        <v>575</v>
      </c>
      <c r="B590" s="218"/>
      <c r="C590" s="218"/>
      <c r="D590" s="218"/>
      <c r="E590" s="218"/>
      <c r="F590" s="218"/>
      <c r="G590" s="218"/>
      <c r="H590" s="218"/>
      <c r="I590" s="218"/>
      <c r="J590" s="218"/>
      <c r="K590" s="218"/>
      <c r="L590" s="219"/>
      <c r="M590" s="218"/>
      <c r="N590" s="254"/>
      <c r="O590" s="255"/>
      <c r="P590" s="293" t="str">
        <f>IF(G590="R",IF(OR(AND(実績自動車一覧!H590=SUM(実績事業所!$B$2-1),3&lt;実績自動車一覧!I590),AND(実績自動車一覧!H590=実績事業所!$B$2,4&gt;実績自動車一覧!I590)),"新規",""),"")</f>
        <v/>
      </c>
      <c r="Q590" s="290"/>
      <c r="R590" s="259"/>
      <c r="S590" s="204"/>
      <c r="T590" s="84"/>
      <c r="U590" s="85"/>
      <c r="V590" s="86"/>
      <c r="W590" s="87"/>
      <c r="X590" s="87"/>
      <c r="Y590" s="106"/>
      <c r="Z590" s="16"/>
      <c r="AA590" s="15" t="str">
        <f t="shared" si="218"/>
        <v/>
      </c>
      <c r="AB590" s="15" t="str">
        <f t="shared" si="219"/>
        <v/>
      </c>
      <c r="AC590" s="14" t="str">
        <f t="shared" si="220"/>
        <v/>
      </c>
      <c r="AD590" s="6" t="e">
        <f t="shared" si="221"/>
        <v>#N/A</v>
      </c>
      <c r="AE590" s="6" t="e">
        <f t="shared" si="222"/>
        <v>#N/A</v>
      </c>
      <c r="AF590" s="6" t="e">
        <f t="shared" si="223"/>
        <v>#N/A</v>
      </c>
      <c r="AG590" s="6" t="str">
        <f t="shared" si="224"/>
        <v/>
      </c>
      <c r="AH590" s="6">
        <f t="shared" si="225"/>
        <v>1</v>
      </c>
      <c r="AI590" s="6" t="e">
        <f t="shared" si="226"/>
        <v>#N/A</v>
      </c>
      <c r="AJ590" s="6" t="e">
        <f t="shared" si="227"/>
        <v>#N/A</v>
      </c>
      <c r="AK590" s="6" t="e">
        <f t="shared" si="228"/>
        <v>#N/A</v>
      </c>
      <c r="AL590" s="6" t="e">
        <f t="shared" si="229"/>
        <v>#N/A</v>
      </c>
      <c r="AM590" s="7" t="str">
        <f t="shared" si="230"/>
        <v xml:space="preserve"> </v>
      </c>
      <c r="AN590" s="6" t="e">
        <f t="shared" si="231"/>
        <v>#N/A</v>
      </c>
      <c r="AO590" s="6"/>
      <c r="AP590" s="6"/>
      <c r="AQ590" s="6"/>
      <c r="AR590" s="6"/>
      <c r="AS590" s="6"/>
      <c r="AT590" s="6"/>
      <c r="AU590" s="6"/>
      <c r="AV590" s="6"/>
      <c r="AW590" s="6">
        <f t="shared" si="232"/>
        <v>0</v>
      </c>
      <c r="AX590" s="6" t="e">
        <f t="shared" si="233"/>
        <v>#N/A</v>
      </c>
      <c r="AY590" s="6" t="str">
        <f t="shared" si="234"/>
        <v/>
      </c>
      <c r="AZ590" s="6" t="str">
        <f t="shared" si="235"/>
        <v/>
      </c>
      <c r="BA590" s="6" t="str">
        <f t="shared" si="236"/>
        <v/>
      </c>
      <c r="BB590" s="6" t="str">
        <f t="shared" si="237"/>
        <v/>
      </c>
      <c r="BC590" s="40"/>
      <c r="BI590" t="s">
        <v>1010</v>
      </c>
      <c r="CS590" s="286"/>
      <c r="CT590" s="288"/>
      <c r="CU590" s="331" t="str">
        <f t="shared" si="216"/>
        <v/>
      </c>
      <c r="CV590" s="1" t="str">
        <f t="shared" si="238"/>
        <v/>
      </c>
      <c r="CW590" s="1" t="str">
        <f t="shared" si="239"/>
        <v/>
      </c>
      <c r="CZ590" s="343" t="str">
        <f t="shared" si="217"/>
        <v/>
      </c>
    </row>
    <row r="591" spans="1:104" s="1" customFormat="1" ht="13.5" customHeight="1" x14ac:dyDescent="0.2">
      <c r="A591" s="61">
        <v>576</v>
      </c>
      <c r="B591" s="218"/>
      <c r="C591" s="218"/>
      <c r="D591" s="218"/>
      <c r="E591" s="218"/>
      <c r="F591" s="218"/>
      <c r="G591" s="218"/>
      <c r="H591" s="218"/>
      <c r="I591" s="218"/>
      <c r="J591" s="218"/>
      <c r="K591" s="218"/>
      <c r="L591" s="219"/>
      <c r="M591" s="218"/>
      <c r="N591" s="254"/>
      <c r="O591" s="255"/>
      <c r="P591" s="293" t="str">
        <f>IF(G591="R",IF(OR(AND(実績自動車一覧!H591=SUM(実績事業所!$B$2-1),3&lt;実績自動車一覧!I591),AND(実績自動車一覧!H591=実績事業所!$B$2,4&gt;実績自動車一覧!I591)),"新規",""),"")</f>
        <v/>
      </c>
      <c r="Q591" s="290"/>
      <c r="R591" s="259"/>
      <c r="S591" s="204"/>
      <c r="T591" s="84"/>
      <c r="U591" s="85"/>
      <c r="V591" s="86"/>
      <c r="W591" s="87"/>
      <c r="X591" s="87"/>
      <c r="Y591" s="106"/>
      <c r="Z591" s="16"/>
      <c r="AA591" s="15" t="str">
        <f t="shared" si="218"/>
        <v/>
      </c>
      <c r="AB591" s="15" t="str">
        <f t="shared" si="219"/>
        <v/>
      </c>
      <c r="AC591" s="14" t="str">
        <f t="shared" si="220"/>
        <v/>
      </c>
      <c r="AD591" s="6" t="e">
        <f t="shared" si="221"/>
        <v>#N/A</v>
      </c>
      <c r="AE591" s="6" t="e">
        <f t="shared" si="222"/>
        <v>#N/A</v>
      </c>
      <c r="AF591" s="6" t="e">
        <f t="shared" si="223"/>
        <v>#N/A</v>
      </c>
      <c r="AG591" s="6" t="str">
        <f t="shared" si="224"/>
        <v/>
      </c>
      <c r="AH591" s="6">
        <f t="shared" si="225"/>
        <v>1</v>
      </c>
      <c r="AI591" s="6" t="e">
        <f t="shared" si="226"/>
        <v>#N/A</v>
      </c>
      <c r="AJ591" s="6" t="e">
        <f t="shared" si="227"/>
        <v>#N/A</v>
      </c>
      <c r="AK591" s="6" t="e">
        <f t="shared" si="228"/>
        <v>#N/A</v>
      </c>
      <c r="AL591" s="6" t="e">
        <f t="shared" si="229"/>
        <v>#N/A</v>
      </c>
      <c r="AM591" s="7" t="str">
        <f t="shared" si="230"/>
        <v xml:space="preserve"> </v>
      </c>
      <c r="AN591" s="6" t="e">
        <f t="shared" si="231"/>
        <v>#N/A</v>
      </c>
      <c r="AO591" s="6"/>
      <c r="AP591" s="6"/>
      <c r="AQ591" s="6"/>
      <c r="AR591" s="6"/>
      <c r="AS591" s="6"/>
      <c r="AT591" s="6"/>
      <c r="AU591" s="6"/>
      <c r="AV591" s="6"/>
      <c r="AW591" s="6">
        <f t="shared" si="232"/>
        <v>0</v>
      </c>
      <c r="AX591" s="6" t="e">
        <f t="shared" si="233"/>
        <v>#N/A</v>
      </c>
      <c r="AY591" s="6" t="str">
        <f t="shared" si="234"/>
        <v/>
      </c>
      <c r="AZ591" s="6" t="str">
        <f t="shared" si="235"/>
        <v/>
      </c>
      <c r="BA591" s="6" t="str">
        <f t="shared" si="236"/>
        <v/>
      </c>
      <c r="BB591" s="6" t="str">
        <f t="shared" si="237"/>
        <v/>
      </c>
      <c r="BC591" s="40"/>
      <c r="BI591" t="s">
        <v>1034</v>
      </c>
      <c r="CS591" s="286"/>
      <c r="CT591" s="288"/>
      <c r="CU591" s="331" t="str">
        <f t="shared" si="216"/>
        <v/>
      </c>
      <c r="CV591" s="1" t="str">
        <f t="shared" si="238"/>
        <v/>
      </c>
      <c r="CW591" s="1" t="str">
        <f t="shared" si="239"/>
        <v/>
      </c>
      <c r="CZ591" s="343" t="str">
        <f t="shared" si="217"/>
        <v/>
      </c>
    </row>
    <row r="592" spans="1:104" s="1" customFormat="1" ht="13.5" customHeight="1" x14ac:dyDescent="0.2">
      <c r="A592" s="61">
        <v>577</v>
      </c>
      <c r="B592" s="218"/>
      <c r="C592" s="218"/>
      <c r="D592" s="218"/>
      <c r="E592" s="218"/>
      <c r="F592" s="218"/>
      <c r="G592" s="218"/>
      <c r="H592" s="218"/>
      <c r="I592" s="218"/>
      <c r="J592" s="218"/>
      <c r="K592" s="218"/>
      <c r="L592" s="219"/>
      <c r="M592" s="218"/>
      <c r="N592" s="254"/>
      <c r="O592" s="255"/>
      <c r="P592" s="293" t="str">
        <f>IF(G592="R",IF(OR(AND(実績自動車一覧!H592=SUM(実績事業所!$B$2-1),3&lt;実績自動車一覧!I592),AND(実績自動車一覧!H592=実績事業所!$B$2,4&gt;実績自動車一覧!I592)),"新規",""),"")</f>
        <v/>
      </c>
      <c r="Q592" s="290"/>
      <c r="R592" s="259"/>
      <c r="S592" s="204"/>
      <c r="T592" s="84"/>
      <c r="U592" s="85"/>
      <c r="V592" s="86"/>
      <c r="W592" s="87"/>
      <c r="X592" s="87"/>
      <c r="Y592" s="106"/>
      <c r="Z592" s="16"/>
      <c r="AA592" s="15" t="str">
        <f t="shared" si="218"/>
        <v/>
      </c>
      <c r="AB592" s="15" t="str">
        <f t="shared" si="219"/>
        <v/>
      </c>
      <c r="AC592" s="14" t="str">
        <f t="shared" si="220"/>
        <v/>
      </c>
      <c r="AD592" s="6" t="e">
        <f t="shared" si="221"/>
        <v>#N/A</v>
      </c>
      <c r="AE592" s="6" t="e">
        <f t="shared" si="222"/>
        <v>#N/A</v>
      </c>
      <c r="AF592" s="6" t="e">
        <f t="shared" si="223"/>
        <v>#N/A</v>
      </c>
      <c r="AG592" s="6" t="str">
        <f t="shared" si="224"/>
        <v/>
      </c>
      <c r="AH592" s="6">
        <f t="shared" si="225"/>
        <v>1</v>
      </c>
      <c r="AI592" s="6" t="e">
        <f t="shared" si="226"/>
        <v>#N/A</v>
      </c>
      <c r="AJ592" s="6" t="e">
        <f t="shared" si="227"/>
        <v>#N/A</v>
      </c>
      <c r="AK592" s="6" t="e">
        <f t="shared" si="228"/>
        <v>#N/A</v>
      </c>
      <c r="AL592" s="6" t="e">
        <f t="shared" si="229"/>
        <v>#N/A</v>
      </c>
      <c r="AM592" s="7" t="str">
        <f t="shared" si="230"/>
        <v xml:space="preserve"> </v>
      </c>
      <c r="AN592" s="6" t="e">
        <f t="shared" si="231"/>
        <v>#N/A</v>
      </c>
      <c r="AO592" s="6"/>
      <c r="AP592" s="6"/>
      <c r="AQ592" s="6"/>
      <c r="AR592" s="6"/>
      <c r="AS592" s="6"/>
      <c r="AT592" s="6"/>
      <c r="AU592" s="6"/>
      <c r="AV592" s="6"/>
      <c r="AW592" s="6">
        <f t="shared" si="232"/>
        <v>0</v>
      </c>
      <c r="AX592" s="6" t="e">
        <f t="shared" si="233"/>
        <v>#N/A</v>
      </c>
      <c r="AY592" s="6" t="str">
        <f t="shared" si="234"/>
        <v/>
      </c>
      <c r="AZ592" s="6" t="str">
        <f t="shared" si="235"/>
        <v/>
      </c>
      <c r="BA592" s="6" t="str">
        <f t="shared" si="236"/>
        <v/>
      </c>
      <c r="BB592" s="6" t="str">
        <f t="shared" si="237"/>
        <v/>
      </c>
      <c r="BC592" s="40"/>
      <c r="BI592" t="s">
        <v>1061</v>
      </c>
      <c r="CS592" s="286"/>
      <c r="CT592" s="288"/>
      <c r="CU592" s="331" t="str">
        <f t="shared" si="216"/>
        <v/>
      </c>
      <c r="CV592" s="1" t="str">
        <f t="shared" si="238"/>
        <v/>
      </c>
      <c r="CW592" s="1" t="str">
        <f t="shared" si="239"/>
        <v/>
      </c>
      <c r="CZ592" s="343" t="str">
        <f t="shared" si="217"/>
        <v/>
      </c>
    </row>
    <row r="593" spans="1:104" s="1" customFormat="1" ht="13.5" customHeight="1" x14ac:dyDescent="0.2">
      <c r="A593" s="61">
        <v>578</v>
      </c>
      <c r="B593" s="218"/>
      <c r="C593" s="218"/>
      <c r="D593" s="218"/>
      <c r="E593" s="218"/>
      <c r="F593" s="218"/>
      <c r="G593" s="218"/>
      <c r="H593" s="218"/>
      <c r="I593" s="218"/>
      <c r="J593" s="218"/>
      <c r="K593" s="218"/>
      <c r="L593" s="219"/>
      <c r="M593" s="218"/>
      <c r="N593" s="254"/>
      <c r="O593" s="255"/>
      <c r="P593" s="293" t="str">
        <f>IF(G593="R",IF(OR(AND(実績自動車一覧!H593=SUM(実績事業所!$B$2-1),3&lt;実績自動車一覧!I593),AND(実績自動車一覧!H593=実績事業所!$B$2,4&gt;実績自動車一覧!I593)),"新規",""),"")</f>
        <v/>
      </c>
      <c r="Q593" s="290"/>
      <c r="R593" s="259"/>
      <c r="S593" s="204"/>
      <c r="T593" s="84"/>
      <c r="U593" s="85"/>
      <c r="V593" s="86"/>
      <c r="W593" s="87"/>
      <c r="X593" s="87"/>
      <c r="Y593" s="106"/>
      <c r="Z593" s="16"/>
      <c r="AA593" s="15" t="str">
        <f t="shared" si="218"/>
        <v/>
      </c>
      <c r="AB593" s="15" t="str">
        <f t="shared" si="219"/>
        <v/>
      </c>
      <c r="AC593" s="14" t="str">
        <f t="shared" si="220"/>
        <v/>
      </c>
      <c r="AD593" s="6" t="e">
        <f t="shared" si="221"/>
        <v>#N/A</v>
      </c>
      <c r="AE593" s="6" t="e">
        <f t="shared" si="222"/>
        <v>#N/A</v>
      </c>
      <c r="AF593" s="6" t="e">
        <f t="shared" si="223"/>
        <v>#N/A</v>
      </c>
      <c r="AG593" s="6" t="str">
        <f t="shared" si="224"/>
        <v/>
      </c>
      <c r="AH593" s="6">
        <f t="shared" si="225"/>
        <v>1</v>
      </c>
      <c r="AI593" s="6" t="e">
        <f t="shared" si="226"/>
        <v>#N/A</v>
      </c>
      <c r="AJ593" s="6" t="e">
        <f t="shared" si="227"/>
        <v>#N/A</v>
      </c>
      <c r="AK593" s="6" t="e">
        <f t="shared" si="228"/>
        <v>#N/A</v>
      </c>
      <c r="AL593" s="6" t="e">
        <f t="shared" si="229"/>
        <v>#N/A</v>
      </c>
      <c r="AM593" s="7" t="str">
        <f t="shared" si="230"/>
        <v xml:space="preserve"> </v>
      </c>
      <c r="AN593" s="6" t="e">
        <f t="shared" si="231"/>
        <v>#N/A</v>
      </c>
      <c r="AO593" s="6"/>
      <c r="AP593" s="6"/>
      <c r="AQ593" s="6"/>
      <c r="AR593" s="6"/>
      <c r="AS593" s="6"/>
      <c r="AT593" s="6"/>
      <c r="AU593" s="6"/>
      <c r="AV593" s="6"/>
      <c r="AW593" s="6">
        <f t="shared" si="232"/>
        <v>0</v>
      </c>
      <c r="AX593" s="6" t="e">
        <f t="shared" si="233"/>
        <v>#N/A</v>
      </c>
      <c r="AY593" s="6" t="str">
        <f t="shared" si="234"/>
        <v/>
      </c>
      <c r="AZ593" s="6" t="str">
        <f t="shared" si="235"/>
        <v/>
      </c>
      <c r="BA593" s="6" t="str">
        <f t="shared" si="236"/>
        <v/>
      </c>
      <c r="BB593" s="6" t="str">
        <f t="shared" si="237"/>
        <v/>
      </c>
      <c r="BC593" s="40"/>
      <c r="BI593" t="s">
        <v>561</v>
      </c>
      <c r="CS593" s="286"/>
      <c r="CT593" s="288"/>
      <c r="CU593" s="331" t="str">
        <f t="shared" ref="CU593:CU656" si="240">IFERROR(VLOOKUP(AL593,$CQ$17:$CR$33,2,0),"")</f>
        <v/>
      </c>
      <c r="CV593" s="1" t="str">
        <f t="shared" si="238"/>
        <v/>
      </c>
      <c r="CW593" s="1" t="str">
        <f t="shared" si="239"/>
        <v/>
      </c>
      <c r="CZ593" s="343" t="str">
        <f t="shared" ref="CZ593:CZ656" si="241">IF(
  OR(
    AND(D593&gt;=480, D593&lt;=498),
    AND(D593&gt;=580, D593&lt;=598),
    AND(D593&gt;=680, D593&lt;=698),
    AND(D593&gt;=780, D593&lt;=798)
  ),
  "※軽自動車は報告の対象外です。",
  ""
)</f>
        <v/>
      </c>
    </row>
    <row r="594" spans="1:104" s="1" customFormat="1" ht="13.5" customHeight="1" x14ac:dyDescent="0.2">
      <c r="A594" s="61">
        <v>579</v>
      </c>
      <c r="B594" s="218"/>
      <c r="C594" s="218"/>
      <c r="D594" s="218"/>
      <c r="E594" s="218"/>
      <c r="F594" s="218"/>
      <c r="G594" s="218"/>
      <c r="H594" s="218"/>
      <c r="I594" s="218"/>
      <c r="J594" s="218"/>
      <c r="K594" s="218"/>
      <c r="L594" s="219"/>
      <c r="M594" s="218"/>
      <c r="N594" s="254"/>
      <c r="O594" s="255"/>
      <c r="P594" s="293" t="str">
        <f>IF(G594="R",IF(OR(AND(実績自動車一覧!H594=SUM(実績事業所!$B$2-1),3&lt;実績自動車一覧!I594),AND(実績自動車一覧!H594=実績事業所!$B$2,4&gt;実績自動車一覧!I594)),"新規",""),"")</f>
        <v/>
      </c>
      <c r="Q594" s="290"/>
      <c r="R594" s="259"/>
      <c r="S594" s="204"/>
      <c r="T594" s="84"/>
      <c r="U594" s="85"/>
      <c r="V594" s="86"/>
      <c r="W594" s="87"/>
      <c r="X594" s="87"/>
      <c r="Y594" s="106"/>
      <c r="Z594" s="16"/>
      <c r="AA594" s="15" t="str">
        <f t="shared" si="218"/>
        <v/>
      </c>
      <c r="AB594" s="15" t="str">
        <f t="shared" si="219"/>
        <v/>
      </c>
      <c r="AC594" s="14" t="str">
        <f t="shared" si="220"/>
        <v/>
      </c>
      <c r="AD594" s="6" t="e">
        <f t="shared" si="221"/>
        <v>#N/A</v>
      </c>
      <c r="AE594" s="6" t="e">
        <f t="shared" si="222"/>
        <v>#N/A</v>
      </c>
      <c r="AF594" s="6" t="e">
        <f t="shared" si="223"/>
        <v>#N/A</v>
      </c>
      <c r="AG594" s="6" t="str">
        <f t="shared" si="224"/>
        <v/>
      </c>
      <c r="AH594" s="6">
        <f t="shared" si="225"/>
        <v>1</v>
      </c>
      <c r="AI594" s="6" t="e">
        <f t="shared" si="226"/>
        <v>#N/A</v>
      </c>
      <c r="AJ594" s="6" t="e">
        <f t="shared" si="227"/>
        <v>#N/A</v>
      </c>
      <c r="AK594" s="6" t="e">
        <f t="shared" si="228"/>
        <v>#N/A</v>
      </c>
      <c r="AL594" s="6" t="e">
        <f t="shared" si="229"/>
        <v>#N/A</v>
      </c>
      <c r="AM594" s="7" t="str">
        <f t="shared" si="230"/>
        <v xml:space="preserve"> </v>
      </c>
      <c r="AN594" s="6" t="e">
        <f t="shared" si="231"/>
        <v>#N/A</v>
      </c>
      <c r="AO594" s="6"/>
      <c r="AP594" s="6"/>
      <c r="AQ594" s="6"/>
      <c r="AR594" s="6"/>
      <c r="AS594" s="6"/>
      <c r="AT594" s="6"/>
      <c r="AU594" s="6"/>
      <c r="AV594" s="6"/>
      <c r="AW594" s="6">
        <f t="shared" si="232"/>
        <v>0</v>
      </c>
      <c r="AX594" s="6" t="e">
        <f t="shared" si="233"/>
        <v>#N/A</v>
      </c>
      <c r="AY594" s="6" t="str">
        <f t="shared" si="234"/>
        <v/>
      </c>
      <c r="AZ594" s="6" t="str">
        <f t="shared" si="235"/>
        <v/>
      </c>
      <c r="BA594" s="6" t="str">
        <f t="shared" si="236"/>
        <v/>
      </c>
      <c r="BB594" s="6" t="str">
        <f t="shared" si="237"/>
        <v/>
      </c>
      <c r="BC594" s="40"/>
      <c r="BI594" t="s">
        <v>1071</v>
      </c>
      <c r="CS594" s="286"/>
      <c r="CT594" s="288"/>
      <c r="CU594" s="331" t="str">
        <f t="shared" si="240"/>
        <v/>
      </c>
      <c r="CV594" s="1" t="str">
        <f t="shared" si="238"/>
        <v/>
      </c>
      <c r="CW594" s="1" t="str">
        <f t="shared" si="239"/>
        <v/>
      </c>
      <c r="CZ594" s="343" t="str">
        <f t="shared" si="241"/>
        <v/>
      </c>
    </row>
    <row r="595" spans="1:104" s="1" customFormat="1" ht="13.5" customHeight="1" x14ac:dyDescent="0.2">
      <c r="A595" s="61">
        <v>580</v>
      </c>
      <c r="B595" s="218"/>
      <c r="C595" s="218"/>
      <c r="D595" s="218"/>
      <c r="E595" s="218"/>
      <c r="F595" s="218"/>
      <c r="G595" s="218"/>
      <c r="H595" s="218"/>
      <c r="I595" s="218"/>
      <c r="J595" s="218"/>
      <c r="K595" s="218"/>
      <c r="L595" s="219"/>
      <c r="M595" s="218"/>
      <c r="N595" s="254"/>
      <c r="O595" s="255"/>
      <c r="P595" s="293" t="str">
        <f>IF(G595="R",IF(OR(AND(実績自動車一覧!H595=SUM(実績事業所!$B$2-1),3&lt;実績自動車一覧!I595),AND(実績自動車一覧!H595=実績事業所!$B$2,4&gt;実績自動車一覧!I595)),"新規",""),"")</f>
        <v/>
      </c>
      <c r="Q595" s="290"/>
      <c r="R595" s="259"/>
      <c r="S595" s="204"/>
      <c r="T595" s="84"/>
      <c r="U595" s="85"/>
      <c r="V595" s="86"/>
      <c r="W595" s="87"/>
      <c r="X595" s="87"/>
      <c r="Y595" s="106"/>
      <c r="Z595" s="16"/>
      <c r="AA595" s="15" t="str">
        <f t="shared" si="218"/>
        <v/>
      </c>
      <c r="AB595" s="15" t="str">
        <f t="shared" si="219"/>
        <v/>
      </c>
      <c r="AC595" s="14" t="str">
        <f t="shared" si="220"/>
        <v/>
      </c>
      <c r="AD595" s="6" t="e">
        <f t="shared" si="221"/>
        <v>#N/A</v>
      </c>
      <c r="AE595" s="6" t="e">
        <f t="shared" si="222"/>
        <v>#N/A</v>
      </c>
      <c r="AF595" s="6" t="e">
        <f t="shared" si="223"/>
        <v>#N/A</v>
      </c>
      <c r="AG595" s="6" t="str">
        <f t="shared" si="224"/>
        <v/>
      </c>
      <c r="AH595" s="6">
        <f t="shared" si="225"/>
        <v>1</v>
      </c>
      <c r="AI595" s="6" t="e">
        <f t="shared" si="226"/>
        <v>#N/A</v>
      </c>
      <c r="AJ595" s="6" t="e">
        <f t="shared" si="227"/>
        <v>#N/A</v>
      </c>
      <c r="AK595" s="6" t="e">
        <f t="shared" si="228"/>
        <v>#N/A</v>
      </c>
      <c r="AL595" s="6" t="e">
        <f t="shared" si="229"/>
        <v>#N/A</v>
      </c>
      <c r="AM595" s="7" t="str">
        <f t="shared" si="230"/>
        <v xml:space="preserve"> </v>
      </c>
      <c r="AN595" s="6" t="e">
        <f t="shared" si="231"/>
        <v>#N/A</v>
      </c>
      <c r="AO595" s="6"/>
      <c r="AP595" s="6"/>
      <c r="AQ595" s="6"/>
      <c r="AR595" s="6"/>
      <c r="AS595" s="6"/>
      <c r="AT595" s="6"/>
      <c r="AU595" s="6"/>
      <c r="AV595" s="6"/>
      <c r="AW595" s="6">
        <f t="shared" si="232"/>
        <v>0</v>
      </c>
      <c r="AX595" s="6" t="e">
        <f t="shared" si="233"/>
        <v>#N/A</v>
      </c>
      <c r="AY595" s="6" t="str">
        <f t="shared" si="234"/>
        <v/>
      </c>
      <c r="AZ595" s="6" t="str">
        <f t="shared" si="235"/>
        <v/>
      </c>
      <c r="BA595" s="6" t="str">
        <f t="shared" si="236"/>
        <v/>
      </c>
      <c r="BB595" s="6" t="str">
        <f t="shared" si="237"/>
        <v/>
      </c>
      <c r="BC595" s="40"/>
      <c r="BI595" t="s">
        <v>1107</v>
      </c>
      <c r="CS595" s="286"/>
      <c r="CT595" s="288"/>
      <c r="CU595" s="331" t="str">
        <f t="shared" si="240"/>
        <v/>
      </c>
      <c r="CV595" s="1" t="str">
        <f t="shared" si="238"/>
        <v/>
      </c>
      <c r="CW595" s="1" t="str">
        <f t="shared" si="239"/>
        <v/>
      </c>
      <c r="CZ595" s="343" t="str">
        <f t="shared" si="241"/>
        <v/>
      </c>
    </row>
    <row r="596" spans="1:104" s="1" customFormat="1" ht="13.5" customHeight="1" x14ac:dyDescent="0.2">
      <c r="A596" s="61">
        <v>581</v>
      </c>
      <c r="B596" s="218"/>
      <c r="C596" s="218"/>
      <c r="D596" s="218"/>
      <c r="E596" s="218"/>
      <c r="F596" s="218"/>
      <c r="G596" s="218"/>
      <c r="H596" s="218"/>
      <c r="I596" s="218"/>
      <c r="J596" s="218"/>
      <c r="K596" s="218"/>
      <c r="L596" s="219"/>
      <c r="M596" s="218"/>
      <c r="N596" s="254"/>
      <c r="O596" s="255"/>
      <c r="P596" s="293" t="str">
        <f>IF(G596="R",IF(OR(AND(実績自動車一覧!H596=SUM(実績事業所!$B$2-1),3&lt;実績自動車一覧!I596),AND(実績自動車一覧!H596=実績事業所!$B$2,4&gt;実績自動車一覧!I596)),"新規",""),"")</f>
        <v/>
      </c>
      <c r="Q596" s="290"/>
      <c r="R596" s="259"/>
      <c r="S596" s="204"/>
      <c r="T596" s="84"/>
      <c r="U596" s="85"/>
      <c r="V596" s="86"/>
      <c r="W596" s="87"/>
      <c r="X596" s="87"/>
      <c r="Y596" s="106"/>
      <c r="Z596" s="16"/>
      <c r="AA596" s="15" t="str">
        <f t="shared" si="218"/>
        <v/>
      </c>
      <c r="AB596" s="15" t="str">
        <f t="shared" si="219"/>
        <v/>
      </c>
      <c r="AC596" s="14" t="str">
        <f t="shared" si="220"/>
        <v/>
      </c>
      <c r="AD596" s="6" t="e">
        <f t="shared" si="221"/>
        <v>#N/A</v>
      </c>
      <c r="AE596" s="6" t="e">
        <f t="shared" si="222"/>
        <v>#N/A</v>
      </c>
      <c r="AF596" s="6" t="e">
        <f t="shared" si="223"/>
        <v>#N/A</v>
      </c>
      <c r="AG596" s="6" t="str">
        <f t="shared" si="224"/>
        <v/>
      </c>
      <c r="AH596" s="6">
        <f t="shared" si="225"/>
        <v>1</v>
      </c>
      <c r="AI596" s="6" t="e">
        <f t="shared" si="226"/>
        <v>#N/A</v>
      </c>
      <c r="AJ596" s="6" t="e">
        <f t="shared" si="227"/>
        <v>#N/A</v>
      </c>
      <c r="AK596" s="6" t="e">
        <f t="shared" si="228"/>
        <v>#N/A</v>
      </c>
      <c r="AL596" s="6" t="e">
        <f t="shared" si="229"/>
        <v>#N/A</v>
      </c>
      <c r="AM596" s="7" t="str">
        <f t="shared" si="230"/>
        <v xml:space="preserve"> </v>
      </c>
      <c r="AN596" s="6" t="e">
        <f t="shared" si="231"/>
        <v>#N/A</v>
      </c>
      <c r="AO596" s="6"/>
      <c r="AP596" s="6"/>
      <c r="AQ596" s="6"/>
      <c r="AR596" s="6"/>
      <c r="AS596" s="6"/>
      <c r="AT596" s="6"/>
      <c r="AU596" s="6"/>
      <c r="AV596" s="6"/>
      <c r="AW596" s="6">
        <f t="shared" si="232"/>
        <v>0</v>
      </c>
      <c r="AX596" s="6" t="e">
        <f t="shared" si="233"/>
        <v>#N/A</v>
      </c>
      <c r="AY596" s="6" t="str">
        <f t="shared" si="234"/>
        <v/>
      </c>
      <c r="AZ596" s="6" t="str">
        <f t="shared" si="235"/>
        <v/>
      </c>
      <c r="BA596" s="6" t="str">
        <f t="shared" si="236"/>
        <v/>
      </c>
      <c r="BB596" s="6" t="str">
        <f t="shared" si="237"/>
        <v/>
      </c>
      <c r="BC596" s="40"/>
      <c r="BI596" t="s">
        <v>1140</v>
      </c>
      <c r="CS596" s="286"/>
      <c r="CT596" s="288"/>
      <c r="CU596" s="331" t="str">
        <f t="shared" si="240"/>
        <v/>
      </c>
      <c r="CV596" s="1" t="str">
        <f t="shared" si="238"/>
        <v/>
      </c>
      <c r="CW596" s="1" t="str">
        <f t="shared" si="239"/>
        <v/>
      </c>
      <c r="CZ596" s="343" t="str">
        <f t="shared" si="241"/>
        <v/>
      </c>
    </row>
    <row r="597" spans="1:104" s="1" customFormat="1" ht="13.5" customHeight="1" x14ac:dyDescent="0.2">
      <c r="A597" s="61">
        <v>582</v>
      </c>
      <c r="B597" s="218"/>
      <c r="C597" s="218"/>
      <c r="D597" s="218"/>
      <c r="E597" s="218"/>
      <c r="F597" s="218"/>
      <c r="G597" s="218"/>
      <c r="H597" s="218"/>
      <c r="I597" s="218"/>
      <c r="J597" s="218"/>
      <c r="K597" s="218"/>
      <c r="L597" s="219"/>
      <c r="M597" s="218"/>
      <c r="N597" s="254"/>
      <c r="O597" s="255"/>
      <c r="P597" s="293" t="str">
        <f>IF(G597="R",IF(OR(AND(実績自動車一覧!H597=SUM(実績事業所!$B$2-1),3&lt;実績自動車一覧!I597),AND(実績自動車一覧!H597=実績事業所!$B$2,4&gt;実績自動車一覧!I597)),"新規",""),"")</f>
        <v/>
      </c>
      <c r="Q597" s="290"/>
      <c r="R597" s="259"/>
      <c r="S597" s="204"/>
      <c r="T597" s="84"/>
      <c r="U597" s="85"/>
      <c r="V597" s="86"/>
      <c r="W597" s="87"/>
      <c r="X597" s="87"/>
      <c r="Y597" s="106"/>
      <c r="Z597" s="16"/>
      <c r="AA597" s="15" t="str">
        <f t="shared" si="218"/>
        <v/>
      </c>
      <c r="AB597" s="15" t="str">
        <f t="shared" si="219"/>
        <v/>
      </c>
      <c r="AC597" s="14" t="str">
        <f t="shared" si="220"/>
        <v/>
      </c>
      <c r="AD597" s="6" t="e">
        <f t="shared" si="221"/>
        <v>#N/A</v>
      </c>
      <c r="AE597" s="6" t="e">
        <f t="shared" si="222"/>
        <v>#N/A</v>
      </c>
      <c r="AF597" s="6" t="e">
        <f t="shared" si="223"/>
        <v>#N/A</v>
      </c>
      <c r="AG597" s="6" t="str">
        <f t="shared" si="224"/>
        <v/>
      </c>
      <c r="AH597" s="6">
        <f t="shared" si="225"/>
        <v>1</v>
      </c>
      <c r="AI597" s="6" t="e">
        <f t="shared" si="226"/>
        <v>#N/A</v>
      </c>
      <c r="AJ597" s="6" t="e">
        <f t="shared" si="227"/>
        <v>#N/A</v>
      </c>
      <c r="AK597" s="6" t="e">
        <f t="shared" si="228"/>
        <v>#N/A</v>
      </c>
      <c r="AL597" s="6" t="e">
        <f t="shared" si="229"/>
        <v>#N/A</v>
      </c>
      <c r="AM597" s="7" t="str">
        <f t="shared" si="230"/>
        <v xml:space="preserve"> </v>
      </c>
      <c r="AN597" s="6" t="e">
        <f t="shared" si="231"/>
        <v>#N/A</v>
      </c>
      <c r="AO597" s="6"/>
      <c r="AP597" s="6"/>
      <c r="AQ597" s="6"/>
      <c r="AR597" s="6"/>
      <c r="AS597" s="6"/>
      <c r="AT597" s="6"/>
      <c r="AU597" s="6"/>
      <c r="AV597" s="6"/>
      <c r="AW597" s="6">
        <f t="shared" si="232"/>
        <v>0</v>
      </c>
      <c r="AX597" s="6" t="e">
        <f t="shared" si="233"/>
        <v>#N/A</v>
      </c>
      <c r="AY597" s="6" t="str">
        <f t="shared" si="234"/>
        <v/>
      </c>
      <c r="AZ597" s="6" t="str">
        <f t="shared" si="235"/>
        <v/>
      </c>
      <c r="BA597" s="6" t="str">
        <f t="shared" si="236"/>
        <v/>
      </c>
      <c r="BB597" s="6" t="str">
        <f t="shared" si="237"/>
        <v/>
      </c>
      <c r="BC597" s="40"/>
      <c r="BI597" t="s">
        <v>258</v>
      </c>
      <c r="CS597" s="286"/>
      <c r="CT597" s="288"/>
      <c r="CU597" s="331" t="str">
        <f t="shared" si="240"/>
        <v/>
      </c>
      <c r="CV597" s="1" t="str">
        <f t="shared" si="238"/>
        <v/>
      </c>
      <c r="CW597" s="1" t="str">
        <f t="shared" si="239"/>
        <v/>
      </c>
      <c r="CZ597" s="343" t="str">
        <f t="shared" si="241"/>
        <v/>
      </c>
    </row>
    <row r="598" spans="1:104" s="1" customFormat="1" ht="13.5" customHeight="1" x14ac:dyDescent="0.2">
      <c r="A598" s="61">
        <v>583</v>
      </c>
      <c r="B598" s="218"/>
      <c r="C598" s="218"/>
      <c r="D598" s="218"/>
      <c r="E598" s="218"/>
      <c r="F598" s="218"/>
      <c r="G598" s="218"/>
      <c r="H598" s="218"/>
      <c r="I598" s="218"/>
      <c r="J598" s="218"/>
      <c r="K598" s="218"/>
      <c r="L598" s="219"/>
      <c r="M598" s="218"/>
      <c r="N598" s="254"/>
      <c r="O598" s="255"/>
      <c r="P598" s="293" t="str">
        <f>IF(G598="R",IF(OR(AND(実績自動車一覧!H598=SUM(実績事業所!$B$2-1),3&lt;実績自動車一覧!I598),AND(実績自動車一覧!H598=実績事業所!$B$2,4&gt;実績自動車一覧!I598)),"新規",""),"")</f>
        <v/>
      </c>
      <c r="Q598" s="290"/>
      <c r="R598" s="259"/>
      <c r="S598" s="204"/>
      <c r="T598" s="84"/>
      <c r="U598" s="85"/>
      <c r="V598" s="86"/>
      <c r="W598" s="87"/>
      <c r="X598" s="87"/>
      <c r="Y598" s="106"/>
      <c r="Z598" s="16"/>
      <c r="AA598" s="15" t="str">
        <f t="shared" si="218"/>
        <v/>
      </c>
      <c r="AB598" s="15" t="str">
        <f t="shared" si="219"/>
        <v/>
      </c>
      <c r="AC598" s="14" t="str">
        <f t="shared" si="220"/>
        <v/>
      </c>
      <c r="AD598" s="6" t="e">
        <f t="shared" si="221"/>
        <v>#N/A</v>
      </c>
      <c r="AE598" s="6" t="e">
        <f t="shared" si="222"/>
        <v>#N/A</v>
      </c>
      <c r="AF598" s="6" t="e">
        <f t="shared" si="223"/>
        <v>#N/A</v>
      </c>
      <c r="AG598" s="6" t="str">
        <f t="shared" si="224"/>
        <v/>
      </c>
      <c r="AH598" s="6">
        <f t="shared" si="225"/>
        <v>1</v>
      </c>
      <c r="AI598" s="6" t="e">
        <f t="shared" si="226"/>
        <v>#N/A</v>
      </c>
      <c r="AJ598" s="6" t="e">
        <f t="shared" si="227"/>
        <v>#N/A</v>
      </c>
      <c r="AK598" s="6" t="e">
        <f t="shared" si="228"/>
        <v>#N/A</v>
      </c>
      <c r="AL598" s="6" t="e">
        <f t="shared" si="229"/>
        <v>#N/A</v>
      </c>
      <c r="AM598" s="7" t="str">
        <f t="shared" si="230"/>
        <v xml:space="preserve"> </v>
      </c>
      <c r="AN598" s="6" t="e">
        <f t="shared" si="231"/>
        <v>#N/A</v>
      </c>
      <c r="AO598" s="6"/>
      <c r="AP598" s="6"/>
      <c r="AQ598" s="6"/>
      <c r="AR598" s="6"/>
      <c r="AS598" s="6"/>
      <c r="AT598" s="6"/>
      <c r="AU598" s="6"/>
      <c r="AV598" s="6"/>
      <c r="AW598" s="6">
        <f t="shared" si="232"/>
        <v>0</v>
      </c>
      <c r="AX598" s="6" t="e">
        <f t="shared" si="233"/>
        <v>#N/A</v>
      </c>
      <c r="AY598" s="6" t="str">
        <f t="shared" si="234"/>
        <v/>
      </c>
      <c r="AZ598" s="6" t="str">
        <f t="shared" si="235"/>
        <v/>
      </c>
      <c r="BA598" s="6" t="str">
        <f t="shared" si="236"/>
        <v/>
      </c>
      <c r="BB598" s="6" t="str">
        <f t="shared" si="237"/>
        <v/>
      </c>
      <c r="BC598" s="40"/>
      <c r="BI598" t="s">
        <v>259</v>
      </c>
      <c r="CS598" s="286"/>
      <c r="CT598" s="288"/>
      <c r="CU598" s="331" t="str">
        <f t="shared" si="240"/>
        <v/>
      </c>
      <c r="CV598" s="1" t="str">
        <f t="shared" si="238"/>
        <v/>
      </c>
      <c r="CW598" s="1" t="str">
        <f t="shared" si="239"/>
        <v/>
      </c>
      <c r="CZ598" s="343" t="str">
        <f t="shared" si="241"/>
        <v/>
      </c>
    </row>
    <row r="599" spans="1:104" s="1" customFormat="1" ht="13.5" customHeight="1" x14ac:dyDescent="0.2">
      <c r="A599" s="61">
        <v>584</v>
      </c>
      <c r="B599" s="218"/>
      <c r="C599" s="218"/>
      <c r="D599" s="218"/>
      <c r="E599" s="218"/>
      <c r="F599" s="218"/>
      <c r="G599" s="218"/>
      <c r="H599" s="218"/>
      <c r="I599" s="218"/>
      <c r="J599" s="218"/>
      <c r="K599" s="218"/>
      <c r="L599" s="219"/>
      <c r="M599" s="218"/>
      <c r="N599" s="254"/>
      <c r="O599" s="255"/>
      <c r="P599" s="293" t="str">
        <f>IF(G599="R",IF(OR(AND(実績自動車一覧!H599=SUM(実績事業所!$B$2-1),3&lt;実績自動車一覧!I599),AND(実績自動車一覧!H599=実績事業所!$B$2,4&gt;実績自動車一覧!I599)),"新規",""),"")</f>
        <v/>
      </c>
      <c r="Q599" s="290"/>
      <c r="R599" s="259"/>
      <c r="S599" s="204"/>
      <c r="T599" s="84"/>
      <c r="U599" s="85"/>
      <c r="V599" s="86"/>
      <c r="W599" s="87"/>
      <c r="X599" s="87"/>
      <c r="Y599" s="106"/>
      <c r="Z599" s="16"/>
      <c r="AA599" s="15" t="str">
        <f t="shared" si="218"/>
        <v/>
      </c>
      <c r="AB599" s="15" t="str">
        <f t="shared" si="219"/>
        <v/>
      </c>
      <c r="AC599" s="14" t="str">
        <f t="shared" si="220"/>
        <v/>
      </c>
      <c r="AD599" s="6" t="e">
        <f t="shared" si="221"/>
        <v>#N/A</v>
      </c>
      <c r="AE599" s="6" t="e">
        <f t="shared" si="222"/>
        <v>#N/A</v>
      </c>
      <c r="AF599" s="6" t="e">
        <f t="shared" si="223"/>
        <v>#N/A</v>
      </c>
      <c r="AG599" s="6" t="str">
        <f t="shared" si="224"/>
        <v/>
      </c>
      <c r="AH599" s="6">
        <f t="shared" si="225"/>
        <v>1</v>
      </c>
      <c r="AI599" s="6" t="e">
        <f t="shared" si="226"/>
        <v>#N/A</v>
      </c>
      <c r="AJ599" s="6" t="e">
        <f t="shared" si="227"/>
        <v>#N/A</v>
      </c>
      <c r="AK599" s="6" t="e">
        <f t="shared" si="228"/>
        <v>#N/A</v>
      </c>
      <c r="AL599" s="6" t="e">
        <f t="shared" si="229"/>
        <v>#N/A</v>
      </c>
      <c r="AM599" s="7" t="str">
        <f t="shared" si="230"/>
        <v xml:space="preserve"> </v>
      </c>
      <c r="AN599" s="6" t="e">
        <f t="shared" si="231"/>
        <v>#N/A</v>
      </c>
      <c r="AO599" s="6"/>
      <c r="AP599" s="6"/>
      <c r="AQ599" s="6"/>
      <c r="AR599" s="6"/>
      <c r="AS599" s="6"/>
      <c r="AT599" s="6"/>
      <c r="AU599" s="6"/>
      <c r="AV599" s="6"/>
      <c r="AW599" s="6">
        <f t="shared" si="232"/>
        <v>0</v>
      </c>
      <c r="AX599" s="6" t="e">
        <f t="shared" si="233"/>
        <v>#N/A</v>
      </c>
      <c r="AY599" s="6" t="str">
        <f t="shared" si="234"/>
        <v/>
      </c>
      <c r="AZ599" s="6" t="str">
        <f t="shared" si="235"/>
        <v/>
      </c>
      <c r="BA599" s="6" t="str">
        <f t="shared" si="236"/>
        <v/>
      </c>
      <c r="BB599" s="6" t="str">
        <f t="shared" si="237"/>
        <v/>
      </c>
      <c r="BC599" s="40"/>
      <c r="BI599" t="s">
        <v>260</v>
      </c>
      <c r="CS599" s="286"/>
      <c r="CT599" s="288"/>
      <c r="CU599" s="331" t="str">
        <f t="shared" si="240"/>
        <v/>
      </c>
      <c r="CV599" s="1" t="str">
        <f t="shared" si="238"/>
        <v/>
      </c>
      <c r="CW599" s="1" t="str">
        <f t="shared" si="239"/>
        <v/>
      </c>
      <c r="CZ599" s="343" t="str">
        <f t="shared" si="241"/>
        <v/>
      </c>
    </row>
    <row r="600" spans="1:104" s="1" customFormat="1" ht="13.5" customHeight="1" x14ac:dyDescent="0.2">
      <c r="A600" s="61">
        <v>585</v>
      </c>
      <c r="B600" s="218"/>
      <c r="C600" s="218"/>
      <c r="D600" s="218"/>
      <c r="E600" s="218"/>
      <c r="F600" s="218"/>
      <c r="G600" s="218"/>
      <c r="H600" s="218"/>
      <c r="I600" s="218"/>
      <c r="J600" s="218"/>
      <c r="K600" s="218"/>
      <c r="L600" s="219"/>
      <c r="M600" s="218"/>
      <c r="N600" s="254"/>
      <c r="O600" s="255"/>
      <c r="P600" s="293" t="str">
        <f>IF(G600="R",IF(OR(AND(実績自動車一覧!H600=SUM(実績事業所!$B$2-1),3&lt;実績自動車一覧!I600),AND(実績自動車一覧!H600=実績事業所!$B$2,4&gt;実績自動車一覧!I600)),"新規",""),"")</f>
        <v/>
      </c>
      <c r="Q600" s="290"/>
      <c r="R600" s="259"/>
      <c r="S600" s="204"/>
      <c r="T600" s="84"/>
      <c r="U600" s="85"/>
      <c r="V600" s="86"/>
      <c r="W600" s="87"/>
      <c r="X600" s="87"/>
      <c r="Y600" s="106"/>
      <c r="Z600" s="16"/>
      <c r="AA600" s="15" t="str">
        <f t="shared" ref="AA600:AA663" si="242">IF(Q600="","",Q600)</f>
        <v/>
      </c>
      <c r="AB600" s="15" t="str">
        <f t="shared" ref="AB600:AB663" si="243">IF(R600="","",R600)</f>
        <v/>
      </c>
      <c r="AC600" s="14" t="str">
        <f t="shared" ref="AC600:AC663" si="244">IF(ISBLANK(J600)=TRUE,"",IF(OR(ISBLANK(B600)=TRUE),1,""))</f>
        <v/>
      </c>
      <c r="AD600" s="6" t="e">
        <f t="shared" ref="AD600:AD663" si="245">VLOOKUP(J600,$BD$17:$BG$23,2,FALSE)</f>
        <v>#N/A</v>
      </c>
      <c r="AE600" s="6" t="e">
        <f t="shared" ref="AE600:AE663" si="246">VLOOKUP(J600,$BD$17:$BG$23,3,FALSE)</f>
        <v>#N/A</v>
      </c>
      <c r="AF600" s="6" t="e">
        <f t="shared" ref="AF600:AF663" si="247">VLOOKUP(J600,$BD$17:$BG$23,4,FALSE)</f>
        <v>#N/A</v>
      </c>
      <c r="AG600" s="6" t="str">
        <f t="shared" ref="AG600:AG663" si="248">IF(ISERROR(SEARCH("-",K600,1))=TRUE,ASC(UPPER(K600)),ASC(UPPER(LEFT(K600,SEARCH("-",K600,1)-1))))</f>
        <v/>
      </c>
      <c r="AH600" s="6">
        <f t="shared" ref="AH600:AH663" si="249">IF(L600&gt;3500,L600/1000,1)</f>
        <v>1</v>
      </c>
      <c r="AI600" s="6" t="e">
        <f t="shared" ref="AI600:AI663" si="250">IF(AF600=9,0,IF(L600&lt;=1700,1,IF(L600&lt;=2500,2,IF(L600&lt;=3500,3,4))))</f>
        <v>#N/A</v>
      </c>
      <c r="AJ600" s="6" t="e">
        <f t="shared" ref="AJ600:AJ663" si="251">IF(AF600=5,0,IF(AF600=9,0,IF(L600&lt;=1700,1,IF(L600&lt;=2500,2,IF(L600&lt;=3500,3,4)))))</f>
        <v>#N/A</v>
      </c>
      <c r="AK600" s="6" t="e">
        <f t="shared" ref="AK600:AK663" si="252">VLOOKUP(M600,$BL$17:$BM$27,2,FALSE)</f>
        <v>#N/A</v>
      </c>
      <c r="AL600" s="6" t="e">
        <f t="shared" ref="AL600:AL663" si="253">VLOOKUP(AN600,排出係数表,9,FALSE)</f>
        <v>#N/A</v>
      </c>
      <c r="AM600" s="7" t="str">
        <f t="shared" ref="AM600:AM663" si="254">IF(OR(ISBLANK(M600)=TRUE,ISBLANK(B600)=TRUE)," ",P600&amp;CONCATENATE(B600,AF600,AI600))</f>
        <v xml:space="preserve"> </v>
      </c>
      <c r="AN600" s="6" t="e">
        <f t="shared" ref="AN600:AN663" si="255">CONCATENATE(AD600,AJ600,AK600,AG600)</f>
        <v>#N/A</v>
      </c>
      <c r="AO600" s="6"/>
      <c r="AP600" s="6"/>
      <c r="AQ600" s="6"/>
      <c r="AR600" s="6"/>
      <c r="AS600" s="6"/>
      <c r="AT600" s="6"/>
      <c r="AU600" s="6"/>
      <c r="AV600" s="6"/>
      <c r="AW600" s="6">
        <f t="shared" ref="AW600:AW663" si="256">IF(AND(N600="なし",O600="なし"),0,IF(AND(N600="",O600=""),0,IF(AND(N600="",O600="なし"),0,IF(AND(N600="なし",O600=""),0,1))))</f>
        <v>0</v>
      </c>
      <c r="AX600" s="6" t="e">
        <f t="shared" ref="AX600:AX663" si="257">VLOOKUP(AN600,排出係数表,8,FALSE)</f>
        <v>#N/A</v>
      </c>
      <c r="AY600" s="6" t="str">
        <f t="shared" ref="AY600:AY663" si="258">IF(J600="","",VLOOKUP(J600,$BD$17:$BH$25,5,FALSE))</f>
        <v/>
      </c>
      <c r="AZ600" s="6" t="str">
        <f t="shared" ref="AZ600:AZ663" si="259">IF(D600="","",VLOOKUP(CONCATENATE("A",LEFT(D600)),$BW$17:$BX$26,2,FALSE))</f>
        <v/>
      </c>
      <c r="BA600" s="6" t="str">
        <f t="shared" ref="BA600:BA663" si="260">IF(AY600=AZ600,"",1)</f>
        <v/>
      </c>
      <c r="BB600" s="6" t="str">
        <f t="shared" ref="BB600:BB663" si="261">CONCATENATE(C600,D600,E600,F600)</f>
        <v/>
      </c>
      <c r="BC600" s="40"/>
      <c r="BI600" t="s">
        <v>261</v>
      </c>
      <c r="CS600" s="286"/>
      <c r="CT600" s="288"/>
      <c r="CU600" s="331" t="str">
        <f t="shared" si="240"/>
        <v/>
      </c>
      <c r="CV600" s="1" t="str">
        <f t="shared" ref="CV600:CV663" si="262">IF(P600="","",IF(P600="新規",P600&amp;CU600,IF(P600="減車",P600&amp;CU600,"")))</f>
        <v/>
      </c>
      <c r="CW600" s="1" t="str">
        <f t="shared" ref="CW600:CW663" si="263">IF("新規"=P600,IF(OR(N600="あり",O600="あり(H17あり)",O600="あり(H17なし)"),"新規後付",""),IF("減車"=P600,IF(OR(N600="あり",O600="あり(H17あり)",O600="あり(H17なし)"),"減車後付",""),""))</f>
        <v/>
      </c>
      <c r="CZ600" s="343" t="str">
        <f t="shared" si="241"/>
        <v/>
      </c>
    </row>
    <row r="601" spans="1:104" s="1" customFormat="1" ht="13.5" customHeight="1" x14ac:dyDescent="0.2">
      <c r="A601" s="61">
        <v>586</v>
      </c>
      <c r="B601" s="218"/>
      <c r="C601" s="218"/>
      <c r="D601" s="218"/>
      <c r="E601" s="218"/>
      <c r="F601" s="218"/>
      <c r="G601" s="218"/>
      <c r="H601" s="218"/>
      <c r="I601" s="218"/>
      <c r="J601" s="218"/>
      <c r="K601" s="218"/>
      <c r="L601" s="219"/>
      <c r="M601" s="218"/>
      <c r="N601" s="254"/>
      <c r="O601" s="255"/>
      <c r="P601" s="293" t="str">
        <f>IF(G601="R",IF(OR(AND(実績自動車一覧!H601=SUM(実績事業所!$B$2-1),3&lt;実績自動車一覧!I601),AND(実績自動車一覧!H601=実績事業所!$B$2,4&gt;実績自動車一覧!I601)),"新規",""),"")</f>
        <v/>
      </c>
      <c r="Q601" s="290"/>
      <c r="R601" s="259"/>
      <c r="S601" s="204"/>
      <c r="T601" s="84"/>
      <c r="U601" s="85"/>
      <c r="V601" s="86"/>
      <c r="W601" s="87"/>
      <c r="X601" s="87"/>
      <c r="Y601" s="106"/>
      <c r="Z601" s="16"/>
      <c r="AA601" s="15" t="str">
        <f t="shared" si="242"/>
        <v/>
      </c>
      <c r="AB601" s="15" t="str">
        <f t="shared" si="243"/>
        <v/>
      </c>
      <c r="AC601" s="14" t="str">
        <f t="shared" si="244"/>
        <v/>
      </c>
      <c r="AD601" s="6" t="e">
        <f t="shared" si="245"/>
        <v>#N/A</v>
      </c>
      <c r="AE601" s="6" t="e">
        <f t="shared" si="246"/>
        <v>#N/A</v>
      </c>
      <c r="AF601" s="6" t="e">
        <f t="shared" si="247"/>
        <v>#N/A</v>
      </c>
      <c r="AG601" s="6" t="str">
        <f t="shared" si="248"/>
        <v/>
      </c>
      <c r="AH601" s="6">
        <f t="shared" si="249"/>
        <v>1</v>
      </c>
      <c r="AI601" s="6" t="e">
        <f t="shared" si="250"/>
        <v>#N/A</v>
      </c>
      <c r="AJ601" s="6" t="e">
        <f t="shared" si="251"/>
        <v>#N/A</v>
      </c>
      <c r="AK601" s="6" t="e">
        <f t="shared" si="252"/>
        <v>#N/A</v>
      </c>
      <c r="AL601" s="6" t="e">
        <f t="shared" si="253"/>
        <v>#N/A</v>
      </c>
      <c r="AM601" s="7" t="str">
        <f t="shared" si="254"/>
        <v xml:space="preserve"> </v>
      </c>
      <c r="AN601" s="6" t="e">
        <f t="shared" si="255"/>
        <v>#N/A</v>
      </c>
      <c r="AO601" s="6"/>
      <c r="AP601" s="6"/>
      <c r="AQ601" s="6"/>
      <c r="AR601" s="6"/>
      <c r="AS601" s="6"/>
      <c r="AT601" s="6"/>
      <c r="AU601" s="6"/>
      <c r="AV601" s="6"/>
      <c r="AW601" s="6">
        <f t="shared" si="256"/>
        <v>0</v>
      </c>
      <c r="AX601" s="6" t="e">
        <f t="shared" si="257"/>
        <v>#N/A</v>
      </c>
      <c r="AY601" s="6" t="str">
        <f t="shared" si="258"/>
        <v/>
      </c>
      <c r="AZ601" s="6" t="str">
        <f t="shared" si="259"/>
        <v/>
      </c>
      <c r="BA601" s="6" t="str">
        <f t="shared" si="260"/>
        <v/>
      </c>
      <c r="BB601" s="6" t="str">
        <f t="shared" si="261"/>
        <v/>
      </c>
      <c r="BC601" s="40"/>
      <c r="BI601" t="s">
        <v>562</v>
      </c>
      <c r="CS601" s="286"/>
      <c r="CT601" s="288"/>
      <c r="CU601" s="331" t="str">
        <f t="shared" si="240"/>
        <v/>
      </c>
      <c r="CV601" s="1" t="str">
        <f t="shared" si="262"/>
        <v/>
      </c>
      <c r="CW601" s="1" t="str">
        <f t="shared" si="263"/>
        <v/>
      </c>
      <c r="CZ601" s="343" t="str">
        <f t="shared" si="241"/>
        <v/>
      </c>
    </row>
    <row r="602" spans="1:104" s="1" customFormat="1" ht="13.5" customHeight="1" x14ac:dyDescent="0.2">
      <c r="A602" s="61">
        <v>587</v>
      </c>
      <c r="B602" s="218"/>
      <c r="C602" s="218"/>
      <c r="D602" s="218"/>
      <c r="E602" s="218"/>
      <c r="F602" s="218"/>
      <c r="G602" s="218"/>
      <c r="H602" s="218"/>
      <c r="I602" s="218"/>
      <c r="J602" s="218"/>
      <c r="K602" s="218"/>
      <c r="L602" s="219"/>
      <c r="M602" s="218"/>
      <c r="N602" s="254"/>
      <c r="O602" s="255"/>
      <c r="P602" s="293" t="str">
        <f>IF(G602="R",IF(OR(AND(実績自動車一覧!H602=SUM(実績事業所!$B$2-1),3&lt;実績自動車一覧!I602),AND(実績自動車一覧!H602=実績事業所!$B$2,4&gt;実績自動車一覧!I602)),"新規",""),"")</f>
        <v/>
      </c>
      <c r="Q602" s="290"/>
      <c r="R602" s="259"/>
      <c r="S602" s="204"/>
      <c r="T602" s="84"/>
      <c r="U602" s="85"/>
      <c r="V602" s="86"/>
      <c r="W602" s="87"/>
      <c r="X602" s="87"/>
      <c r="Y602" s="106"/>
      <c r="Z602" s="16"/>
      <c r="AA602" s="15" t="str">
        <f t="shared" si="242"/>
        <v/>
      </c>
      <c r="AB602" s="15" t="str">
        <f t="shared" si="243"/>
        <v/>
      </c>
      <c r="AC602" s="14" t="str">
        <f t="shared" si="244"/>
        <v/>
      </c>
      <c r="AD602" s="6" t="e">
        <f t="shared" si="245"/>
        <v>#N/A</v>
      </c>
      <c r="AE602" s="6" t="e">
        <f t="shared" si="246"/>
        <v>#N/A</v>
      </c>
      <c r="AF602" s="6" t="e">
        <f t="shared" si="247"/>
        <v>#N/A</v>
      </c>
      <c r="AG602" s="6" t="str">
        <f t="shared" si="248"/>
        <v/>
      </c>
      <c r="AH602" s="6">
        <f t="shared" si="249"/>
        <v>1</v>
      </c>
      <c r="AI602" s="6" t="e">
        <f t="shared" si="250"/>
        <v>#N/A</v>
      </c>
      <c r="AJ602" s="6" t="e">
        <f t="shared" si="251"/>
        <v>#N/A</v>
      </c>
      <c r="AK602" s="6" t="e">
        <f t="shared" si="252"/>
        <v>#N/A</v>
      </c>
      <c r="AL602" s="6" t="e">
        <f t="shared" si="253"/>
        <v>#N/A</v>
      </c>
      <c r="AM602" s="7" t="str">
        <f t="shared" si="254"/>
        <v xml:space="preserve"> </v>
      </c>
      <c r="AN602" s="6" t="e">
        <f t="shared" si="255"/>
        <v>#N/A</v>
      </c>
      <c r="AO602" s="6"/>
      <c r="AP602" s="6"/>
      <c r="AQ602" s="6"/>
      <c r="AR602" s="6"/>
      <c r="AS602" s="6"/>
      <c r="AT602" s="6"/>
      <c r="AU602" s="6"/>
      <c r="AV602" s="6"/>
      <c r="AW602" s="6">
        <f t="shared" si="256"/>
        <v>0</v>
      </c>
      <c r="AX602" s="6" t="e">
        <f t="shared" si="257"/>
        <v>#N/A</v>
      </c>
      <c r="AY602" s="6" t="str">
        <f t="shared" si="258"/>
        <v/>
      </c>
      <c r="AZ602" s="6" t="str">
        <f t="shared" si="259"/>
        <v/>
      </c>
      <c r="BA602" s="6" t="str">
        <f t="shared" si="260"/>
        <v/>
      </c>
      <c r="BB602" s="6" t="str">
        <f t="shared" si="261"/>
        <v/>
      </c>
      <c r="BC602" s="40"/>
      <c r="BI602" t="s">
        <v>563</v>
      </c>
      <c r="CS602" s="286"/>
      <c r="CT602" s="288"/>
      <c r="CU602" s="331" t="str">
        <f t="shared" si="240"/>
        <v/>
      </c>
      <c r="CV602" s="1" t="str">
        <f t="shared" si="262"/>
        <v/>
      </c>
      <c r="CW602" s="1" t="str">
        <f t="shared" si="263"/>
        <v/>
      </c>
      <c r="CZ602" s="343" t="str">
        <f t="shared" si="241"/>
        <v/>
      </c>
    </row>
    <row r="603" spans="1:104" s="1" customFormat="1" ht="13.5" customHeight="1" x14ac:dyDescent="0.2">
      <c r="A603" s="61">
        <v>588</v>
      </c>
      <c r="B603" s="218"/>
      <c r="C603" s="218"/>
      <c r="D603" s="218"/>
      <c r="E603" s="218"/>
      <c r="F603" s="218"/>
      <c r="G603" s="218"/>
      <c r="H603" s="218"/>
      <c r="I603" s="218"/>
      <c r="J603" s="218"/>
      <c r="K603" s="218"/>
      <c r="L603" s="219"/>
      <c r="M603" s="218"/>
      <c r="N603" s="254"/>
      <c r="O603" s="255"/>
      <c r="P603" s="293" t="str">
        <f>IF(G603="R",IF(OR(AND(実績自動車一覧!H603=SUM(実績事業所!$B$2-1),3&lt;実績自動車一覧!I603),AND(実績自動車一覧!H603=実績事業所!$B$2,4&gt;実績自動車一覧!I603)),"新規",""),"")</f>
        <v/>
      </c>
      <c r="Q603" s="290"/>
      <c r="R603" s="259"/>
      <c r="S603" s="204"/>
      <c r="T603" s="84"/>
      <c r="U603" s="85"/>
      <c r="V603" s="86"/>
      <c r="W603" s="87"/>
      <c r="X603" s="87"/>
      <c r="Y603" s="106"/>
      <c r="Z603" s="16"/>
      <c r="AA603" s="15" t="str">
        <f t="shared" si="242"/>
        <v/>
      </c>
      <c r="AB603" s="15" t="str">
        <f t="shared" si="243"/>
        <v/>
      </c>
      <c r="AC603" s="14" t="str">
        <f t="shared" si="244"/>
        <v/>
      </c>
      <c r="AD603" s="6" t="e">
        <f t="shared" si="245"/>
        <v>#N/A</v>
      </c>
      <c r="AE603" s="6" t="e">
        <f t="shared" si="246"/>
        <v>#N/A</v>
      </c>
      <c r="AF603" s="6" t="e">
        <f t="shared" si="247"/>
        <v>#N/A</v>
      </c>
      <c r="AG603" s="6" t="str">
        <f t="shared" si="248"/>
        <v/>
      </c>
      <c r="AH603" s="6">
        <f t="shared" si="249"/>
        <v>1</v>
      </c>
      <c r="AI603" s="6" t="e">
        <f t="shared" si="250"/>
        <v>#N/A</v>
      </c>
      <c r="AJ603" s="6" t="e">
        <f t="shared" si="251"/>
        <v>#N/A</v>
      </c>
      <c r="AK603" s="6" t="e">
        <f t="shared" si="252"/>
        <v>#N/A</v>
      </c>
      <c r="AL603" s="6" t="e">
        <f t="shared" si="253"/>
        <v>#N/A</v>
      </c>
      <c r="AM603" s="7" t="str">
        <f t="shared" si="254"/>
        <v xml:space="preserve"> </v>
      </c>
      <c r="AN603" s="6" t="e">
        <f t="shared" si="255"/>
        <v>#N/A</v>
      </c>
      <c r="AO603" s="6"/>
      <c r="AP603" s="6"/>
      <c r="AQ603" s="6"/>
      <c r="AR603" s="6"/>
      <c r="AS603" s="6"/>
      <c r="AT603" s="6"/>
      <c r="AU603" s="6"/>
      <c r="AV603" s="6"/>
      <c r="AW603" s="6">
        <f t="shared" si="256"/>
        <v>0</v>
      </c>
      <c r="AX603" s="6" t="e">
        <f t="shared" si="257"/>
        <v>#N/A</v>
      </c>
      <c r="AY603" s="6" t="str">
        <f t="shared" si="258"/>
        <v/>
      </c>
      <c r="AZ603" s="6" t="str">
        <f t="shared" si="259"/>
        <v/>
      </c>
      <c r="BA603" s="6" t="str">
        <f t="shared" si="260"/>
        <v/>
      </c>
      <c r="BB603" s="6" t="str">
        <f t="shared" si="261"/>
        <v/>
      </c>
      <c r="BC603" s="40"/>
      <c r="BI603" t="s">
        <v>564</v>
      </c>
      <c r="CS603" s="286"/>
      <c r="CT603" s="288"/>
      <c r="CU603" s="331" t="str">
        <f t="shared" si="240"/>
        <v/>
      </c>
      <c r="CV603" s="1" t="str">
        <f t="shared" si="262"/>
        <v/>
      </c>
      <c r="CW603" s="1" t="str">
        <f t="shared" si="263"/>
        <v/>
      </c>
      <c r="CZ603" s="343" t="str">
        <f t="shared" si="241"/>
        <v/>
      </c>
    </row>
    <row r="604" spans="1:104" s="1" customFormat="1" ht="13.5" customHeight="1" x14ac:dyDescent="0.2">
      <c r="A604" s="61">
        <v>589</v>
      </c>
      <c r="B604" s="218"/>
      <c r="C604" s="218"/>
      <c r="D604" s="218"/>
      <c r="E604" s="218"/>
      <c r="F604" s="218"/>
      <c r="G604" s="218"/>
      <c r="H604" s="218"/>
      <c r="I604" s="218"/>
      <c r="J604" s="218"/>
      <c r="K604" s="218"/>
      <c r="L604" s="219"/>
      <c r="M604" s="218"/>
      <c r="N604" s="254"/>
      <c r="O604" s="255"/>
      <c r="P604" s="293" t="str">
        <f>IF(G604="R",IF(OR(AND(実績自動車一覧!H604=SUM(実績事業所!$B$2-1),3&lt;実績自動車一覧!I604),AND(実績自動車一覧!H604=実績事業所!$B$2,4&gt;実績自動車一覧!I604)),"新規",""),"")</f>
        <v/>
      </c>
      <c r="Q604" s="290"/>
      <c r="R604" s="259"/>
      <c r="S604" s="204"/>
      <c r="T604" s="84"/>
      <c r="U604" s="85"/>
      <c r="V604" s="86"/>
      <c r="W604" s="87"/>
      <c r="X604" s="87"/>
      <c r="Y604" s="106"/>
      <c r="Z604" s="16"/>
      <c r="AA604" s="15" t="str">
        <f t="shared" si="242"/>
        <v/>
      </c>
      <c r="AB604" s="15" t="str">
        <f t="shared" si="243"/>
        <v/>
      </c>
      <c r="AC604" s="14" t="str">
        <f t="shared" si="244"/>
        <v/>
      </c>
      <c r="AD604" s="6" t="e">
        <f t="shared" si="245"/>
        <v>#N/A</v>
      </c>
      <c r="AE604" s="6" t="e">
        <f t="shared" si="246"/>
        <v>#N/A</v>
      </c>
      <c r="AF604" s="6" t="e">
        <f t="shared" si="247"/>
        <v>#N/A</v>
      </c>
      <c r="AG604" s="6" t="str">
        <f t="shared" si="248"/>
        <v/>
      </c>
      <c r="AH604" s="6">
        <f t="shared" si="249"/>
        <v>1</v>
      </c>
      <c r="AI604" s="6" t="e">
        <f t="shared" si="250"/>
        <v>#N/A</v>
      </c>
      <c r="AJ604" s="6" t="e">
        <f t="shared" si="251"/>
        <v>#N/A</v>
      </c>
      <c r="AK604" s="6" t="e">
        <f t="shared" si="252"/>
        <v>#N/A</v>
      </c>
      <c r="AL604" s="6" t="e">
        <f t="shared" si="253"/>
        <v>#N/A</v>
      </c>
      <c r="AM604" s="7" t="str">
        <f t="shared" si="254"/>
        <v xml:space="preserve"> </v>
      </c>
      <c r="AN604" s="6" t="e">
        <f t="shared" si="255"/>
        <v>#N/A</v>
      </c>
      <c r="AO604" s="6"/>
      <c r="AP604" s="6"/>
      <c r="AQ604" s="6"/>
      <c r="AR604" s="6"/>
      <c r="AS604" s="6"/>
      <c r="AT604" s="6"/>
      <c r="AU604" s="6"/>
      <c r="AV604" s="6"/>
      <c r="AW604" s="6">
        <f t="shared" si="256"/>
        <v>0</v>
      </c>
      <c r="AX604" s="6" t="e">
        <f t="shared" si="257"/>
        <v>#N/A</v>
      </c>
      <c r="AY604" s="6" t="str">
        <f t="shared" si="258"/>
        <v/>
      </c>
      <c r="AZ604" s="6" t="str">
        <f t="shared" si="259"/>
        <v/>
      </c>
      <c r="BA604" s="6" t="str">
        <f t="shared" si="260"/>
        <v/>
      </c>
      <c r="BB604" s="6" t="str">
        <f t="shared" si="261"/>
        <v/>
      </c>
      <c r="BC604" s="40"/>
      <c r="BI604" t="s">
        <v>565</v>
      </c>
      <c r="CS604" s="286"/>
      <c r="CT604" s="288"/>
      <c r="CU604" s="331" t="str">
        <f t="shared" si="240"/>
        <v/>
      </c>
      <c r="CV604" s="1" t="str">
        <f t="shared" si="262"/>
        <v/>
      </c>
      <c r="CW604" s="1" t="str">
        <f t="shared" si="263"/>
        <v/>
      </c>
      <c r="CZ604" s="343" t="str">
        <f t="shared" si="241"/>
        <v/>
      </c>
    </row>
    <row r="605" spans="1:104" s="1" customFormat="1" ht="13.5" customHeight="1" x14ac:dyDescent="0.2">
      <c r="A605" s="61">
        <v>590</v>
      </c>
      <c r="B605" s="218"/>
      <c r="C605" s="218"/>
      <c r="D605" s="218"/>
      <c r="E605" s="218"/>
      <c r="F605" s="218"/>
      <c r="G605" s="218"/>
      <c r="H605" s="218"/>
      <c r="I605" s="218"/>
      <c r="J605" s="218"/>
      <c r="K605" s="218"/>
      <c r="L605" s="219"/>
      <c r="M605" s="218"/>
      <c r="N605" s="254"/>
      <c r="O605" s="255"/>
      <c r="P605" s="293" t="str">
        <f>IF(G605="R",IF(OR(AND(実績自動車一覧!H605=SUM(実績事業所!$B$2-1),3&lt;実績自動車一覧!I605),AND(実績自動車一覧!H605=実績事業所!$B$2,4&gt;実績自動車一覧!I605)),"新規",""),"")</f>
        <v/>
      </c>
      <c r="Q605" s="290"/>
      <c r="R605" s="259"/>
      <c r="S605" s="204"/>
      <c r="T605" s="84"/>
      <c r="U605" s="85"/>
      <c r="V605" s="86"/>
      <c r="W605" s="87"/>
      <c r="X605" s="87"/>
      <c r="Y605" s="106"/>
      <c r="Z605" s="16"/>
      <c r="AA605" s="15" t="str">
        <f t="shared" si="242"/>
        <v/>
      </c>
      <c r="AB605" s="15" t="str">
        <f t="shared" si="243"/>
        <v/>
      </c>
      <c r="AC605" s="14" t="str">
        <f t="shared" si="244"/>
        <v/>
      </c>
      <c r="AD605" s="6" t="e">
        <f t="shared" si="245"/>
        <v>#N/A</v>
      </c>
      <c r="AE605" s="6" t="e">
        <f t="shared" si="246"/>
        <v>#N/A</v>
      </c>
      <c r="AF605" s="6" t="e">
        <f t="shared" si="247"/>
        <v>#N/A</v>
      </c>
      <c r="AG605" s="6" t="str">
        <f t="shared" si="248"/>
        <v/>
      </c>
      <c r="AH605" s="6">
        <f t="shared" si="249"/>
        <v>1</v>
      </c>
      <c r="AI605" s="6" t="e">
        <f t="shared" si="250"/>
        <v>#N/A</v>
      </c>
      <c r="AJ605" s="6" t="e">
        <f t="shared" si="251"/>
        <v>#N/A</v>
      </c>
      <c r="AK605" s="6" t="e">
        <f t="shared" si="252"/>
        <v>#N/A</v>
      </c>
      <c r="AL605" s="6" t="e">
        <f t="shared" si="253"/>
        <v>#N/A</v>
      </c>
      <c r="AM605" s="7" t="str">
        <f t="shared" si="254"/>
        <v xml:space="preserve"> </v>
      </c>
      <c r="AN605" s="6" t="e">
        <f t="shared" si="255"/>
        <v>#N/A</v>
      </c>
      <c r="AO605" s="6"/>
      <c r="AP605" s="6"/>
      <c r="AQ605" s="6"/>
      <c r="AR605" s="6"/>
      <c r="AS605" s="6"/>
      <c r="AT605" s="6"/>
      <c r="AU605" s="6"/>
      <c r="AV605" s="6"/>
      <c r="AW605" s="6">
        <f t="shared" si="256"/>
        <v>0</v>
      </c>
      <c r="AX605" s="6" t="e">
        <f t="shared" si="257"/>
        <v>#N/A</v>
      </c>
      <c r="AY605" s="6" t="str">
        <f t="shared" si="258"/>
        <v/>
      </c>
      <c r="AZ605" s="6" t="str">
        <f t="shared" si="259"/>
        <v/>
      </c>
      <c r="BA605" s="6" t="str">
        <f t="shared" si="260"/>
        <v/>
      </c>
      <c r="BB605" s="6" t="str">
        <f t="shared" si="261"/>
        <v/>
      </c>
      <c r="BC605" s="40"/>
      <c r="BI605" t="s">
        <v>566</v>
      </c>
      <c r="CS605" s="286"/>
      <c r="CT605" s="288"/>
      <c r="CU605" s="331" t="str">
        <f t="shared" si="240"/>
        <v/>
      </c>
      <c r="CV605" s="1" t="str">
        <f t="shared" si="262"/>
        <v/>
      </c>
      <c r="CW605" s="1" t="str">
        <f t="shared" si="263"/>
        <v/>
      </c>
      <c r="CZ605" s="343" t="str">
        <f t="shared" si="241"/>
        <v/>
      </c>
    </row>
    <row r="606" spans="1:104" s="1" customFormat="1" ht="13.5" customHeight="1" x14ac:dyDescent="0.2">
      <c r="A606" s="61">
        <v>591</v>
      </c>
      <c r="B606" s="218"/>
      <c r="C606" s="218"/>
      <c r="D606" s="218"/>
      <c r="E606" s="218"/>
      <c r="F606" s="218"/>
      <c r="G606" s="218"/>
      <c r="H606" s="218"/>
      <c r="I606" s="218"/>
      <c r="J606" s="218"/>
      <c r="K606" s="218"/>
      <c r="L606" s="219"/>
      <c r="M606" s="218"/>
      <c r="N606" s="254"/>
      <c r="O606" s="255"/>
      <c r="P606" s="293" t="str">
        <f>IF(G606="R",IF(OR(AND(実績自動車一覧!H606=SUM(実績事業所!$B$2-1),3&lt;実績自動車一覧!I606),AND(実績自動車一覧!H606=実績事業所!$B$2,4&gt;実績自動車一覧!I606)),"新規",""),"")</f>
        <v/>
      </c>
      <c r="Q606" s="290"/>
      <c r="R606" s="259"/>
      <c r="S606" s="204"/>
      <c r="T606" s="84"/>
      <c r="U606" s="85"/>
      <c r="V606" s="86"/>
      <c r="W606" s="87"/>
      <c r="X606" s="87"/>
      <c r="Y606" s="106"/>
      <c r="Z606" s="16"/>
      <c r="AA606" s="15" t="str">
        <f t="shared" si="242"/>
        <v/>
      </c>
      <c r="AB606" s="15" t="str">
        <f t="shared" si="243"/>
        <v/>
      </c>
      <c r="AC606" s="14" t="str">
        <f t="shared" si="244"/>
        <v/>
      </c>
      <c r="AD606" s="6" t="e">
        <f t="shared" si="245"/>
        <v>#N/A</v>
      </c>
      <c r="AE606" s="6" t="e">
        <f t="shared" si="246"/>
        <v>#N/A</v>
      </c>
      <c r="AF606" s="6" t="e">
        <f t="shared" si="247"/>
        <v>#N/A</v>
      </c>
      <c r="AG606" s="6" t="str">
        <f t="shared" si="248"/>
        <v/>
      </c>
      <c r="AH606" s="6">
        <f t="shared" si="249"/>
        <v>1</v>
      </c>
      <c r="AI606" s="6" t="e">
        <f t="shared" si="250"/>
        <v>#N/A</v>
      </c>
      <c r="AJ606" s="6" t="e">
        <f t="shared" si="251"/>
        <v>#N/A</v>
      </c>
      <c r="AK606" s="6" t="e">
        <f t="shared" si="252"/>
        <v>#N/A</v>
      </c>
      <c r="AL606" s="6" t="e">
        <f t="shared" si="253"/>
        <v>#N/A</v>
      </c>
      <c r="AM606" s="7" t="str">
        <f t="shared" si="254"/>
        <v xml:space="preserve"> </v>
      </c>
      <c r="AN606" s="6" t="e">
        <f t="shared" si="255"/>
        <v>#N/A</v>
      </c>
      <c r="AO606" s="6"/>
      <c r="AP606" s="6"/>
      <c r="AQ606" s="6"/>
      <c r="AR606" s="6"/>
      <c r="AS606" s="6"/>
      <c r="AT606" s="6"/>
      <c r="AU606" s="6"/>
      <c r="AV606" s="6"/>
      <c r="AW606" s="6">
        <f t="shared" si="256"/>
        <v>0</v>
      </c>
      <c r="AX606" s="6" t="e">
        <f t="shared" si="257"/>
        <v>#N/A</v>
      </c>
      <c r="AY606" s="6" t="str">
        <f t="shared" si="258"/>
        <v/>
      </c>
      <c r="AZ606" s="6" t="str">
        <f t="shared" si="259"/>
        <v/>
      </c>
      <c r="BA606" s="6" t="str">
        <f t="shared" si="260"/>
        <v/>
      </c>
      <c r="BB606" s="6" t="str">
        <f t="shared" si="261"/>
        <v/>
      </c>
      <c r="BC606" s="40"/>
      <c r="BI606" t="s">
        <v>567</v>
      </c>
      <c r="CS606" s="286"/>
      <c r="CT606" s="288"/>
      <c r="CU606" s="331" t="str">
        <f t="shared" si="240"/>
        <v/>
      </c>
      <c r="CV606" s="1" t="str">
        <f t="shared" si="262"/>
        <v/>
      </c>
      <c r="CW606" s="1" t="str">
        <f t="shared" si="263"/>
        <v/>
      </c>
      <c r="CZ606" s="343" t="str">
        <f t="shared" si="241"/>
        <v/>
      </c>
    </row>
    <row r="607" spans="1:104" s="1" customFormat="1" ht="13.5" customHeight="1" x14ac:dyDescent="0.2">
      <c r="A607" s="61">
        <v>592</v>
      </c>
      <c r="B607" s="218"/>
      <c r="C607" s="218"/>
      <c r="D607" s="218"/>
      <c r="E607" s="218"/>
      <c r="F607" s="218"/>
      <c r="G607" s="218"/>
      <c r="H607" s="218"/>
      <c r="I607" s="218"/>
      <c r="J607" s="218"/>
      <c r="K607" s="218"/>
      <c r="L607" s="219"/>
      <c r="M607" s="218"/>
      <c r="N607" s="254"/>
      <c r="O607" s="255"/>
      <c r="P607" s="293" t="str">
        <f>IF(G607="R",IF(OR(AND(実績自動車一覧!H607=SUM(実績事業所!$B$2-1),3&lt;実績自動車一覧!I607),AND(実績自動車一覧!H607=実績事業所!$B$2,4&gt;実績自動車一覧!I607)),"新規",""),"")</f>
        <v/>
      </c>
      <c r="Q607" s="290"/>
      <c r="R607" s="259"/>
      <c r="S607" s="204"/>
      <c r="T607" s="84"/>
      <c r="U607" s="85"/>
      <c r="V607" s="86"/>
      <c r="W607" s="87"/>
      <c r="X607" s="87"/>
      <c r="Y607" s="106"/>
      <c r="Z607" s="16"/>
      <c r="AA607" s="15" t="str">
        <f t="shared" si="242"/>
        <v/>
      </c>
      <c r="AB607" s="15" t="str">
        <f t="shared" si="243"/>
        <v/>
      </c>
      <c r="AC607" s="14" t="str">
        <f t="shared" si="244"/>
        <v/>
      </c>
      <c r="AD607" s="6" t="e">
        <f t="shared" si="245"/>
        <v>#N/A</v>
      </c>
      <c r="AE607" s="6" t="e">
        <f t="shared" si="246"/>
        <v>#N/A</v>
      </c>
      <c r="AF607" s="6" t="e">
        <f t="shared" si="247"/>
        <v>#N/A</v>
      </c>
      <c r="AG607" s="6" t="str">
        <f t="shared" si="248"/>
        <v/>
      </c>
      <c r="AH607" s="6">
        <f t="shared" si="249"/>
        <v>1</v>
      </c>
      <c r="AI607" s="6" t="e">
        <f t="shared" si="250"/>
        <v>#N/A</v>
      </c>
      <c r="AJ607" s="6" t="e">
        <f t="shared" si="251"/>
        <v>#N/A</v>
      </c>
      <c r="AK607" s="6" t="e">
        <f t="shared" si="252"/>
        <v>#N/A</v>
      </c>
      <c r="AL607" s="6" t="e">
        <f t="shared" si="253"/>
        <v>#N/A</v>
      </c>
      <c r="AM607" s="7" t="str">
        <f t="shared" si="254"/>
        <v xml:space="preserve"> </v>
      </c>
      <c r="AN607" s="6" t="e">
        <f t="shared" si="255"/>
        <v>#N/A</v>
      </c>
      <c r="AO607" s="6"/>
      <c r="AP607" s="6"/>
      <c r="AQ607" s="6"/>
      <c r="AR607" s="6"/>
      <c r="AS607" s="6"/>
      <c r="AT607" s="6"/>
      <c r="AU607" s="6"/>
      <c r="AV607" s="6"/>
      <c r="AW607" s="6">
        <f t="shared" si="256"/>
        <v>0</v>
      </c>
      <c r="AX607" s="6" t="e">
        <f t="shared" si="257"/>
        <v>#N/A</v>
      </c>
      <c r="AY607" s="6" t="str">
        <f t="shared" si="258"/>
        <v/>
      </c>
      <c r="AZ607" s="6" t="str">
        <f t="shared" si="259"/>
        <v/>
      </c>
      <c r="BA607" s="6" t="str">
        <f t="shared" si="260"/>
        <v/>
      </c>
      <c r="BB607" s="6" t="str">
        <f t="shared" si="261"/>
        <v/>
      </c>
      <c r="BC607" s="40"/>
      <c r="BI607" t="s">
        <v>568</v>
      </c>
      <c r="CS607" s="286"/>
      <c r="CT607" s="288"/>
      <c r="CU607" s="331" t="str">
        <f t="shared" si="240"/>
        <v/>
      </c>
      <c r="CV607" s="1" t="str">
        <f t="shared" si="262"/>
        <v/>
      </c>
      <c r="CW607" s="1" t="str">
        <f t="shared" si="263"/>
        <v/>
      </c>
      <c r="CZ607" s="343" t="str">
        <f t="shared" si="241"/>
        <v/>
      </c>
    </row>
    <row r="608" spans="1:104" s="1" customFormat="1" ht="13.5" customHeight="1" x14ac:dyDescent="0.2">
      <c r="A608" s="61">
        <v>593</v>
      </c>
      <c r="B608" s="218"/>
      <c r="C608" s="218"/>
      <c r="D608" s="218"/>
      <c r="E608" s="218"/>
      <c r="F608" s="218"/>
      <c r="G608" s="218"/>
      <c r="H608" s="218"/>
      <c r="I608" s="218"/>
      <c r="J608" s="218"/>
      <c r="K608" s="218"/>
      <c r="L608" s="219"/>
      <c r="M608" s="218"/>
      <c r="N608" s="254"/>
      <c r="O608" s="255"/>
      <c r="P608" s="293" t="str">
        <f>IF(G608="R",IF(OR(AND(実績自動車一覧!H608=SUM(実績事業所!$B$2-1),3&lt;実績自動車一覧!I608),AND(実績自動車一覧!H608=実績事業所!$B$2,4&gt;実績自動車一覧!I608)),"新規",""),"")</f>
        <v/>
      </c>
      <c r="Q608" s="290"/>
      <c r="R608" s="259"/>
      <c r="S608" s="204"/>
      <c r="T608" s="84"/>
      <c r="U608" s="85"/>
      <c r="V608" s="86"/>
      <c r="W608" s="87"/>
      <c r="X608" s="87"/>
      <c r="Y608" s="106"/>
      <c r="Z608" s="16"/>
      <c r="AA608" s="15" t="str">
        <f t="shared" si="242"/>
        <v/>
      </c>
      <c r="AB608" s="15" t="str">
        <f t="shared" si="243"/>
        <v/>
      </c>
      <c r="AC608" s="14" t="str">
        <f t="shared" si="244"/>
        <v/>
      </c>
      <c r="AD608" s="6" t="e">
        <f t="shared" si="245"/>
        <v>#N/A</v>
      </c>
      <c r="AE608" s="6" t="e">
        <f t="shared" si="246"/>
        <v>#N/A</v>
      </c>
      <c r="AF608" s="6" t="e">
        <f t="shared" si="247"/>
        <v>#N/A</v>
      </c>
      <c r="AG608" s="6" t="str">
        <f t="shared" si="248"/>
        <v/>
      </c>
      <c r="AH608" s="6">
        <f t="shared" si="249"/>
        <v>1</v>
      </c>
      <c r="AI608" s="6" t="e">
        <f t="shared" si="250"/>
        <v>#N/A</v>
      </c>
      <c r="AJ608" s="6" t="e">
        <f t="shared" si="251"/>
        <v>#N/A</v>
      </c>
      <c r="AK608" s="6" t="e">
        <f t="shared" si="252"/>
        <v>#N/A</v>
      </c>
      <c r="AL608" s="6" t="e">
        <f t="shared" si="253"/>
        <v>#N/A</v>
      </c>
      <c r="AM608" s="7" t="str">
        <f t="shared" si="254"/>
        <v xml:space="preserve"> </v>
      </c>
      <c r="AN608" s="6" t="e">
        <f t="shared" si="255"/>
        <v>#N/A</v>
      </c>
      <c r="AO608" s="6"/>
      <c r="AP608" s="6"/>
      <c r="AQ608" s="6"/>
      <c r="AR608" s="6"/>
      <c r="AS608" s="6"/>
      <c r="AT608" s="6"/>
      <c r="AU608" s="6"/>
      <c r="AV608" s="6"/>
      <c r="AW608" s="6">
        <f t="shared" si="256"/>
        <v>0</v>
      </c>
      <c r="AX608" s="6" t="e">
        <f t="shared" si="257"/>
        <v>#N/A</v>
      </c>
      <c r="AY608" s="6" t="str">
        <f t="shared" si="258"/>
        <v/>
      </c>
      <c r="AZ608" s="6" t="str">
        <f t="shared" si="259"/>
        <v/>
      </c>
      <c r="BA608" s="6" t="str">
        <f t="shared" si="260"/>
        <v/>
      </c>
      <c r="BB608" s="6" t="str">
        <f t="shared" si="261"/>
        <v/>
      </c>
      <c r="BC608" s="40"/>
      <c r="BI608" t="s">
        <v>569</v>
      </c>
      <c r="CS608" s="286"/>
      <c r="CT608" s="288"/>
      <c r="CU608" s="331" t="str">
        <f t="shared" si="240"/>
        <v/>
      </c>
      <c r="CV608" s="1" t="str">
        <f t="shared" si="262"/>
        <v/>
      </c>
      <c r="CW608" s="1" t="str">
        <f t="shared" si="263"/>
        <v/>
      </c>
      <c r="CZ608" s="343" t="str">
        <f t="shared" si="241"/>
        <v/>
      </c>
    </row>
    <row r="609" spans="1:104" s="1" customFormat="1" ht="13.5" customHeight="1" x14ac:dyDescent="0.2">
      <c r="A609" s="61">
        <v>594</v>
      </c>
      <c r="B609" s="218"/>
      <c r="C609" s="218"/>
      <c r="D609" s="218"/>
      <c r="E609" s="218"/>
      <c r="F609" s="218"/>
      <c r="G609" s="218"/>
      <c r="H609" s="218"/>
      <c r="I609" s="218"/>
      <c r="J609" s="218"/>
      <c r="K609" s="218"/>
      <c r="L609" s="219"/>
      <c r="M609" s="218"/>
      <c r="N609" s="254"/>
      <c r="O609" s="255"/>
      <c r="P609" s="293" t="str">
        <f>IF(G609="R",IF(OR(AND(実績自動車一覧!H609=SUM(実績事業所!$B$2-1),3&lt;実績自動車一覧!I609),AND(実績自動車一覧!H609=実績事業所!$B$2,4&gt;実績自動車一覧!I609)),"新規",""),"")</f>
        <v/>
      </c>
      <c r="Q609" s="290"/>
      <c r="R609" s="259"/>
      <c r="S609" s="204"/>
      <c r="T609" s="84"/>
      <c r="U609" s="85"/>
      <c r="V609" s="86"/>
      <c r="W609" s="87"/>
      <c r="X609" s="87"/>
      <c r="Y609" s="106"/>
      <c r="Z609" s="16"/>
      <c r="AA609" s="15" t="str">
        <f t="shared" si="242"/>
        <v/>
      </c>
      <c r="AB609" s="15" t="str">
        <f t="shared" si="243"/>
        <v/>
      </c>
      <c r="AC609" s="14" t="str">
        <f t="shared" si="244"/>
        <v/>
      </c>
      <c r="AD609" s="6" t="e">
        <f t="shared" si="245"/>
        <v>#N/A</v>
      </c>
      <c r="AE609" s="6" t="e">
        <f t="shared" si="246"/>
        <v>#N/A</v>
      </c>
      <c r="AF609" s="6" t="e">
        <f t="shared" si="247"/>
        <v>#N/A</v>
      </c>
      <c r="AG609" s="6" t="str">
        <f t="shared" si="248"/>
        <v/>
      </c>
      <c r="AH609" s="6">
        <f t="shared" si="249"/>
        <v>1</v>
      </c>
      <c r="AI609" s="6" t="e">
        <f t="shared" si="250"/>
        <v>#N/A</v>
      </c>
      <c r="AJ609" s="6" t="e">
        <f t="shared" si="251"/>
        <v>#N/A</v>
      </c>
      <c r="AK609" s="6" t="e">
        <f t="shared" si="252"/>
        <v>#N/A</v>
      </c>
      <c r="AL609" s="6" t="e">
        <f t="shared" si="253"/>
        <v>#N/A</v>
      </c>
      <c r="AM609" s="7" t="str">
        <f t="shared" si="254"/>
        <v xml:space="preserve"> </v>
      </c>
      <c r="AN609" s="6" t="e">
        <f t="shared" si="255"/>
        <v>#N/A</v>
      </c>
      <c r="AO609" s="6"/>
      <c r="AP609" s="6"/>
      <c r="AQ609" s="6"/>
      <c r="AR609" s="6"/>
      <c r="AS609" s="6"/>
      <c r="AT609" s="6"/>
      <c r="AU609" s="6"/>
      <c r="AV609" s="6"/>
      <c r="AW609" s="6">
        <f t="shared" si="256"/>
        <v>0</v>
      </c>
      <c r="AX609" s="6" t="e">
        <f t="shared" si="257"/>
        <v>#N/A</v>
      </c>
      <c r="AY609" s="6" t="str">
        <f t="shared" si="258"/>
        <v/>
      </c>
      <c r="AZ609" s="6" t="str">
        <f t="shared" si="259"/>
        <v/>
      </c>
      <c r="BA609" s="6" t="str">
        <f t="shared" si="260"/>
        <v/>
      </c>
      <c r="BB609" s="6" t="str">
        <f t="shared" si="261"/>
        <v/>
      </c>
      <c r="BC609" s="40"/>
      <c r="BI609" t="s">
        <v>1058</v>
      </c>
      <c r="CS609" s="286"/>
      <c r="CT609" s="288"/>
      <c r="CU609" s="331" t="str">
        <f t="shared" si="240"/>
        <v/>
      </c>
      <c r="CV609" s="1" t="str">
        <f t="shared" si="262"/>
        <v/>
      </c>
      <c r="CW609" s="1" t="str">
        <f t="shared" si="263"/>
        <v/>
      </c>
      <c r="CZ609" s="343" t="str">
        <f t="shared" si="241"/>
        <v/>
      </c>
    </row>
    <row r="610" spans="1:104" s="1" customFormat="1" ht="13.5" customHeight="1" x14ac:dyDescent="0.2">
      <c r="A610" s="61">
        <v>595</v>
      </c>
      <c r="B610" s="218"/>
      <c r="C610" s="218"/>
      <c r="D610" s="218"/>
      <c r="E610" s="218"/>
      <c r="F610" s="218"/>
      <c r="G610" s="218"/>
      <c r="H610" s="218"/>
      <c r="I610" s="218"/>
      <c r="J610" s="218"/>
      <c r="K610" s="218"/>
      <c r="L610" s="219"/>
      <c r="M610" s="218"/>
      <c r="N610" s="254"/>
      <c r="O610" s="255"/>
      <c r="P610" s="293" t="str">
        <f>IF(G610="R",IF(OR(AND(実績自動車一覧!H610=SUM(実績事業所!$B$2-1),3&lt;実績自動車一覧!I610),AND(実績自動車一覧!H610=実績事業所!$B$2,4&gt;実績自動車一覧!I610)),"新規",""),"")</f>
        <v/>
      </c>
      <c r="Q610" s="290"/>
      <c r="R610" s="259"/>
      <c r="S610" s="204"/>
      <c r="T610" s="84"/>
      <c r="U610" s="85"/>
      <c r="V610" s="86"/>
      <c r="W610" s="87"/>
      <c r="X610" s="87"/>
      <c r="Y610" s="106"/>
      <c r="Z610" s="16"/>
      <c r="AA610" s="15" t="str">
        <f t="shared" si="242"/>
        <v/>
      </c>
      <c r="AB610" s="15" t="str">
        <f t="shared" si="243"/>
        <v/>
      </c>
      <c r="AC610" s="14" t="str">
        <f t="shared" si="244"/>
        <v/>
      </c>
      <c r="AD610" s="6" t="e">
        <f t="shared" si="245"/>
        <v>#N/A</v>
      </c>
      <c r="AE610" s="6" t="e">
        <f t="shared" si="246"/>
        <v>#N/A</v>
      </c>
      <c r="AF610" s="6" t="e">
        <f t="shared" si="247"/>
        <v>#N/A</v>
      </c>
      <c r="AG610" s="6" t="str">
        <f t="shared" si="248"/>
        <v/>
      </c>
      <c r="AH610" s="6">
        <f t="shared" si="249"/>
        <v>1</v>
      </c>
      <c r="AI610" s="6" t="e">
        <f t="shared" si="250"/>
        <v>#N/A</v>
      </c>
      <c r="AJ610" s="6" t="e">
        <f t="shared" si="251"/>
        <v>#N/A</v>
      </c>
      <c r="AK610" s="6" t="e">
        <f t="shared" si="252"/>
        <v>#N/A</v>
      </c>
      <c r="AL610" s="6" t="e">
        <f t="shared" si="253"/>
        <v>#N/A</v>
      </c>
      <c r="AM610" s="7" t="str">
        <f t="shared" si="254"/>
        <v xml:space="preserve"> </v>
      </c>
      <c r="AN610" s="6" t="e">
        <f t="shared" si="255"/>
        <v>#N/A</v>
      </c>
      <c r="AO610" s="6"/>
      <c r="AP610" s="6"/>
      <c r="AQ610" s="6"/>
      <c r="AR610" s="6"/>
      <c r="AS610" s="6"/>
      <c r="AT610" s="6"/>
      <c r="AU610" s="6"/>
      <c r="AV610" s="6"/>
      <c r="AW610" s="6">
        <f t="shared" si="256"/>
        <v>0</v>
      </c>
      <c r="AX610" s="6" t="e">
        <f t="shared" si="257"/>
        <v>#N/A</v>
      </c>
      <c r="AY610" s="6" t="str">
        <f t="shared" si="258"/>
        <v/>
      </c>
      <c r="AZ610" s="6" t="str">
        <f t="shared" si="259"/>
        <v/>
      </c>
      <c r="BA610" s="6" t="str">
        <f t="shared" si="260"/>
        <v/>
      </c>
      <c r="BB610" s="6" t="str">
        <f t="shared" si="261"/>
        <v/>
      </c>
      <c r="BC610" s="40"/>
      <c r="BI610" t="s">
        <v>1132</v>
      </c>
      <c r="CS610" s="286"/>
      <c r="CT610" s="288"/>
      <c r="CU610" s="331" t="str">
        <f t="shared" si="240"/>
        <v/>
      </c>
      <c r="CV610" s="1" t="str">
        <f t="shared" si="262"/>
        <v/>
      </c>
      <c r="CW610" s="1" t="str">
        <f t="shared" si="263"/>
        <v/>
      </c>
      <c r="CZ610" s="343" t="str">
        <f t="shared" si="241"/>
        <v/>
      </c>
    </row>
    <row r="611" spans="1:104" s="1" customFormat="1" ht="13.5" customHeight="1" x14ac:dyDescent="0.2">
      <c r="A611" s="61">
        <v>596</v>
      </c>
      <c r="B611" s="218"/>
      <c r="C611" s="218"/>
      <c r="D611" s="218"/>
      <c r="E611" s="218"/>
      <c r="F611" s="218"/>
      <c r="G611" s="218"/>
      <c r="H611" s="218"/>
      <c r="I611" s="218"/>
      <c r="J611" s="218"/>
      <c r="K611" s="218"/>
      <c r="L611" s="219"/>
      <c r="M611" s="218"/>
      <c r="N611" s="254"/>
      <c r="O611" s="255"/>
      <c r="P611" s="293" t="str">
        <f>IF(G611="R",IF(OR(AND(実績自動車一覧!H611=SUM(実績事業所!$B$2-1),3&lt;実績自動車一覧!I611),AND(実績自動車一覧!H611=実績事業所!$B$2,4&gt;実績自動車一覧!I611)),"新規",""),"")</f>
        <v/>
      </c>
      <c r="Q611" s="290"/>
      <c r="R611" s="259"/>
      <c r="S611" s="204"/>
      <c r="T611" s="84"/>
      <c r="U611" s="85"/>
      <c r="V611" s="86"/>
      <c r="W611" s="87"/>
      <c r="X611" s="87"/>
      <c r="Y611" s="106"/>
      <c r="Z611" s="16"/>
      <c r="AA611" s="15" t="str">
        <f t="shared" si="242"/>
        <v/>
      </c>
      <c r="AB611" s="15" t="str">
        <f t="shared" si="243"/>
        <v/>
      </c>
      <c r="AC611" s="14" t="str">
        <f t="shared" si="244"/>
        <v/>
      </c>
      <c r="AD611" s="6" t="e">
        <f t="shared" si="245"/>
        <v>#N/A</v>
      </c>
      <c r="AE611" s="6" t="e">
        <f t="shared" si="246"/>
        <v>#N/A</v>
      </c>
      <c r="AF611" s="6" t="e">
        <f t="shared" si="247"/>
        <v>#N/A</v>
      </c>
      <c r="AG611" s="6" t="str">
        <f t="shared" si="248"/>
        <v/>
      </c>
      <c r="AH611" s="6">
        <f t="shared" si="249"/>
        <v>1</v>
      </c>
      <c r="AI611" s="6" t="e">
        <f t="shared" si="250"/>
        <v>#N/A</v>
      </c>
      <c r="AJ611" s="6" t="e">
        <f t="shared" si="251"/>
        <v>#N/A</v>
      </c>
      <c r="AK611" s="6" t="e">
        <f t="shared" si="252"/>
        <v>#N/A</v>
      </c>
      <c r="AL611" s="6" t="e">
        <f t="shared" si="253"/>
        <v>#N/A</v>
      </c>
      <c r="AM611" s="7" t="str">
        <f t="shared" si="254"/>
        <v xml:space="preserve"> </v>
      </c>
      <c r="AN611" s="6" t="e">
        <f t="shared" si="255"/>
        <v>#N/A</v>
      </c>
      <c r="AO611" s="6"/>
      <c r="AP611" s="6"/>
      <c r="AQ611" s="6"/>
      <c r="AR611" s="6"/>
      <c r="AS611" s="6"/>
      <c r="AT611" s="6"/>
      <c r="AU611" s="6"/>
      <c r="AV611" s="6"/>
      <c r="AW611" s="6">
        <f t="shared" si="256"/>
        <v>0</v>
      </c>
      <c r="AX611" s="6" t="e">
        <f t="shared" si="257"/>
        <v>#N/A</v>
      </c>
      <c r="AY611" s="6" t="str">
        <f t="shared" si="258"/>
        <v/>
      </c>
      <c r="AZ611" s="6" t="str">
        <f t="shared" si="259"/>
        <v/>
      </c>
      <c r="BA611" s="6" t="str">
        <f t="shared" si="260"/>
        <v/>
      </c>
      <c r="BB611" s="6" t="str">
        <f t="shared" si="261"/>
        <v/>
      </c>
      <c r="BC611" s="40"/>
      <c r="BI611" t="s">
        <v>570</v>
      </c>
      <c r="CS611" s="286"/>
      <c r="CT611" s="288"/>
      <c r="CU611" s="331" t="str">
        <f t="shared" si="240"/>
        <v/>
      </c>
      <c r="CV611" s="1" t="str">
        <f t="shared" si="262"/>
        <v/>
      </c>
      <c r="CW611" s="1" t="str">
        <f t="shared" si="263"/>
        <v/>
      </c>
      <c r="CZ611" s="343" t="str">
        <f t="shared" si="241"/>
        <v/>
      </c>
    </row>
    <row r="612" spans="1:104" s="1" customFormat="1" ht="13.5" customHeight="1" x14ac:dyDescent="0.2">
      <c r="A612" s="61">
        <v>597</v>
      </c>
      <c r="B612" s="218"/>
      <c r="C612" s="218"/>
      <c r="D612" s="218"/>
      <c r="E612" s="218"/>
      <c r="F612" s="218"/>
      <c r="G612" s="218"/>
      <c r="H612" s="218"/>
      <c r="I612" s="218"/>
      <c r="J612" s="218"/>
      <c r="K612" s="218"/>
      <c r="L612" s="219"/>
      <c r="M612" s="218"/>
      <c r="N612" s="254"/>
      <c r="O612" s="255"/>
      <c r="P612" s="293" t="str">
        <f>IF(G612="R",IF(OR(AND(実績自動車一覧!H612=SUM(実績事業所!$B$2-1),3&lt;実績自動車一覧!I612),AND(実績自動車一覧!H612=実績事業所!$B$2,4&gt;実績自動車一覧!I612)),"新規",""),"")</f>
        <v/>
      </c>
      <c r="Q612" s="290"/>
      <c r="R612" s="259"/>
      <c r="S612" s="204"/>
      <c r="T612" s="84"/>
      <c r="U612" s="85"/>
      <c r="V612" s="86"/>
      <c r="W612" s="87"/>
      <c r="X612" s="87"/>
      <c r="Y612" s="106"/>
      <c r="Z612" s="16"/>
      <c r="AA612" s="15" t="str">
        <f t="shared" si="242"/>
        <v/>
      </c>
      <c r="AB612" s="15" t="str">
        <f t="shared" si="243"/>
        <v/>
      </c>
      <c r="AC612" s="14" t="str">
        <f t="shared" si="244"/>
        <v/>
      </c>
      <c r="AD612" s="6" t="e">
        <f t="shared" si="245"/>
        <v>#N/A</v>
      </c>
      <c r="AE612" s="6" t="e">
        <f t="shared" si="246"/>
        <v>#N/A</v>
      </c>
      <c r="AF612" s="6" t="e">
        <f t="shared" si="247"/>
        <v>#N/A</v>
      </c>
      <c r="AG612" s="6" t="str">
        <f t="shared" si="248"/>
        <v/>
      </c>
      <c r="AH612" s="6">
        <f t="shared" si="249"/>
        <v>1</v>
      </c>
      <c r="AI612" s="6" t="e">
        <f t="shared" si="250"/>
        <v>#N/A</v>
      </c>
      <c r="AJ612" s="6" t="e">
        <f t="shared" si="251"/>
        <v>#N/A</v>
      </c>
      <c r="AK612" s="6" t="e">
        <f t="shared" si="252"/>
        <v>#N/A</v>
      </c>
      <c r="AL612" s="6" t="e">
        <f t="shared" si="253"/>
        <v>#N/A</v>
      </c>
      <c r="AM612" s="7" t="str">
        <f t="shared" si="254"/>
        <v xml:space="preserve"> </v>
      </c>
      <c r="AN612" s="6" t="e">
        <f t="shared" si="255"/>
        <v>#N/A</v>
      </c>
      <c r="AO612" s="6"/>
      <c r="AP612" s="6"/>
      <c r="AQ612" s="6"/>
      <c r="AR612" s="6"/>
      <c r="AS612" s="6"/>
      <c r="AT612" s="6"/>
      <c r="AU612" s="6"/>
      <c r="AV612" s="6"/>
      <c r="AW612" s="6">
        <f t="shared" si="256"/>
        <v>0</v>
      </c>
      <c r="AX612" s="6" t="e">
        <f t="shared" si="257"/>
        <v>#N/A</v>
      </c>
      <c r="AY612" s="6" t="str">
        <f t="shared" si="258"/>
        <v/>
      </c>
      <c r="AZ612" s="6" t="str">
        <f t="shared" si="259"/>
        <v/>
      </c>
      <c r="BA612" s="6" t="str">
        <f t="shared" si="260"/>
        <v/>
      </c>
      <c r="BB612" s="6" t="str">
        <f t="shared" si="261"/>
        <v/>
      </c>
      <c r="BC612" s="40"/>
      <c r="BI612" t="s">
        <v>79</v>
      </c>
      <c r="CS612" s="286"/>
      <c r="CT612" s="288"/>
      <c r="CU612" s="331" t="str">
        <f t="shared" si="240"/>
        <v/>
      </c>
      <c r="CV612" s="1" t="str">
        <f t="shared" si="262"/>
        <v/>
      </c>
      <c r="CW612" s="1" t="str">
        <f t="shared" si="263"/>
        <v/>
      </c>
      <c r="CZ612" s="343" t="str">
        <f t="shared" si="241"/>
        <v/>
      </c>
    </row>
    <row r="613" spans="1:104" s="1" customFormat="1" ht="13.5" customHeight="1" x14ac:dyDescent="0.2">
      <c r="A613" s="61">
        <v>598</v>
      </c>
      <c r="B613" s="218"/>
      <c r="C613" s="218"/>
      <c r="D613" s="218"/>
      <c r="E613" s="218"/>
      <c r="F613" s="218"/>
      <c r="G613" s="218"/>
      <c r="H613" s="218"/>
      <c r="I613" s="218"/>
      <c r="J613" s="218"/>
      <c r="K613" s="218"/>
      <c r="L613" s="219"/>
      <c r="M613" s="218"/>
      <c r="N613" s="254"/>
      <c r="O613" s="255"/>
      <c r="P613" s="293" t="str">
        <f>IF(G613="R",IF(OR(AND(実績自動車一覧!H613=SUM(実績事業所!$B$2-1),3&lt;実績自動車一覧!I613),AND(実績自動車一覧!H613=実績事業所!$B$2,4&gt;実績自動車一覧!I613)),"新規",""),"")</f>
        <v/>
      </c>
      <c r="Q613" s="290"/>
      <c r="R613" s="259"/>
      <c r="S613" s="204"/>
      <c r="T613" s="84"/>
      <c r="U613" s="85"/>
      <c r="V613" s="86"/>
      <c r="W613" s="87"/>
      <c r="X613" s="87"/>
      <c r="Y613" s="106"/>
      <c r="Z613" s="16"/>
      <c r="AA613" s="15" t="str">
        <f t="shared" si="242"/>
        <v/>
      </c>
      <c r="AB613" s="15" t="str">
        <f t="shared" si="243"/>
        <v/>
      </c>
      <c r="AC613" s="14" t="str">
        <f t="shared" si="244"/>
        <v/>
      </c>
      <c r="AD613" s="6" t="e">
        <f t="shared" si="245"/>
        <v>#N/A</v>
      </c>
      <c r="AE613" s="6" t="e">
        <f t="shared" si="246"/>
        <v>#N/A</v>
      </c>
      <c r="AF613" s="6" t="e">
        <f t="shared" si="247"/>
        <v>#N/A</v>
      </c>
      <c r="AG613" s="6" t="str">
        <f t="shared" si="248"/>
        <v/>
      </c>
      <c r="AH613" s="6">
        <f t="shared" si="249"/>
        <v>1</v>
      </c>
      <c r="AI613" s="6" t="e">
        <f t="shared" si="250"/>
        <v>#N/A</v>
      </c>
      <c r="AJ613" s="6" t="e">
        <f t="shared" si="251"/>
        <v>#N/A</v>
      </c>
      <c r="AK613" s="6" t="e">
        <f t="shared" si="252"/>
        <v>#N/A</v>
      </c>
      <c r="AL613" s="6" t="e">
        <f t="shared" si="253"/>
        <v>#N/A</v>
      </c>
      <c r="AM613" s="7" t="str">
        <f t="shared" si="254"/>
        <v xml:space="preserve"> </v>
      </c>
      <c r="AN613" s="6" t="e">
        <f t="shared" si="255"/>
        <v>#N/A</v>
      </c>
      <c r="AO613" s="6"/>
      <c r="AP613" s="6"/>
      <c r="AQ613" s="6"/>
      <c r="AR613" s="6"/>
      <c r="AS613" s="6"/>
      <c r="AT613" s="6"/>
      <c r="AU613" s="6"/>
      <c r="AV613" s="6"/>
      <c r="AW613" s="6">
        <f t="shared" si="256"/>
        <v>0</v>
      </c>
      <c r="AX613" s="6" t="e">
        <f t="shared" si="257"/>
        <v>#N/A</v>
      </c>
      <c r="AY613" s="6" t="str">
        <f t="shared" si="258"/>
        <v/>
      </c>
      <c r="AZ613" s="6" t="str">
        <f t="shared" si="259"/>
        <v/>
      </c>
      <c r="BA613" s="6" t="str">
        <f t="shared" si="260"/>
        <v/>
      </c>
      <c r="BB613" s="6" t="str">
        <f t="shared" si="261"/>
        <v/>
      </c>
      <c r="BC613" s="40"/>
      <c r="BI613" t="s">
        <v>571</v>
      </c>
      <c r="CS613" s="286"/>
      <c r="CT613" s="288"/>
      <c r="CU613" s="331" t="str">
        <f t="shared" si="240"/>
        <v/>
      </c>
      <c r="CV613" s="1" t="str">
        <f t="shared" si="262"/>
        <v/>
      </c>
      <c r="CW613" s="1" t="str">
        <f t="shared" si="263"/>
        <v/>
      </c>
      <c r="CZ613" s="343" t="str">
        <f t="shared" si="241"/>
        <v/>
      </c>
    </row>
    <row r="614" spans="1:104" s="1" customFormat="1" ht="13.5" customHeight="1" x14ac:dyDescent="0.2">
      <c r="A614" s="61">
        <v>599</v>
      </c>
      <c r="B614" s="218"/>
      <c r="C614" s="218"/>
      <c r="D614" s="218"/>
      <c r="E614" s="218"/>
      <c r="F614" s="218"/>
      <c r="G614" s="218"/>
      <c r="H614" s="218"/>
      <c r="I614" s="218"/>
      <c r="J614" s="218"/>
      <c r="K614" s="218"/>
      <c r="L614" s="219"/>
      <c r="M614" s="218"/>
      <c r="N614" s="254"/>
      <c r="O614" s="255"/>
      <c r="P614" s="293" t="str">
        <f>IF(G614="R",IF(OR(AND(実績自動車一覧!H614=SUM(実績事業所!$B$2-1),3&lt;実績自動車一覧!I614),AND(実績自動車一覧!H614=実績事業所!$B$2,4&gt;実績自動車一覧!I614)),"新規",""),"")</f>
        <v/>
      </c>
      <c r="Q614" s="290"/>
      <c r="R614" s="259"/>
      <c r="S614" s="204"/>
      <c r="T614" s="84"/>
      <c r="U614" s="85"/>
      <c r="V614" s="86"/>
      <c r="W614" s="87"/>
      <c r="X614" s="87"/>
      <c r="Y614" s="106"/>
      <c r="Z614" s="16"/>
      <c r="AA614" s="15" t="str">
        <f t="shared" si="242"/>
        <v/>
      </c>
      <c r="AB614" s="15" t="str">
        <f t="shared" si="243"/>
        <v/>
      </c>
      <c r="AC614" s="14" t="str">
        <f t="shared" si="244"/>
        <v/>
      </c>
      <c r="AD614" s="6" t="e">
        <f t="shared" si="245"/>
        <v>#N/A</v>
      </c>
      <c r="AE614" s="6" t="e">
        <f t="shared" si="246"/>
        <v>#N/A</v>
      </c>
      <c r="AF614" s="6" t="e">
        <f t="shared" si="247"/>
        <v>#N/A</v>
      </c>
      <c r="AG614" s="6" t="str">
        <f t="shared" si="248"/>
        <v/>
      </c>
      <c r="AH614" s="6">
        <f t="shared" si="249"/>
        <v>1</v>
      </c>
      <c r="AI614" s="6" t="e">
        <f t="shared" si="250"/>
        <v>#N/A</v>
      </c>
      <c r="AJ614" s="6" t="e">
        <f t="shared" si="251"/>
        <v>#N/A</v>
      </c>
      <c r="AK614" s="6" t="e">
        <f t="shared" si="252"/>
        <v>#N/A</v>
      </c>
      <c r="AL614" s="6" t="e">
        <f t="shared" si="253"/>
        <v>#N/A</v>
      </c>
      <c r="AM614" s="7" t="str">
        <f t="shared" si="254"/>
        <v xml:space="preserve"> </v>
      </c>
      <c r="AN614" s="6" t="e">
        <f t="shared" si="255"/>
        <v>#N/A</v>
      </c>
      <c r="AO614" s="6"/>
      <c r="AP614" s="6"/>
      <c r="AQ614" s="6"/>
      <c r="AR614" s="6"/>
      <c r="AS614" s="6"/>
      <c r="AT614" s="6"/>
      <c r="AU614" s="6"/>
      <c r="AV614" s="6"/>
      <c r="AW614" s="6">
        <f t="shared" si="256"/>
        <v>0</v>
      </c>
      <c r="AX614" s="6" t="e">
        <f t="shared" si="257"/>
        <v>#N/A</v>
      </c>
      <c r="AY614" s="6" t="str">
        <f t="shared" si="258"/>
        <v/>
      </c>
      <c r="AZ614" s="6" t="str">
        <f t="shared" si="259"/>
        <v/>
      </c>
      <c r="BA614" s="6" t="str">
        <f t="shared" si="260"/>
        <v/>
      </c>
      <c r="BB614" s="6" t="str">
        <f t="shared" si="261"/>
        <v/>
      </c>
      <c r="BC614" s="40"/>
      <c r="BI614" t="s">
        <v>572</v>
      </c>
      <c r="CS614" s="286"/>
      <c r="CT614" s="288"/>
      <c r="CU614" s="331" t="str">
        <f t="shared" si="240"/>
        <v/>
      </c>
      <c r="CV614" s="1" t="str">
        <f t="shared" si="262"/>
        <v/>
      </c>
      <c r="CW614" s="1" t="str">
        <f t="shared" si="263"/>
        <v/>
      </c>
      <c r="CZ614" s="343" t="str">
        <f t="shared" si="241"/>
        <v/>
      </c>
    </row>
    <row r="615" spans="1:104" s="1" customFormat="1" ht="13.5" customHeight="1" x14ac:dyDescent="0.2">
      <c r="A615" s="61">
        <v>600</v>
      </c>
      <c r="B615" s="218"/>
      <c r="C615" s="218"/>
      <c r="D615" s="218"/>
      <c r="E615" s="218"/>
      <c r="F615" s="218"/>
      <c r="G615" s="218"/>
      <c r="H615" s="218"/>
      <c r="I615" s="218"/>
      <c r="J615" s="218"/>
      <c r="K615" s="218"/>
      <c r="L615" s="219"/>
      <c r="M615" s="218"/>
      <c r="N615" s="254"/>
      <c r="O615" s="255"/>
      <c r="P615" s="293" t="str">
        <f>IF(G615="R",IF(OR(AND(実績自動車一覧!H615=SUM(実績事業所!$B$2-1),3&lt;実績自動車一覧!I615),AND(実績自動車一覧!H615=実績事業所!$B$2,4&gt;実績自動車一覧!I615)),"新規",""),"")</f>
        <v/>
      </c>
      <c r="Q615" s="290"/>
      <c r="R615" s="259"/>
      <c r="S615" s="204"/>
      <c r="T615" s="84"/>
      <c r="U615" s="85"/>
      <c r="V615" s="86"/>
      <c r="W615" s="87"/>
      <c r="X615" s="87"/>
      <c r="Y615" s="106"/>
      <c r="Z615" s="16"/>
      <c r="AA615" s="15" t="str">
        <f t="shared" si="242"/>
        <v/>
      </c>
      <c r="AB615" s="15" t="str">
        <f t="shared" si="243"/>
        <v/>
      </c>
      <c r="AC615" s="14" t="str">
        <f t="shared" si="244"/>
        <v/>
      </c>
      <c r="AD615" s="6" t="e">
        <f t="shared" si="245"/>
        <v>#N/A</v>
      </c>
      <c r="AE615" s="6" t="e">
        <f t="shared" si="246"/>
        <v>#N/A</v>
      </c>
      <c r="AF615" s="6" t="e">
        <f t="shared" si="247"/>
        <v>#N/A</v>
      </c>
      <c r="AG615" s="6" t="str">
        <f t="shared" si="248"/>
        <v/>
      </c>
      <c r="AH615" s="6">
        <f t="shared" si="249"/>
        <v>1</v>
      </c>
      <c r="AI615" s="6" t="e">
        <f t="shared" si="250"/>
        <v>#N/A</v>
      </c>
      <c r="AJ615" s="6" t="e">
        <f t="shared" si="251"/>
        <v>#N/A</v>
      </c>
      <c r="AK615" s="6" t="e">
        <f t="shared" si="252"/>
        <v>#N/A</v>
      </c>
      <c r="AL615" s="6" t="e">
        <f t="shared" si="253"/>
        <v>#N/A</v>
      </c>
      <c r="AM615" s="7" t="str">
        <f t="shared" si="254"/>
        <v xml:space="preserve"> </v>
      </c>
      <c r="AN615" s="6" t="e">
        <f t="shared" si="255"/>
        <v>#N/A</v>
      </c>
      <c r="AO615" s="6"/>
      <c r="AP615" s="6"/>
      <c r="AQ615" s="6"/>
      <c r="AR615" s="6"/>
      <c r="AS615" s="6"/>
      <c r="AT615" s="6"/>
      <c r="AU615" s="6"/>
      <c r="AV615" s="6"/>
      <c r="AW615" s="6">
        <f t="shared" si="256"/>
        <v>0</v>
      </c>
      <c r="AX615" s="6" t="e">
        <f t="shared" si="257"/>
        <v>#N/A</v>
      </c>
      <c r="AY615" s="6" t="str">
        <f t="shared" si="258"/>
        <v/>
      </c>
      <c r="AZ615" s="6" t="str">
        <f t="shared" si="259"/>
        <v/>
      </c>
      <c r="BA615" s="6" t="str">
        <f t="shared" si="260"/>
        <v/>
      </c>
      <c r="BB615" s="6" t="str">
        <f t="shared" si="261"/>
        <v/>
      </c>
      <c r="BC615" s="40"/>
      <c r="BI615" t="s">
        <v>573</v>
      </c>
      <c r="CS615" s="286"/>
      <c r="CT615" s="288"/>
      <c r="CU615" s="331" t="str">
        <f t="shared" si="240"/>
        <v/>
      </c>
      <c r="CV615" s="1" t="str">
        <f t="shared" si="262"/>
        <v/>
      </c>
      <c r="CW615" s="1" t="str">
        <f t="shared" si="263"/>
        <v/>
      </c>
      <c r="CZ615" s="343" t="str">
        <f t="shared" si="241"/>
        <v/>
      </c>
    </row>
    <row r="616" spans="1:104" s="1" customFormat="1" ht="13.5" customHeight="1" x14ac:dyDescent="0.2">
      <c r="A616" s="61">
        <v>601</v>
      </c>
      <c r="B616" s="218"/>
      <c r="C616" s="218"/>
      <c r="D616" s="218"/>
      <c r="E616" s="218"/>
      <c r="F616" s="218"/>
      <c r="G616" s="218"/>
      <c r="H616" s="218"/>
      <c r="I616" s="218"/>
      <c r="J616" s="218"/>
      <c r="K616" s="218"/>
      <c r="L616" s="219"/>
      <c r="M616" s="218"/>
      <c r="N616" s="254"/>
      <c r="O616" s="255"/>
      <c r="P616" s="293" t="str">
        <f>IF(G616="R",IF(OR(AND(実績自動車一覧!H616=SUM(実績事業所!$B$2-1),3&lt;実績自動車一覧!I616),AND(実績自動車一覧!H616=実績事業所!$B$2,4&gt;実績自動車一覧!I616)),"新規",""),"")</f>
        <v/>
      </c>
      <c r="Q616" s="290"/>
      <c r="R616" s="259"/>
      <c r="S616" s="204"/>
      <c r="T616" s="84"/>
      <c r="U616" s="85"/>
      <c r="V616" s="86"/>
      <c r="W616" s="87"/>
      <c r="X616" s="87"/>
      <c r="Y616" s="106"/>
      <c r="Z616" s="16"/>
      <c r="AA616" s="15" t="str">
        <f t="shared" si="242"/>
        <v/>
      </c>
      <c r="AB616" s="15" t="str">
        <f t="shared" si="243"/>
        <v/>
      </c>
      <c r="AC616" s="14" t="str">
        <f t="shared" si="244"/>
        <v/>
      </c>
      <c r="AD616" s="6" t="e">
        <f t="shared" si="245"/>
        <v>#N/A</v>
      </c>
      <c r="AE616" s="6" t="e">
        <f t="shared" si="246"/>
        <v>#N/A</v>
      </c>
      <c r="AF616" s="6" t="e">
        <f t="shared" si="247"/>
        <v>#N/A</v>
      </c>
      <c r="AG616" s="6" t="str">
        <f t="shared" si="248"/>
        <v/>
      </c>
      <c r="AH616" s="6">
        <f t="shared" si="249"/>
        <v>1</v>
      </c>
      <c r="AI616" s="6" t="e">
        <f t="shared" si="250"/>
        <v>#N/A</v>
      </c>
      <c r="AJ616" s="6" t="e">
        <f t="shared" si="251"/>
        <v>#N/A</v>
      </c>
      <c r="AK616" s="6" t="e">
        <f t="shared" si="252"/>
        <v>#N/A</v>
      </c>
      <c r="AL616" s="6" t="e">
        <f t="shared" si="253"/>
        <v>#N/A</v>
      </c>
      <c r="AM616" s="7" t="str">
        <f t="shared" si="254"/>
        <v xml:space="preserve"> </v>
      </c>
      <c r="AN616" s="6" t="e">
        <f t="shared" si="255"/>
        <v>#N/A</v>
      </c>
      <c r="AO616" s="6"/>
      <c r="AP616" s="6"/>
      <c r="AQ616" s="6"/>
      <c r="AR616" s="6"/>
      <c r="AS616" s="6"/>
      <c r="AT616" s="6"/>
      <c r="AU616" s="6"/>
      <c r="AV616" s="6"/>
      <c r="AW616" s="6">
        <f t="shared" si="256"/>
        <v>0</v>
      </c>
      <c r="AX616" s="6" t="e">
        <f t="shared" si="257"/>
        <v>#N/A</v>
      </c>
      <c r="AY616" s="6" t="str">
        <f t="shared" si="258"/>
        <v/>
      </c>
      <c r="AZ616" s="6" t="str">
        <f t="shared" si="259"/>
        <v/>
      </c>
      <c r="BA616" s="6" t="str">
        <f t="shared" si="260"/>
        <v/>
      </c>
      <c r="BB616" s="6" t="str">
        <f t="shared" si="261"/>
        <v/>
      </c>
      <c r="BC616" s="40"/>
      <c r="BI616" t="s">
        <v>80</v>
      </c>
      <c r="CS616" s="286"/>
      <c r="CT616" s="288"/>
      <c r="CU616" s="331" t="str">
        <f t="shared" si="240"/>
        <v/>
      </c>
      <c r="CV616" s="1" t="str">
        <f t="shared" si="262"/>
        <v/>
      </c>
      <c r="CW616" s="1" t="str">
        <f t="shared" si="263"/>
        <v/>
      </c>
      <c r="CZ616" s="343" t="str">
        <f t="shared" si="241"/>
        <v/>
      </c>
    </row>
    <row r="617" spans="1:104" s="1" customFormat="1" ht="13.5" customHeight="1" x14ac:dyDescent="0.2">
      <c r="A617" s="61">
        <v>602</v>
      </c>
      <c r="B617" s="218"/>
      <c r="C617" s="218"/>
      <c r="D617" s="218"/>
      <c r="E617" s="218"/>
      <c r="F617" s="218"/>
      <c r="G617" s="218"/>
      <c r="H617" s="218"/>
      <c r="I617" s="218"/>
      <c r="J617" s="218"/>
      <c r="K617" s="218"/>
      <c r="L617" s="219"/>
      <c r="M617" s="218"/>
      <c r="N617" s="254"/>
      <c r="O617" s="255"/>
      <c r="P617" s="293" t="str">
        <f>IF(G617="R",IF(OR(AND(実績自動車一覧!H617=SUM(実績事業所!$B$2-1),3&lt;実績自動車一覧!I617),AND(実績自動車一覧!H617=実績事業所!$B$2,4&gt;実績自動車一覧!I617)),"新規",""),"")</f>
        <v/>
      </c>
      <c r="Q617" s="290"/>
      <c r="R617" s="259"/>
      <c r="S617" s="204"/>
      <c r="T617" s="84"/>
      <c r="U617" s="85"/>
      <c r="V617" s="86"/>
      <c r="W617" s="87"/>
      <c r="X617" s="87"/>
      <c r="Y617" s="106"/>
      <c r="Z617" s="16"/>
      <c r="AA617" s="15" t="str">
        <f t="shared" si="242"/>
        <v/>
      </c>
      <c r="AB617" s="15" t="str">
        <f t="shared" si="243"/>
        <v/>
      </c>
      <c r="AC617" s="14" t="str">
        <f t="shared" si="244"/>
        <v/>
      </c>
      <c r="AD617" s="6" t="e">
        <f t="shared" si="245"/>
        <v>#N/A</v>
      </c>
      <c r="AE617" s="6" t="e">
        <f t="shared" si="246"/>
        <v>#N/A</v>
      </c>
      <c r="AF617" s="6" t="e">
        <f t="shared" si="247"/>
        <v>#N/A</v>
      </c>
      <c r="AG617" s="6" t="str">
        <f t="shared" si="248"/>
        <v/>
      </c>
      <c r="AH617" s="6">
        <f t="shared" si="249"/>
        <v>1</v>
      </c>
      <c r="AI617" s="6" t="e">
        <f t="shared" si="250"/>
        <v>#N/A</v>
      </c>
      <c r="AJ617" s="6" t="e">
        <f t="shared" si="251"/>
        <v>#N/A</v>
      </c>
      <c r="AK617" s="6" t="e">
        <f t="shared" si="252"/>
        <v>#N/A</v>
      </c>
      <c r="AL617" s="6" t="e">
        <f t="shared" si="253"/>
        <v>#N/A</v>
      </c>
      <c r="AM617" s="7" t="str">
        <f t="shared" si="254"/>
        <v xml:space="preserve"> </v>
      </c>
      <c r="AN617" s="6" t="e">
        <f t="shared" si="255"/>
        <v>#N/A</v>
      </c>
      <c r="AO617" s="6"/>
      <c r="AP617" s="6"/>
      <c r="AQ617" s="6"/>
      <c r="AR617" s="6"/>
      <c r="AS617" s="6"/>
      <c r="AT617" s="6"/>
      <c r="AU617" s="6"/>
      <c r="AV617" s="6"/>
      <c r="AW617" s="6">
        <f t="shared" si="256"/>
        <v>0</v>
      </c>
      <c r="AX617" s="6" t="e">
        <f t="shared" si="257"/>
        <v>#N/A</v>
      </c>
      <c r="AY617" s="6" t="str">
        <f t="shared" si="258"/>
        <v/>
      </c>
      <c r="AZ617" s="6" t="str">
        <f t="shared" si="259"/>
        <v/>
      </c>
      <c r="BA617" s="6" t="str">
        <f t="shared" si="260"/>
        <v/>
      </c>
      <c r="BB617" s="6" t="str">
        <f t="shared" si="261"/>
        <v/>
      </c>
      <c r="BC617" s="40"/>
      <c r="BI617" t="s">
        <v>1059</v>
      </c>
      <c r="CS617" s="286"/>
      <c r="CT617" s="288"/>
      <c r="CU617" s="331" t="str">
        <f t="shared" si="240"/>
        <v/>
      </c>
      <c r="CV617" s="1" t="str">
        <f t="shared" si="262"/>
        <v/>
      </c>
      <c r="CW617" s="1" t="str">
        <f t="shared" si="263"/>
        <v/>
      </c>
      <c r="CZ617" s="343" t="str">
        <f t="shared" si="241"/>
        <v/>
      </c>
    </row>
    <row r="618" spans="1:104" s="1" customFormat="1" ht="13.5" customHeight="1" x14ac:dyDescent="0.2">
      <c r="A618" s="61">
        <v>603</v>
      </c>
      <c r="B618" s="218"/>
      <c r="C618" s="218"/>
      <c r="D618" s="218"/>
      <c r="E618" s="218"/>
      <c r="F618" s="218"/>
      <c r="G618" s="218"/>
      <c r="H618" s="218"/>
      <c r="I618" s="218"/>
      <c r="J618" s="218"/>
      <c r="K618" s="218"/>
      <c r="L618" s="219"/>
      <c r="M618" s="218"/>
      <c r="N618" s="254"/>
      <c r="O618" s="255"/>
      <c r="P618" s="293" t="str">
        <f>IF(G618="R",IF(OR(AND(実績自動車一覧!H618=SUM(実績事業所!$B$2-1),3&lt;実績自動車一覧!I618),AND(実績自動車一覧!H618=実績事業所!$B$2,4&gt;実績自動車一覧!I618)),"新規",""),"")</f>
        <v/>
      </c>
      <c r="Q618" s="290"/>
      <c r="R618" s="259"/>
      <c r="S618" s="204"/>
      <c r="T618" s="84"/>
      <c r="U618" s="85"/>
      <c r="V618" s="86"/>
      <c r="W618" s="87"/>
      <c r="X618" s="87"/>
      <c r="Y618" s="106"/>
      <c r="Z618" s="16"/>
      <c r="AA618" s="15" t="str">
        <f t="shared" si="242"/>
        <v/>
      </c>
      <c r="AB618" s="15" t="str">
        <f t="shared" si="243"/>
        <v/>
      </c>
      <c r="AC618" s="14" t="str">
        <f t="shared" si="244"/>
        <v/>
      </c>
      <c r="AD618" s="6" t="e">
        <f t="shared" si="245"/>
        <v>#N/A</v>
      </c>
      <c r="AE618" s="6" t="e">
        <f t="shared" si="246"/>
        <v>#N/A</v>
      </c>
      <c r="AF618" s="6" t="e">
        <f t="shared" si="247"/>
        <v>#N/A</v>
      </c>
      <c r="AG618" s="6" t="str">
        <f t="shared" si="248"/>
        <v/>
      </c>
      <c r="AH618" s="6">
        <f t="shared" si="249"/>
        <v>1</v>
      </c>
      <c r="AI618" s="6" t="e">
        <f t="shared" si="250"/>
        <v>#N/A</v>
      </c>
      <c r="AJ618" s="6" t="e">
        <f t="shared" si="251"/>
        <v>#N/A</v>
      </c>
      <c r="AK618" s="6" t="e">
        <f t="shared" si="252"/>
        <v>#N/A</v>
      </c>
      <c r="AL618" s="6" t="e">
        <f t="shared" si="253"/>
        <v>#N/A</v>
      </c>
      <c r="AM618" s="7" t="str">
        <f t="shared" si="254"/>
        <v xml:space="preserve"> </v>
      </c>
      <c r="AN618" s="6" t="e">
        <f t="shared" si="255"/>
        <v>#N/A</v>
      </c>
      <c r="AO618" s="6"/>
      <c r="AP618" s="6"/>
      <c r="AQ618" s="6"/>
      <c r="AR618" s="6"/>
      <c r="AS618" s="6"/>
      <c r="AT618" s="6"/>
      <c r="AU618" s="6"/>
      <c r="AV618" s="6"/>
      <c r="AW618" s="6">
        <f t="shared" si="256"/>
        <v>0</v>
      </c>
      <c r="AX618" s="6" t="e">
        <f t="shared" si="257"/>
        <v>#N/A</v>
      </c>
      <c r="AY618" s="6" t="str">
        <f t="shared" si="258"/>
        <v/>
      </c>
      <c r="AZ618" s="6" t="str">
        <f t="shared" si="259"/>
        <v/>
      </c>
      <c r="BA618" s="6" t="str">
        <f t="shared" si="260"/>
        <v/>
      </c>
      <c r="BB618" s="6" t="str">
        <f t="shared" si="261"/>
        <v/>
      </c>
      <c r="BC618" s="40"/>
      <c r="BI618" t="s">
        <v>1133</v>
      </c>
      <c r="CS618" s="286"/>
      <c r="CT618" s="288"/>
      <c r="CU618" s="331" t="str">
        <f t="shared" si="240"/>
        <v/>
      </c>
      <c r="CV618" s="1" t="str">
        <f t="shared" si="262"/>
        <v/>
      </c>
      <c r="CW618" s="1" t="str">
        <f t="shared" si="263"/>
        <v/>
      </c>
      <c r="CZ618" s="343" t="str">
        <f t="shared" si="241"/>
        <v/>
      </c>
    </row>
    <row r="619" spans="1:104" s="1" customFormat="1" ht="13.5" customHeight="1" x14ac:dyDescent="0.2">
      <c r="A619" s="61">
        <v>604</v>
      </c>
      <c r="B619" s="218"/>
      <c r="C619" s="218"/>
      <c r="D619" s="218"/>
      <c r="E619" s="218"/>
      <c r="F619" s="218"/>
      <c r="G619" s="218"/>
      <c r="H619" s="218"/>
      <c r="I619" s="218"/>
      <c r="J619" s="218"/>
      <c r="K619" s="218"/>
      <c r="L619" s="219"/>
      <c r="M619" s="218"/>
      <c r="N619" s="254"/>
      <c r="O619" s="255"/>
      <c r="P619" s="293" t="str">
        <f>IF(G619="R",IF(OR(AND(実績自動車一覧!H619=SUM(実績事業所!$B$2-1),3&lt;実績自動車一覧!I619),AND(実績自動車一覧!H619=実績事業所!$B$2,4&gt;実績自動車一覧!I619)),"新規",""),"")</f>
        <v/>
      </c>
      <c r="Q619" s="290"/>
      <c r="R619" s="259"/>
      <c r="S619" s="204"/>
      <c r="T619" s="84"/>
      <c r="U619" s="85"/>
      <c r="V619" s="86"/>
      <c r="W619" s="87"/>
      <c r="X619" s="87"/>
      <c r="Y619" s="106"/>
      <c r="Z619" s="16"/>
      <c r="AA619" s="15" t="str">
        <f t="shared" si="242"/>
        <v/>
      </c>
      <c r="AB619" s="15" t="str">
        <f t="shared" si="243"/>
        <v/>
      </c>
      <c r="AC619" s="14" t="str">
        <f t="shared" si="244"/>
        <v/>
      </c>
      <c r="AD619" s="6" t="e">
        <f t="shared" si="245"/>
        <v>#N/A</v>
      </c>
      <c r="AE619" s="6" t="e">
        <f t="shared" si="246"/>
        <v>#N/A</v>
      </c>
      <c r="AF619" s="6" t="e">
        <f t="shared" si="247"/>
        <v>#N/A</v>
      </c>
      <c r="AG619" s="6" t="str">
        <f t="shared" si="248"/>
        <v/>
      </c>
      <c r="AH619" s="6">
        <f t="shared" si="249"/>
        <v>1</v>
      </c>
      <c r="AI619" s="6" t="e">
        <f t="shared" si="250"/>
        <v>#N/A</v>
      </c>
      <c r="AJ619" s="6" t="e">
        <f t="shared" si="251"/>
        <v>#N/A</v>
      </c>
      <c r="AK619" s="6" t="e">
        <f t="shared" si="252"/>
        <v>#N/A</v>
      </c>
      <c r="AL619" s="6" t="e">
        <f t="shared" si="253"/>
        <v>#N/A</v>
      </c>
      <c r="AM619" s="7" t="str">
        <f t="shared" si="254"/>
        <v xml:space="preserve"> </v>
      </c>
      <c r="AN619" s="6" t="e">
        <f t="shared" si="255"/>
        <v>#N/A</v>
      </c>
      <c r="AO619" s="6"/>
      <c r="AP619" s="6"/>
      <c r="AQ619" s="6"/>
      <c r="AR619" s="6"/>
      <c r="AS619" s="6"/>
      <c r="AT619" s="6"/>
      <c r="AU619" s="6"/>
      <c r="AV619" s="6"/>
      <c r="AW619" s="6">
        <f t="shared" si="256"/>
        <v>0</v>
      </c>
      <c r="AX619" s="6" t="e">
        <f t="shared" si="257"/>
        <v>#N/A</v>
      </c>
      <c r="AY619" s="6" t="str">
        <f t="shared" si="258"/>
        <v/>
      </c>
      <c r="AZ619" s="6" t="str">
        <f t="shared" si="259"/>
        <v/>
      </c>
      <c r="BA619" s="6" t="str">
        <f t="shared" si="260"/>
        <v/>
      </c>
      <c r="BB619" s="6" t="str">
        <f t="shared" si="261"/>
        <v/>
      </c>
      <c r="BC619" s="40"/>
      <c r="BI619" t="s">
        <v>262</v>
      </c>
      <c r="CS619" s="286"/>
      <c r="CT619" s="288"/>
      <c r="CU619" s="331" t="str">
        <f t="shared" si="240"/>
        <v/>
      </c>
      <c r="CV619" s="1" t="str">
        <f t="shared" si="262"/>
        <v/>
      </c>
      <c r="CW619" s="1" t="str">
        <f t="shared" si="263"/>
        <v/>
      </c>
      <c r="CZ619" s="343" t="str">
        <f t="shared" si="241"/>
        <v/>
      </c>
    </row>
    <row r="620" spans="1:104" s="1" customFormat="1" ht="13.5" customHeight="1" x14ac:dyDescent="0.2">
      <c r="A620" s="61">
        <v>605</v>
      </c>
      <c r="B620" s="218"/>
      <c r="C620" s="218"/>
      <c r="D620" s="218"/>
      <c r="E620" s="218"/>
      <c r="F620" s="218"/>
      <c r="G620" s="218"/>
      <c r="H620" s="218"/>
      <c r="I620" s="218"/>
      <c r="J620" s="218"/>
      <c r="K620" s="218"/>
      <c r="L620" s="219"/>
      <c r="M620" s="218"/>
      <c r="N620" s="254"/>
      <c r="O620" s="255"/>
      <c r="P620" s="293" t="str">
        <f>IF(G620="R",IF(OR(AND(実績自動車一覧!H620=SUM(実績事業所!$B$2-1),3&lt;実績自動車一覧!I620),AND(実績自動車一覧!H620=実績事業所!$B$2,4&gt;実績自動車一覧!I620)),"新規",""),"")</f>
        <v/>
      </c>
      <c r="Q620" s="290"/>
      <c r="R620" s="259"/>
      <c r="S620" s="204"/>
      <c r="T620" s="84"/>
      <c r="U620" s="85"/>
      <c r="V620" s="86"/>
      <c r="W620" s="87"/>
      <c r="X620" s="87"/>
      <c r="Y620" s="106"/>
      <c r="Z620" s="16"/>
      <c r="AA620" s="15" t="str">
        <f t="shared" si="242"/>
        <v/>
      </c>
      <c r="AB620" s="15" t="str">
        <f t="shared" si="243"/>
        <v/>
      </c>
      <c r="AC620" s="14" t="str">
        <f t="shared" si="244"/>
        <v/>
      </c>
      <c r="AD620" s="6" t="e">
        <f t="shared" si="245"/>
        <v>#N/A</v>
      </c>
      <c r="AE620" s="6" t="e">
        <f t="shared" si="246"/>
        <v>#N/A</v>
      </c>
      <c r="AF620" s="6" t="e">
        <f t="shared" si="247"/>
        <v>#N/A</v>
      </c>
      <c r="AG620" s="6" t="str">
        <f t="shared" si="248"/>
        <v/>
      </c>
      <c r="AH620" s="6">
        <f t="shared" si="249"/>
        <v>1</v>
      </c>
      <c r="AI620" s="6" t="e">
        <f t="shared" si="250"/>
        <v>#N/A</v>
      </c>
      <c r="AJ620" s="6" t="e">
        <f t="shared" si="251"/>
        <v>#N/A</v>
      </c>
      <c r="AK620" s="6" t="e">
        <f t="shared" si="252"/>
        <v>#N/A</v>
      </c>
      <c r="AL620" s="6" t="e">
        <f t="shared" si="253"/>
        <v>#N/A</v>
      </c>
      <c r="AM620" s="7" t="str">
        <f t="shared" si="254"/>
        <v xml:space="preserve"> </v>
      </c>
      <c r="AN620" s="6" t="e">
        <f t="shared" si="255"/>
        <v>#N/A</v>
      </c>
      <c r="AO620" s="6"/>
      <c r="AP620" s="6"/>
      <c r="AQ620" s="6"/>
      <c r="AR620" s="6"/>
      <c r="AS620" s="6"/>
      <c r="AT620" s="6"/>
      <c r="AU620" s="6"/>
      <c r="AV620" s="6"/>
      <c r="AW620" s="6">
        <f t="shared" si="256"/>
        <v>0</v>
      </c>
      <c r="AX620" s="6" t="e">
        <f t="shared" si="257"/>
        <v>#N/A</v>
      </c>
      <c r="AY620" s="6" t="str">
        <f t="shared" si="258"/>
        <v/>
      </c>
      <c r="AZ620" s="6" t="str">
        <f t="shared" si="259"/>
        <v/>
      </c>
      <c r="BA620" s="6" t="str">
        <f t="shared" si="260"/>
        <v/>
      </c>
      <c r="BB620" s="6" t="str">
        <f t="shared" si="261"/>
        <v/>
      </c>
      <c r="BC620" s="40"/>
      <c r="BI620" t="s">
        <v>263</v>
      </c>
      <c r="CS620" s="286"/>
      <c r="CT620" s="288"/>
      <c r="CU620" s="331" t="str">
        <f t="shared" si="240"/>
        <v/>
      </c>
      <c r="CV620" s="1" t="str">
        <f t="shared" si="262"/>
        <v/>
      </c>
      <c r="CW620" s="1" t="str">
        <f t="shared" si="263"/>
        <v/>
      </c>
      <c r="CZ620" s="343" t="str">
        <f t="shared" si="241"/>
        <v/>
      </c>
    </row>
    <row r="621" spans="1:104" s="1" customFormat="1" ht="13.5" customHeight="1" x14ac:dyDescent="0.2">
      <c r="A621" s="61">
        <v>606</v>
      </c>
      <c r="B621" s="218"/>
      <c r="C621" s="218"/>
      <c r="D621" s="218"/>
      <c r="E621" s="218"/>
      <c r="F621" s="218"/>
      <c r="G621" s="218"/>
      <c r="H621" s="218"/>
      <c r="I621" s="218"/>
      <c r="J621" s="218"/>
      <c r="K621" s="218"/>
      <c r="L621" s="219"/>
      <c r="M621" s="218"/>
      <c r="N621" s="254"/>
      <c r="O621" s="255"/>
      <c r="P621" s="293" t="str">
        <f>IF(G621="R",IF(OR(AND(実績自動車一覧!H621=SUM(実績事業所!$B$2-1),3&lt;実績自動車一覧!I621),AND(実績自動車一覧!H621=実績事業所!$B$2,4&gt;実績自動車一覧!I621)),"新規",""),"")</f>
        <v/>
      </c>
      <c r="Q621" s="290"/>
      <c r="R621" s="259"/>
      <c r="S621" s="204"/>
      <c r="T621" s="84"/>
      <c r="U621" s="85"/>
      <c r="V621" s="86"/>
      <c r="W621" s="87"/>
      <c r="X621" s="87"/>
      <c r="Y621" s="106"/>
      <c r="Z621" s="16"/>
      <c r="AA621" s="15" t="str">
        <f t="shared" si="242"/>
        <v/>
      </c>
      <c r="AB621" s="15" t="str">
        <f t="shared" si="243"/>
        <v/>
      </c>
      <c r="AC621" s="14" t="str">
        <f t="shared" si="244"/>
        <v/>
      </c>
      <c r="AD621" s="6" t="e">
        <f t="shared" si="245"/>
        <v>#N/A</v>
      </c>
      <c r="AE621" s="6" t="e">
        <f t="shared" si="246"/>
        <v>#N/A</v>
      </c>
      <c r="AF621" s="6" t="e">
        <f t="shared" si="247"/>
        <v>#N/A</v>
      </c>
      <c r="AG621" s="6" t="str">
        <f t="shared" si="248"/>
        <v/>
      </c>
      <c r="AH621" s="6">
        <f t="shared" si="249"/>
        <v>1</v>
      </c>
      <c r="AI621" s="6" t="e">
        <f t="shared" si="250"/>
        <v>#N/A</v>
      </c>
      <c r="AJ621" s="6" t="e">
        <f t="shared" si="251"/>
        <v>#N/A</v>
      </c>
      <c r="AK621" s="6" t="e">
        <f t="shared" si="252"/>
        <v>#N/A</v>
      </c>
      <c r="AL621" s="6" t="e">
        <f t="shared" si="253"/>
        <v>#N/A</v>
      </c>
      <c r="AM621" s="7" t="str">
        <f t="shared" si="254"/>
        <v xml:space="preserve"> </v>
      </c>
      <c r="AN621" s="6" t="e">
        <f t="shared" si="255"/>
        <v>#N/A</v>
      </c>
      <c r="AO621" s="6"/>
      <c r="AP621" s="6"/>
      <c r="AQ621" s="6"/>
      <c r="AR621" s="6"/>
      <c r="AS621" s="6"/>
      <c r="AT621" s="6"/>
      <c r="AU621" s="6"/>
      <c r="AV621" s="6"/>
      <c r="AW621" s="6">
        <f t="shared" si="256"/>
        <v>0</v>
      </c>
      <c r="AX621" s="6" t="e">
        <f t="shared" si="257"/>
        <v>#N/A</v>
      </c>
      <c r="AY621" s="6" t="str">
        <f t="shared" si="258"/>
        <v/>
      </c>
      <c r="AZ621" s="6" t="str">
        <f t="shared" si="259"/>
        <v/>
      </c>
      <c r="BA621" s="6" t="str">
        <f t="shared" si="260"/>
        <v/>
      </c>
      <c r="BB621" s="6" t="str">
        <f t="shared" si="261"/>
        <v/>
      </c>
      <c r="BC621" s="40"/>
      <c r="BI621" t="s">
        <v>264</v>
      </c>
      <c r="CS621" s="286"/>
      <c r="CT621" s="288"/>
      <c r="CU621" s="331" t="str">
        <f t="shared" si="240"/>
        <v/>
      </c>
      <c r="CV621" s="1" t="str">
        <f t="shared" si="262"/>
        <v/>
      </c>
      <c r="CW621" s="1" t="str">
        <f t="shared" si="263"/>
        <v/>
      </c>
      <c r="CZ621" s="343" t="str">
        <f t="shared" si="241"/>
        <v/>
      </c>
    </row>
    <row r="622" spans="1:104" s="1" customFormat="1" ht="13.5" customHeight="1" x14ac:dyDescent="0.2">
      <c r="A622" s="61">
        <v>607</v>
      </c>
      <c r="B622" s="218"/>
      <c r="C622" s="218"/>
      <c r="D622" s="218"/>
      <c r="E622" s="218"/>
      <c r="F622" s="218"/>
      <c r="G622" s="218"/>
      <c r="H622" s="218"/>
      <c r="I622" s="218"/>
      <c r="J622" s="218"/>
      <c r="K622" s="218"/>
      <c r="L622" s="219"/>
      <c r="M622" s="218"/>
      <c r="N622" s="254"/>
      <c r="O622" s="255"/>
      <c r="P622" s="293" t="str">
        <f>IF(G622="R",IF(OR(AND(実績自動車一覧!H622=SUM(実績事業所!$B$2-1),3&lt;実績自動車一覧!I622),AND(実績自動車一覧!H622=実績事業所!$B$2,4&gt;実績自動車一覧!I622)),"新規",""),"")</f>
        <v/>
      </c>
      <c r="Q622" s="290"/>
      <c r="R622" s="259"/>
      <c r="S622" s="204"/>
      <c r="T622" s="84"/>
      <c r="U622" s="85"/>
      <c r="V622" s="86"/>
      <c r="W622" s="87"/>
      <c r="X622" s="87"/>
      <c r="Y622" s="106"/>
      <c r="Z622" s="16"/>
      <c r="AA622" s="15" t="str">
        <f t="shared" si="242"/>
        <v/>
      </c>
      <c r="AB622" s="15" t="str">
        <f t="shared" si="243"/>
        <v/>
      </c>
      <c r="AC622" s="14" t="str">
        <f t="shared" si="244"/>
        <v/>
      </c>
      <c r="AD622" s="6" t="e">
        <f t="shared" si="245"/>
        <v>#N/A</v>
      </c>
      <c r="AE622" s="6" t="e">
        <f t="shared" si="246"/>
        <v>#N/A</v>
      </c>
      <c r="AF622" s="6" t="e">
        <f t="shared" si="247"/>
        <v>#N/A</v>
      </c>
      <c r="AG622" s="6" t="str">
        <f t="shared" si="248"/>
        <v/>
      </c>
      <c r="AH622" s="6">
        <f t="shared" si="249"/>
        <v>1</v>
      </c>
      <c r="AI622" s="6" t="e">
        <f t="shared" si="250"/>
        <v>#N/A</v>
      </c>
      <c r="AJ622" s="6" t="e">
        <f t="shared" si="251"/>
        <v>#N/A</v>
      </c>
      <c r="AK622" s="6" t="e">
        <f t="shared" si="252"/>
        <v>#N/A</v>
      </c>
      <c r="AL622" s="6" t="e">
        <f t="shared" si="253"/>
        <v>#N/A</v>
      </c>
      <c r="AM622" s="7" t="str">
        <f t="shared" si="254"/>
        <v xml:space="preserve"> </v>
      </c>
      <c r="AN622" s="6" t="e">
        <f t="shared" si="255"/>
        <v>#N/A</v>
      </c>
      <c r="AO622" s="6"/>
      <c r="AP622" s="6"/>
      <c r="AQ622" s="6"/>
      <c r="AR622" s="6"/>
      <c r="AS622" s="6"/>
      <c r="AT622" s="6"/>
      <c r="AU622" s="6"/>
      <c r="AV622" s="6"/>
      <c r="AW622" s="6">
        <f t="shared" si="256"/>
        <v>0</v>
      </c>
      <c r="AX622" s="6" t="e">
        <f t="shared" si="257"/>
        <v>#N/A</v>
      </c>
      <c r="AY622" s="6" t="str">
        <f t="shared" si="258"/>
        <v/>
      </c>
      <c r="AZ622" s="6" t="str">
        <f t="shared" si="259"/>
        <v/>
      </c>
      <c r="BA622" s="6" t="str">
        <f t="shared" si="260"/>
        <v/>
      </c>
      <c r="BB622" s="6" t="str">
        <f t="shared" si="261"/>
        <v/>
      </c>
      <c r="BC622" s="40"/>
      <c r="BI622" t="s">
        <v>265</v>
      </c>
      <c r="CS622" s="286"/>
      <c r="CT622" s="288"/>
      <c r="CU622" s="331" t="str">
        <f t="shared" si="240"/>
        <v/>
      </c>
      <c r="CV622" s="1" t="str">
        <f t="shared" si="262"/>
        <v/>
      </c>
      <c r="CW622" s="1" t="str">
        <f t="shared" si="263"/>
        <v/>
      </c>
      <c r="CZ622" s="343" t="str">
        <f t="shared" si="241"/>
        <v/>
      </c>
    </row>
    <row r="623" spans="1:104" s="1" customFormat="1" ht="13.5" customHeight="1" x14ac:dyDescent="0.2">
      <c r="A623" s="61">
        <v>608</v>
      </c>
      <c r="B623" s="218"/>
      <c r="C623" s="218"/>
      <c r="D623" s="218"/>
      <c r="E623" s="218"/>
      <c r="F623" s="218"/>
      <c r="G623" s="218"/>
      <c r="H623" s="218"/>
      <c r="I623" s="218"/>
      <c r="J623" s="218"/>
      <c r="K623" s="218"/>
      <c r="L623" s="219"/>
      <c r="M623" s="218"/>
      <c r="N623" s="254"/>
      <c r="O623" s="255"/>
      <c r="P623" s="293" t="str">
        <f>IF(G623="R",IF(OR(AND(実績自動車一覧!H623=SUM(実績事業所!$B$2-1),3&lt;実績自動車一覧!I623),AND(実績自動車一覧!H623=実績事業所!$B$2,4&gt;実績自動車一覧!I623)),"新規",""),"")</f>
        <v/>
      </c>
      <c r="Q623" s="290"/>
      <c r="R623" s="259"/>
      <c r="S623" s="204"/>
      <c r="T623" s="84"/>
      <c r="U623" s="85"/>
      <c r="V623" s="86"/>
      <c r="W623" s="87"/>
      <c r="X623" s="87"/>
      <c r="Y623" s="106"/>
      <c r="Z623" s="16"/>
      <c r="AA623" s="15" t="str">
        <f t="shared" si="242"/>
        <v/>
      </c>
      <c r="AB623" s="15" t="str">
        <f t="shared" si="243"/>
        <v/>
      </c>
      <c r="AC623" s="14" t="str">
        <f t="shared" si="244"/>
        <v/>
      </c>
      <c r="AD623" s="6" t="e">
        <f t="shared" si="245"/>
        <v>#N/A</v>
      </c>
      <c r="AE623" s="6" t="e">
        <f t="shared" si="246"/>
        <v>#N/A</v>
      </c>
      <c r="AF623" s="6" t="e">
        <f t="shared" si="247"/>
        <v>#N/A</v>
      </c>
      <c r="AG623" s="6" t="str">
        <f t="shared" si="248"/>
        <v/>
      </c>
      <c r="AH623" s="6">
        <f t="shared" si="249"/>
        <v>1</v>
      </c>
      <c r="AI623" s="6" t="e">
        <f t="shared" si="250"/>
        <v>#N/A</v>
      </c>
      <c r="AJ623" s="6" t="e">
        <f t="shared" si="251"/>
        <v>#N/A</v>
      </c>
      <c r="AK623" s="6" t="e">
        <f t="shared" si="252"/>
        <v>#N/A</v>
      </c>
      <c r="AL623" s="6" t="e">
        <f t="shared" si="253"/>
        <v>#N/A</v>
      </c>
      <c r="AM623" s="7" t="str">
        <f t="shared" si="254"/>
        <v xml:space="preserve"> </v>
      </c>
      <c r="AN623" s="6" t="e">
        <f t="shared" si="255"/>
        <v>#N/A</v>
      </c>
      <c r="AO623" s="6"/>
      <c r="AP623" s="6"/>
      <c r="AQ623" s="6"/>
      <c r="AR623" s="6"/>
      <c r="AS623" s="6"/>
      <c r="AT623" s="6"/>
      <c r="AU623" s="6"/>
      <c r="AV623" s="6"/>
      <c r="AW623" s="6">
        <f t="shared" si="256"/>
        <v>0</v>
      </c>
      <c r="AX623" s="6" t="e">
        <f t="shared" si="257"/>
        <v>#N/A</v>
      </c>
      <c r="AY623" s="6" t="str">
        <f t="shared" si="258"/>
        <v/>
      </c>
      <c r="AZ623" s="6" t="str">
        <f t="shared" si="259"/>
        <v/>
      </c>
      <c r="BA623" s="6" t="str">
        <f t="shared" si="260"/>
        <v/>
      </c>
      <c r="BB623" s="6" t="str">
        <f t="shared" si="261"/>
        <v/>
      </c>
      <c r="BC623" s="40"/>
      <c r="BI623" t="s">
        <v>266</v>
      </c>
      <c r="CS623" s="286"/>
      <c r="CT623" s="288"/>
      <c r="CU623" s="331" t="str">
        <f t="shared" si="240"/>
        <v/>
      </c>
      <c r="CV623" s="1" t="str">
        <f t="shared" si="262"/>
        <v/>
      </c>
      <c r="CW623" s="1" t="str">
        <f t="shared" si="263"/>
        <v/>
      </c>
      <c r="CZ623" s="343" t="str">
        <f t="shared" si="241"/>
        <v/>
      </c>
    </row>
    <row r="624" spans="1:104" s="1" customFormat="1" ht="13.5" customHeight="1" x14ac:dyDescent="0.2">
      <c r="A624" s="61">
        <v>609</v>
      </c>
      <c r="B624" s="218"/>
      <c r="C624" s="218"/>
      <c r="D624" s="218"/>
      <c r="E624" s="218"/>
      <c r="F624" s="218"/>
      <c r="G624" s="218"/>
      <c r="H624" s="218"/>
      <c r="I624" s="218"/>
      <c r="J624" s="218"/>
      <c r="K624" s="218"/>
      <c r="L624" s="219"/>
      <c r="M624" s="218"/>
      <c r="N624" s="254"/>
      <c r="O624" s="255"/>
      <c r="P624" s="293" t="str">
        <f>IF(G624="R",IF(OR(AND(実績自動車一覧!H624=SUM(実績事業所!$B$2-1),3&lt;実績自動車一覧!I624),AND(実績自動車一覧!H624=実績事業所!$B$2,4&gt;実績自動車一覧!I624)),"新規",""),"")</f>
        <v/>
      </c>
      <c r="Q624" s="290"/>
      <c r="R624" s="259"/>
      <c r="S624" s="204"/>
      <c r="T624" s="84"/>
      <c r="U624" s="85"/>
      <c r="V624" s="86"/>
      <c r="W624" s="87"/>
      <c r="X624" s="87"/>
      <c r="Y624" s="106"/>
      <c r="Z624" s="16"/>
      <c r="AA624" s="15" t="str">
        <f t="shared" si="242"/>
        <v/>
      </c>
      <c r="AB624" s="15" t="str">
        <f t="shared" si="243"/>
        <v/>
      </c>
      <c r="AC624" s="14" t="str">
        <f t="shared" si="244"/>
        <v/>
      </c>
      <c r="AD624" s="6" t="e">
        <f t="shared" si="245"/>
        <v>#N/A</v>
      </c>
      <c r="AE624" s="6" t="e">
        <f t="shared" si="246"/>
        <v>#N/A</v>
      </c>
      <c r="AF624" s="6" t="e">
        <f t="shared" si="247"/>
        <v>#N/A</v>
      </c>
      <c r="AG624" s="6" t="str">
        <f t="shared" si="248"/>
        <v/>
      </c>
      <c r="AH624" s="6">
        <f t="shared" si="249"/>
        <v>1</v>
      </c>
      <c r="AI624" s="6" t="e">
        <f t="shared" si="250"/>
        <v>#N/A</v>
      </c>
      <c r="AJ624" s="6" t="e">
        <f t="shared" si="251"/>
        <v>#N/A</v>
      </c>
      <c r="AK624" s="6" t="e">
        <f t="shared" si="252"/>
        <v>#N/A</v>
      </c>
      <c r="AL624" s="6" t="e">
        <f t="shared" si="253"/>
        <v>#N/A</v>
      </c>
      <c r="AM624" s="7" t="str">
        <f t="shared" si="254"/>
        <v xml:space="preserve"> </v>
      </c>
      <c r="AN624" s="6" t="e">
        <f t="shared" si="255"/>
        <v>#N/A</v>
      </c>
      <c r="AO624" s="6"/>
      <c r="AP624" s="6"/>
      <c r="AQ624" s="6"/>
      <c r="AR624" s="6"/>
      <c r="AS624" s="6"/>
      <c r="AT624" s="6"/>
      <c r="AU624" s="6"/>
      <c r="AV624" s="6"/>
      <c r="AW624" s="6">
        <f t="shared" si="256"/>
        <v>0</v>
      </c>
      <c r="AX624" s="6" t="e">
        <f t="shared" si="257"/>
        <v>#N/A</v>
      </c>
      <c r="AY624" s="6" t="str">
        <f t="shared" si="258"/>
        <v/>
      </c>
      <c r="AZ624" s="6" t="str">
        <f t="shared" si="259"/>
        <v/>
      </c>
      <c r="BA624" s="6" t="str">
        <f t="shared" si="260"/>
        <v/>
      </c>
      <c r="BB624" s="6" t="str">
        <f t="shared" si="261"/>
        <v/>
      </c>
      <c r="BC624" s="40"/>
      <c r="BI624" t="s">
        <v>267</v>
      </c>
      <c r="CS624" s="286"/>
      <c r="CT624" s="288"/>
      <c r="CU624" s="331" t="str">
        <f t="shared" si="240"/>
        <v/>
      </c>
      <c r="CV624" s="1" t="str">
        <f t="shared" si="262"/>
        <v/>
      </c>
      <c r="CW624" s="1" t="str">
        <f t="shared" si="263"/>
        <v/>
      </c>
      <c r="CZ624" s="343" t="str">
        <f t="shared" si="241"/>
        <v/>
      </c>
    </row>
    <row r="625" spans="1:104" s="1" customFormat="1" ht="13.5" customHeight="1" x14ac:dyDescent="0.2">
      <c r="A625" s="61">
        <v>610</v>
      </c>
      <c r="B625" s="218"/>
      <c r="C625" s="218"/>
      <c r="D625" s="218"/>
      <c r="E625" s="218"/>
      <c r="F625" s="218"/>
      <c r="G625" s="218"/>
      <c r="H625" s="218"/>
      <c r="I625" s="218"/>
      <c r="J625" s="218"/>
      <c r="K625" s="218"/>
      <c r="L625" s="219"/>
      <c r="M625" s="218"/>
      <c r="N625" s="254"/>
      <c r="O625" s="255"/>
      <c r="P625" s="293" t="str">
        <f>IF(G625="R",IF(OR(AND(実績自動車一覧!H625=SUM(実績事業所!$B$2-1),3&lt;実績自動車一覧!I625),AND(実績自動車一覧!H625=実績事業所!$B$2,4&gt;実績自動車一覧!I625)),"新規",""),"")</f>
        <v/>
      </c>
      <c r="Q625" s="290"/>
      <c r="R625" s="259"/>
      <c r="S625" s="204"/>
      <c r="T625" s="84"/>
      <c r="U625" s="85"/>
      <c r="V625" s="86"/>
      <c r="W625" s="87"/>
      <c r="X625" s="87"/>
      <c r="Y625" s="106"/>
      <c r="Z625" s="16"/>
      <c r="AA625" s="15" t="str">
        <f t="shared" si="242"/>
        <v/>
      </c>
      <c r="AB625" s="15" t="str">
        <f t="shared" si="243"/>
        <v/>
      </c>
      <c r="AC625" s="14" t="str">
        <f t="shared" si="244"/>
        <v/>
      </c>
      <c r="AD625" s="6" t="e">
        <f t="shared" si="245"/>
        <v>#N/A</v>
      </c>
      <c r="AE625" s="6" t="e">
        <f t="shared" si="246"/>
        <v>#N/A</v>
      </c>
      <c r="AF625" s="6" t="e">
        <f t="shared" si="247"/>
        <v>#N/A</v>
      </c>
      <c r="AG625" s="6" t="str">
        <f t="shared" si="248"/>
        <v/>
      </c>
      <c r="AH625" s="6">
        <f t="shared" si="249"/>
        <v>1</v>
      </c>
      <c r="AI625" s="6" t="e">
        <f t="shared" si="250"/>
        <v>#N/A</v>
      </c>
      <c r="AJ625" s="6" t="e">
        <f t="shared" si="251"/>
        <v>#N/A</v>
      </c>
      <c r="AK625" s="6" t="e">
        <f t="shared" si="252"/>
        <v>#N/A</v>
      </c>
      <c r="AL625" s="6" t="e">
        <f t="shared" si="253"/>
        <v>#N/A</v>
      </c>
      <c r="AM625" s="7" t="str">
        <f t="shared" si="254"/>
        <v xml:space="preserve"> </v>
      </c>
      <c r="AN625" s="6" t="e">
        <f t="shared" si="255"/>
        <v>#N/A</v>
      </c>
      <c r="AO625" s="6"/>
      <c r="AP625" s="6"/>
      <c r="AQ625" s="6"/>
      <c r="AR625" s="6"/>
      <c r="AS625" s="6"/>
      <c r="AT625" s="6"/>
      <c r="AU625" s="6"/>
      <c r="AV625" s="6"/>
      <c r="AW625" s="6">
        <f t="shared" si="256"/>
        <v>0</v>
      </c>
      <c r="AX625" s="6" t="e">
        <f t="shared" si="257"/>
        <v>#N/A</v>
      </c>
      <c r="AY625" s="6" t="str">
        <f t="shared" si="258"/>
        <v/>
      </c>
      <c r="AZ625" s="6" t="str">
        <f t="shared" si="259"/>
        <v/>
      </c>
      <c r="BA625" s="6" t="str">
        <f t="shared" si="260"/>
        <v/>
      </c>
      <c r="BB625" s="6" t="str">
        <f t="shared" si="261"/>
        <v/>
      </c>
      <c r="BC625" s="40"/>
      <c r="BI625" t="s">
        <v>268</v>
      </c>
      <c r="CS625" s="286"/>
      <c r="CT625" s="288"/>
      <c r="CU625" s="331" t="str">
        <f t="shared" si="240"/>
        <v/>
      </c>
      <c r="CV625" s="1" t="str">
        <f t="shared" si="262"/>
        <v/>
      </c>
      <c r="CW625" s="1" t="str">
        <f t="shared" si="263"/>
        <v/>
      </c>
      <c r="CZ625" s="343" t="str">
        <f t="shared" si="241"/>
        <v/>
      </c>
    </row>
    <row r="626" spans="1:104" s="1" customFormat="1" ht="13.5" customHeight="1" x14ac:dyDescent="0.2">
      <c r="A626" s="61">
        <v>611</v>
      </c>
      <c r="B626" s="218"/>
      <c r="C626" s="218"/>
      <c r="D626" s="218"/>
      <c r="E626" s="218"/>
      <c r="F626" s="218"/>
      <c r="G626" s="218"/>
      <c r="H626" s="218"/>
      <c r="I626" s="218"/>
      <c r="J626" s="218"/>
      <c r="K626" s="218"/>
      <c r="L626" s="219"/>
      <c r="M626" s="218"/>
      <c r="N626" s="254"/>
      <c r="O626" s="255"/>
      <c r="P626" s="293" t="str">
        <f>IF(G626="R",IF(OR(AND(実績自動車一覧!H626=SUM(実績事業所!$B$2-1),3&lt;実績自動車一覧!I626),AND(実績自動車一覧!H626=実績事業所!$B$2,4&gt;実績自動車一覧!I626)),"新規",""),"")</f>
        <v/>
      </c>
      <c r="Q626" s="290"/>
      <c r="R626" s="259"/>
      <c r="S626" s="204"/>
      <c r="T626" s="84"/>
      <c r="U626" s="85"/>
      <c r="V626" s="86"/>
      <c r="W626" s="87"/>
      <c r="X626" s="87"/>
      <c r="Y626" s="106"/>
      <c r="Z626" s="16"/>
      <c r="AA626" s="15" t="str">
        <f t="shared" si="242"/>
        <v/>
      </c>
      <c r="AB626" s="15" t="str">
        <f t="shared" si="243"/>
        <v/>
      </c>
      <c r="AC626" s="14" t="str">
        <f t="shared" si="244"/>
        <v/>
      </c>
      <c r="AD626" s="6" t="e">
        <f t="shared" si="245"/>
        <v>#N/A</v>
      </c>
      <c r="AE626" s="6" t="e">
        <f t="shared" si="246"/>
        <v>#N/A</v>
      </c>
      <c r="AF626" s="6" t="e">
        <f t="shared" si="247"/>
        <v>#N/A</v>
      </c>
      <c r="AG626" s="6" t="str">
        <f t="shared" si="248"/>
        <v/>
      </c>
      <c r="AH626" s="6">
        <f t="shared" si="249"/>
        <v>1</v>
      </c>
      <c r="AI626" s="6" t="e">
        <f t="shared" si="250"/>
        <v>#N/A</v>
      </c>
      <c r="AJ626" s="6" t="e">
        <f t="shared" si="251"/>
        <v>#N/A</v>
      </c>
      <c r="AK626" s="6" t="e">
        <f t="shared" si="252"/>
        <v>#N/A</v>
      </c>
      <c r="AL626" s="6" t="e">
        <f t="shared" si="253"/>
        <v>#N/A</v>
      </c>
      <c r="AM626" s="7" t="str">
        <f t="shared" si="254"/>
        <v xml:space="preserve"> </v>
      </c>
      <c r="AN626" s="6" t="e">
        <f t="shared" si="255"/>
        <v>#N/A</v>
      </c>
      <c r="AO626" s="6"/>
      <c r="AP626" s="6"/>
      <c r="AQ626" s="6"/>
      <c r="AR626" s="6"/>
      <c r="AS626" s="6"/>
      <c r="AT626" s="6"/>
      <c r="AU626" s="6"/>
      <c r="AV626" s="6"/>
      <c r="AW626" s="6">
        <f t="shared" si="256"/>
        <v>0</v>
      </c>
      <c r="AX626" s="6" t="e">
        <f t="shared" si="257"/>
        <v>#N/A</v>
      </c>
      <c r="AY626" s="6" t="str">
        <f t="shared" si="258"/>
        <v/>
      </c>
      <c r="AZ626" s="6" t="str">
        <f t="shared" si="259"/>
        <v/>
      </c>
      <c r="BA626" s="6" t="str">
        <f t="shared" si="260"/>
        <v/>
      </c>
      <c r="BB626" s="6" t="str">
        <f t="shared" si="261"/>
        <v/>
      </c>
      <c r="BC626" s="40"/>
      <c r="BI626" t="s">
        <v>269</v>
      </c>
      <c r="CS626" s="286"/>
      <c r="CT626" s="288"/>
      <c r="CU626" s="331" t="str">
        <f t="shared" si="240"/>
        <v/>
      </c>
      <c r="CV626" s="1" t="str">
        <f t="shared" si="262"/>
        <v/>
      </c>
      <c r="CW626" s="1" t="str">
        <f t="shared" si="263"/>
        <v/>
      </c>
      <c r="CZ626" s="343" t="str">
        <f t="shared" si="241"/>
        <v/>
      </c>
    </row>
    <row r="627" spans="1:104" s="1" customFormat="1" ht="13.5" customHeight="1" x14ac:dyDescent="0.2">
      <c r="A627" s="61">
        <v>612</v>
      </c>
      <c r="B627" s="218"/>
      <c r="C627" s="218"/>
      <c r="D627" s="218"/>
      <c r="E627" s="218"/>
      <c r="F627" s="218"/>
      <c r="G627" s="218"/>
      <c r="H627" s="218"/>
      <c r="I627" s="218"/>
      <c r="J627" s="218"/>
      <c r="K627" s="218"/>
      <c r="L627" s="219"/>
      <c r="M627" s="218"/>
      <c r="N627" s="254"/>
      <c r="O627" s="255"/>
      <c r="P627" s="293" t="str">
        <f>IF(G627="R",IF(OR(AND(実績自動車一覧!H627=SUM(実績事業所!$B$2-1),3&lt;実績自動車一覧!I627),AND(実績自動車一覧!H627=実績事業所!$B$2,4&gt;実績自動車一覧!I627)),"新規",""),"")</f>
        <v/>
      </c>
      <c r="Q627" s="290"/>
      <c r="R627" s="259"/>
      <c r="S627" s="204"/>
      <c r="T627" s="84"/>
      <c r="U627" s="85"/>
      <c r="V627" s="86"/>
      <c r="W627" s="87"/>
      <c r="X627" s="87"/>
      <c r="Y627" s="106"/>
      <c r="Z627" s="16"/>
      <c r="AA627" s="15" t="str">
        <f t="shared" si="242"/>
        <v/>
      </c>
      <c r="AB627" s="15" t="str">
        <f t="shared" si="243"/>
        <v/>
      </c>
      <c r="AC627" s="14" t="str">
        <f t="shared" si="244"/>
        <v/>
      </c>
      <c r="AD627" s="6" t="e">
        <f t="shared" si="245"/>
        <v>#N/A</v>
      </c>
      <c r="AE627" s="6" t="e">
        <f t="shared" si="246"/>
        <v>#N/A</v>
      </c>
      <c r="AF627" s="6" t="e">
        <f t="shared" si="247"/>
        <v>#N/A</v>
      </c>
      <c r="AG627" s="6" t="str">
        <f t="shared" si="248"/>
        <v/>
      </c>
      <c r="AH627" s="6">
        <f t="shared" si="249"/>
        <v>1</v>
      </c>
      <c r="AI627" s="6" t="e">
        <f t="shared" si="250"/>
        <v>#N/A</v>
      </c>
      <c r="AJ627" s="6" t="e">
        <f t="shared" si="251"/>
        <v>#N/A</v>
      </c>
      <c r="AK627" s="6" t="e">
        <f t="shared" si="252"/>
        <v>#N/A</v>
      </c>
      <c r="AL627" s="6" t="e">
        <f t="shared" si="253"/>
        <v>#N/A</v>
      </c>
      <c r="AM627" s="7" t="str">
        <f t="shared" si="254"/>
        <v xml:space="preserve"> </v>
      </c>
      <c r="AN627" s="6" t="e">
        <f t="shared" si="255"/>
        <v>#N/A</v>
      </c>
      <c r="AO627" s="6"/>
      <c r="AP627" s="6"/>
      <c r="AQ627" s="6"/>
      <c r="AR627" s="6"/>
      <c r="AS627" s="6"/>
      <c r="AT627" s="6"/>
      <c r="AU627" s="6"/>
      <c r="AV627" s="6"/>
      <c r="AW627" s="6">
        <f t="shared" si="256"/>
        <v>0</v>
      </c>
      <c r="AX627" s="6" t="e">
        <f t="shared" si="257"/>
        <v>#N/A</v>
      </c>
      <c r="AY627" s="6" t="str">
        <f t="shared" si="258"/>
        <v/>
      </c>
      <c r="AZ627" s="6" t="str">
        <f t="shared" si="259"/>
        <v/>
      </c>
      <c r="BA627" s="6" t="str">
        <f t="shared" si="260"/>
        <v/>
      </c>
      <c r="BB627" s="6" t="str">
        <f t="shared" si="261"/>
        <v/>
      </c>
      <c r="BC627" s="40"/>
      <c r="BI627" t="s">
        <v>270</v>
      </c>
      <c r="CS627" s="286"/>
      <c r="CT627" s="288"/>
      <c r="CU627" s="331" t="str">
        <f t="shared" si="240"/>
        <v/>
      </c>
      <c r="CV627" s="1" t="str">
        <f t="shared" si="262"/>
        <v/>
      </c>
      <c r="CW627" s="1" t="str">
        <f t="shared" si="263"/>
        <v/>
      </c>
      <c r="CZ627" s="343" t="str">
        <f t="shared" si="241"/>
        <v/>
      </c>
    </row>
    <row r="628" spans="1:104" s="1" customFormat="1" ht="13.5" customHeight="1" x14ac:dyDescent="0.2">
      <c r="A628" s="61">
        <v>613</v>
      </c>
      <c r="B628" s="218"/>
      <c r="C628" s="218"/>
      <c r="D628" s="218"/>
      <c r="E628" s="218"/>
      <c r="F628" s="218"/>
      <c r="G628" s="218"/>
      <c r="H628" s="218"/>
      <c r="I628" s="218"/>
      <c r="J628" s="218"/>
      <c r="K628" s="218"/>
      <c r="L628" s="219"/>
      <c r="M628" s="218"/>
      <c r="N628" s="254"/>
      <c r="O628" s="255"/>
      <c r="P628" s="293" t="str">
        <f>IF(G628="R",IF(OR(AND(実績自動車一覧!H628=SUM(実績事業所!$B$2-1),3&lt;実績自動車一覧!I628),AND(実績自動車一覧!H628=実績事業所!$B$2,4&gt;実績自動車一覧!I628)),"新規",""),"")</f>
        <v/>
      </c>
      <c r="Q628" s="290"/>
      <c r="R628" s="259"/>
      <c r="S628" s="204"/>
      <c r="T628" s="84"/>
      <c r="U628" s="85"/>
      <c r="V628" s="86"/>
      <c r="W628" s="87"/>
      <c r="X628" s="87"/>
      <c r="Y628" s="106"/>
      <c r="Z628" s="16"/>
      <c r="AA628" s="15" t="str">
        <f t="shared" si="242"/>
        <v/>
      </c>
      <c r="AB628" s="15" t="str">
        <f t="shared" si="243"/>
        <v/>
      </c>
      <c r="AC628" s="14" t="str">
        <f t="shared" si="244"/>
        <v/>
      </c>
      <c r="AD628" s="6" t="e">
        <f t="shared" si="245"/>
        <v>#N/A</v>
      </c>
      <c r="AE628" s="6" t="e">
        <f t="shared" si="246"/>
        <v>#N/A</v>
      </c>
      <c r="AF628" s="6" t="e">
        <f t="shared" si="247"/>
        <v>#N/A</v>
      </c>
      <c r="AG628" s="6" t="str">
        <f t="shared" si="248"/>
        <v/>
      </c>
      <c r="AH628" s="6">
        <f t="shared" si="249"/>
        <v>1</v>
      </c>
      <c r="AI628" s="6" t="e">
        <f t="shared" si="250"/>
        <v>#N/A</v>
      </c>
      <c r="AJ628" s="6" t="e">
        <f t="shared" si="251"/>
        <v>#N/A</v>
      </c>
      <c r="AK628" s="6" t="e">
        <f t="shared" si="252"/>
        <v>#N/A</v>
      </c>
      <c r="AL628" s="6" t="e">
        <f t="shared" si="253"/>
        <v>#N/A</v>
      </c>
      <c r="AM628" s="7" t="str">
        <f t="shared" si="254"/>
        <v xml:space="preserve"> </v>
      </c>
      <c r="AN628" s="6" t="e">
        <f t="shared" si="255"/>
        <v>#N/A</v>
      </c>
      <c r="AO628" s="6"/>
      <c r="AP628" s="6"/>
      <c r="AQ628" s="6"/>
      <c r="AR628" s="6"/>
      <c r="AS628" s="6"/>
      <c r="AT628" s="6"/>
      <c r="AU628" s="6"/>
      <c r="AV628" s="6"/>
      <c r="AW628" s="6">
        <f t="shared" si="256"/>
        <v>0</v>
      </c>
      <c r="AX628" s="6" t="e">
        <f t="shared" si="257"/>
        <v>#N/A</v>
      </c>
      <c r="AY628" s="6" t="str">
        <f t="shared" si="258"/>
        <v/>
      </c>
      <c r="AZ628" s="6" t="str">
        <f t="shared" si="259"/>
        <v/>
      </c>
      <c r="BA628" s="6" t="str">
        <f t="shared" si="260"/>
        <v/>
      </c>
      <c r="BB628" s="6" t="str">
        <f t="shared" si="261"/>
        <v/>
      </c>
      <c r="BC628" s="40"/>
      <c r="BI628" t="s">
        <v>271</v>
      </c>
      <c r="CS628" s="286"/>
      <c r="CT628" s="288"/>
      <c r="CU628" s="331" t="str">
        <f t="shared" si="240"/>
        <v/>
      </c>
      <c r="CV628" s="1" t="str">
        <f t="shared" si="262"/>
        <v/>
      </c>
      <c r="CW628" s="1" t="str">
        <f t="shared" si="263"/>
        <v/>
      </c>
      <c r="CZ628" s="343" t="str">
        <f t="shared" si="241"/>
        <v/>
      </c>
    </row>
    <row r="629" spans="1:104" s="1" customFormat="1" ht="13.5" customHeight="1" x14ac:dyDescent="0.2">
      <c r="A629" s="61">
        <v>614</v>
      </c>
      <c r="B629" s="218"/>
      <c r="C629" s="218"/>
      <c r="D629" s="218"/>
      <c r="E629" s="218"/>
      <c r="F629" s="218"/>
      <c r="G629" s="218"/>
      <c r="H629" s="218"/>
      <c r="I629" s="218"/>
      <c r="J629" s="218"/>
      <c r="K629" s="218"/>
      <c r="L629" s="219"/>
      <c r="M629" s="218"/>
      <c r="N629" s="254"/>
      <c r="O629" s="255"/>
      <c r="P629" s="293" t="str">
        <f>IF(G629="R",IF(OR(AND(実績自動車一覧!H629=SUM(実績事業所!$B$2-1),3&lt;実績自動車一覧!I629),AND(実績自動車一覧!H629=実績事業所!$B$2,4&gt;実績自動車一覧!I629)),"新規",""),"")</f>
        <v/>
      </c>
      <c r="Q629" s="290"/>
      <c r="R629" s="259"/>
      <c r="S629" s="204"/>
      <c r="T629" s="84"/>
      <c r="U629" s="85"/>
      <c r="V629" s="86"/>
      <c r="W629" s="87"/>
      <c r="X629" s="87"/>
      <c r="Y629" s="106"/>
      <c r="Z629" s="16"/>
      <c r="AA629" s="15" t="str">
        <f t="shared" si="242"/>
        <v/>
      </c>
      <c r="AB629" s="15" t="str">
        <f t="shared" si="243"/>
        <v/>
      </c>
      <c r="AC629" s="14" t="str">
        <f t="shared" si="244"/>
        <v/>
      </c>
      <c r="AD629" s="6" t="e">
        <f t="shared" si="245"/>
        <v>#N/A</v>
      </c>
      <c r="AE629" s="6" t="e">
        <f t="shared" si="246"/>
        <v>#N/A</v>
      </c>
      <c r="AF629" s="6" t="e">
        <f t="shared" si="247"/>
        <v>#N/A</v>
      </c>
      <c r="AG629" s="6" t="str">
        <f t="shared" si="248"/>
        <v/>
      </c>
      <c r="AH629" s="6">
        <f t="shared" si="249"/>
        <v>1</v>
      </c>
      <c r="AI629" s="6" t="e">
        <f t="shared" si="250"/>
        <v>#N/A</v>
      </c>
      <c r="AJ629" s="6" t="e">
        <f t="shared" si="251"/>
        <v>#N/A</v>
      </c>
      <c r="AK629" s="6" t="e">
        <f t="shared" si="252"/>
        <v>#N/A</v>
      </c>
      <c r="AL629" s="6" t="e">
        <f t="shared" si="253"/>
        <v>#N/A</v>
      </c>
      <c r="AM629" s="7" t="str">
        <f t="shared" si="254"/>
        <v xml:space="preserve"> </v>
      </c>
      <c r="AN629" s="6" t="e">
        <f t="shared" si="255"/>
        <v>#N/A</v>
      </c>
      <c r="AO629" s="6"/>
      <c r="AP629" s="6"/>
      <c r="AQ629" s="6"/>
      <c r="AR629" s="6"/>
      <c r="AS629" s="6"/>
      <c r="AT629" s="6"/>
      <c r="AU629" s="6"/>
      <c r="AV629" s="6"/>
      <c r="AW629" s="6">
        <f t="shared" si="256"/>
        <v>0</v>
      </c>
      <c r="AX629" s="6" t="e">
        <f t="shared" si="257"/>
        <v>#N/A</v>
      </c>
      <c r="AY629" s="6" t="str">
        <f t="shared" si="258"/>
        <v/>
      </c>
      <c r="AZ629" s="6" t="str">
        <f t="shared" si="259"/>
        <v/>
      </c>
      <c r="BA629" s="6" t="str">
        <f t="shared" si="260"/>
        <v/>
      </c>
      <c r="BB629" s="6" t="str">
        <f t="shared" si="261"/>
        <v/>
      </c>
      <c r="BC629" s="40"/>
      <c r="BI629" t="s">
        <v>272</v>
      </c>
      <c r="CS629" s="286"/>
      <c r="CT629" s="288"/>
      <c r="CU629" s="331" t="str">
        <f t="shared" si="240"/>
        <v/>
      </c>
      <c r="CV629" s="1" t="str">
        <f t="shared" si="262"/>
        <v/>
      </c>
      <c r="CW629" s="1" t="str">
        <f t="shared" si="263"/>
        <v/>
      </c>
      <c r="CZ629" s="343" t="str">
        <f t="shared" si="241"/>
        <v/>
      </c>
    </row>
    <row r="630" spans="1:104" s="1" customFormat="1" ht="13.5" customHeight="1" x14ac:dyDescent="0.2">
      <c r="A630" s="61">
        <v>615</v>
      </c>
      <c r="B630" s="218"/>
      <c r="C630" s="218"/>
      <c r="D630" s="218"/>
      <c r="E630" s="218"/>
      <c r="F630" s="218"/>
      <c r="G630" s="218"/>
      <c r="H630" s="218"/>
      <c r="I630" s="218"/>
      <c r="J630" s="218"/>
      <c r="K630" s="218"/>
      <c r="L630" s="219"/>
      <c r="M630" s="218"/>
      <c r="N630" s="254"/>
      <c r="O630" s="255"/>
      <c r="P630" s="293" t="str">
        <f>IF(G630="R",IF(OR(AND(実績自動車一覧!H630=SUM(実績事業所!$B$2-1),3&lt;実績自動車一覧!I630),AND(実績自動車一覧!H630=実績事業所!$B$2,4&gt;実績自動車一覧!I630)),"新規",""),"")</f>
        <v/>
      </c>
      <c r="Q630" s="290"/>
      <c r="R630" s="259"/>
      <c r="S630" s="204"/>
      <c r="T630" s="84"/>
      <c r="U630" s="85"/>
      <c r="V630" s="86"/>
      <c r="W630" s="87"/>
      <c r="X630" s="87"/>
      <c r="Y630" s="106"/>
      <c r="Z630" s="16"/>
      <c r="AA630" s="15" t="str">
        <f t="shared" si="242"/>
        <v/>
      </c>
      <c r="AB630" s="15" t="str">
        <f t="shared" si="243"/>
        <v/>
      </c>
      <c r="AC630" s="14" t="str">
        <f t="shared" si="244"/>
        <v/>
      </c>
      <c r="AD630" s="6" t="e">
        <f t="shared" si="245"/>
        <v>#N/A</v>
      </c>
      <c r="AE630" s="6" t="e">
        <f t="shared" si="246"/>
        <v>#N/A</v>
      </c>
      <c r="AF630" s="6" t="e">
        <f t="shared" si="247"/>
        <v>#N/A</v>
      </c>
      <c r="AG630" s="6" t="str">
        <f t="shared" si="248"/>
        <v/>
      </c>
      <c r="AH630" s="6">
        <f t="shared" si="249"/>
        <v>1</v>
      </c>
      <c r="AI630" s="6" t="e">
        <f t="shared" si="250"/>
        <v>#N/A</v>
      </c>
      <c r="AJ630" s="6" t="e">
        <f t="shared" si="251"/>
        <v>#N/A</v>
      </c>
      <c r="AK630" s="6" t="e">
        <f t="shared" si="252"/>
        <v>#N/A</v>
      </c>
      <c r="AL630" s="6" t="e">
        <f t="shared" si="253"/>
        <v>#N/A</v>
      </c>
      <c r="AM630" s="7" t="str">
        <f t="shared" si="254"/>
        <v xml:space="preserve"> </v>
      </c>
      <c r="AN630" s="6" t="e">
        <f t="shared" si="255"/>
        <v>#N/A</v>
      </c>
      <c r="AO630" s="6"/>
      <c r="AP630" s="6"/>
      <c r="AQ630" s="6"/>
      <c r="AR630" s="6"/>
      <c r="AS630" s="6"/>
      <c r="AT630" s="6"/>
      <c r="AU630" s="6"/>
      <c r="AV630" s="6"/>
      <c r="AW630" s="6">
        <f t="shared" si="256"/>
        <v>0</v>
      </c>
      <c r="AX630" s="6" t="e">
        <f t="shared" si="257"/>
        <v>#N/A</v>
      </c>
      <c r="AY630" s="6" t="str">
        <f t="shared" si="258"/>
        <v/>
      </c>
      <c r="AZ630" s="6" t="str">
        <f t="shared" si="259"/>
        <v/>
      </c>
      <c r="BA630" s="6" t="str">
        <f t="shared" si="260"/>
        <v/>
      </c>
      <c r="BB630" s="6" t="str">
        <f t="shared" si="261"/>
        <v/>
      </c>
      <c r="BC630" s="40"/>
      <c r="BI630" t="s">
        <v>273</v>
      </c>
      <c r="CS630" s="286"/>
      <c r="CT630" s="288"/>
      <c r="CU630" s="331" t="str">
        <f t="shared" si="240"/>
        <v/>
      </c>
      <c r="CV630" s="1" t="str">
        <f t="shared" si="262"/>
        <v/>
      </c>
      <c r="CW630" s="1" t="str">
        <f t="shared" si="263"/>
        <v/>
      </c>
      <c r="CZ630" s="343" t="str">
        <f t="shared" si="241"/>
        <v/>
      </c>
    </row>
    <row r="631" spans="1:104" s="1" customFormat="1" ht="13.5" customHeight="1" x14ac:dyDescent="0.2">
      <c r="A631" s="61">
        <v>616</v>
      </c>
      <c r="B631" s="218"/>
      <c r="C631" s="218"/>
      <c r="D631" s="218"/>
      <c r="E631" s="218"/>
      <c r="F631" s="218"/>
      <c r="G631" s="218"/>
      <c r="H631" s="218"/>
      <c r="I631" s="218"/>
      <c r="J631" s="218"/>
      <c r="K631" s="218"/>
      <c r="L631" s="219"/>
      <c r="M631" s="218"/>
      <c r="N631" s="254"/>
      <c r="O631" s="255"/>
      <c r="P631" s="293" t="str">
        <f>IF(G631="R",IF(OR(AND(実績自動車一覧!H631=SUM(実績事業所!$B$2-1),3&lt;実績自動車一覧!I631),AND(実績自動車一覧!H631=実績事業所!$B$2,4&gt;実績自動車一覧!I631)),"新規",""),"")</f>
        <v/>
      </c>
      <c r="Q631" s="290"/>
      <c r="R631" s="259"/>
      <c r="S631" s="204"/>
      <c r="T631" s="84"/>
      <c r="U631" s="85"/>
      <c r="V631" s="86"/>
      <c r="W631" s="87"/>
      <c r="X631" s="87"/>
      <c r="Y631" s="106"/>
      <c r="Z631" s="16"/>
      <c r="AA631" s="15" t="str">
        <f t="shared" si="242"/>
        <v/>
      </c>
      <c r="AB631" s="15" t="str">
        <f t="shared" si="243"/>
        <v/>
      </c>
      <c r="AC631" s="14" t="str">
        <f t="shared" si="244"/>
        <v/>
      </c>
      <c r="AD631" s="6" t="e">
        <f t="shared" si="245"/>
        <v>#N/A</v>
      </c>
      <c r="AE631" s="6" t="e">
        <f t="shared" si="246"/>
        <v>#N/A</v>
      </c>
      <c r="AF631" s="6" t="e">
        <f t="shared" si="247"/>
        <v>#N/A</v>
      </c>
      <c r="AG631" s="6" t="str">
        <f t="shared" si="248"/>
        <v/>
      </c>
      <c r="AH631" s="6">
        <f t="shared" si="249"/>
        <v>1</v>
      </c>
      <c r="AI631" s="6" t="e">
        <f t="shared" si="250"/>
        <v>#N/A</v>
      </c>
      <c r="AJ631" s="6" t="e">
        <f t="shared" si="251"/>
        <v>#N/A</v>
      </c>
      <c r="AK631" s="6" t="e">
        <f t="shared" si="252"/>
        <v>#N/A</v>
      </c>
      <c r="AL631" s="6" t="e">
        <f t="shared" si="253"/>
        <v>#N/A</v>
      </c>
      <c r="AM631" s="7" t="str">
        <f t="shared" si="254"/>
        <v xml:space="preserve"> </v>
      </c>
      <c r="AN631" s="6" t="e">
        <f t="shared" si="255"/>
        <v>#N/A</v>
      </c>
      <c r="AO631" s="6"/>
      <c r="AP631" s="6"/>
      <c r="AQ631" s="6"/>
      <c r="AR631" s="6"/>
      <c r="AS631" s="6"/>
      <c r="AT631" s="6"/>
      <c r="AU631" s="6"/>
      <c r="AV631" s="6"/>
      <c r="AW631" s="6">
        <f t="shared" si="256"/>
        <v>0</v>
      </c>
      <c r="AX631" s="6" t="e">
        <f t="shared" si="257"/>
        <v>#N/A</v>
      </c>
      <c r="AY631" s="6" t="str">
        <f t="shared" si="258"/>
        <v/>
      </c>
      <c r="AZ631" s="6" t="str">
        <f t="shared" si="259"/>
        <v/>
      </c>
      <c r="BA631" s="6" t="str">
        <f t="shared" si="260"/>
        <v/>
      </c>
      <c r="BB631" s="6" t="str">
        <f t="shared" si="261"/>
        <v/>
      </c>
      <c r="BC631" s="40"/>
      <c r="BI631" t="s">
        <v>274</v>
      </c>
      <c r="CS631" s="286"/>
      <c r="CT631" s="288"/>
      <c r="CU631" s="331" t="str">
        <f t="shared" si="240"/>
        <v/>
      </c>
      <c r="CV631" s="1" t="str">
        <f t="shared" si="262"/>
        <v/>
      </c>
      <c r="CW631" s="1" t="str">
        <f t="shared" si="263"/>
        <v/>
      </c>
      <c r="CZ631" s="343" t="str">
        <f t="shared" si="241"/>
        <v/>
      </c>
    </row>
    <row r="632" spans="1:104" s="1" customFormat="1" ht="13.5" customHeight="1" x14ac:dyDescent="0.2">
      <c r="A632" s="61">
        <v>617</v>
      </c>
      <c r="B632" s="218"/>
      <c r="C632" s="218"/>
      <c r="D632" s="218"/>
      <c r="E632" s="218"/>
      <c r="F632" s="218"/>
      <c r="G632" s="218"/>
      <c r="H632" s="218"/>
      <c r="I632" s="218"/>
      <c r="J632" s="218"/>
      <c r="K632" s="218"/>
      <c r="L632" s="219"/>
      <c r="M632" s="218"/>
      <c r="N632" s="254"/>
      <c r="O632" s="255"/>
      <c r="P632" s="293" t="str">
        <f>IF(G632="R",IF(OR(AND(実績自動車一覧!H632=SUM(実績事業所!$B$2-1),3&lt;実績自動車一覧!I632),AND(実績自動車一覧!H632=実績事業所!$B$2,4&gt;実績自動車一覧!I632)),"新規",""),"")</f>
        <v/>
      </c>
      <c r="Q632" s="290"/>
      <c r="R632" s="259"/>
      <c r="S632" s="204"/>
      <c r="T632" s="84"/>
      <c r="U632" s="85"/>
      <c r="V632" s="86"/>
      <c r="W632" s="87"/>
      <c r="X632" s="87"/>
      <c r="Y632" s="106"/>
      <c r="Z632" s="16"/>
      <c r="AA632" s="15" t="str">
        <f t="shared" si="242"/>
        <v/>
      </c>
      <c r="AB632" s="15" t="str">
        <f t="shared" si="243"/>
        <v/>
      </c>
      <c r="AC632" s="14" t="str">
        <f t="shared" si="244"/>
        <v/>
      </c>
      <c r="AD632" s="6" t="e">
        <f t="shared" si="245"/>
        <v>#N/A</v>
      </c>
      <c r="AE632" s="6" t="e">
        <f t="shared" si="246"/>
        <v>#N/A</v>
      </c>
      <c r="AF632" s="6" t="e">
        <f t="shared" si="247"/>
        <v>#N/A</v>
      </c>
      <c r="AG632" s="6" t="str">
        <f t="shared" si="248"/>
        <v/>
      </c>
      <c r="AH632" s="6">
        <f t="shared" si="249"/>
        <v>1</v>
      </c>
      <c r="AI632" s="6" t="e">
        <f t="shared" si="250"/>
        <v>#N/A</v>
      </c>
      <c r="AJ632" s="6" t="e">
        <f t="shared" si="251"/>
        <v>#N/A</v>
      </c>
      <c r="AK632" s="6" t="e">
        <f t="shared" si="252"/>
        <v>#N/A</v>
      </c>
      <c r="AL632" s="6" t="e">
        <f t="shared" si="253"/>
        <v>#N/A</v>
      </c>
      <c r="AM632" s="7" t="str">
        <f t="shared" si="254"/>
        <v xml:space="preserve"> </v>
      </c>
      <c r="AN632" s="6" t="e">
        <f t="shared" si="255"/>
        <v>#N/A</v>
      </c>
      <c r="AO632" s="6"/>
      <c r="AP632" s="6"/>
      <c r="AQ632" s="6"/>
      <c r="AR632" s="6"/>
      <c r="AS632" s="6"/>
      <c r="AT632" s="6"/>
      <c r="AU632" s="6"/>
      <c r="AV632" s="6"/>
      <c r="AW632" s="6">
        <f t="shared" si="256"/>
        <v>0</v>
      </c>
      <c r="AX632" s="6" t="e">
        <f t="shared" si="257"/>
        <v>#N/A</v>
      </c>
      <c r="AY632" s="6" t="str">
        <f t="shared" si="258"/>
        <v/>
      </c>
      <c r="AZ632" s="6" t="str">
        <f t="shared" si="259"/>
        <v/>
      </c>
      <c r="BA632" s="6" t="str">
        <f t="shared" si="260"/>
        <v/>
      </c>
      <c r="BB632" s="6" t="str">
        <f t="shared" si="261"/>
        <v/>
      </c>
      <c r="BC632" s="40"/>
      <c r="BI632" t="s">
        <v>275</v>
      </c>
      <c r="CS632" s="286"/>
      <c r="CT632" s="288"/>
      <c r="CU632" s="331" t="str">
        <f t="shared" si="240"/>
        <v/>
      </c>
      <c r="CV632" s="1" t="str">
        <f t="shared" si="262"/>
        <v/>
      </c>
      <c r="CW632" s="1" t="str">
        <f t="shared" si="263"/>
        <v/>
      </c>
      <c r="CZ632" s="343" t="str">
        <f t="shared" si="241"/>
        <v/>
      </c>
    </row>
    <row r="633" spans="1:104" s="1" customFormat="1" ht="13.5" customHeight="1" x14ac:dyDescent="0.2">
      <c r="A633" s="61">
        <v>618</v>
      </c>
      <c r="B633" s="218"/>
      <c r="C633" s="218"/>
      <c r="D633" s="218"/>
      <c r="E633" s="218"/>
      <c r="F633" s="218"/>
      <c r="G633" s="218"/>
      <c r="H633" s="218"/>
      <c r="I633" s="218"/>
      <c r="J633" s="218"/>
      <c r="K633" s="218"/>
      <c r="L633" s="219"/>
      <c r="M633" s="218"/>
      <c r="N633" s="254"/>
      <c r="O633" s="255"/>
      <c r="P633" s="293" t="str">
        <f>IF(G633="R",IF(OR(AND(実績自動車一覧!H633=SUM(実績事業所!$B$2-1),3&lt;実績自動車一覧!I633),AND(実績自動車一覧!H633=実績事業所!$B$2,4&gt;実績自動車一覧!I633)),"新規",""),"")</f>
        <v/>
      </c>
      <c r="Q633" s="290"/>
      <c r="R633" s="259"/>
      <c r="S633" s="204"/>
      <c r="T633" s="84"/>
      <c r="U633" s="85"/>
      <c r="V633" s="86"/>
      <c r="W633" s="87"/>
      <c r="X633" s="87"/>
      <c r="Y633" s="106"/>
      <c r="Z633" s="16"/>
      <c r="AA633" s="15" t="str">
        <f t="shared" si="242"/>
        <v/>
      </c>
      <c r="AB633" s="15" t="str">
        <f t="shared" si="243"/>
        <v/>
      </c>
      <c r="AC633" s="14" t="str">
        <f t="shared" si="244"/>
        <v/>
      </c>
      <c r="AD633" s="6" t="e">
        <f t="shared" si="245"/>
        <v>#N/A</v>
      </c>
      <c r="AE633" s="6" t="e">
        <f t="shared" si="246"/>
        <v>#N/A</v>
      </c>
      <c r="AF633" s="6" t="e">
        <f t="shared" si="247"/>
        <v>#N/A</v>
      </c>
      <c r="AG633" s="6" t="str">
        <f t="shared" si="248"/>
        <v/>
      </c>
      <c r="AH633" s="6">
        <f t="shared" si="249"/>
        <v>1</v>
      </c>
      <c r="AI633" s="6" t="e">
        <f t="shared" si="250"/>
        <v>#N/A</v>
      </c>
      <c r="AJ633" s="6" t="e">
        <f t="shared" si="251"/>
        <v>#N/A</v>
      </c>
      <c r="AK633" s="6" t="e">
        <f t="shared" si="252"/>
        <v>#N/A</v>
      </c>
      <c r="AL633" s="6" t="e">
        <f t="shared" si="253"/>
        <v>#N/A</v>
      </c>
      <c r="AM633" s="7" t="str">
        <f t="shared" si="254"/>
        <v xml:space="preserve"> </v>
      </c>
      <c r="AN633" s="6" t="e">
        <f t="shared" si="255"/>
        <v>#N/A</v>
      </c>
      <c r="AO633" s="6"/>
      <c r="AP633" s="6"/>
      <c r="AQ633" s="6"/>
      <c r="AR633" s="6"/>
      <c r="AS633" s="6"/>
      <c r="AT633" s="6"/>
      <c r="AU633" s="6"/>
      <c r="AV633" s="6"/>
      <c r="AW633" s="6">
        <f t="shared" si="256"/>
        <v>0</v>
      </c>
      <c r="AX633" s="6" t="e">
        <f t="shared" si="257"/>
        <v>#N/A</v>
      </c>
      <c r="AY633" s="6" t="str">
        <f t="shared" si="258"/>
        <v/>
      </c>
      <c r="AZ633" s="6" t="str">
        <f t="shared" si="259"/>
        <v/>
      </c>
      <c r="BA633" s="6" t="str">
        <f t="shared" si="260"/>
        <v/>
      </c>
      <c r="BB633" s="6" t="str">
        <f t="shared" si="261"/>
        <v/>
      </c>
      <c r="BC633" s="40"/>
      <c r="BI633" t="s">
        <v>276</v>
      </c>
      <c r="CS633" s="286"/>
      <c r="CT633" s="288"/>
      <c r="CU633" s="331" t="str">
        <f t="shared" si="240"/>
        <v/>
      </c>
      <c r="CV633" s="1" t="str">
        <f t="shared" si="262"/>
        <v/>
      </c>
      <c r="CW633" s="1" t="str">
        <f t="shared" si="263"/>
        <v/>
      </c>
      <c r="CZ633" s="343" t="str">
        <f t="shared" si="241"/>
        <v/>
      </c>
    </row>
    <row r="634" spans="1:104" s="1" customFormat="1" ht="13.5" customHeight="1" x14ac:dyDescent="0.2">
      <c r="A634" s="61">
        <v>619</v>
      </c>
      <c r="B634" s="218"/>
      <c r="C634" s="218"/>
      <c r="D634" s="218"/>
      <c r="E634" s="218"/>
      <c r="F634" s="218"/>
      <c r="G634" s="218"/>
      <c r="H634" s="218"/>
      <c r="I634" s="218"/>
      <c r="J634" s="218"/>
      <c r="K634" s="218"/>
      <c r="L634" s="219"/>
      <c r="M634" s="218"/>
      <c r="N634" s="254"/>
      <c r="O634" s="255"/>
      <c r="P634" s="293" t="str">
        <f>IF(G634="R",IF(OR(AND(実績自動車一覧!H634=SUM(実績事業所!$B$2-1),3&lt;実績自動車一覧!I634),AND(実績自動車一覧!H634=実績事業所!$B$2,4&gt;実績自動車一覧!I634)),"新規",""),"")</f>
        <v/>
      </c>
      <c r="Q634" s="290"/>
      <c r="R634" s="259"/>
      <c r="S634" s="204"/>
      <c r="T634" s="84"/>
      <c r="U634" s="85"/>
      <c r="V634" s="86"/>
      <c r="W634" s="87"/>
      <c r="X634" s="87"/>
      <c r="Y634" s="106"/>
      <c r="Z634" s="16"/>
      <c r="AA634" s="15" t="str">
        <f t="shared" si="242"/>
        <v/>
      </c>
      <c r="AB634" s="15" t="str">
        <f t="shared" si="243"/>
        <v/>
      </c>
      <c r="AC634" s="14" t="str">
        <f t="shared" si="244"/>
        <v/>
      </c>
      <c r="AD634" s="6" t="e">
        <f t="shared" si="245"/>
        <v>#N/A</v>
      </c>
      <c r="AE634" s="6" t="e">
        <f t="shared" si="246"/>
        <v>#N/A</v>
      </c>
      <c r="AF634" s="6" t="e">
        <f t="shared" si="247"/>
        <v>#N/A</v>
      </c>
      <c r="AG634" s="6" t="str">
        <f t="shared" si="248"/>
        <v/>
      </c>
      <c r="AH634" s="6">
        <f t="shared" si="249"/>
        <v>1</v>
      </c>
      <c r="AI634" s="6" t="e">
        <f t="shared" si="250"/>
        <v>#N/A</v>
      </c>
      <c r="AJ634" s="6" t="e">
        <f t="shared" si="251"/>
        <v>#N/A</v>
      </c>
      <c r="AK634" s="6" t="e">
        <f t="shared" si="252"/>
        <v>#N/A</v>
      </c>
      <c r="AL634" s="6" t="e">
        <f t="shared" si="253"/>
        <v>#N/A</v>
      </c>
      <c r="AM634" s="7" t="str">
        <f t="shared" si="254"/>
        <v xml:space="preserve"> </v>
      </c>
      <c r="AN634" s="6" t="e">
        <f t="shared" si="255"/>
        <v>#N/A</v>
      </c>
      <c r="AO634" s="6"/>
      <c r="AP634" s="6"/>
      <c r="AQ634" s="6"/>
      <c r="AR634" s="6"/>
      <c r="AS634" s="6"/>
      <c r="AT634" s="6"/>
      <c r="AU634" s="6"/>
      <c r="AV634" s="6"/>
      <c r="AW634" s="6">
        <f t="shared" si="256"/>
        <v>0</v>
      </c>
      <c r="AX634" s="6" t="e">
        <f t="shared" si="257"/>
        <v>#N/A</v>
      </c>
      <c r="AY634" s="6" t="str">
        <f t="shared" si="258"/>
        <v/>
      </c>
      <c r="AZ634" s="6" t="str">
        <f t="shared" si="259"/>
        <v/>
      </c>
      <c r="BA634" s="6" t="str">
        <f t="shared" si="260"/>
        <v/>
      </c>
      <c r="BB634" s="6" t="str">
        <f t="shared" si="261"/>
        <v/>
      </c>
      <c r="BC634" s="40"/>
      <c r="BI634" t="s">
        <v>277</v>
      </c>
      <c r="CS634" s="286"/>
      <c r="CT634" s="288"/>
      <c r="CU634" s="331" t="str">
        <f t="shared" si="240"/>
        <v/>
      </c>
      <c r="CV634" s="1" t="str">
        <f t="shared" si="262"/>
        <v/>
      </c>
      <c r="CW634" s="1" t="str">
        <f t="shared" si="263"/>
        <v/>
      </c>
      <c r="CZ634" s="343" t="str">
        <f t="shared" si="241"/>
        <v/>
      </c>
    </row>
    <row r="635" spans="1:104" s="1" customFormat="1" ht="13.5" customHeight="1" x14ac:dyDescent="0.2">
      <c r="A635" s="61">
        <v>620</v>
      </c>
      <c r="B635" s="218"/>
      <c r="C635" s="218"/>
      <c r="D635" s="218"/>
      <c r="E635" s="218"/>
      <c r="F635" s="218"/>
      <c r="G635" s="218"/>
      <c r="H635" s="218"/>
      <c r="I635" s="218"/>
      <c r="J635" s="218"/>
      <c r="K635" s="218"/>
      <c r="L635" s="219"/>
      <c r="M635" s="218"/>
      <c r="N635" s="254"/>
      <c r="O635" s="255"/>
      <c r="P635" s="293" t="str">
        <f>IF(G635="R",IF(OR(AND(実績自動車一覧!H635=SUM(実績事業所!$B$2-1),3&lt;実績自動車一覧!I635),AND(実績自動車一覧!H635=実績事業所!$B$2,4&gt;実績自動車一覧!I635)),"新規",""),"")</f>
        <v/>
      </c>
      <c r="Q635" s="290"/>
      <c r="R635" s="259"/>
      <c r="S635" s="204"/>
      <c r="T635" s="84"/>
      <c r="U635" s="85"/>
      <c r="V635" s="86"/>
      <c r="W635" s="87"/>
      <c r="X635" s="87"/>
      <c r="Y635" s="106"/>
      <c r="Z635" s="16"/>
      <c r="AA635" s="15" t="str">
        <f t="shared" si="242"/>
        <v/>
      </c>
      <c r="AB635" s="15" t="str">
        <f t="shared" si="243"/>
        <v/>
      </c>
      <c r="AC635" s="14" t="str">
        <f t="shared" si="244"/>
        <v/>
      </c>
      <c r="AD635" s="6" t="e">
        <f t="shared" si="245"/>
        <v>#N/A</v>
      </c>
      <c r="AE635" s="6" t="e">
        <f t="shared" si="246"/>
        <v>#N/A</v>
      </c>
      <c r="AF635" s="6" t="e">
        <f t="shared" si="247"/>
        <v>#N/A</v>
      </c>
      <c r="AG635" s="6" t="str">
        <f t="shared" si="248"/>
        <v/>
      </c>
      <c r="AH635" s="6">
        <f t="shared" si="249"/>
        <v>1</v>
      </c>
      <c r="AI635" s="6" t="e">
        <f t="shared" si="250"/>
        <v>#N/A</v>
      </c>
      <c r="AJ635" s="6" t="e">
        <f t="shared" si="251"/>
        <v>#N/A</v>
      </c>
      <c r="AK635" s="6" t="e">
        <f t="shared" si="252"/>
        <v>#N/A</v>
      </c>
      <c r="AL635" s="6" t="e">
        <f t="shared" si="253"/>
        <v>#N/A</v>
      </c>
      <c r="AM635" s="7" t="str">
        <f t="shared" si="254"/>
        <v xml:space="preserve"> </v>
      </c>
      <c r="AN635" s="6" t="e">
        <f t="shared" si="255"/>
        <v>#N/A</v>
      </c>
      <c r="AO635" s="6"/>
      <c r="AP635" s="6"/>
      <c r="AQ635" s="6"/>
      <c r="AR635" s="6"/>
      <c r="AS635" s="6"/>
      <c r="AT635" s="6"/>
      <c r="AU635" s="6"/>
      <c r="AV635" s="6"/>
      <c r="AW635" s="6">
        <f t="shared" si="256"/>
        <v>0</v>
      </c>
      <c r="AX635" s="6" t="e">
        <f t="shared" si="257"/>
        <v>#N/A</v>
      </c>
      <c r="AY635" s="6" t="str">
        <f t="shared" si="258"/>
        <v/>
      </c>
      <c r="AZ635" s="6" t="str">
        <f t="shared" si="259"/>
        <v/>
      </c>
      <c r="BA635" s="6" t="str">
        <f t="shared" si="260"/>
        <v/>
      </c>
      <c r="BB635" s="6" t="str">
        <f t="shared" si="261"/>
        <v/>
      </c>
      <c r="BC635" s="40"/>
      <c r="BI635" t="s">
        <v>278</v>
      </c>
      <c r="CS635" s="286"/>
      <c r="CT635" s="288"/>
      <c r="CU635" s="331" t="str">
        <f t="shared" si="240"/>
        <v/>
      </c>
      <c r="CV635" s="1" t="str">
        <f t="shared" si="262"/>
        <v/>
      </c>
      <c r="CW635" s="1" t="str">
        <f t="shared" si="263"/>
        <v/>
      </c>
      <c r="CZ635" s="343" t="str">
        <f t="shared" si="241"/>
        <v/>
      </c>
    </row>
    <row r="636" spans="1:104" s="1" customFormat="1" ht="13.5" customHeight="1" x14ac:dyDescent="0.2">
      <c r="A636" s="61">
        <v>621</v>
      </c>
      <c r="B636" s="218"/>
      <c r="C636" s="218"/>
      <c r="D636" s="218"/>
      <c r="E636" s="218"/>
      <c r="F636" s="218"/>
      <c r="G636" s="218"/>
      <c r="H636" s="218"/>
      <c r="I636" s="218"/>
      <c r="J636" s="218"/>
      <c r="K636" s="218"/>
      <c r="L636" s="219"/>
      <c r="M636" s="218"/>
      <c r="N636" s="254"/>
      <c r="O636" s="255"/>
      <c r="P636" s="293" t="str">
        <f>IF(G636="R",IF(OR(AND(実績自動車一覧!H636=SUM(実績事業所!$B$2-1),3&lt;実績自動車一覧!I636),AND(実績自動車一覧!H636=実績事業所!$B$2,4&gt;実績自動車一覧!I636)),"新規",""),"")</f>
        <v/>
      </c>
      <c r="Q636" s="290"/>
      <c r="R636" s="259"/>
      <c r="S636" s="204"/>
      <c r="T636" s="84"/>
      <c r="U636" s="85"/>
      <c r="V636" s="86"/>
      <c r="W636" s="87"/>
      <c r="X636" s="87"/>
      <c r="Y636" s="106"/>
      <c r="Z636" s="16"/>
      <c r="AA636" s="15" t="str">
        <f t="shared" si="242"/>
        <v/>
      </c>
      <c r="AB636" s="15" t="str">
        <f t="shared" si="243"/>
        <v/>
      </c>
      <c r="AC636" s="14" t="str">
        <f t="shared" si="244"/>
        <v/>
      </c>
      <c r="AD636" s="6" t="e">
        <f t="shared" si="245"/>
        <v>#N/A</v>
      </c>
      <c r="AE636" s="6" t="e">
        <f t="shared" si="246"/>
        <v>#N/A</v>
      </c>
      <c r="AF636" s="6" t="e">
        <f t="shared" si="247"/>
        <v>#N/A</v>
      </c>
      <c r="AG636" s="6" t="str">
        <f t="shared" si="248"/>
        <v/>
      </c>
      <c r="AH636" s="6">
        <f t="shared" si="249"/>
        <v>1</v>
      </c>
      <c r="AI636" s="6" t="e">
        <f t="shared" si="250"/>
        <v>#N/A</v>
      </c>
      <c r="AJ636" s="6" t="e">
        <f t="shared" si="251"/>
        <v>#N/A</v>
      </c>
      <c r="AK636" s="6" t="e">
        <f t="shared" si="252"/>
        <v>#N/A</v>
      </c>
      <c r="AL636" s="6" t="e">
        <f t="shared" si="253"/>
        <v>#N/A</v>
      </c>
      <c r="AM636" s="7" t="str">
        <f t="shared" si="254"/>
        <v xml:space="preserve"> </v>
      </c>
      <c r="AN636" s="6" t="e">
        <f t="shared" si="255"/>
        <v>#N/A</v>
      </c>
      <c r="AO636" s="6"/>
      <c r="AP636" s="6"/>
      <c r="AQ636" s="6"/>
      <c r="AR636" s="6"/>
      <c r="AS636" s="6"/>
      <c r="AT636" s="6"/>
      <c r="AU636" s="6"/>
      <c r="AV636" s="6"/>
      <c r="AW636" s="6">
        <f t="shared" si="256"/>
        <v>0</v>
      </c>
      <c r="AX636" s="6" t="e">
        <f t="shared" si="257"/>
        <v>#N/A</v>
      </c>
      <c r="AY636" s="6" t="str">
        <f t="shared" si="258"/>
        <v/>
      </c>
      <c r="AZ636" s="6" t="str">
        <f t="shared" si="259"/>
        <v/>
      </c>
      <c r="BA636" s="6" t="str">
        <f t="shared" si="260"/>
        <v/>
      </c>
      <c r="BB636" s="6" t="str">
        <f t="shared" si="261"/>
        <v/>
      </c>
      <c r="BC636" s="40"/>
      <c r="BI636" t="s">
        <v>279</v>
      </c>
      <c r="CS636" s="286"/>
      <c r="CT636" s="288"/>
      <c r="CU636" s="331" t="str">
        <f t="shared" si="240"/>
        <v/>
      </c>
      <c r="CV636" s="1" t="str">
        <f t="shared" si="262"/>
        <v/>
      </c>
      <c r="CW636" s="1" t="str">
        <f t="shared" si="263"/>
        <v/>
      </c>
      <c r="CZ636" s="343" t="str">
        <f t="shared" si="241"/>
        <v/>
      </c>
    </row>
    <row r="637" spans="1:104" s="1" customFormat="1" ht="13.5" customHeight="1" x14ac:dyDescent="0.2">
      <c r="A637" s="61">
        <v>622</v>
      </c>
      <c r="B637" s="218"/>
      <c r="C637" s="218"/>
      <c r="D637" s="218"/>
      <c r="E637" s="218"/>
      <c r="F637" s="218"/>
      <c r="G637" s="218"/>
      <c r="H637" s="218"/>
      <c r="I637" s="218"/>
      <c r="J637" s="218"/>
      <c r="K637" s="218"/>
      <c r="L637" s="219"/>
      <c r="M637" s="218"/>
      <c r="N637" s="254"/>
      <c r="O637" s="255"/>
      <c r="P637" s="293" t="str">
        <f>IF(G637="R",IF(OR(AND(実績自動車一覧!H637=SUM(実績事業所!$B$2-1),3&lt;実績自動車一覧!I637),AND(実績自動車一覧!H637=実績事業所!$B$2,4&gt;実績自動車一覧!I637)),"新規",""),"")</f>
        <v/>
      </c>
      <c r="Q637" s="290"/>
      <c r="R637" s="259"/>
      <c r="S637" s="204"/>
      <c r="T637" s="84"/>
      <c r="U637" s="85"/>
      <c r="V637" s="86"/>
      <c r="W637" s="87"/>
      <c r="X637" s="87"/>
      <c r="Y637" s="106"/>
      <c r="Z637" s="16"/>
      <c r="AA637" s="15" t="str">
        <f t="shared" si="242"/>
        <v/>
      </c>
      <c r="AB637" s="15" t="str">
        <f t="shared" si="243"/>
        <v/>
      </c>
      <c r="AC637" s="14" t="str">
        <f t="shared" si="244"/>
        <v/>
      </c>
      <c r="AD637" s="6" t="e">
        <f t="shared" si="245"/>
        <v>#N/A</v>
      </c>
      <c r="AE637" s="6" t="e">
        <f t="shared" si="246"/>
        <v>#N/A</v>
      </c>
      <c r="AF637" s="6" t="e">
        <f t="shared" si="247"/>
        <v>#N/A</v>
      </c>
      <c r="AG637" s="6" t="str">
        <f t="shared" si="248"/>
        <v/>
      </c>
      <c r="AH637" s="6">
        <f t="shared" si="249"/>
        <v>1</v>
      </c>
      <c r="AI637" s="6" t="e">
        <f t="shared" si="250"/>
        <v>#N/A</v>
      </c>
      <c r="AJ637" s="6" t="e">
        <f t="shared" si="251"/>
        <v>#N/A</v>
      </c>
      <c r="AK637" s="6" t="e">
        <f t="shared" si="252"/>
        <v>#N/A</v>
      </c>
      <c r="AL637" s="6" t="e">
        <f t="shared" si="253"/>
        <v>#N/A</v>
      </c>
      <c r="AM637" s="7" t="str">
        <f t="shared" si="254"/>
        <v xml:space="preserve"> </v>
      </c>
      <c r="AN637" s="6" t="e">
        <f t="shared" si="255"/>
        <v>#N/A</v>
      </c>
      <c r="AO637" s="6"/>
      <c r="AP637" s="6"/>
      <c r="AQ637" s="6"/>
      <c r="AR637" s="6"/>
      <c r="AS637" s="6"/>
      <c r="AT637" s="6"/>
      <c r="AU637" s="6"/>
      <c r="AV637" s="6"/>
      <c r="AW637" s="6">
        <f t="shared" si="256"/>
        <v>0</v>
      </c>
      <c r="AX637" s="6" t="e">
        <f t="shared" si="257"/>
        <v>#N/A</v>
      </c>
      <c r="AY637" s="6" t="str">
        <f t="shared" si="258"/>
        <v/>
      </c>
      <c r="AZ637" s="6" t="str">
        <f t="shared" si="259"/>
        <v/>
      </c>
      <c r="BA637" s="6" t="str">
        <f t="shared" si="260"/>
        <v/>
      </c>
      <c r="BB637" s="6" t="str">
        <f t="shared" si="261"/>
        <v/>
      </c>
      <c r="BC637" s="40"/>
      <c r="BI637" t="s">
        <v>280</v>
      </c>
      <c r="CS637" s="286"/>
      <c r="CT637" s="288"/>
      <c r="CU637" s="331" t="str">
        <f t="shared" si="240"/>
        <v/>
      </c>
      <c r="CV637" s="1" t="str">
        <f t="shared" si="262"/>
        <v/>
      </c>
      <c r="CW637" s="1" t="str">
        <f t="shared" si="263"/>
        <v/>
      </c>
      <c r="CZ637" s="343" t="str">
        <f t="shared" si="241"/>
        <v/>
      </c>
    </row>
    <row r="638" spans="1:104" s="1" customFormat="1" ht="13.5" customHeight="1" x14ac:dyDescent="0.2">
      <c r="A638" s="61">
        <v>623</v>
      </c>
      <c r="B638" s="218"/>
      <c r="C638" s="218"/>
      <c r="D638" s="218"/>
      <c r="E638" s="218"/>
      <c r="F638" s="218"/>
      <c r="G638" s="218"/>
      <c r="H638" s="218"/>
      <c r="I638" s="218"/>
      <c r="J638" s="218"/>
      <c r="K638" s="218"/>
      <c r="L638" s="219"/>
      <c r="M638" s="218"/>
      <c r="N638" s="254"/>
      <c r="O638" s="255"/>
      <c r="P638" s="293" t="str">
        <f>IF(G638="R",IF(OR(AND(実績自動車一覧!H638=SUM(実績事業所!$B$2-1),3&lt;実績自動車一覧!I638),AND(実績自動車一覧!H638=実績事業所!$B$2,4&gt;実績自動車一覧!I638)),"新規",""),"")</f>
        <v/>
      </c>
      <c r="Q638" s="290"/>
      <c r="R638" s="259"/>
      <c r="S638" s="204"/>
      <c r="T638" s="84"/>
      <c r="U638" s="85"/>
      <c r="V638" s="86"/>
      <c r="W638" s="87"/>
      <c r="X638" s="87"/>
      <c r="Y638" s="106"/>
      <c r="Z638" s="16"/>
      <c r="AA638" s="15" t="str">
        <f t="shared" si="242"/>
        <v/>
      </c>
      <c r="AB638" s="15" t="str">
        <f t="shared" si="243"/>
        <v/>
      </c>
      <c r="AC638" s="14" t="str">
        <f t="shared" si="244"/>
        <v/>
      </c>
      <c r="AD638" s="6" t="e">
        <f t="shared" si="245"/>
        <v>#N/A</v>
      </c>
      <c r="AE638" s="6" t="e">
        <f t="shared" si="246"/>
        <v>#N/A</v>
      </c>
      <c r="AF638" s="6" t="e">
        <f t="shared" si="247"/>
        <v>#N/A</v>
      </c>
      <c r="AG638" s="6" t="str">
        <f t="shared" si="248"/>
        <v/>
      </c>
      <c r="AH638" s="6">
        <f t="shared" si="249"/>
        <v>1</v>
      </c>
      <c r="AI638" s="6" t="e">
        <f t="shared" si="250"/>
        <v>#N/A</v>
      </c>
      <c r="AJ638" s="6" t="e">
        <f t="shared" si="251"/>
        <v>#N/A</v>
      </c>
      <c r="AK638" s="6" t="e">
        <f t="shared" si="252"/>
        <v>#N/A</v>
      </c>
      <c r="AL638" s="6" t="e">
        <f t="shared" si="253"/>
        <v>#N/A</v>
      </c>
      <c r="AM638" s="7" t="str">
        <f t="shared" si="254"/>
        <v xml:space="preserve"> </v>
      </c>
      <c r="AN638" s="6" t="e">
        <f t="shared" si="255"/>
        <v>#N/A</v>
      </c>
      <c r="AO638" s="6"/>
      <c r="AP638" s="6"/>
      <c r="AQ638" s="6"/>
      <c r="AR638" s="6"/>
      <c r="AS638" s="6"/>
      <c r="AT638" s="6"/>
      <c r="AU638" s="6"/>
      <c r="AV638" s="6"/>
      <c r="AW638" s="6">
        <f t="shared" si="256"/>
        <v>0</v>
      </c>
      <c r="AX638" s="6" t="e">
        <f t="shared" si="257"/>
        <v>#N/A</v>
      </c>
      <c r="AY638" s="6" t="str">
        <f t="shared" si="258"/>
        <v/>
      </c>
      <c r="AZ638" s="6" t="str">
        <f t="shared" si="259"/>
        <v/>
      </c>
      <c r="BA638" s="6" t="str">
        <f t="shared" si="260"/>
        <v/>
      </c>
      <c r="BB638" s="6" t="str">
        <f t="shared" si="261"/>
        <v/>
      </c>
      <c r="BC638" s="40"/>
      <c r="BI638" t="s">
        <v>281</v>
      </c>
      <c r="CS638" s="286"/>
      <c r="CT638" s="288"/>
      <c r="CU638" s="331" t="str">
        <f t="shared" si="240"/>
        <v/>
      </c>
      <c r="CV638" s="1" t="str">
        <f t="shared" si="262"/>
        <v/>
      </c>
      <c r="CW638" s="1" t="str">
        <f t="shared" si="263"/>
        <v/>
      </c>
      <c r="CZ638" s="343" t="str">
        <f t="shared" si="241"/>
        <v/>
      </c>
    </row>
    <row r="639" spans="1:104" s="1" customFormat="1" ht="13.5" customHeight="1" x14ac:dyDescent="0.2">
      <c r="A639" s="61">
        <v>624</v>
      </c>
      <c r="B639" s="218"/>
      <c r="C639" s="218"/>
      <c r="D639" s="218"/>
      <c r="E639" s="218"/>
      <c r="F639" s="218"/>
      <c r="G639" s="218"/>
      <c r="H639" s="218"/>
      <c r="I639" s="218"/>
      <c r="J639" s="218"/>
      <c r="K639" s="218"/>
      <c r="L639" s="219"/>
      <c r="M639" s="218"/>
      <c r="N639" s="254"/>
      <c r="O639" s="255"/>
      <c r="P639" s="293" t="str">
        <f>IF(G639="R",IF(OR(AND(実績自動車一覧!H639=SUM(実績事業所!$B$2-1),3&lt;実績自動車一覧!I639),AND(実績自動車一覧!H639=実績事業所!$B$2,4&gt;実績自動車一覧!I639)),"新規",""),"")</f>
        <v/>
      </c>
      <c r="Q639" s="290"/>
      <c r="R639" s="259"/>
      <c r="S639" s="204"/>
      <c r="T639" s="84"/>
      <c r="U639" s="85"/>
      <c r="V639" s="86"/>
      <c r="W639" s="87"/>
      <c r="X639" s="87"/>
      <c r="Y639" s="106"/>
      <c r="Z639" s="16"/>
      <c r="AA639" s="15" t="str">
        <f t="shared" si="242"/>
        <v/>
      </c>
      <c r="AB639" s="15" t="str">
        <f t="shared" si="243"/>
        <v/>
      </c>
      <c r="AC639" s="14" t="str">
        <f t="shared" si="244"/>
        <v/>
      </c>
      <c r="AD639" s="6" t="e">
        <f t="shared" si="245"/>
        <v>#N/A</v>
      </c>
      <c r="AE639" s="6" t="e">
        <f t="shared" si="246"/>
        <v>#N/A</v>
      </c>
      <c r="AF639" s="6" t="e">
        <f t="shared" si="247"/>
        <v>#N/A</v>
      </c>
      <c r="AG639" s="6" t="str">
        <f t="shared" si="248"/>
        <v/>
      </c>
      <c r="AH639" s="6">
        <f t="shared" si="249"/>
        <v>1</v>
      </c>
      <c r="AI639" s="6" t="e">
        <f t="shared" si="250"/>
        <v>#N/A</v>
      </c>
      <c r="AJ639" s="6" t="e">
        <f t="shared" si="251"/>
        <v>#N/A</v>
      </c>
      <c r="AK639" s="6" t="e">
        <f t="shared" si="252"/>
        <v>#N/A</v>
      </c>
      <c r="AL639" s="6" t="e">
        <f t="shared" si="253"/>
        <v>#N/A</v>
      </c>
      <c r="AM639" s="7" t="str">
        <f t="shared" si="254"/>
        <v xml:space="preserve"> </v>
      </c>
      <c r="AN639" s="6" t="e">
        <f t="shared" si="255"/>
        <v>#N/A</v>
      </c>
      <c r="AO639" s="6"/>
      <c r="AP639" s="6"/>
      <c r="AQ639" s="6"/>
      <c r="AR639" s="6"/>
      <c r="AS639" s="6"/>
      <c r="AT639" s="6"/>
      <c r="AU639" s="6"/>
      <c r="AV639" s="6"/>
      <c r="AW639" s="6">
        <f t="shared" si="256"/>
        <v>0</v>
      </c>
      <c r="AX639" s="6" t="e">
        <f t="shared" si="257"/>
        <v>#N/A</v>
      </c>
      <c r="AY639" s="6" t="str">
        <f t="shared" si="258"/>
        <v/>
      </c>
      <c r="AZ639" s="6" t="str">
        <f t="shared" si="259"/>
        <v/>
      </c>
      <c r="BA639" s="6" t="str">
        <f t="shared" si="260"/>
        <v/>
      </c>
      <c r="BB639" s="6" t="str">
        <f t="shared" si="261"/>
        <v/>
      </c>
      <c r="BC639" s="40"/>
      <c r="BI639" t="s">
        <v>282</v>
      </c>
      <c r="CS639" s="286"/>
      <c r="CT639" s="288"/>
      <c r="CU639" s="331" t="str">
        <f t="shared" si="240"/>
        <v/>
      </c>
      <c r="CV639" s="1" t="str">
        <f t="shared" si="262"/>
        <v/>
      </c>
      <c r="CW639" s="1" t="str">
        <f t="shared" si="263"/>
        <v/>
      </c>
      <c r="CZ639" s="343" t="str">
        <f t="shared" si="241"/>
        <v/>
      </c>
    </row>
    <row r="640" spans="1:104" s="1" customFormat="1" ht="13.5" customHeight="1" x14ac:dyDescent="0.2">
      <c r="A640" s="61">
        <v>625</v>
      </c>
      <c r="B640" s="218"/>
      <c r="C640" s="218"/>
      <c r="D640" s="218"/>
      <c r="E640" s="218"/>
      <c r="F640" s="218"/>
      <c r="G640" s="218"/>
      <c r="H640" s="218"/>
      <c r="I640" s="218"/>
      <c r="J640" s="218"/>
      <c r="K640" s="218"/>
      <c r="L640" s="219"/>
      <c r="M640" s="218"/>
      <c r="N640" s="254"/>
      <c r="O640" s="255"/>
      <c r="P640" s="293" t="str">
        <f>IF(G640="R",IF(OR(AND(実績自動車一覧!H640=SUM(実績事業所!$B$2-1),3&lt;実績自動車一覧!I640),AND(実績自動車一覧!H640=実績事業所!$B$2,4&gt;実績自動車一覧!I640)),"新規",""),"")</f>
        <v/>
      </c>
      <c r="Q640" s="290"/>
      <c r="R640" s="259"/>
      <c r="S640" s="204"/>
      <c r="T640" s="84"/>
      <c r="U640" s="85"/>
      <c r="V640" s="86"/>
      <c r="W640" s="87"/>
      <c r="X640" s="87"/>
      <c r="Y640" s="106"/>
      <c r="Z640" s="16"/>
      <c r="AA640" s="15" t="str">
        <f t="shared" si="242"/>
        <v/>
      </c>
      <c r="AB640" s="15" t="str">
        <f t="shared" si="243"/>
        <v/>
      </c>
      <c r="AC640" s="14" t="str">
        <f t="shared" si="244"/>
        <v/>
      </c>
      <c r="AD640" s="6" t="e">
        <f t="shared" si="245"/>
        <v>#N/A</v>
      </c>
      <c r="AE640" s="6" t="e">
        <f t="shared" si="246"/>
        <v>#N/A</v>
      </c>
      <c r="AF640" s="6" t="e">
        <f t="shared" si="247"/>
        <v>#N/A</v>
      </c>
      <c r="AG640" s="6" t="str">
        <f t="shared" si="248"/>
        <v/>
      </c>
      <c r="AH640" s="6">
        <f t="shared" si="249"/>
        <v>1</v>
      </c>
      <c r="AI640" s="6" t="e">
        <f t="shared" si="250"/>
        <v>#N/A</v>
      </c>
      <c r="AJ640" s="6" t="e">
        <f t="shared" si="251"/>
        <v>#N/A</v>
      </c>
      <c r="AK640" s="6" t="e">
        <f t="shared" si="252"/>
        <v>#N/A</v>
      </c>
      <c r="AL640" s="6" t="e">
        <f t="shared" si="253"/>
        <v>#N/A</v>
      </c>
      <c r="AM640" s="7" t="str">
        <f t="shared" si="254"/>
        <v xml:space="preserve"> </v>
      </c>
      <c r="AN640" s="6" t="e">
        <f t="shared" si="255"/>
        <v>#N/A</v>
      </c>
      <c r="AO640" s="6"/>
      <c r="AP640" s="6"/>
      <c r="AQ640" s="6"/>
      <c r="AR640" s="6"/>
      <c r="AS640" s="6"/>
      <c r="AT640" s="6"/>
      <c r="AU640" s="6"/>
      <c r="AV640" s="6"/>
      <c r="AW640" s="6">
        <f t="shared" si="256"/>
        <v>0</v>
      </c>
      <c r="AX640" s="6" t="e">
        <f t="shared" si="257"/>
        <v>#N/A</v>
      </c>
      <c r="AY640" s="6" t="str">
        <f t="shared" si="258"/>
        <v/>
      </c>
      <c r="AZ640" s="6" t="str">
        <f t="shared" si="259"/>
        <v/>
      </c>
      <c r="BA640" s="6" t="str">
        <f t="shared" si="260"/>
        <v/>
      </c>
      <c r="BB640" s="6" t="str">
        <f t="shared" si="261"/>
        <v/>
      </c>
      <c r="BC640" s="40"/>
      <c r="BI640" t="s">
        <v>283</v>
      </c>
      <c r="CS640" s="286"/>
      <c r="CT640" s="288"/>
      <c r="CU640" s="331" t="str">
        <f t="shared" si="240"/>
        <v/>
      </c>
      <c r="CV640" s="1" t="str">
        <f t="shared" si="262"/>
        <v/>
      </c>
      <c r="CW640" s="1" t="str">
        <f t="shared" si="263"/>
        <v/>
      </c>
      <c r="CZ640" s="343" t="str">
        <f t="shared" si="241"/>
        <v/>
      </c>
    </row>
    <row r="641" spans="1:104" s="1" customFormat="1" ht="13.5" customHeight="1" x14ac:dyDescent="0.2">
      <c r="A641" s="61">
        <v>626</v>
      </c>
      <c r="B641" s="218"/>
      <c r="C641" s="218"/>
      <c r="D641" s="218"/>
      <c r="E641" s="218"/>
      <c r="F641" s="218"/>
      <c r="G641" s="218"/>
      <c r="H641" s="218"/>
      <c r="I641" s="218"/>
      <c r="J641" s="218"/>
      <c r="K641" s="218"/>
      <c r="L641" s="219"/>
      <c r="M641" s="218"/>
      <c r="N641" s="254"/>
      <c r="O641" s="255"/>
      <c r="P641" s="293" t="str">
        <f>IF(G641="R",IF(OR(AND(実績自動車一覧!H641=SUM(実績事業所!$B$2-1),3&lt;実績自動車一覧!I641),AND(実績自動車一覧!H641=実績事業所!$B$2,4&gt;実績自動車一覧!I641)),"新規",""),"")</f>
        <v/>
      </c>
      <c r="Q641" s="290"/>
      <c r="R641" s="259"/>
      <c r="S641" s="204"/>
      <c r="T641" s="84"/>
      <c r="U641" s="85"/>
      <c r="V641" s="86"/>
      <c r="W641" s="87"/>
      <c r="X641" s="87"/>
      <c r="Y641" s="106"/>
      <c r="Z641" s="16"/>
      <c r="AA641" s="15" t="str">
        <f t="shared" si="242"/>
        <v/>
      </c>
      <c r="AB641" s="15" t="str">
        <f t="shared" si="243"/>
        <v/>
      </c>
      <c r="AC641" s="14" t="str">
        <f t="shared" si="244"/>
        <v/>
      </c>
      <c r="AD641" s="6" t="e">
        <f t="shared" si="245"/>
        <v>#N/A</v>
      </c>
      <c r="AE641" s="6" t="e">
        <f t="shared" si="246"/>
        <v>#N/A</v>
      </c>
      <c r="AF641" s="6" t="e">
        <f t="shared" si="247"/>
        <v>#N/A</v>
      </c>
      <c r="AG641" s="6" t="str">
        <f t="shared" si="248"/>
        <v/>
      </c>
      <c r="AH641" s="6">
        <f t="shared" si="249"/>
        <v>1</v>
      </c>
      <c r="AI641" s="6" t="e">
        <f t="shared" si="250"/>
        <v>#N/A</v>
      </c>
      <c r="AJ641" s="6" t="e">
        <f t="shared" si="251"/>
        <v>#N/A</v>
      </c>
      <c r="AK641" s="6" t="e">
        <f t="shared" si="252"/>
        <v>#N/A</v>
      </c>
      <c r="AL641" s="6" t="e">
        <f t="shared" si="253"/>
        <v>#N/A</v>
      </c>
      <c r="AM641" s="7" t="str">
        <f t="shared" si="254"/>
        <v xml:space="preserve"> </v>
      </c>
      <c r="AN641" s="6" t="e">
        <f t="shared" si="255"/>
        <v>#N/A</v>
      </c>
      <c r="AO641" s="6"/>
      <c r="AP641" s="6"/>
      <c r="AQ641" s="6"/>
      <c r="AR641" s="6"/>
      <c r="AS641" s="6"/>
      <c r="AT641" s="6"/>
      <c r="AU641" s="6"/>
      <c r="AV641" s="6"/>
      <c r="AW641" s="6">
        <f t="shared" si="256"/>
        <v>0</v>
      </c>
      <c r="AX641" s="6" t="e">
        <f t="shared" si="257"/>
        <v>#N/A</v>
      </c>
      <c r="AY641" s="6" t="str">
        <f t="shared" si="258"/>
        <v/>
      </c>
      <c r="AZ641" s="6" t="str">
        <f t="shared" si="259"/>
        <v/>
      </c>
      <c r="BA641" s="6" t="str">
        <f t="shared" si="260"/>
        <v/>
      </c>
      <c r="BB641" s="6" t="str">
        <f t="shared" si="261"/>
        <v/>
      </c>
      <c r="BC641" s="40"/>
      <c r="BI641" t="s">
        <v>284</v>
      </c>
      <c r="CS641" s="286"/>
      <c r="CT641" s="288"/>
      <c r="CU641" s="331" t="str">
        <f t="shared" si="240"/>
        <v/>
      </c>
      <c r="CV641" s="1" t="str">
        <f t="shared" si="262"/>
        <v/>
      </c>
      <c r="CW641" s="1" t="str">
        <f t="shared" si="263"/>
        <v/>
      </c>
      <c r="CZ641" s="343" t="str">
        <f t="shared" si="241"/>
        <v/>
      </c>
    </row>
    <row r="642" spans="1:104" s="1" customFormat="1" ht="13.5" customHeight="1" x14ac:dyDescent="0.2">
      <c r="A642" s="61">
        <v>627</v>
      </c>
      <c r="B642" s="218"/>
      <c r="C642" s="218"/>
      <c r="D642" s="218"/>
      <c r="E642" s="218"/>
      <c r="F642" s="218"/>
      <c r="G642" s="218"/>
      <c r="H642" s="218"/>
      <c r="I642" s="218"/>
      <c r="J642" s="218"/>
      <c r="K642" s="218"/>
      <c r="L642" s="219"/>
      <c r="M642" s="218"/>
      <c r="N642" s="254"/>
      <c r="O642" s="255"/>
      <c r="P642" s="293" t="str">
        <f>IF(G642="R",IF(OR(AND(実績自動車一覧!H642=SUM(実績事業所!$B$2-1),3&lt;実績自動車一覧!I642),AND(実績自動車一覧!H642=実績事業所!$B$2,4&gt;実績自動車一覧!I642)),"新規",""),"")</f>
        <v/>
      </c>
      <c r="Q642" s="290"/>
      <c r="R642" s="259"/>
      <c r="S642" s="204"/>
      <c r="T642" s="84"/>
      <c r="U642" s="85"/>
      <c r="V642" s="86"/>
      <c r="W642" s="87"/>
      <c r="X642" s="87"/>
      <c r="Y642" s="106"/>
      <c r="Z642" s="16"/>
      <c r="AA642" s="15" t="str">
        <f t="shared" si="242"/>
        <v/>
      </c>
      <c r="AB642" s="15" t="str">
        <f t="shared" si="243"/>
        <v/>
      </c>
      <c r="AC642" s="14" t="str">
        <f t="shared" si="244"/>
        <v/>
      </c>
      <c r="AD642" s="6" t="e">
        <f t="shared" si="245"/>
        <v>#N/A</v>
      </c>
      <c r="AE642" s="6" t="e">
        <f t="shared" si="246"/>
        <v>#N/A</v>
      </c>
      <c r="AF642" s="6" t="e">
        <f t="shared" si="247"/>
        <v>#N/A</v>
      </c>
      <c r="AG642" s="6" t="str">
        <f t="shared" si="248"/>
        <v/>
      </c>
      <c r="AH642" s="6">
        <f t="shared" si="249"/>
        <v>1</v>
      </c>
      <c r="AI642" s="6" t="e">
        <f t="shared" si="250"/>
        <v>#N/A</v>
      </c>
      <c r="AJ642" s="6" t="e">
        <f t="shared" si="251"/>
        <v>#N/A</v>
      </c>
      <c r="AK642" s="6" t="e">
        <f t="shared" si="252"/>
        <v>#N/A</v>
      </c>
      <c r="AL642" s="6" t="e">
        <f t="shared" si="253"/>
        <v>#N/A</v>
      </c>
      <c r="AM642" s="7" t="str">
        <f t="shared" si="254"/>
        <v xml:space="preserve"> </v>
      </c>
      <c r="AN642" s="6" t="e">
        <f t="shared" si="255"/>
        <v>#N/A</v>
      </c>
      <c r="AO642" s="6"/>
      <c r="AP642" s="6"/>
      <c r="AQ642" s="6"/>
      <c r="AR642" s="6"/>
      <c r="AS642" s="6"/>
      <c r="AT642" s="6"/>
      <c r="AU642" s="6"/>
      <c r="AV642" s="6"/>
      <c r="AW642" s="6">
        <f t="shared" si="256"/>
        <v>0</v>
      </c>
      <c r="AX642" s="6" t="e">
        <f t="shared" si="257"/>
        <v>#N/A</v>
      </c>
      <c r="AY642" s="6" t="str">
        <f t="shared" si="258"/>
        <v/>
      </c>
      <c r="AZ642" s="6" t="str">
        <f t="shared" si="259"/>
        <v/>
      </c>
      <c r="BA642" s="6" t="str">
        <f t="shared" si="260"/>
        <v/>
      </c>
      <c r="BB642" s="6" t="str">
        <f t="shared" si="261"/>
        <v/>
      </c>
      <c r="BC642" s="40"/>
      <c r="BI642" t="s">
        <v>285</v>
      </c>
      <c r="CS642" s="286"/>
      <c r="CT642" s="288"/>
      <c r="CU642" s="331" t="str">
        <f t="shared" si="240"/>
        <v/>
      </c>
      <c r="CV642" s="1" t="str">
        <f t="shared" si="262"/>
        <v/>
      </c>
      <c r="CW642" s="1" t="str">
        <f t="shared" si="263"/>
        <v/>
      </c>
      <c r="CZ642" s="343" t="str">
        <f t="shared" si="241"/>
        <v/>
      </c>
    </row>
    <row r="643" spans="1:104" s="1" customFormat="1" ht="13.5" customHeight="1" x14ac:dyDescent="0.2">
      <c r="A643" s="61">
        <v>628</v>
      </c>
      <c r="B643" s="218"/>
      <c r="C643" s="218"/>
      <c r="D643" s="218"/>
      <c r="E643" s="218"/>
      <c r="F643" s="218"/>
      <c r="G643" s="218"/>
      <c r="H643" s="218"/>
      <c r="I643" s="218"/>
      <c r="J643" s="218"/>
      <c r="K643" s="218"/>
      <c r="L643" s="219"/>
      <c r="M643" s="218"/>
      <c r="N643" s="254"/>
      <c r="O643" s="255"/>
      <c r="P643" s="293" t="str">
        <f>IF(G643="R",IF(OR(AND(実績自動車一覧!H643=SUM(実績事業所!$B$2-1),3&lt;実績自動車一覧!I643),AND(実績自動車一覧!H643=実績事業所!$B$2,4&gt;実績自動車一覧!I643)),"新規",""),"")</f>
        <v/>
      </c>
      <c r="Q643" s="290"/>
      <c r="R643" s="259"/>
      <c r="S643" s="204"/>
      <c r="T643" s="84"/>
      <c r="U643" s="85"/>
      <c r="V643" s="86"/>
      <c r="W643" s="87"/>
      <c r="X643" s="87"/>
      <c r="Y643" s="106"/>
      <c r="Z643" s="16"/>
      <c r="AA643" s="15" t="str">
        <f t="shared" si="242"/>
        <v/>
      </c>
      <c r="AB643" s="15" t="str">
        <f t="shared" si="243"/>
        <v/>
      </c>
      <c r="AC643" s="14" t="str">
        <f t="shared" si="244"/>
        <v/>
      </c>
      <c r="AD643" s="6" t="e">
        <f t="shared" si="245"/>
        <v>#N/A</v>
      </c>
      <c r="AE643" s="6" t="e">
        <f t="shared" si="246"/>
        <v>#N/A</v>
      </c>
      <c r="AF643" s="6" t="e">
        <f t="shared" si="247"/>
        <v>#N/A</v>
      </c>
      <c r="AG643" s="6" t="str">
        <f t="shared" si="248"/>
        <v/>
      </c>
      <c r="AH643" s="6">
        <f t="shared" si="249"/>
        <v>1</v>
      </c>
      <c r="AI643" s="6" t="e">
        <f t="shared" si="250"/>
        <v>#N/A</v>
      </c>
      <c r="AJ643" s="6" t="e">
        <f t="shared" si="251"/>
        <v>#N/A</v>
      </c>
      <c r="AK643" s="6" t="e">
        <f t="shared" si="252"/>
        <v>#N/A</v>
      </c>
      <c r="AL643" s="6" t="e">
        <f t="shared" si="253"/>
        <v>#N/A</v>
      </c>
      <c r="AM643" s="7" t="str">
        <f t="shared" si="254"/>
        <v xml:space="preserve"> </v>
      </c>
      <c r="AN643" s="6" t="e">
        <f t="shared" si="255"/>
        <v>#N/A</v>
      </c>
      <c r="AO643" s="6"/>
      <c r="AP643" s="6"/>
      <c r="AQ643" s="6"/>
      <c r="AR643" s="6"/>
      <c r="AS643" s="6"/>
      <c r="AT643" s="6"/>
      <c r="AU643" s="6"/>
      <c r="AV643" s="6"/>
      <c r="AW643" s="6">
        <f t="shared" si="256"/>
        <v>0</v>
      </c>
      <c r="AX643" s="6" t="e">
        <f t="shared" si="257"/>
        <v>#N/A</v>
      </c>
      <c r="AY643" s="6" t="str">
        <f t="shared" si="258"/>
        <v/>
      </c>
      <c r="AZ643" s="6" t="str">
        <f t="shared" si="259"/>
        <v/>
      </c>
      <c r="BA643" s="6" t="str">
        <f t="shared" si="260"/>
        <v/>
      </c>
      <c r="BB643" s="6" t="str">
        <f t="shared" si="261"/>
        <v/>
      </c>
      <c r="BC643" s="40"/>
      <c r="BI643" t="s">
        <v>286</v>
      </c>
      <c r="CS643" s="286"/>
      <c r="CT643" s="288"/>
      <c r="CU643" s="331" t="str">
        <f t="shared" si="240"/>
        <v/>
      </c>
      <c r="CV643" s="1" t="str">
        <f t="shared" si="262"/>
        <v/>
      </c>
      <c r="CW643" s="1" t="str">
        <f t="shared" si="263"/>
        <v/>
      </c>
      <c r="CZ643" s="343" t="str">
        <f t="shared" si="241"/>
        <v/>
      </c>
    </row>
    <row r="644" spans="1:104" s="1" customFormat="1" ht="13.5" customHeight="1" x14ac:dyDescent="0.2">
      <c r="A644" s="61">
        <v>629</v>
      </c>
      <c r="B644" s="218"/>
      <c r="C644" s="218"/>
      <c r="D644" s="218"/>
      <c r="E644" s="218"/>
      <c r="F644" s="218"/>
      <c r="G644" s="218"/>
      <c r="H644" s="218"/>
      <c r="I644" s="218"/>
      <c r="J644" s="218"/>
      <c r="K644" s="218"/>
      <c r="L644" s="219"/>
      <c r="M644" s="218"/>
      <c r="N644" s="254"/>
      <c r="O644" s="255"/>
      <c r="P644" s="293" t="str">
        <f>IF(G644="R",IF(OR(AND(実績自動車一覧!H644=SUM(実績事業所!$B$2-1),3&lt;実績自動車一覧!I644),AND(実績自動車一覧!H644=実績事業所!$B$2,4&gt;実績自動車一覧!I644)),"新規",""),"")</f>
        <v/>
      </c>
      <c r="Q644" s="290"/>
      <c r="R644" s="259"/>
      <c r="S644" s="204"/>
      <c r="T644" s="84"/>
      <c r="U644" s="85"/>
      <c r="V644" s="86"/>
      <c r="W644" s="87"/>
      <c r="X644" s="87"/>
      <c r="Y644" s="106"/>
      <c r="Z644" s="16"/>
      <c r="AA644" s="15" t="str">
        <f t="shared" si="242"/>
        <v/>
      </c>
      <c r="AB644" s="15" t="str">
        <f t="shared" si="243"/>
        <v/>
      </c>
      <c r="AC644" s="14" t="str">
        <f t="shared" si="244"/>
        <v/>
      </c>
      <c r="AD644" s="6" t="e">
        <f t="shared" si="245"/>
        <v>#N/A</v>
      </c>
      <c r="AE644" s="6" t="e">
        <f t="shared" si="246"/>
        <v>#N/A</v>
      </c>
      <c r="AF644" s="6" t="e">
        <f t="shared" si="247"/>
        <v>#N/A</v>
      </c>
      <c r="AG644" s="6" t="str">
        <f t="shared" si="248"/>
        <v/>
      </c>
      <c r="AH644" s="6">
        <f t="shared" si="249"/>
        <v>1</v>
      </c>
      <c r="AI644" s="6" t="e">
        <f t="shared" si="250"/>
        <v>#N/A</v>
      </c>
      <c r="AJ644" s="6" t="e">
        <f t="shared" si="251"/>
        <v>#N/A</v>
      </c>
      <c r="AK644" s="6" t="e">
        <f t="shared" si="252"/>
        <v>#N/A</v>
      </c>
      <c r="AL644" s="6" t="e">
        <f t="shared" si="253"/>
        <v>#N/A</v>
      </c>
      <c r="AM644" s="7" t="str">
        <f t="shared" si="254"/>
        <v xml:space="preserve"> </v>
      </c>
      <c r="AN644" s="6" t="e">
        <f t="shared" si="255"/>
        <v>#N/A</v>
      </c>
      <c r="AO644" s="6"/>
      <c r="AP644" s="6"/>
      <c r="AQ644" s="6"/>
      <c r="AR644" s="6"/>
      <c r="AS644" s="6"/>
      <c r="AT644" s="6"/>
      <c r="AU644" s="6"/>
      <c r="AV644" s="6"/>
      <c r="AW644" s="6">
        <f t="shared" si="256"/>
        <v>0</v>
      </c>
      <c r="AX644" s="6" t="e">
        <f t="shared" si="257"/>
        <v>#N/A</v>
      </c>
      <c r="AY644" s="6" t="str">
        <f t="shared" si="258"/>
        <v/>
      </c>
      <c r="AZ644" s="6" t="str">
        <f t="shared" si="259"/>
        <v/>
      </c>
      <c r="BA644" s="6" t="str">
        <f t="shared" si="260"/>
        <v/>
      </c>
      <c r="BB644" s="6" t="str">
        <f t="shared" si="261"/>
        <v/>
      </c>
      <c r="BC644" s="40"/>
      <c r="BI644" t="s">
        <v>287</v>
      </c>
      <c r="CS644" s="286"/>
      <c r="CT644" s="288"/>
      <c r="CU644" s="331" t="str">
        <f t="shared" si="240"/>
        <v/>
      </c>
      <c r="CV644" s="1" t="str">
        <f t="shared" si="262"/>
        <v/>
      </c>
      <c r="CW644" s="1" t="str">
        <f t="shared" si="263"/>
        <v/>
      </c>
      <c r="CZ644" s="343" t="str">
        <f t="shared" si="241"/>
        <v/>
      </c>
    </row>
    <row r="645" spans="1:104" s="1" customFormat="1" ht="13.5" customHeight="1" x14ac:dyDescent="0.2">
      <c r="A645" s="61">
        <v>630</v>
      </c>
      <c r="B645" s="218"/>
      <c r="C645" s="218"/>
      <c r="D645" s="218"/>
      <c r="E645" s="218"/>
      <c r="F645" s="218"/>
      <c r="G645" s="218"/>
      <c r="H645" s="218"/>
      <c r="I645" s="218"/>
      <c r="J645" s="218"/>
      <c r="K645" s="218"/>
      <c r="L645" s="219"/>
      <c r="M645" s="218"/>
      <c r="N645" s="254"/>
      <c r="O645" s="255"/>
      <c r="P645" s="293" t="str">
        <f>IF(G645="R",IF(OR(AND(実績自動車一覧!H645=SUM(実績事業所!$B$2-1),3&lt;実績自動車一覧!I645),AND(実績自動車一覧!H645=実績事業所!$B$2,4&gt;実績自動車一覧!I645)),"新規",""),"")</f>
        <v/>
      </c>
      <c r="Q645" s="290"/>
      <c r="R645" s="259"/>
      <c r="S645" s="204"/>
      <c r="T645" s="84"/>
      <c r="U645" s="85"/>
      <c r="V645" s="86"/>
      <c r="W645" s="87"/>
      <c r="X645" s="87"/>
      <c r="Y645" s="106"/>
      <c r="Z645" s="16"/>
      <c r="AA645" s="15" t="str">
        <f t="shared" si="242"/>
        <v/>
      </c>
      <c r="AB645" s="15" t="str">
        <f t="shared" si="243"/>
        <v/>
      </c>
      <c r="AC645" s="14" t="str">
        <f t="shared" si="244"/>
        <v/>
      </c>
      <c r="AD645" s="6" t="e">
        <f t="shared" si="245"/>
        <v>#N/A</v>
      </c>
      <c r="AE645" s="6" t="e">
        <f t="shared" si="246"/>
        <v>#N/A</v>
      </c>
      <c r="AF645" s="6" t="e">
        <f t="shared" si="247"/>
        <v>#N/A</v>
      </c>
      <c r="AG645" s="6" t="str">
        <f t="shared" si="248"/>
        <v/>
      </c>
      <c r="AH645" s="6">
        <f t="shared" si="249"/>
        <v>1</v>
      </c>
      <c r="AI645" s="6" t="e">
        <f t="shared" si="250"/>
        <v>#N/A</v>
      </c>
      <c r="AJ645" s="6" t="e">
        <f t="shared" si="251"/>
        <v>#N/A</v>
      </c>
      <c r="AK645" s="6" t="e">
        <f t="shared" si="252"/>
        <v>#N/A</v>
      </c>
      <c r="AL645" s="6" t="e">
        <f t="shared" si="253"/>
        <v>#N/A</v>
      </c>
      <c r="AM645" s="7" t="str">
        <f t="shared" si="254"/>
        <v xml:space="preserve"> </v>
      </c>
      <c r="AN645" s="6" t="e">
        <f t="shared" si="255"/>
        <v>#N/A</v>
      </c>
      <c r="AO645" s="6"/>
      <c r="AP645" s="6"/>
      <c r="AQ645" s="6"/>
      <c r="AR645" s="6"/>
      <c r="AS645" s="6"/>
      <c r="AT645" s="6"/>
      <c r="AU645" s="6"/>
      <c r="AV645" s="6"/>
      <c r="AW645" s="6">
        <f t="shared" si="256"/>
        <v>0</v>
      </c>
      <c r="AX645" s="6" t="e">
        <f t="shared" si="257"/>
        <v>#N/A</v>
      </c>
      <c r="AY645" s="6" t="str">
        <f t="shared" si="258"/>
        <v/>
      </c>
      <c r="AZ645" s="6" t="str">
        <f t="shared" si="259"/>
        <v/>
      </c>
      <c r="BA645" s="6" t="str">
        <f t="shared" si="260"/>
        <v/>
      </c>
      <c r="BB645" s="6" t="str">
        <f t="shared" si="261"/>
        <v/>
      </c>
      <c r="BC645" s="40"/>
      <c r="BI645" t="s">
        <v>288</v>
      </c>
      <c r="CS645" s="286"/>
      <c r="CT645" s="288"/>
      <c r="CU645" s="331" t="str">
        <f t="shared" si="240"/>
        <v/>
      </c>
      <c r="CV645" s="1" t="str">
        <f t="shared" si="262"/>
        <v/>
      </c>
      <c r="CW645" s="1" t="str">
        <f t="shared" si="263"/>
        <v/>
      </c>
      <c r="CZ645" s="343" t="str">
        <f t="shared" si="241"/>
        <v/>
      </c>
    </row>
    <row r="646" spans="1:104" s="1" customFormat="1" ht="13.5" customHeight="1" x14ac:dyDescent="0.2">
      <c r="A646" s="61">
        <v>631</v>
      </c>
      <c r="B646" s="218"/>
      <c r="C646" s="218"/>
      <c r="D646" s="218"/>
      <c r="E646" s="218"/>
      <c r="F646" s="218"/>
      <c r="G646" s="218"/>
      <c r="H646" s="218"/>
      <c r="I646" s="218"/>
      <c r="J646" s="218"/>
      <c r="K646" s="218"/>
      <c r="L646" s="219"/>
      <c r="M646" s="218"/>
      <c r="N646" s="254"/>
      <c r="O646" s="255"/>
      <c r="P646" s="293" t="str">
        <f>IF(G646="R",IF(OR(AND(実績自動車一覧!H646=SUM(実績事業所!$B$2-1),3&lt;実績自動車一覧!I646),AND(実績自動車一覧!H646=実績事業所!$B$2,4&gt;実績自動車一覧!I646)),"新規",""),"")</f>
        <v/>
      </c>
      <c r="Q646" s="290"/>
      <c r="R646" s="259"/>
      <c r="S646" s="204"/>
      <c r="T646" s="84"/>
      <c r="U646" s="85"/>
      <c r="V646" s="86"/>
      <c r="W646" s="87"/>
      <c r="X646" s="87"/>
      <c r="Y646" s="106"/>
      <c r="Z646" s="16"/>
      <c r="AA646" s="15" t="str">
        <f t="shared" si="242"/>
        <v/>
      </c>
      <c r="AB646" s="15" t="str">
        <f t="shared" si="243"/>
        <v/>
      </c>
      <c r="AC646" s="14" t="str">
        <f t="shared" si="244"/>
        <v/>
      </c>
      <c r="AD646" s="6" t="e">
        <f t="shared" si="245"/>
        <v>#N/A</v>
      </c>
      <c r="AE646" s="6" t="e">
        <f t="shared" si="246"/>
        <v>#N/A</v>
      </c>
      <c r="AF646" s="6" t="e">
        <f t="shared" si="247"/>
        <v>#N/A</v>
      </c>
      <c r="AG646" s="6" t="str">
        <f t="shared" si="248"/>
        <v/>
      </c>
      <c r="AH646" s="6">
        <f t="shared" si="249"/>
        <v>1</v>
      </c>
      <c r="AI646" s="6" t="e">
        <f t="shared" si="250"/>
        <v>#N/A</v>
      </c>
      <c r="AJ646" s="6" t="e">
        <f t="shared" si="251"/>
        <v>#N/A</v>
      </c>
      <c r="AK646" s="6" t="e">
        <f t="shared" si="252"/>
        <v>#N/A</v>
      </c>
      <c r="AL646" s="6" t="e">
        <f t="shared" si="253"/>
        <v>#N/A</v>
      </c>
      <c r="AM646" s="7" t="str">
        <f t="shared" si="254"/>
        <v xml:space="preserve"> </v>
      </c>
      <c r="AN646" s="6" t="e">
        <f t="shared" si="255"/>
        <v>#N/A</v>
      </c>
      <c r="AO646" s="6"/>
      <c r="AP646" s="6"/>
      <c r="AQ646" s="6"/>
      <c r="AR646" s="6"/>
      <c r="AS646" s="6"/>
      <c r="AT646" s="6"/>
      <c r="AU646" s="6"/>
      <c r="AV646" s="6"/>
      <c r="AW646" s="6">
        <f t="shared" si="256"/>
        <v>0</v>
      </c>
      <c r="AX646" s="6" t="e">
        <f t="shared" si="257"/>
        <v>#N/A</v>
      </c>
      <c r="AY646" s="6" t="str">
        <f t="shared" si="258"/>
        <v/>
      </c>
      <c r="AZ646" s="6" t="str">
        <f t="shared" si="259"/>
        <v/>
      </c>
      <c r="BA646" s="6" t="str">
        <f t="shared" si="260"/>
        <v/>
      </c>
      <c r="BB646" s="6" t="str">
        <f t="shared" si="261"/>
        <v/>
      </c>
      <c r="BC646" s="40"/>
      <c r="BI646" t="s">
        <v>289</v>
      </c>
      <c r="CS646" s="286"/>
      <c r="CT646" s="288"/>
      <c r="CU646" s="331" t="str">
        <f t="shared" si="240"/>
        <v/>
      </c>
      <c r="CV646" s="1" t="str">
        <f t="shared" si="262"/>
        <v/>
      </c>
      <c r="CW646" s="1" t="str">
        <f t="shared" si="263"/>
        <v/>
      </c>
      <c r="CZ646" s="343" t="str">
        <f t="shared" si="241"/>
        <v/>
      </c>
    </row>
    <row r="647" spans="1:104" s="1" customFormat="1" ht="13.5" customHeight="1" x14ac:dyDescent="0.2">
      <c r="A647" s="61">
        <v>632</v>
      </c>
      <c r="B647" s="218"/>
      <c r="C647" s="218"/>
      <c r="D647" s="218"/>
      <c r="E647" s="218"/>
      <c r="F647" s="218"/>
      <c r="G647" s="218"/>
      <c r="H647" s="218"/>
      <c r="I647" s="218"/>
      <c r="J647" s="218"/>
      <c r="K647" s="218"/>
      <c r="L647" s="219"/>
      <c r="M647" s="218"/>
      <c r="N647" s="254"/>
      <c r="O647" s="255"/>
      <c r="P647" s="293" t="str">
        <f>IF(G647="R",IF(OR(AND(実績自動車一覧!H647=SUM(実績事業所!$B$2-1),3&lt;実績自動車一覧!I647),AND(実績自動車一覧!H647=実績事業所!$B$2,4&gt;実績自動車一覧!I647)),"新規",""),"")</f>
        <v/>
      </c>
      <c r="Q647" s="290"/>
      <c r="R647" s="259"/>
      <c r="S647" s="204"/>
      <c r="T647" s="84"/>
      <c r="U647" s="85"/>
      <c r="V647" s="86"/>
      <c r="W647" s="87"/>
      <c r="X647" s="87"/>
      <c r="Y647" s="106"/>
      <c r="Z647" s="16"/>
      <c r="AA647" s="15" t="str">
        <f t="shared" si="242"/>
        <v/>
      </c>
      <c r="AB647" s="15" t="str">
        <f t="shared" si="243"/>
        <v/>
      </c>
      <c r="AC647" s="14" t="str">
        <f t="shared" si="244"/>
        <v/>
      </c>
      <c r="AD647" s="6" t="e">
        <f t="shared" si="245"/>
        <v>#N/A</v>
      </c>
      <c r="AE647" s="6" t="e">
        <f t="shared" si="246"/>
        <v>#N/A</v>
      </c>
      <c r="AF647" s="6" t="e">
        <f t="shared" si="247"/>
        <v>#N/A</v>
      </c>
      <c r="AG647" s="6" t="str">
        <f t="shared" si="248"/>
        <v/>
      </c>
      <c r="AH647" s="6">
        <f t="shared" si="249"/>
        <v>1</v>
      </c>
      <c r="AI647" s="6" t="e">
        <f t="shared" si="250"/>
        <v>#N/A</v>
      </c>
      <c r="AJ647" s="6" t="e">
        <f t="shared" si="251"/>
        <v>#N/A</v>
      </c>
      <c r="AK647" s="6" t="e">
        <f t="shared" si="252"/>
        <v>#N/A</v>
      </c>
      <c r="AL647" s="6" t="e">
        <f t="shared" si="253"/>
        <v>#N/A</v>
      </c>
      <c r="AM647" s="7" t="str">
        <f t="shared" si="254"/>
        <v xml:space="preserve"> </v>
      </c>
      <c r="AN647" s="6" t="e">
        <f t="shared" si="255"/>
        <v>#N/A</v>
      </c>
      <c r="AO647" s="6"/>
      <c r="AP647" s="6"/>
      <c r="AQ647" s="6"/>
      <c r="AR647" s="6"/>
      <c r="AS647" s="6"/>
      <c r="AT647" s="6"/>
      <c r="AU647" s="6"/>
      <c r="AV647" s="6"/>
      <c r="AW647" s="6">
        <f t="shared" si="256"/>
        <v>0</v>
      </c>
      <c r="AX647" s="6" t="e">
        <f t="shared" si="257"/>
        <v>#N/A</v>
      </c>
      <c r="AY647" s="6" t="str">
        <f t="shared" si="258"/>
        <v/>
      </c>
      <c r="AZ647" s="6" t="str">
        <f t="shared" si="259"/>
        <v/>
      </c>
      <c r="BA647" s="6" t="str">
        <f t="shared" si="260"/>
        <v/>
      </c>
      <c r="BB647" s="6" t="str">
        <f t="shared" si="261"/>
        <v/>
      </c>
      <c r="BC647" s="40"/>
      <c r="BI647" t="s">
        <v>290</v>
      </c>
      <c r="CS647" s="286"/>
      <c r="CT647" s="288"/>
      <c r="CU647" s="331" t="str">
        <f t="shared" si="240"/>
        <v/>
      </c>
      <c r="CV647" s="1" t="str">
        <f t="shared" si="262"/>
        <v/>
      </c>
      <c r="CW647" s="1" t="str">
        <f t="shared" si="263"/>
        <v/>
      </c>
      <c r="CZ647" s="343" t="str">
        <f t="shared" si="241"/>
        <v/>
      </c>
    </row>
    <row r="648" spans="1:104" s="1" customFormat="1" ht="13.5" customHeight="1" x14ac:dyDescent="0.2">
      <c r="A648" s="61">
        <v>633</v>
      </c>
      <c r="B648" s="218"/>
      <c r="C648" s="218"/>
      <c r="D648" s="218"/>
      <c r="E648" s="218"/>
      <c r="F648" s="218"/>
      <c r="G648" s="218"/>
      <c r="H648" s="218"/>
      <c r="I648" s="218"/>
      <c r="J648" s="218"/>
      <c r="K648" s="218"/>
      <c r="L648" s="219"/>
      <c r="M648" s="218"/>
      <c r="N648" s="254"/>
      <c r="O648" s="255"/>
      <c r="P648" s="293" t="str">
        <f>IF(G648="R",IF(OR(AND(実績自動車一覧!H648=SUM(実績事業所!$B$2-1),3&lt;実績自動車一覧!I648),AND(実績自動車一覧!H648=実績事業所!$B$2,4&gt;実績自動車一覧!I648)),"新規",""),"")</f>
        <v/>
      </c>
      <c r="Q648" s="290"/>
      <c r="R648" s="259"/>
      <c r="S648" s="204"/>
      <c r="T648" s="84"/>
      <c r="U648" s="85"/>
      <c r="V648" s="86"/>
      <c r="W648" s="87"/>
      <c r="X648" s="87"/>
      <c r="Y648" s="106"/>
      <c r="Z648" s="16"/>
      <c r="AA648" s="15" t="str">
        <f t="shared" si="242"/>
        <v/>
      </c>
      <c r="AB648" s="15" t="str">
        <f t="shared" si="243"/>
        <v/>
      </c>
      <c r="AC648" s="14" t="str">
        <f t="shared" si="244"/>
        <v/>
      </c>
      <c r="AD648" s="6" t="e">
        <f t="shared" si="245"/>
        <v>#N/A</v>
      </c>
      <c r="AE648" s="6" t="e">
        <f t="shared" si="246"/>
        <v>#N/A</v>
      </c>
      <c r="AF648" s="6" t="e">
        <f t="shared" si="247"/>
        <v>#N/A</v>
      </c>
      <c r="AG648" s="6" t="str">
        <f t="shared" si="248"/>
        <v/>
      </c>
      <c r="AH648" s="6">
        <f t="shared" si="249"/>
        <v>1</v>
      </c>
      <c r="AI648" s="6" t="e">
        <f t="shared" si="250"/>
        <v>#N/A</v>
      </c>
      <c r="AJ648" s="6" t="e">
        <f t="shared" si="251"/>
        <v>#N/A</v>
      </c>
      <c r="AK648" s="6" t="e">
        <f t="shared" si="252"/>
        <v>#N/A</v>
      </c>
      <c r="AL648" s="6" t="e">
        <f t="shared" si="253"/>
        <v>#N/A</v>
      </c>
      <c r="AM648" s="7" t="str">
        <f t="shared" si="254"/>
        <v xml:space="preserve"> </v>
      </c>
      <c r="AN648" s="6" t="e">
        <f t="shared" si="255"/>
        <v>#N/A</v>
      </c>
      <c r="AO648" s="6"/>
      <c r="AP648" s="6"/>
      <c r="AQ648" s="6"/>
      <c r="AR648" s="6"/>
      <c r="AS648" s="6"/>
      <c r="AT648" s="6"/>
      <c r="AU648" s="6"/>
      <c r="AV648" s="6"/>
      <c r="AW648" s="6">
        <f t="shared" si="256"/>
        <v>0</v>
      </c>
      <c r="AX648" s="6" t="e">
        <f t="shared" si="257"/>
        <v>#N/A</v>
      </c>
      <c r="AY648" s="6" t="str">
        <f t="shared" si="258"/>
        <v/>
      </c>
      <c r="AZ648" s="6" t="str">
        <f t="shared" si="259"/>
        <v/>
      </c>
      <c r="BA648" s="6" t="str">
        <f t="shared" si="260"/>
        <v/>
      </c>
      <c r="BB648" s="6" t="str">
        <f t="shared" si="261"/>
        <v/>
      </c>
      <c r="BC648" s="40"/>
      <c r="BI648" t="s">
        <v>291</v>
      </c>
      <c r="CS648" s="286"/>
      <c r="CT648" s="288"/>
      <c r="CU648" s="331" t="str">
        <f t="shared" si="240"/>
        <v/>
      </c>
      <c r="CV648" s="1" t="str">
        <f t="shared" si="262"/>
        <v/>
      </c>
      <c r="CW648" s="1" t="str">
        <f t="shared" si="263"/>
        <v/>
      </c>
      <c r="CZ648" s="343" t="str">
        <f t="shared" si="241"/>
        <v/>
      </c>
    </row>
    <row r="649" spans="1:104" s="1" customFormat="1" ht="13.5" customHeight="1" x14ac:dyDescent="0.2">
      <c r="A649" s="61">
        <v>634</v>
      </c>
      <c r="B649" s="218"/>
      <c r="C649" s="218"/>
      <c r="D649" s="218"/>
      <c r="E649" s="218"/>
      <c r="F649" s="218"/>
      <c r="G649" s="218"/>
      <c r="H649" s="218"/>
      <c r="I649" s="218"/>
      <c r="J649" s="218"/>
      <c r="K649" s="218"/>
      <c r="L649" s="219"/>
      <c r="M649" s="218"/>
      <c r="N649" s="254"/>
      <c r="O649" s="255"/>
      <c r="P649" s="293" t="str">
        <f>IF(G649="R",IF(OR(AND(実績自動車一覧!H649=SUM(実績事業所!$B$2-1),3&lt;実績自動車一覧!I649),AND(実績自動車一覧!H649=実績事業所!$B$2,4&gt;実績自動車一覧!I649)),"新規",""),"")</f>
        <v/>
      </c>
      <c r="Q649" s="290"/>
      <c r="R649" s="259"/>
      <c r="S649" s="204"/>
      <c r="T649" s="84"/>
      <c r="U649" s="85"/>
      <c r="V649" s="86"/>
      <c r="W649" s="87"/>
      <c r="X649" s="87"/>
      <c r="Y649" s="106"/>
      <c r="Z649" s="16"/>
      <c r="AA649" s="15" t="str">
        <f t="shared" si="242"/>
        <v/>
      </c>
      <c r="AB649" s="15" t="str">
        <f t="shared" si="243"/>
        <v/>
      </c>
      <c r="AC649" s="14" t="str">
        <f t="shared" si="244"/>
        <v/>
      </c>
      <c r="AD649" s="6" t="e">
        <f t="shared" si="245"/>
        <v>#N/A</v>
      </c>
      <c r="AE649" s="6" t="e">
        <f t="shared" si="246"/>
        <v>#N/A</v>
      </c>
      <c r="AF649" s="6" t="e">
        <f t="shared" si="247"/>
        <v>#N/A</v>
      </c>
      <c r="AG649" s="6" t="str">
        <f t="shared" si="248"/>
        <v/>
      </c>
      <c r="AH649" s="6">
        <f t="shared" si="249"/>
        <v>1</v>
      </c>
      <c r="AI649" s="6" t="e">
        <f t="shared" si="250"/>
        <v>#N/A</v>
      </c>
      <c r="AJ649" s="6" t="e">
        <f t="shared" si="251"/>
        <v>#N/A</v>
      </c>
      <c r="AK649" s="6" t="e">
        <f t="shared" si="252"/>
        <v>#N/A</v>
      </c>
      <c r="AL649" s="6" t="e">
        <f t="shared" si="253"/>
        <v>#N/A</v>
      </c>
      <c r="AM649" s="7" t="str">
        <f t="shared" si="254"/>
        <v xml:space="preserve"> </v>
      </c>
      <c r="AN649" s="6" t="e">
        <f t="shared" si="255"/>
        <v>#N/A</v>
      </c>
      <c r="AO649" s="6"/>
      <c r="AP649" s="6"/>
      <c r="AQ649" s="6"/>
      <c r="AR649" s="6"/>
      <c r="AS649" s="6"/>
      <c r="AT649" s="6"/>
      <c r="AU649" s="6"/>
      <c r="AV649" s="6"/>
      <c r="AW649" s="6">
        <f t="shared" si="256"/>
        <v>0</v>
      </c>
      <c r="AX649" s="6" t="e">
        <f t="shared" si="257"/>
        <v>#N/A</v>
      </c>
      <c r="AY649" s="6" t="str">
        <f t="shared" si="258"/>
        <v/>
      </c>
      <c r="AZ649" s="6" t="str">
        <f t="shared" si="259"/>
        <v/>
      </c>
      <c r="BA649" s="6" t="str">
        <f t="shared" si="260"/>
        <v/>
      </c>
      <c r="BB649" s="6" t="str">
        <f t="shared" si="261"/>
        <v/>
      </c>
      <c r="BC649" s="40"/>
      <c r="BI649" t="s">
        <v>292</v>
      </c>
      <c r="CS649" s="286"/>
      <c r="CT649" s="288"/>
      <c r="CU649" s="331" t="str">
        <f t="shared" si="240"/>
        <v/>
      </c>
      <c r="CV649" s="1" t="str">
        <f t="shared" si="262"/>
        <v/>
      </c>
      <c r="CW649" s="1" t="str">
        <f t="shared" si="263"/>
        <v/>
      </c>
      <c r="CZ649" s="343" t="str">
        <f t="shared" si="241"/>
        <v/>
      </c>
    </row>
    <row r="650" spans="1:104" s="1" customFormat="1" ht="13.5" customHeight="1" x14ac:dyDescent="0.2">
      <c r="A650" s="61">
        <v>635</v>
      </c>
      <c r="B650" s="218"/>
      <c r="C650" s="218"/>
      <c r="D650" s="218"/>
      <c r="E650" s="218"/>
      <c r="F650" s="218"/>
      <c r="G650" s="218"/>
      <c r="H650" s="218"/>
      <c r="I650" s="218"/>
      <c r="J650" s="218"/>
      <c r="K650" s="218"/>
      <c r="L650" s="219"/>
      <c r="M650" s="218"/>
      <c r="N650" s="254"/>
      <c r="O650" s="255"/>
      <c r="P650" s="293" t="str">
        <f>IF(G650="R",IF(OR(AND(実績自動車一覧!H650=SUM(実績事業所!$B$2-1),3&lt;実績自動車一覧!I650),AND(実績自動車一覧!H650=実績事業所!$B$2,4&gt;実績自動車一覧!I650)),"新規",""),"")</f>
        <v/>
      </c>
      <c r="Q650" s="290"/>
      <c r="R650" s="259"/>
      <c r="S650" s="204"/>
      <c r="T650" s="84"/>
      <c r="U650" s="85"/>
      <c r="V650" s="86"/>
      <c r="W650" s="87"/>
      <c r="X650" s="87"/>
      <c r="Y650" s="106"/>
      <c r="Z650" s="16"/>
      <c r="AA650" s="15" t="str">
        <f t="shared" si="242"/>
        <v/>
      </c>
      <c r="AB650" s="15" t="str">
        <f t="shared" si="243"/>
        <v/>
      </c>
      <c r="AC650" s="14" t="str">
        <f t="shared" si="244"/>
        <v/>
      </c>
      <c r="AD650" s="6" t="e">
        <f t="shared" si="245"/>
        <v>#N/A</v>
      </c>
      <c r="AE650" s="6" t="e">
        <f t="shared" si="246"/>
        <v>#N/A</v>
      </c>
      <c r="AF650" s="6" t="e">
        <f t="shared" si="247"/>
        <v>#N/A</v>
      </c>
      <c r="AG650" s="6" t="str">
        <f t="shared" si="248"/>
        <v/>
      </c>
      <c r="AH650" s="6">
        <f t="shared" si="249"/>
        <v>1</v>
      </c>
      <c r="AI650" s="6" t="e">
        <f t="shared" si="250"/>
        <v>#N/A</v>
      </c>
      <c r="AJ650" s="6" t="e">
        <f t="shared" si="251"/>
        <v>#N/A</v>
      </c>
      <c r="AK650" s="6" t="e">
        <f t="shared" si="252"/>
        <v>#N/A</v>
      </c>
      <c r="AL650" s="6" t="e">
        <f t="shared" si="253"/>
        <v>#N/A</v>
      </c>
      <c r="AM650" s="7" t="str">
        <f t="shared" si="254"/>
        <v xml:space="preserve"> </v>
      </c>
      <c r="AN650" s="6" t="e">
        <f t="shared" si="255"/>
        <v>#N/A</v>
      </c>
      <c r="AO650" s="6"/>
      <c r="AP650" s="6"/>
      <c r="AQ650" s="6"/>
      <c r="AR650" s="6"/>
      <c r="AS650" s="6"/>
      <c r="AT650" s="6"/>
      <c r="AU650" s="6"/>
      <c r="AV650" s="6"/>
      <c r="AW650" s="6">
        <f t="shared" si="256"/>
        <v>0</v>
      </c>
      <c r="AX650" s="6" t="e">
        <f t="shared" si="257"/>
        <v>#N/A</v>
      </c>
      <c r="AY650" s="6" t="str">
        <f t="shared" si="258"/>
        <v/>
      </c>
      <c r="AZ650" s="6" t="str">
        <f t="shared" si="259"/>
        <v/>
      </c>
      <c r="BA650" s="6" t="str">
        <f t="shared" si="260"/>
        <v/>
      </c>
      <c r="BB650" s="6" t="str">
        <f t="shared" si="261"/>
        <v/>
      </c>
      <c r="BC650" s="40"/>
      <c r="BI650" t="s">
        <v>293</v>
      </c>
      <c r="CS650" s="286"/>
      <c r="CT650" s="288"/>
      <c r="CU650" s="331" t="str">
        <f t="shared" si="240"/>
        <v/>
      </c>
      <c r="CV650" s="1" t="str">
        <f t="shared" si="262"/>
        <v/>
      </c>
      <c r="CW650" s="1" t="str">
        <f t="shared" si="263"/>
        <v/>
      </c>
      <c r="CZ650" s="343" t="str">
        <f t="shared" si="241"/>
        <v/>
      </c>
    </row>
    <row r="651" spans="1:104" s="1" customFormat="1" ht="13.5" customHeight="1" x14ac:dyDescent="0.2">
      <c r="A651" s="61">
        <v>636</v>
      </c>
      <c r="B651" s="218"/>
      <c r="C651" s="218"/>
      <c r="D651" s="218"/>
      <c r="E651" s="218"/>
      <c r="F651" s="218"/>
      <c r="G651" s="218"/>
      <c r="H651" s="218"/>
      <c r="I651" s="218"/>
      <c r="J651" s="218"/>
      <c r="K651" s="218"/>
      <c r="L651" s="219"/>
      <c r="M651" s="218"/>
      <c r="N651" s="254"/>
      <c r="O651" s="255"/>
      <c r="P651" s="293" t="str">
        <f>IF(G651="R",IF(OR(AND(実績自動車一覧!H651=SUM(実績事業所!$B$2-1),3&lt;実績自動車一覧!I651),AND(実績自動車一覧!H651=実績事業所!$B$2,4&gt;実績自動車一覧!I651)),"新規",""),"")</f>
        <v/>
      </c>
      <c r="Q651" s="290"/>
      <c r="R651" s="259"/>
      <c r="S651" s="204"/>
      <c r="T651" s="84"/>
      <c r="U651" s="85"/>
      <c r="V651" s="86"/>
      <c r="W651" s="87"/>
      <c r="X651" s="87"/>
      <c r="Y651" s="106"/>
      <c r="Z651" s="16"/>
      <c r="AA651" s="15" t="str">
        <f t="shared" si="242"/>
        <v/>
      </c>
      <c r="AB651" s="15" t="str">
        <f t="shared" si="243"/>
        <v/>
      </c>
      <c r="AC651" s="14" t="str">
        <f t="shared" si="244"/>
        <v/>
      </c>
      <c r="AD651" s="6" t="e">
        <f t="shared" si="245"/>
        <v>#N/A</v>
      </c>
      <c r="AE651" s="6" t="e">
        <f t="shared" si="246"/>
        <v>#N/A</v>
      </c>
      <c r="AF651" s="6" t="e">
        <f t="shared" si="247"/>
        <v>#N/A</v>
      </c>
      <c r="AG651" s="6" t="str">
        <f t="shared" si="248"/>
        <v/>
      </c>
      <c r="AH651" s="6">
        <f t="shared" si="249"/>
        <v>1</v>
      </c>
      <c r="AI651" s="6" t="e">
        <f t="shared" si="250"/>
        <v>#N/A</v>
      </c>
      <c r="AJ651" s="6" t="e">
        <f t="shared" si="251"/>
        <v>#N/A</v>
      </c>
      <c r="AK651" s="6" t="e">
        <f t="shared" si="252"/>
        <v>#N/A</v>
      </c>
      <c r="AL651" s="6" t="e">
        <f t="shared" si="253"/>
        <v>#N/A</v>
      </c>
      <c r="AM651" s="7" t="str">
        <f t="shared" si="254"/>
        <v xml:space="preserve"> </v>
      </c>
      <c r="AN651" s="6" t="e">
        <f t="shared" si="255"/>
        <v>#N/A</v>
      </c>
      <c r="AO651" s="6"/>
      <c r="AP651" s="6"/>
      <c r="AQ651" s="6"/>
      <c r="AR651" s="6"/>
      <c r="AS651" s="6"/>
      <c r="AT651" s="6"/>
      <c r="AU651" s="6"/>
      <c r="AV651" s="6"/>
      <c r="AW651" s="6">
        <f t="shared" si="256"/>
        <v>0</v>
      </c>
      <c r="AX651" s="6" t="e">
        <f t="shared" si="257"/>
        <v>#N/A</v>
      </c>
      <c r="AY651" s="6" t="str">
        <f t="shared" si="258"/>
        <v/>
      </c>
      <c r="AZ651" s="6" t="str">
        <f t="shared" si="259"/>
        <v/>
      </c>
      <c r="BA651" s="6" t="str">
        <f t="shared" si="260"/>
        <v/>
      </c>
      <c r="BB651" s="6" t="str">
        <f t="shared" si="261"/>
        <v/>
      </c>
      <c r="BC651" s="40"/>
      <c r="BI651" t="s">
        <v>294</v>
      </c>
      <c r="CS651" s="286"/>
      <c r="CT651" s="288"/>
      <c r="CU651" s="331" t="str">
        <f t="shared" si="240"/>
        <v/>
      </c>
      <c r="CV651" s="1" t="str">
        <f t="shared" si="262"/>
        <v/>
      </c>
      <c r="CW651" s="1" t="str">
        <f t="shared" si="263"/>
        <v/>
      </c>
      <c r="CZ651" s="343" t="str">
        <f t="shared" si="241"/>
        <v/>
      </c>
    </row>
    <row r="652" spans="1:104" s="1" customFormat="1" ht="13.5" customHeight="1" x14ac:dyDescent="0.2">
      <c r="A652" s="61">
        <v>637</v>
      </c>
      <c r="B652" s="218"/>
      <c r="C652" s="218"/>
      <c r="D652" s="218"/>
      <c r="E652" s="218"/>
      <c r="F652" s="218"/>
      <c r="G652" s="218"/>
      <c r="H652" s="218"/>
      <c r="I652" s="218"/>
      <c r="J652" s="218"/>
      <c r="K652" s="218"/>
      <c r="L652" s="219"/>
      <c r="M652" s="218"/>
      <c r="N652" s="254"/>
      <c r="O652" s="255"/>
      <c r="P652" s="293" t="str">
        <f>IF(G652="R",IF(OR(AND(実績自動車一覧!H652=SUM(実績事業所!$B$2-1),3&lt;実績自動車一覧!I652),AND(実績自動車一覧!H652=実績事業所!$B$2,4&gt;実績自動車一覧!I652)),"新規",""),"")</f>
        <v/>
      </c>
      <c r="Q652" s="290"/>
      <c r="R652" s="259"/>
      <c r="S652" s="204"/>
      <c r="T652" s="84"/>
      <c r="U652" s="85"/>
      <c r="V652" s="86"/>
      <c r="W652" s="87"/>
      <c r="X652" s="87"/>
      <c r="Y652" s="106"/>
      <c r="Z652" s="16"/>
      <c r="AA652" s="15" t="str">
        <f t="shared" si="242"/>
        <v/>
      </c>
      <c r="AB652" s="15" t="str">
        <f t="shared" si="243"/>
        <v/>
      </c>
      <c r="AC652" s="14" t="str">
        <f t="shared" si="244"/>
        <v/>
      </c>
      <c r="AD652" s="6" t="e">
        <f t="shared" si="245"/>
        <v>#N/A</v>
      </c>
      <c r="AE652" s="6" t="e">
        <f t="shared" si="246"/>
        <v>#N/A</v>
      </c>
      <c r="AF652" s="6" t="e">
        <f t="shared" si="247"/>
        <v>#N/A</v>
      </c>
      <c r="AG652" s="6" t="str">
        <f t="shared" si="248"/>
        <v/>
      </c>
      <c r="AH652" s="6">
        <f t="shared" si="249"/>
        <v>1</v>
      </c>
      <c r="AI652" s="6" t="e">
        <f t="shared" si="250"/>
        <v>#N/A</v>
      </c>
      <c r="AJ652" s="6" t="e">
        <f t="shared" si="251"/>
        <v>#N/A</v>
      </c>
      <c r="AK652" s="6" t="e">
        <f t="shared" si="252"/>
        <v>#N/A</v>
      </c>
      <c r="AL652" s="6" t="e">
        <f t="shared" si="253"/>
        <v>#N/A</v>
      </c>
      <c r="AM652" s="7" t="str">
        <f t="shared" si="254"/>
        <v xml:space="preserve"> </v>
      </c>
      <c r="AN652" s="6" t="e">
        <f t="shared" si="255"/>
        <v>#N/A</v>
      </c>
      <c r="AO652" s="6"/>
      <c r="AP652" s="6"/>
      <c r="AQ652" s="6"/>
      <c r="AR652" s="6"/>
      <c r="AS652" s="6"/>
      <c r="AT652" s="6"/>
      <c r="AU652" s="6"/>
      <c r="AV652" s="6"/>
      <c r="AW652" s="6">
        <f t="shared" si="256"/>
        <v>0</v>
      </c>
      <c r="AX652" s="6" t="e">
        <f t="shared" si="257"/>
        <v>#N/A</v>
      </c>
      <c r="AY652" s="6" t="str">
        <f t="shared" si="258"/>
        <v/>
      </c>
      <c r="AZ652" s="6" t="str">
        <f t="shared" si="259"/>
        <v/>
      </c>
      <c r="BA652" s="6" t="str">
        <f t="shared" si="260"/>
        <v/>
      </c>
      <c r="BB652" s="6" t="str">
        <f t="shared" si="261"/>
        <v/>
      </c>
      <c r="BC652" s="40"/>
      <c r="BI652" t="s">
        <v>295</v>
      </c>
      <c r="CS652" s="286"/>
      <c r="CT652" s="288"/>
      <c r="CU652" s="331" t="str">
        <f t="shared" si="240"/>
        <v/>
      </c>
      <c r="CV652" s="1" t="str">
        <f t="shared" si="262"/>
        <v/>
      </c>
      <c r="CW652" s="1" t="str">
        <f t="shared" si="263"/>
        <v/>
      </c>
      <c r="CZ652" s="343" t="str">
        <f t="shared" si="241"/>
        <v/>
      </c>
    </row>
    <row r="653" spans="1:104" s="1" customFormat="1" ht="13.5" customHeight="1" x14ac:dyDescent="0.2">
      <c r="A653" s="61">
        <v>638</v>
      </c>
      <c r="B653" s="218"/>
      <c r="C653" s="218"/>
      <c r="D653" s="218"/>
      <c r="E653" s="218"/>
      <c r="F653" s="218"/>
      <c r="G653" s="218"/>
      <c r="H653" s="218"/>
      <c r="I653" s="218"/>
      <c r="J653" s="218"/>
      <c r="K653" s="218"/>
      <c r="L653" s="219"/>
      <c r="M653" s="218"/>
      <c r="N653" s="254"/>
      <c r="O653" s="255"/>
      <c r="P653" s="293" t="str">
        <f>IF(G653="R",IF(OR(AND(実績自動車一覧!H653=SUM(実績事業所!$B$2-1),3&lt;実績自動車一覧!I653),AND(実績自動車一覧!H653=実績事業所!$B$2,4&gt;実績自動車一覧!I653)),"新規",""),"")</f>
        <v/>
      </c>
      <c r="Q653" s="290"/>
      <c r="R653" s="259"/>
      <c r="S653" s="204"/>
      <c r="T653" s="84"/>
      <c r="U653" s="85"/>
      <c r="V653" s="86"/>
      <c r="W653" s="87"/>
      <c r="X653" s="87"/>
      <c r="Y653" s="106"/>
      <c r="Z653" s="16"/>
      <c r="AA653" s="15" t="str">
        <f t="shared" si="242"/>
        <v/>
      </c>
      <c r="AB653" s="15" t="str">
        <f t="shared" si="243"/>
        <v/>
      </c>
      <c r="AC653" s="14" t="str">
        <f t="shared" si="244"/>
        <v/>
      </c>
      <c r="AD653" s="6" t="e">
        <f t="shared" si="245"/>
        <v>#N/A</v>
      </c>
      <c r="AE653" s="6" t="e">
        <f t="shared" si="246"/>
        <v>#N/A</v>
      </c>
      <c r="AF653" s="6" t="e">
        <f t="shared" si="247"/>
        <v>#N/A</v>
      </c>
      <c r="AG653" s="6" t="str">
        <f t="shared" si="248"/>
        <v/>
      </c>
      <c r="AH653" s="6">
        <f t="shared" si="249"/>
        <v>1</v>
      </c>
      <c r="AI653" s="6" t="e">
        <f t="shared" si="250"/>
        <v>#N/A</v>
      </c>
      <c r="AJ653" s="6" t="e">
        <f t="shared" si="251"/>
        <v>#N/A</v>
      </c>
      <c r="AK653" s="6" t="e">
        <f t="shared" si="252"/>
        <v>#N/A</v>
      </c>
      <c r="AL653" s="6" t="e">
        <f t="shared" si="253"/>
        <v>#N/A</v>
      </c>
      <c r="AM653" s="7" t="str">
        <f t="shared" si="254"/>
        <v xml:space="preserve"> </v>
      </c>
      <c r="AN653" s="6" t="e">
        <f t="shared" si="255"/>
        <v>#N/A</v>
      </c>
      <c r="AO653" s="6"/>
      <c r="AP653" s="6"/>
      <c r="AQ653" s="6"/>
      <c r="AR653" s="6"/>
      <c r="AS653" s="6"/>
      <c r="AT653" s="6"/>
      <c r="AU653" s="6"/>
      <c r="AV653" s="6"/>
      <c r="AW653" s="6">
        <f t="shared" si="256"/>
        <v>0</v>
      </c>
      <c r="AX653" s="6" t="e">
        <f t="shared" si="257"/>
        <v>#N/A</v>
      </c>
      <c r="AY653" s="6" t="str">
        <f t="shared" si="258"/>
        <v/>
      </c>
      <c r="AZ653" s="6" t="str">
        <f t="shared" si="259"/>
        <v/>
      </c>
      <c r="BA653" s="6" t="str">
        <f t="shared" si="260"/>
        <v/>
      </c>
      <c r="BB653" s="6" t="str">
        <f t="shared" si="261"/>
        <v/>
      </c>
      <c r="BC653" s="40"/>
      <c r="BI653" t="s">
        <v>296</v>
      </c>
      <c r="CS653" s="286"/>
      <c r="CT653" s="288"/>
      <c r="CU653" s="331" t="str">
        <f t="shared" si="240"/>
        <v/>
      </c>
      <c r="CV653" s="1" t="str">
        <f t="shared" si="262"/>
        <v/>
      </c>
      <c r="CW653" s="1" t="str">
        <f t="shared" si="263"/>
        <v/>
      </c>
      <c r="CZ653" s="343" t="str">
        <f t="shared" si="241"/>
        <v/>
      </c>
    </row>
    <row r="654" spans="1:104" s="1" customFormat="1" ht="13.5" customHeight="1" x14ac:dyDescent="0.2">
      <c r="A654" s="61">
        <v>639</v>
      </c>
      <c r="B654" s="218"/>
      <c r="C654" s="218"/>
      <c r="D654" s="218"/>
      <c r="E654" s="218"/>
      <c r="F654" s="218"/>
      <c r="G654" s="218"/>
      <c r="H654" s="218"/>
      <c r="I654" s="218"/>
      <c r="J654" s="218"/>
      <c r="K654" s="218"/>
      <c r="L654" s="219"/>
      <c r="M654" s="218"/>
      <c r="N654" s="254"/>
      <c r="O654" s="255"/>
      <c r="P654" s="293" t="str">
        <f>IF(G654="R",IF(OR(AND(実績自動車一覧!H654=SUM(実績事業所!$B$2-1),3&lt;実績自動車一覧!I654),AND(実績自動車一覧!H654=実績事業所!$B$2,4&gt;実績自動車一覧!I654)),"新規",""),"")</f>
        <v/>
      </c>
      <c r="Q654" s="290"/>
      <c r="R654" s="259"/>
      <c r="S654" s="204"/>
      <c r="T654" s="84"/>
      <c r="U654" s="85"/>
      <c r="V654" s="86"/>
      <c r="W654" s="87"/>
      <c r="X654" s="87"/>
      <c r="Y654" s="106"/>
      <c r="Z654" s="16"/>
      <c r="AA654" s="15" t="str">
        <f t="shared" si="242"/>
        <v/>
      </c>
      <c r="AB654" s="15" t="str">
        <f t="shared" si="243"/>
        <v/>
      </c>
      <c r="AC654" s="14" t="str">
        <f t="shared" si="244"/>
        <v/>
      </c>
      <c r="AD654" s="6" t="e">
        <f t="shared" si="245"/>
        <v>#N/A</v>
      </c>
      <c r="AE654" s="6" t="e">
        <f t="shared" si="246"/>
        <v>#N/A</v>
      </c>
      <c r="AF654" s="6" t="e">
        <f t="shared" si="247"/>
        <v>#N/A</v>
      </c>
      <c r="AG654" s="6" t="str">
        <f t="shared" si="248"/>
        <v/>
      </c>
      <c r="AH654" s="6">
        <f t="shared" si="249"/>
        <v>1</v>
      </c>
      <c r="AI654" s="6" t="e">
        <f t="shared" si="250"/>
        <v>#N/A</v>
      </c>
      <c r="AJ654" s="6" t="e">
        <f t="shared" si="251"/>
        <v>#N/A</v>
      </c>
      <c r="AK654" s="6" t="e">
        <f t="shared" si="252"/>
        <v>#N/A</v>
      </c>
      <c r="AL654" s="6" t="e">
        <f t="shared" si="253"/>
        <v>#N/A</v>
      </c>
      <c r="AM654" s="7" t="str">
        <f t="shared" si="254"/>
        <v xml:space="preserve"> </v>
      </c>
      <c r="AN654" s="6" t="e">
        <f t="shared" si="255"/>
        <v>#N/A</v>
      </c>
      <c r="AO654" s="6"/>
      <c r="AP654" s="6"/>
      <c r="AQ654" s="6"/>
      <c r="AR654" s="6"/>
      <c r="AS654" s="6"/>
      <c r="AT654" s="6"/>
      <c r="AU654" s="6"/>
      <c r="AV654" s="6"/>
      <c r="AW654" s="6">
        <f t="shared" si="256"/>
        <v>0</v>
      </c>
      <c r="AX654" s="6" t="e">
        <f t="shared" si="257"/>
        <v>#N/A</v>
      </c>
      <c r="AY654" s="6" t="str">
        <f t="shared" si="258"/>
        <v/>
      </c>
      <c r="AZ654" s="6" t="str">
        <f t="shared" si="259"/>
        <v/>
      </c>
      <c r="BA654" s="6" t="str">
        <f t="shared" si="260"/>
        <v/>
      </c>
      <c r="BB654" s="6" t="str">
        <f t="shared" si="261"/>
        <v/>
      </c>
      <c r="BC654" s="40"/>
      <c r="BI654" t="s">
        <v>1012</v>
      </c>
      <c r="CS654" s="286"/>
      <c r="CT654" s="288"/>
      <c r="CU654" s="331" t="str">
        <f t="shared" si="240"/>
        <v/>
      </c>
      <c r="CV654" s="1" t="str">
        <f t="shared" si="262"/>
        <v/>
      </c>
      <c r="CW654" s="1" t="str">
        <f t="shared" si="263"/>
        <v/>
      </c>
      <c r="CZ654" s="343" t="str">
        <f t="shared" si="241"/>
        <v/>
      </c>
    </row>
    <row r="655" spans="1:104" s="1" customFormat="1" ht="13.5" customHeight="1" x14ac:dyDescent="0.2">
      <c r="A655" s="61">
        <v>640</v>
      </c>
      <c r="B655" s="218"/>
      <c r="C655" s="218"/>
      <c r="D655" s="218"/>
      <c r="E655" s="218"/>
      <c r="F655" s="218"/>
      <c r="G655" s="218"/>
      <c r="H655" s="218"/>
      <c r="I655" s="218"/>
      <c r="J655" s="218"/>
      <c r="K655" s="218"/>
      <c r="L655" s="219"/>
      <c r="M655" s="218"/>
      <c r="N655" s="254"/>
      <c r="O655" s="255"/>
      <c r="P655" s="293" t="str">
        <f>IF(G655="R",IF(OR(AND(実績自動車一覧!H655=SUM(実績事業所!$B$2-1),3&lt;実績自動車一覧!I655),AND(実績自動車一覧!H655=実績事業所!$B$2,4&gt;実績自動車一覧!I655)),"新規",""),"")</f>
        <v/>
      </c>
      <c r="Q655" s="290"/>
      <c r="R655" s="259"/>
      <c r="S655" s="204"/>
      <c r="T655" s="84"/>
      <c r="U655" s="85"/>
      <c r="V655" s="86"/>
      <c r="W655" s="87"/>
      <c r="X655" s="87"/>
      <c r="Y655" s="106"/>
      <c r="Z655" s="16"/>
      <c r="AA655" s="15" t="str">
        <f t="shared" si="242"/>
        <v/>
      </c>
      <c r="AB655" s="15" t="str">
        <f t="shared" si="243"/>
        <v/>
      </c>
      <c r="AC655" s="14" t="str">
        <f t="shared" si="244"/>
        <v/>
      </c>
      <c r="AD655" s="6" t="e">
        <f t="shared" si="245"/>
        <v>#N/A</v>
      </c>
      <c r="AE655" s="6" t="e">
        <f t="shared" si="246"/>
        <v>#N/A</v>
      </c>
      <c r="AF655" s="6" t="e">
        <f t="shared" si="247"/>
        <v>#N/A</v>
      </c>
      <c r="AG655" s="6" t="str">
        <f t="shared" si="248"/>
        <v/>
      </c>
      <c r="AH655" s="6">
        <f t="shared" si="249"/>
        <v>1</v>
      </c>
      <c r="AI655" s="6" t="e">
        <f t="shared" si="250"/>
        <v>#N/A</v>
      </c>
      <c r="AJ655" s="6" t="e">
        <f t="shared" si="251"/>
        <v>#N/A</v>
      </c>
      <c r="AK655" s="6" t="e">
        <f t="shared" si="252"/>
        <v>#N/A</v>
      </c>
      <c r="AL655" s="6" t="e">
        <f t="shared" si="253"/>
        <v>#N/A</v>
      </c>
      <c r="AM655" s="7" t="str">
        <f t="shared" si="254"/>
        <v xml:space="preserve"> </v>
      </c>
      <c r="AN655" s="6" t="e">
        <f t="shared" si="255"/>
        <v>#N/A</v>
      </c>
      <c r="AO655" s="6"/>
      <c r="AP655" s="6"/>
      <c r="AQ655" s="6"/>
      <c r="AR655" s="6"/>
      <c r="AS655" s="6"/>
      <c r="AT655" s="6"/>
      <c r="AU655" s="6"/>
      <c r="AV655" s="6"/>
      <c r="AW655" s="6">
        <f t="shared" si="256"/>
        <v>0</v>
      </c>
      <c r="AX655" s="6" t="e">
        <f t="shared" si="257"/>
        <v>#N/A</v>
      </c>
      <c r="AY655" s="6" t="str">
        <f t="shared" si="258"/>
        <v/>
      </c>
      <c r="AZ655" s="6" t="str">
        <f t="shared" si="259"/>
        <v/>
      </c>
      <c r="BA655" s="6" t="str">
        <f t="shared" si="260"/>
        <v/>
      </c>
      <c r="BB655" s="6" t="str">
        <f t="shared" si="261"/>
        <v/>
      </c>
      <c r="BC655" s="40"/>
      <c r="BI655" t="s">
        <v>1036</v>
      </c>
      <c r="CS655" s="286"/>
      <c r="CT655" s="288"/>
      <c r="CU655" s="331" t="str">
        <f t="shared" si="240"/>
        <v/>
      </c>
      <c r="CV655" s="1" t="str">
        <f t="shared" si="262"/>
        <v/>
      </c>
      <c r="CW655" s="1" t="str">
        <f t="shared" si="263"/>
        <v/>
      </c>
      <c r="CZ655" s="343" t="str">
        <f t="shared" si="241"/>
        <v/>
      </c>
    </row>
    <row r="656" spans="1:104" s="1" customFormat="1" ht="13.5" customHeight="1" x14ac:dyDescent="0.2">
      <c r="A656" s="61">
        <v>641</v>
      </c>
      <c r="B656" s="218"/>
      <c r="C656" s="218"/>
      <c r="D656" s="218"/>
      <c r="E656" s="218"/>
      <c r="F656" s="218"/>
      <c r="G656" s="218"/>
      <c r="H656" s="218"/>
      <c r="I656" s="218"/>
      <c r="J656" s="218"/>
      <c r="K656" s="218"/>
      <c r="L656" s="219"/>
      <c r="M656" s="218"/>
      <c r="N656" s="254"/>
      <c r="O656" s="255"/>
      <c r="P656" s="293" t="str">
        <f>IF(G656="R",IF(OR(AND(実績自動車一覧!H656=SUM(実績事業所!$B$2-1),3&lt;実績自動車一覧!I656),AND(実績自動車一覧!H656=実績事業所!$B$2,4&gt;実績自動車一覧!I656)),"新規",""),"")</f>
        <v/>
      </c>
      <c r="Q656" s="290"/>
      <c r="R656" s="259"/>
      <c r="S656" s="204"/>
      <c r="T656" s="84"/>
      <c r="U656" s="85"/>
      <c r="V656" s="86"/>
      <c r="W656" s="87"/>
      <c r="X656" s="87"/>
      <c r="Y656" s="106"/>
      <c r="Z656" s="16"/>
      <c r="AA656" s="15" t="str">
        <f t="shared" si="242"/>
        <v/>
      </c>
      <c r="AB656" s="15" t="str">
        <f t="shared" si="243"/>
        <v/>
      </c>
      <c r="AC656" s="14" t="str">
        <f t="shared" si="244"/>
        <v/>
      </c>
      <c r="AD656" s="6" t="e">
        <f t="shared" si="245"/>
        <v>#N/A</v>
      </c>
      <c r="AE656" s="6" t="e">
        <f t="shared" si="246"/>
        <v>#N/A</v>
      </c>
      <c r="AF656" s="6" t="e">
        <f t="shared" si="247"/>
        <v>#N/A</v>
      </c>
      <c r="AG656" s="6" t="str">
        <f t="shared" si="248"/>
        <v/>
      </c>
      <c r="AH656" s="6">
        <f t="shared" si="249"/>
        <v>1</v>
      </c>
      <c r="AI656" s="6" t="e">
        <f t="shared" si="250"/>
        <v>#N/A</v>
      </c>
      <c r="AJ656" s="6" t="e">
        <f t="shared" si="251"/>
        <v>#N/A</v>
      </c>
      <c r="AK656" s="6" t="e">
        <f t="shared" si="252"/>
        <v>#N/A</v>
      </c>
      <c r="AL656" s="6" t="e">
        <f t="shared" si="253"/>
        <v>#N/A</v>
      </c>
      <c r="AM656" s="7" t="str">
        <f t="shared" si="254"/>
        <v xml:space="preserve"> </v>
      </c>
      <c r="AN656" s="6" t="e">
        <f t="shared" si="255"/>
        <v>#N/A</v>
      </c>
      <c r="AO656" s="6"/>
      <c r="AP656" s="6"/>
      <c r="AQ656" s="6"/>
      <c r="AR656" s="6"/>
      <c r="AS656" s="6"/>
      <c r="AT656" s="6"/>
      <c r="AU656" s="6"/>
      <c r="AV656" s="6"/>
      <c r="AW656" s="6">
        <f t="shared" si="256"/>
        <v>0</v>
      </c>
      <c r="AX656" s="6" t="e">
        <f t="shared" si="257"/>
        <v>#N/A</v>
      </c>
      <c r="AY656" s="6" t="str">
        <f t="shared" si="258"/>
        <v/>
      </c>
      <c r="AZ656" s="6" t="str">
        <f t="shared" si="259"/>
        <v/>
      </c>
      <c r="BA656" s="6" t="str">
        <f t="shared" si="260"/>
        <v/>
      </c>
      <c r="BB656" s="6" t="str">
        <f t="shared" si="261"/>
        <v/>
      </c>
      <c r="BC656" s="40"/>
      <c r="BI656" t="s">
        <v>1064</v>
      </c>
      <c r="CS656" s="286"/>
      <c r="CT656" s="288"/>
      <c r="CU656" s="331" t="str">
        <f t="shared" si="240"/>
        <v/>
      </c>
      <c r="CV656" s="1" t="str">
        <f t="shared" si="262"/>
        <v/>
      </c>
      <c r="CW656" s="1" t="str">
        <f t="shared" si="263"/>
        <v/>
      </c>
      <c r="CZ656" s="343" t="str">
        <f t="shared" si="241"/>
        <v/>
      </c>
    </row>
    <row r="657" spans="1:104" s="1" customFormat="1" ht="13.5" customHeight="1" x14ac:dyDescent="0.2">
      <c r="A657" s="61">
        <v>642</v>
      </c>
      <c r="B657" s="218"/>
      <c r="C657" s="218"/>
      <c r="D657" s="218"/>
      <c r="E657" s="218"/>
      <c r="F657" s="218"/>
      <c r="G657" s="218"/>
      <c r="H657" s="218"/>
      <c r="I657" s="218"/>
      <c r="J657" s="218"/>
      <c r="K657" s="218"/>
      <c r="L657" s="219"/>
      <c r="M657" s="218"/>
      <c r="N657" s="254"/>
      <c r="O657" s="255"/>
      <c r="P657" s="293" t="str">
        <f>IF(G657="R",IF(OR(AND(実績自動車一覧!H657=SUM(実績事業所!$B$2-1),3&lt;実績自動車一覧!I657),AND(実績自動車一覧!H657=実績事業所!$B$2,4&gt;実績自動車一覧!I657)),"新規",""),"")</f>
        <v/>
      </c>
      <c r="Q657" s="290"/>
      <c r="R657" s="259"/>
      <c r="S657" s="204"/>
      <c r="T657" s="84"/>
      <c r="U657" s="85"/>
      <c r="V657" s="86"/>
      <c r="W657" s="87"/>
      <c r="X657" s="87"/>
      <c r="Y657" s="106"/>
      <c r="Z657" s="16"/>
      <c r="AA657" s="15" t="str">
        <f t="shared" si="242"/>
        <v/>
      </c>
      <c r="AB657" s="15" t="str">
        <f t="shared" si="243"/>
        <v/>
      </c>
      <c r="AC657" s="14" t="str">
        <f t="shared" si="244"/>
        <v/>
      </c>
      <c r="AD657" s="6" t="e">
        <f t="shared" si="245"/>
        <v>#N/A</v>
      </c>
      <c r="AE657" s="6" t="e">
        <f t="shared" si="246"/>
        <v>#N/A</v>
      </c>
      <c r="AF657" s="6" t="e">
        <f t="shared" si="247"/>
        <v>#N/A</v>
      </c>
      <c r="AG657" s="6" t="str">
        <f t="shared" si="248"/>
        <v/>
      </c>
      <c r="AH657" s="6">
        <f t="shared" si="249"/>
        <v>1</v>
      </c>
      <c r="AI657" s="6" t="e">
        <f t="shared" si="250"/>
        <v>#N/A</v>
      </c>
      <c r="AJ657" s="6" t="e">
        <f t="shared" si="251"/>
        <v>#N/A</v>
      </c>
      <c r="AK657" s="6" t="e">
        <f t="shared" si="252"/>
        <v>#N/A</v>
      </c>
      <c r="AL657" s="6" t="e">
        <f t="shared" si="253"/>
        <v>#N/A</v>
      </c>
      <c r="AM657" s="7" t="str">
        <f t="shared" si="254"/>
        <v xml:space="preserve"> </v>
      </c>
      <c r="AN657" s="6" t="e">
        <f t="shared" si="255"/>
        <v>#N/A</v>
      </c>
      <c r="AO657" s="6"/>
      <c r="AP657" s="6"/>
      <c r="AQ657" s="6"/>
      <c r="AR657" s="6"/>
      <c r="AS657" s="6"/>
      <c r="AT657" s="6"/>
      <c r="AU657" s="6"/>
      <c r="AV657" s="6"/>
      <c r="AW657" s="6">
        <f t="shared" si="256"/>
        <v>0</v>
      </c>
      <c r="AX657" s="6" t="e">
        <f t="shared" si="257"/>
        <v>#N/A</v>
      </c>
      <c r="AY657" s="6" t="str">
        <f t="shared" si="258"/>
        <v/>
      </c>
      <c r="AZ657" s="6" t="str">
        <f t="shared" si="259"/>
        <v/>
      </c>
      <c r="BA657" s="6" t="str">
        <f t="shared" si="260"/>
        <v/>
      </c>
      <c r="BB657" s="6" t="str">
        <f t="shared" si="261"/>
        <v/>
      </c>
      <c r="BC657" s="40"/>
      <c r="BI657" t="s">
        <v>297</v>
      </c>
      <c r="CS657" s="286"/>
      <c r="CT657" s="288"/>
      <c r="CU657" s="331" t="str">
        <f t="shared" ref="CU657:CU720" si="264">IFERROR(VLOOKUP(AL657,$CQ$17:$CR$33,2,0),"")</f>
        <v/>
      </c>
      <c r="CV657" s="1" t="str">
        <f t="shared" si="262"/>
        <v/>
      </c>
      <c r="CW657" s="1" t="str">
        <f t="shared" si="263"/>
        <v/>
      </c>
      <c r="CZ657" s="343" t="str">
        <f t="shared" ref="CZ657:CZ720" si="265">IF(
  OR(
    AND(D657&gt;=480, D657&lt;=498),
    AND(D657&gt;=580, D657&lt;=598),
    AND(D657&gt;=680, D657&lt;=698),
    AND(D657&gt;=780, D657&lt;=798)
  ),
  "※軽自動車は報告の対象外です。",
  ""
)</f>
        <v/>
      </c>
    </row>
    <row r="658" spans="1:104" s="1" customFormat="1" ht="13.5" customHeight="1" x14ac:dyDescent="0.2">
      <c r="A658" s="61">
        <v>643</v>
      </c>
      <c r="B658" s="218"/>
      <c r="C658" s="218"/>
      <c r="D658" s="218"/>
      <c r="E658" s="218"/>
      <c r="F658" s="218"/>
      <c r="G658" s="218"/>
      <c r="H658" s="218"/>
      <c r="I658" s="218"/>
      <c r="J658" s="218"/>
      <c r="K658" s="218"/>
      <c r="L658" s="219"/>
      <c r="M658" s="218"/>
      <c r="N658" s="254"/>
      <c r="O658" s="255"/>
      <c r="P658" s="293" t="str">
        <f>IF(G658="R",IF(OR(AND(実績自動車一覧!H658=SUM(実績事業所!$B$2-1),3&lt;実績自動車一覧!I658),AND(実績自動車一覧!H658=実績事業所!$B$2,4&gt;実績自動車一覧!I658)),"新規",""),"")</f>
        <v/>
      </c>
      <c r="Q658" s="290"/>
      <c r="R658" s="259"/>
      <c r="S658" s="204"/>
      <c r="T658" s="84"/>
      <c r="U658" s="85"/>
      <c r="V658" s="86"/>
      <c r="W658" s="87"/>
      <c r="X658" s="87"/>
      <c r="Y658" s="106"/>
      <c r="Z658" s="16"/>
      <c r="AA658" s="15" t="str">
        <f t="shared" si="242"/>
        <v/>
      </c>
      <c r="AB658" s="15" t="str">
        <f t="shared" si="243"/>
        <v/>
      </c>
      <c r="AC658" s="14" t="str">
        <f t="shared" si="244"/>
        <v/>
      </c>
      <c r="AD658" s="6" t="e">
        <f t="shared" si="245"/>
        <v>#N/A</v>
      </c>
      <c r="AE658" s="6" t="e">
        <f t="shared" si="246"/>
        <v>#N/A</v>
      </c>
      <c r="AF658" s="6" t="e">
        <f t="shared" si="247"/>
        <v>#N/A</v>
      </c>
      <c r="AG658" s="6" t="str">
        <f t="shared" si="248"/>
        <v/>
      </c>
      <c r="AH658" s="6">
        <f t="shared" si="249"/>
        <v>1</v>
      </c>
      <c r="AI658" s="6" t="e">
        <f t="shared" si="250"/>
        <v>#N/A</v>
      </c>
      <c r="AJ658" s="6" t="e">
        <f t="shared" si="251"/>
        <v>#N/A</v>
      </c>
      <c r="AK658" s="6" t="e">
        <f t="shared" si="252"/>
        <v>#N/A</v>
      </c>
      <c r="AL658" s="6" t="e">
        <f t="shared" si="253"/>
        <v>#N/A</v>
      </c>
      <c r="AM658" s="7" t="str">
        <f t="shared" si="254"/>
        <v xml:space="preserve"> </v>
      </c>
      <c r="AN658" s="6" t="e">
        <f t="shared" si="255"/>
        <v>#N/A</v>
      </c>
      <c r="AO658" s="6"/>
      <c r="AP658" s="6"/>
      <c r="AQ658" s="6"/>
      <c r="AR658" s="6"/>
      <c r="AS658" s="6"/>
      <c r="AT658" s="6"/>
      <c r="AU658" s="6"/>
      <c r="AV658" s="6"/>
      <c r="AW658" s="6">
        <f t="shared" si="256"/>
        <v>0</v>
      </c>
      <c r="AX658" s="6" t="e">
        <f t="shared" si="257"/>
        <v>#N/A</v>
      </c>
      <c r="AY658" s="6" t="str">
        <f t="shared" si="258"/>
        <v/>
      </c>
      <c r="AZ658" s="6" t="str">
        <f t="shared" si="259"/>
        <v/>
      </c>
      <c r="BA658" s="6" t="str">
        <f t="shared" si="260"/>
        <v/>
      </c>
      <c r="BB658" s="6" t="str">
        <f t="shared" si="261"/>
        <v/>
      </c>
      <c r="BC658" s="40"/>
      <c r="BI658" t="s">
        <v>1074</v>
      </c>
      <c r="CS658" s="286"/>
      <c r="CT658" s="288"/>
      <c r="CU658" s="331" t="str">
        <f t="shared" si="264"/>
        <v/>
      </c>
      <c r="CV658" s="1" t="str">
        <f t="shared" si="262"/>
        <v/>
      </c>
      <c r="CW658" s="1" t="str">
        <f t="shared" si="263"/>
        <v/>
      </c>
      <c r="CZ658" s="343" t="str">
        <f t="shared" si="265"/>
        <v/>
      </c>
    </row>
    <row r="659" spans="1:104" s="1" customFormat="1" ht="13.5" customHeight="1" x14ac:dyDescent="0.2">
      <c r="A659" s="61">
        <v>644</v>
      </c>
      <c r="B659" s="218"/>
      <c r="C659" s="218"/>
      <c r="D659" s="218"/>
      <c r="E659" s="218"/>
      <c r="F659" s="218"/>
      <c r="G659" s="218"/>
      <c r="H659" s="218"/>
      <c r="I659" s="218"/>
      <c r="J659" s="218"/>
      <c r="K659" s="218"/>
      <c r="L659" s="219"/>
      <c r="M659" s="218"/>
      <c r="N659" s="254"/>
      <c r="O659" s="255"/>
      <c r="P659" s="293" t="str">
        <f>IF(G659="R",IF(OR(AND(実績自動車一覧!H659=SUM(実績事業所!$B$2-1),3&lt;実績自動車一覧!I659),AND(実績自動車一覧!H659=実績事業所!$B$2,4&gt;実績自動車一覧!I659)),"新規",""),"")</f>
        <v/>
      </c>
      <c r="Q659" s="290"/>
      <c r="R659" s="259"/>
      <c r="S659" s="204"/>
      <c r="T659" s="84"/>
      <c r="U659" s="85"/>
      <c r="V659" s="86"/>
      <c r="W659" s="87"/>
      <c r="X659" s="87"/>
      <c r="Y659" s="106"/>
      <c r="Z659" s="16"/>
      <c r="AA659" s="15" t="str">
        <f t="shared" si="242"/>
        <v/>
      </c>
      <c r="AB659" s="15" t="str">
        <f t="shared" si="243"/>
        <v/>
      </c>
      <c r="AC659" s="14" t="str">
        <f t="shared" si="244"/>
        <v/>
      </c>
      <c r="AD659" s="6" t="e">
        <f t="shared" si="245"/>
        <v>#N/A</v>
      </c>
      <c r="AE659" s="6" t="e">
        <f t="shared" si="246"/>
        <v>#N/A</v>
      </c>
      <c r="AF659" s="6" t="e">
        <f t="shared" si="247"/>
        <v>#N/A</v>
      </c>
      <c r="AG659" s="6" t="str">
        <f t="shared" si="248"/>
        <v/>
      </c>
      <c r="AH659" s="6">
        <f t="shared" si="249"/>
        <v>1</v>
      </c>
      <c r="AI659" s="6" t="e">
        <f t="shared" si="250"/>
        <v>#N/A</v>
      </c>
      <c r="AJ659" s="6" t="e">
        <f t="shared" si="251"/>
        <v>#N/A</v>
      </c>
      <c r="AK659" s="6" t="e">
        <f t="shared" si="252"/>
        <v>#N/A</v>
      </c>
      <c r="AL659" s="6" t="e">
        <f t="shared" si="253"/>
        <v>#N/A</v>
      </c>
      <c r="AM659" s="7" t="str">
        <f t="shared" si="254"/>
        <v xml:space="preserve"> </v>
      </c>
      <c r="AN659" s="6" t="e">
        <f t="shared" si="255"/>
        <v>#N/A</v>
      </c>
      <c r="AO659" s="6"/>
      <c r="AP659" s="6"/>
      <c r="AQ659" s="6"/>
      <c r="AR659" s="6"/>
      <c r="AS659" s="6"/>
      <c r="AT659" s="6"/>
      <c r="AU659" s="6"/>
      <c r="AV659" s="6"/>
      <c r="AW659" s="6">
        <f t="shared" si="256"/>
        <v>0</v>
      </c>
      <c r="AX659" s="6" t="e">
        <f t="shared" si="257"/>
        <v>#N/A</v>
      </c>
      <c r="AY659" s="6" t="str">
        <f t="shared" si="258"/>
        <v/>
      </c>
      <c r="AZ659" s="6" t="str">
        <f t="shared" si="259"/>
        <v/>
      </c>
      <c r="BA659" s="6" t="str">
        <f t="shared" si="260"/>
        <v/>
      </c>
      <c r="BB659" s="6" t="str">
        <f t="shared" si="261"/>
        <v/>
      </c>
      <c r="BC659" s="40"/>
      <c r="BI659" t="s">
        <v>1109</v>
      </c>
      <c r="CS659" s="286"/>
      <c r="CT659" s="288"/>
      <c r="CU659" s="331" t="str">
        <f t="shared" si="264"/>
        <v/>
      </c>
      <c r="CV659" s="1" t="str">
        <f t="shared" si="262"/>
        <v/>
      </c>
      <c r="CW659" s="1" t="str">
        <f t="shared" si="263"/>
        <v/>
      </c>
      <c r="CZ659" s="343" t="str">
        <f t="shared" si="265"/>
        <v/>
      </c>
    </row>
    <row r="660" spans="1:104" s="1" customFormat="1" ht="13.5" customHeight="1" x14ac:dyDescent="0.2">
      <c r="A660" s="61">
        <v>645</v>
      </c>
      <c r="B660" s="218"/>
      <c r="C660" s="218"/>
      <c r="D660" s="218"/>
      <c r="E660" s="218"/>
      <c r="F660" s="218"/>
      <c r="G660" s="218"/>
      <c r="H660" s="218"/>
      <c r="I660" s="218"/>
      <c r="J660" s="218"/>
      <c r="K660" s="218"/>
      <c r="L660" s="219"/>
      <c r="M660" s="218"/>
      <c r="N660" s="254"/>
      <c r="O660" s="255"/>
      <c r="P660" s="293" t="str">
        <f>IF(G660="R",IF(OR(AND(実績自動車一覧!H660=SUM(実績事業所!$B$2-1),3&lt;実績自動車一覧!I660),AND(実績自動車一覧!H660=実績事業所!$B$2,4&gt;実績自動車一覧!I660)),"新規",""),"")</f>
        <v/>
      </c>
      <c r="Q660" s="290"/>
      <c r="R660" s="259"/>
      <c r="S660" s="204"/>
      <c r="T660" s="84"/>
      <c r="U660" s="85"/>
      <c r="V660" s="86"/>
      <c r="W660" s="87"/>
      <c r="X660" s="87"/>
      <c r="Y660" s="106"/>
      <c r="Z660" s="16"/>
      <c r="AA660" s="15" t="str">
        <f t="shared" si="242"/>
        <v/>
      </c>
      <c r="AB660" s="15" t="str">
        <f t="shared" si="243"/>
        <v/>
      </c>
      <c r="AC660" s="14" t="str">
        <f t="shared" si="244"/>
        <v/>
      </c>
      <c r="AD660" s="6" t="e">
        <f t="shared" si="245"/>
        <v>#N/A</v>
      </c>
      <c r="AE660" s="6" t="e">
        <f t="shared" si="246"/>
        <v>#N/A</v>
      </c>
      <c r="AF660" s="6" t="e">
        <f t="shared" si="247"/>
        <v>#N/A</v>
      </c>
      <c r="AG660" s="6" t="str">
        <f t="shared" si="248"/>
        <v/>
      </c>
      <c r="AH660" s="6">
        <f t="shared" si="249"/>
        <v>1</v>
      </c>
      <c r="AI660" s="6" t="e">
        <f t="shared" si="250"/>
        <v>#N/A</v>
      </c>
      <c r="AJ660" s="6" t="e">
        <f t="shared" si="251"/>
        <v>#N/A</v>
      </c>
      <c r="AK660" s="6" t="e">
        <f t="shared" si="252"/>
        <v>#N/A</v>
      </c>
      <c r="AL660" s="6" t="e">
        <f t="shared" si="253"/>
        <v>#N/A</v>
      </c>
      <c r="AM660" s="7" t="str">
        <f t="shared" si="254"/>
        <v xml:space="preserve"> </v>
      </c>
      <c r="AN660" s="6" t="e">
        <f t="shared" si="255"/>
        <v>#N/A</v>
      </c>
      <c r="AO660" s="6"/>
      <c r="AP660" s="6"/>
      <c r="AQ660" s="6"/>
      <c r="AR660" s="6"/>
      <c r="AS660" s="6"/>
      <c r="AT660" s="6"/>
      <c r="AU660" s="6"/>
      <c r="AV660" s="6"/>
      <c r="AW660" s="6">
        <f t="shared" si="256"/>
        <v>0</v>
      </c>
      <c r="AX660" s="6" t="e">
        <f t="shared" si="257"/>
        <v>#N/A</v>
      </c>
      <c r="AY660" s="6" t="str">
        <f t="shared" si="258"/>
        <v/>
      </c>
      <c r="AZ660" s="6" t="str">
        <f t="shared" si="259"/>
        <v/>
      </c>
      <c r="BA660" s="6" t="str">
        <f t="shared" si="260"/>
        <v/>
      </c>
      <c r="BB660" s="6" t="str">
        <f t="shared" si="261"/>
        <v/>
      </c>
      <c r="BC660" s="40"/>
      <c r="BI660" t="s">
        <v>1143</v>
      </c>
      <c r="CS660" s="286"/>
      <c r="CT660" s="288"/>
      <c r="CU660" s="331" t="str">
        <f t="shared" si="264"/>
        <v/>
      </c>
      <c r="CV660" s="1" t="str">
        <f t="shared" si="262"/>
        <v/>
      </c>
      <c r="CW660" s="1" t="str">
        <f t="shared" si="263"/>
        <v/>
      </c>
      <c r="CZ660" s="343" t="str">
        <f t="shared" si="265"/>
        <v/>
      </c>
    </row>
    <row r="661" spans="1:104" s="1" customFormat="1" ht="13.5" customHeight="1" x14ac:dyDescent="0.2">
      <c r="A661" s="61">
        <v>646</v>
      </c>
      <c r="B661" s="218"/>
      <c r="C661" s="218"/>
      <c r="D661" s="218"/>
      <c r="E661" s="218"/>
      <c r="F661" s="218"/>
      <c r="G661" s="218"/>
      <c r="H661" s="218"/>
      <c r="I661" s="218"/>
      <c r="J661" s="218"/>
      <c r="K661" s="218"/>
      <c r="L661" s="219"/>
      <c r="M661" s="218"/>
      <c r="N661" s="254"/>
      <c r="O661" s="255"/>
      <c r="P661" s="293" t="str">
        <f>IF(G661="R",IF(OR(AND(実績自動車一覧!H661=SUM(実績事業所!$B$2-1),3&lt;実績自動車一覧!I661),AND(実績自動車一覧!H661=実績事業所!$B$2,4&gt;実績自動車一覧!I661)),"新規",""),"")</f>
        <v/>
      </c>
      <c r="Q661" s="290"/>
      <c r="R661" s="259"/>
      <c r="S661" s="204"/>
      <c r="T661" s="84"/>
      <c r="U661" s="85"/>
      <c r="V661" s="86"/>
      <c r="W661" s="87"/>
      <c r="X661" s="87"/>
      <c r="Y661" s="106"/>
      <c r="Z661" s="16"/>
      <c r="AA661" s="15" t="str">
        <f t="shared" si="242"/>
        <v/>
      </c>
      <c r="AB661" s="15" t="str">
        <f t="shared" si="243"/>
        <v/>
      </c>
      <c r="AC661" s="14" t="str">
        <f t="shared" si="244"/>
        <v/>
      </c>
      <c r="AD661" s="6" t="e">
        <f t="shared" si="245"/>
        <v>#N/A</v>
      </c>
      <c r="AE661" s="6" t="e">
        <f t="shared" si="246"/>
        <v>#N/A</v>
      </c>
      <c r="AF661" s="6" t="e">
        <f t="shared" si="247"/>
        <v>#N/A</v>
      </c>
      <c r="AG661" s="6" t="str">
        <f t="shared" si="248"/>
        <v/>
      </c>
      <c r="AH661" s="6">
        <f t="shared" si="249"/>
        <v>1</v>
      </c>
      <c r="AI661" s="6" t="e">
        <f t="shared" si="250"/>
        <v>#N/A</v>
      </c>
      <c r="AJ661" s="6" t="e">
        <f t="shared" si="251"/>
        <v>#N/A</v>
      </c>
      <c r="AK661" s="6" t="e">
        <f t="shared" si="252"/>
        <v>#N/A</v>
      </c>
      <c r="AL661" s="6" t="e">
        <f t="shared" si="253"/>
        <v>#N/A</v>
      </c>
      <c r="AM661" s="7" t="str">
        <f t="shared" si="254"/>
        <v xml:space="preserve"> </v>
      </c>
      <c r="AN661" s="6" t="e">
        <f t="shared" si="255"/>
        <v>#N/A</v>
      </c>
      <c r="AO661" s="6"/>
      <c r="AP661" s="6"/>
      <c r="AQ661" s="6"/>
      <c r="AR661" s="6"/>
      <c r="AS661" s="6"/>
      <c r="AT661" s="6"/>
      <c r="AU661" s="6"/>
      <c r="AV661" s="6"/>
      <c r="AW661" s="6">
        <f t="shared" si="256"/>
        <v>0</v>
      </c>
      <c r="AX661" s="6" t="e">
        <f t="shared" si="257"/>
        <v>#N/A</v>
      </c>
      <c r="AY661" s="6" t="str">
        <f t="shared" si="258"/>
        <v/>
      </c>
      <c r="AZ661" s="6" t="str">
        <f t="shared" si="259"/>
        <v/>
      </c>
      <c r="BA661" s="6" t="str">
        <f t="shared" si="260"/>
        <v/>
      </c>
      <c r="BB661" s="6" t="str">
        <f t="shared" si="261"/>
        <v/>
      </c>
      <c r="BC661" s="40"/>
      <c r="BI661" t="s">
        <v>298</v>
      </c>
      <c r="CS661" s="286"/>
      <c r="CT661" s="288"/>
      <c r="CU661" s="331" t="str">
        <f t="shared" si="264"/>
        <v/>
      </c>
      <c r="CV661" s="1" t="str">
        <f t="shared" si="262"/>
        <v/>
      </c>
      <c r="CW661" s="1" t="str">
        <f t="shared" si="263"/>
        <v/>
      </c>
      <c r="CZ661" s="343" t="str">
        <f t="shared" si="265"/>
        <v/>
      </c>
    </row>
    <row r="662" spans="1:104" s="1" customFormat="1" ht="13.5" customHeight="1" x14ac:dyDescent="0.2">
      <c r="A662" s="61">
        <v>647</v>
      </c>
      <c r="B662" s="218"/>
      <c r="C662" s="218"/>
      <c r="D662" s="218"/>
      <c r="E662" s="218"/>
      <c r="F662" s="218"/>
      <c r="G662" s="218"/>
      <c r="H662" s="218"/>
      <c r="I662" s="218"/>
      <c r="J662" s="218"/>
      <c r="K662" s="218"/>
      <c r="L662" s="219"/>
      <c r="M662" s="218"/>
      <c r="N662" s="254"/>
      <c r="O662" s="255"/>
      <c r="P662" s="293" t="str">
        <f>IF(G662="R",IF(OR(AND(実績自動車一覧!H662=SUM(実績事業所!$B$2-1),3&lt;実績自動車一覧!I662),AND(実績自動車一覧!H662=実績事業所!$B$2,4&gt;実績自動車一覧!I662)),"新規",""),"")</f>
        <v/>
      </c>
      <c r="Q662" s="290"/>
      <c r="R662" s="259"/>
      <c r="S662" s="204"/>
      <c r="T662" s="84"/>
      <c r="U662" s="85"/>
      <c r="V662" s="86"/>
      <c r="W662" s="87"/>
      <c r="X662" s="87"/>
      <c r="Y662" s="106"/>
      <c r="Z662" s="16"/>
      <c r="AA662" s="15" t="str">
        <f t="shared" si="242"/>
        <v/>
      </c>
      <c r="AB662" s="15" t="str">
        <f t="shared" si="243"/>
        <v/>
      </c>
      <c r="AC662" s="14" t="str">
        <f t="shared" si="244"/>
        <v/>
      </c>
      <c r="AD662" s="6" t="e">
        <f t="shared" si="245"/>
        <v>#N/A</v>
      </c>
      <c r="AE662" s="6" t="e">
        <f t="shared" si="246"/>
        <v>#N/A</v>
      </c>
      <c r="AF662" s="6" t="e">
        <f t="shared" si="247"/>
        <v>#N/A</v>
      </c>
      <c r="AG662" s="6" t="str">
        <f t="shared" si="248"/>
        <v/>
      </c>
      <c r="AH662" s="6">
        <f t="shared" si="249"/>
        <v>1</v>
      </c>
      <c r="AI662" s="6" t="e">
        <f t="shared" si="250"/>
        <v>#N/A</v>
      </c>
      <c r="AJ662" s="6" t="e">
        <f t="shared" si="251"/>
        <v>#N/A</v>
      </c>
      <c r="AK662" s="6" t="e">
        <f t="shared" si="252"/>
        <v>#N/A</v>
      </c>
      <c r="AL662" s="6" t="e">
        <f t="shared" si="253"/>
        <v>#N/A</v>
      </c>
      <c r="AM662" s="7" t="str">
        <f t="shared" si="254"/>
        <v xml:space="preserve"> </v>
      </c>
      <c r="AN662" s="6" t="e">
        <f t="shared" si="255"/>
        <v>#N/A</v>
      </c>
      <c r="AO662" s="6"/>
      <c r="AP662" s="6"/>
      <c r="AQ662" s="6"/>
      <c r="AR662" s="6"/>
      <c r="AS662" s="6"/>
      <c r="AT662" s="6"/>
      <c r="AU662" s="6"/>
      <c r="AV662" s="6"/>
      <c r="AW662" s="6">
        <f t="shared" si="256"/>
        <v>0</v>
      </c>
      <c r="AX662" s="6" t="e">
        <f t="shared" si="257"/>
        <v>#N/A</v>
      </c>
      <c r="AY662" s="6" t="str">
        <f t="shared" si="258"/>
        <v/>
      </c>
      <c r="AZ662" s="6" t="str">
        <f t="shared" si="259"/>
        <v/>
      </c>
      <c r="BA662" s="6" t="str">
        <f t="shared" si="260"/>
        <v/>
      </c>
      <c r="BB662" s="6" t="str">
        <f t="shared" si="261"/>
        <v/>
      </c>
      <c r="BC662" s="40"/>
      <c r="BI662" t="s">
        <v>299</v>
      </c>
      <c r="CS662" s="286"/>
      <c r="CT662" s="288"/>
      <c r="CU662" s="331" t="str">
        <f t="shared" si="264"/>
        <v/>
      </c>
      <c r="CV662" s="1" t="str">
        <f t="shared" si="262"/>
        <v/>
      </c>
      <c r="CW662" s="1" t="str">
        <f t="shared" si="263"/>
        <v/>
      </c>
      <c r="CZ662" s="343" t="str">
        <f t="shared" si="265"/>
        <v/>
      </c>
    </row>
    <row r="663" spans="1:104" s="1" customFormat="1" ht="13.5" customHeight="1" x14ac:dyDescent="0.2">
      <c r="A663" s="61">
        <v>648</v>
      </c>
      <c r="B663" s="218"/>
      <c r="C663" s="218"/>
      <c r="D663" s="218"/>
      <c r="E663" s="218"/>
      <c r="F663" s="218"/>
      <c r="G663" s="218"/>
      <c r="H663" s="218"/>
      <c r="I663" s="218"/>
      <c r="J663" s="218"/>
      <c r="K663" s="218"/>
      <c r="L663" s="219"/>
      <c r="M663" s="218"/>
      <c r="N663" s="254"/>
      <c r="O663" s="255"/>
      <c r="P663" s="293" t="str">
        <f>IF(G663="R",IF(OR(AND(実績自動車一覧!H663=SUM(実績事業所!$B$2-1),3&lt;実績自動車一覧!I663),AND(実績自動車一覧!H663=実績事業所!$B$2,4&gt;実績自動車一覧!I663)),"新規",""),"")</f>
        <v/>
      </c>
      <c r="Q663" s="290"/>
      <c r="R663" s="259"/>
      <c r="S663" s="204"/>
      <c r="T663" s="84"/>
      <c r="U663" s="85"/>
      <c r="V663" s="86"/>
      <c r="W663" s="87"/>
      <c r="X663" s="87"/>
      <c r="Y663" s="106"/>
      <c r="Z663" s="16"/>
      <c r="AA663" s="15" t="str">
        <f t="shared" si="242"/>
        <v/>
      </c>
      <c r="AB663" s="15" t="str">
        <f t="shared" si="243"/>
        <v/>
      </c>
      <c r="AC663" s="14" t="str">
        <f t="shared" si="244"/>
        <v/>
      </c>
      <c r="AD663" s="6" t="e">
        <f t="shared" si="245"/>
        <v>#N/A</v>
      </c>
      <c r="AE663" s="6" t="e">
        <f t="shared" si="246"/>
        <v>#N/A</v>
      </c>
      <c r="AF663" s="6" t="e">
        <f t="shared" si="247"/>
        <v>#N/A</v>
      </c>
      <c r="AG663" s="6" t="str">
        <f t="shared" si="248"/>
        <v/>
      </c>
      <c r="AH663" s="6">
        <f t="shared" si="249"/>
        <v>1</v>
      </c>
      <c r="AI663" s="6" t="e">
        <f t="shared" si="250"/>
        <v>#N/A</v>
      </c>
      <c r="AJ663" s="6" t="e">
        <f t="shared" si="251"/>
        <v>#N/A</v>
      </c>
      <c r="AK663" s="6" t="e">
        <f t="shared" si="252"/>
        <v>#N/A</v>
      </c>
      <c r="AL663" s="6" t="e">
        <f t="shared" si="253"/>
        <v>#N/A</v>
      </c>
      <c r="AM663" s="7" t="str">
        <f t="shared" si="254"/>
        <v xml:space="preserve"> </v>
      </c>
      <c r="AN663" s="6" t="e">
        <f t="shared" si="255"/>
        <v>#N/A</v>
      </c>
      <c r="AO663" s="6"/>
      <c r="AP663" s="6"/>
      <c r="AQ663" s="6"/>
      <c r="AR663" s="6"/>
      <c r="AS663" s="6"/>
      <c r="AT663" s="6"/>
      <c r="AU663" s="6"/>
      <c r="AV663" s="6"/>
      <c r="AW663" s="6">
        <f t="shared" si="256"/>
        <v>0</v>
      </c>
      <c r="AX663" s="6" t="e">
        <f t="shared" si="257"/>
        <v>#N/A</v>
      </c>
      <c r="AY663" s="6" t="str">
        <f t="shared" si="258"/>
        <v/>
      </c>
      <c r="AZ663" s="6" t="str">
        <f t="shared" si="259"/>
        <v/>
      </c>
      <c r="BA663" s="6" t="str">
        <f t="shared" si="260"/>
        <v/>
      </c>
      <c r="BB663" s="6" t="str">
        <f t="shared" si="261"/>
        <v/>
      </c>
      <c r="BC663" s="40"/>
      <c r="BI663" t="s">
        <v>300</v>
      </c>
      <c r="CS663" s="286"/>
      <c r="CT663" s="288"/>
      <c r="CU663" s="331" t="str">
        <f t="shared" si="264"/>
        <v/>
      </c>
      <c r="CV663" s="1" t="str">
        <f t="shared" si="262"/>
        <v/>
      </c>
      <c r="CW663" s="1" t="str">
        <f t="shared" si="263"/>
        <v/>
      </c>
      <c r="CZ663" s="343" t="str">
        <f t="shared" si="265"/>
        <v/>
      </c>
    </row>
    <row r="664" spans="1:104" s="1" customFormat="1" ht="13.5" customHeight="1" x14ac:dyDescent="0.2">
      <c r="A664" s="61">
        <v>649</v>
      </c>
      <c r="B664" s="218"/>
      <c r="C664" s="218"/>
      <c r="D664" s="218"/>
      <c r="E664" s="218"/>
      <c r="F664" s="218"/>
      <c r="G664" s="218"/>
      <c r="H664" s="218"/>
      <c r="I664" s="218"/>
      <c r="J664" s="218"/>
      <c r="K664" s="218"/>
      <c r="L664" s="219"/>
      <c r="M664" s="218"/>
      <c r="N664" s="254"/>
      <c r="O664" s="255"/>
      <c r="P664" s="293" t="str">
        <f>IF(G664="R",IF(OR(AND(実績自動車一覧!H664=SUM(実績事業所!$B$2-1),3&lt;実績自動車一覧!I664),AND(実績自動車一覧!H664=実績事業所!$B$2,4&gt;実績自動車一覧!I664)),"新規",""),"")</f>
        <v/>
      </c>
      <c r="Q664" s="290"/>
      <c r="R664" s="259"/>
      <c r="S664" s="204"/>
      <c r="T664" s="84"/>
      <c r="U664" s="85"/>
      <c r="V664" s="86"/>
      <c r="W664" s="87"/>
      <c r="X664" s="87"/>
      <c r="Y664" s="106"/>
      <c r="Z664" s="16"/>
      <c r="AA664" s="15" t="str">
        <f t="shared" ref="AA664:AA727" si="266">IF(Q664="","",Q664)</f>
        <v/>
      </c>
      <c r="AB664" s="15" t="str">
        <f t="shared" ref="AB664:AB727" si="267">IF(R664="","",R664)</f>
        <v/>
      </c>
      <c r="AC664" s="14" t="str">
        <f t="shared" ref="AC664:AC727" si="268">IF(ISBLANK(J664)=TRUE,"",IF(OR(ISBLANK(B664)=TRUE),1,""))</f>
        <v/>
      </c>
      <c r="AD664" s="6" t="e">
        <f t="shared" ref="AD664:AD727" si="269">VLOOKUP(J664,$BD$17:$BG$23,2,FALSE)</f>
        <v>#N/A</v>
      </c>
      <c r="AE664" s="6" t="e">
        <f t="shared" ref="AE664:AE727" si="270">VLOOKUP(J664,$BD$17:$BG$23,3,FALSE)</f>
        <v>#N/A</v>
      </c>
      <c r="AF664" s="6" t="e">
        <f t="shared" ref="AF664:AF727" si="271">VLOOKUP(J664,$BD$17:$BG$23,4,FALSE)</f>
        <v>#N/A</v>
      </c>
      <c r="AG664" s="6" t="str">
        <f t="shared" ref="AG664:AG727" si="272">IF(ISERROR(SEARCH("-",K664,1))=TRUE,ASC(UPPER(K664)),ASC(UPPER(LEFT(K664,SEARCH("-",K664,1)-1))))</f>
        <v/>
      </c>
      <c r="AH664" s="6">
        <f t="shared" ref="AH664:AH727" si="273">IF(L664&gt;3500,L664/1000,1)</f>
        <v>1</v>
      </c>
      <c r="AI664" s="6" t="e">
        <f t="shared" ref="AI664:AI727" si="274">IF(AF664=9,0,IF(L664&lt;=1700,1,IF(L664&lt;=2500,2,IF(L664&lt;=3500,3,4))))</f>
        <v>#N/A</v>
      </c>
      <c r="AJ664" s="6" t="e">
        <f t="shared" ref="AJ664:AJ727" si="275">IF(AF664=5,0,IF(AF664=9,0,IF(L664&lt;=1700,1,IF(L664&lt;=2500,2,IF(L664&lt;=3500,3,4)))))</f>
        <v>#N/A</v>
      </c>
      <c r="AK664" s="6" t="e">
        <f t="shared" ref="AK664:AK727" si="276">VLOOKUP(M664,$BL$17:$BM$27,2,FALSE)</f>
        <v>#N/A</v>
      </c>
      <c r="AL664" s="6" t="e">
        <f t="shared" ref="AL664:AL727" si="277">VLOOKUP(AN664,排出係数表,9,FALSE)</f>
        <v>#N/A</v>
      </c>
      <c r="AM664" s="7" t="str">
        <f t="shared" ref="AM664:AM727" si="278">IF(OR(ISBLANK(M664)=TRUE,ISBLANK(B664)=TRUE)," ",P664&amp;CONCATENATE(B664,AF664,AI664))</f>
        <v xml:space="preserve"> </v>
      </c>
      <c r="AN664" s="6" t="e">
        <f t="shared" ref="AN664:AN727" si="279">CONCATENATE(AD664,AJ664,AK664,AG664)</f>
        <v>#N/A</v>
      </c>
      <c r="AO664" s="6"/>
      <c r="AP664" s="6"/>
      <c r="AQ664" s="6"/>
      <c r="AR664" s="6"/>
      <c r="AS664" s="6"/>
      <c r="AT664" s="6"/>
      <c r="AU664" s="6"/>
      <c r="AV664" s="6"/>
      <c r="AW664" s="6">
        <f t="shared" ref="AW664:AW727" si="280">IF(AND(N664="なし",O664="なし"),0,IF(AND(N664="",O664=""),0,IF(AND(N664="",O664="なし"),0,IF(AND(N664="なし",O664=""),0,1))))</f>
        <v>0</v>
      </c>
      <c r="AX664" s="6" t="e">
        <f t="shared" ref="AX664:AX727" si="281">VLOOKUP(AN664,排出係数表,8,FALSE)</f>
        <v>#N/A</v>
      </c>
      <c r="AY664" s="6" t="str">
        <f t="shared" ref="AY664:AY727" si="282">IF(J664="","",VLOOKUP(J664,$BD$17:$BH$25,5,FALSE))</f>
        <v/>
      </c>
      <c r="AZ664" s="6" t="str">
        <f t="shared" ref="AZ664:AZ727" si="283">IF(D664="","",VLOOKUP(CONCATENATE("A",LEFT(D664)),$BW$17:$BX$26,2,FALSE))</f>
        <v/>
      </c>
      <c r="BA664" s="6" t="str">
        <f t="shared" ref="BA664:BA727" si="284">IF(AY664=AZ664,"",1)</f>
        <v/>
      </c>
      <c r="BB664" s="6" t="str">
        <f t="shared" ref="BB664:BB727" si="285">CONCATENATE(C664,D664,E664,F664)</f>
        <v/>
      </c>
      <c r="BC664" s="40"/>
      <c r="BI664" t="s">
        <v>301</v>
      </c>
      <c r="CS664" s="286"/>
      <c r="CT664" s="288"/>
      <c r="CU664" s="331" t="str">
        <f t="shared" si="264"/>
        <v/>
      </c>
      <c r="CV664" s="1" t="str">
        <f t="shared" ref="CV664:CV727" si="286">IF(P664="","",IF(P664="新規",P664&amp;CU664,IF(P664="減車",P664&amp;CU664,"")))</f>
        <v/>
      </c>
      <c r="CW664" s="1" t="str">
        <f t="shared" ref="CW664:CW727" si="287">IF("新規"=P664,IF(OR(N664="あり",O664="あり(H17あり)",O664="あり(H17なし)"),"新規後付",""),IF("減車"=P664,IF(OR(N664="あり",O664="あり(H17あり)",O664="あり(H17なし)"),"減車後付",""),""))</f>
        <v/>
      </c>
      <c r="CZ664" s="343" t="str">
        <f t="shared" si="265"/>
        <v/>
      </c>
    </row>
    <row r="665" spans="1:104" s="1" customFormat="1" ht="13.5" customHeight="1" x14ac:dyDescent="0.2">
      <c r="A665" s="61">
        <v>650</v>
      </c>
      <c r="B665" s="218"/>
      <c r="C665" s="218"/>
      <c r="D665" s="218"/>
      <c r="E665" s="218"/>
      <c r="F665" s="218"/>
      <c r="G665" s="218"/>
      <c r="H665" s="218"/>
      <c r="I665" s="218"/>
      <c r="J665" s="218"/>
      <c r="K665" s="218"/>
      <c r="L665" s="219"/>
      <c r="M665" s="218"/>
      <c r="N665" s="254"/>
      <c r="O665" s="255"/>
      <c r="P665" s="293" t="str">
        <f>IF(G665="R",IF(OR(AND(実績自動車一覧!H665=SUM(実績事業所!$B$2-1),3&lt;実績自動車一覧!I665),AND(実績自動車一覧!H665=実績事業所!$B$2,4&gt;実績自動車一覧!I665)),"新規",""),"")</f>
        <v/>
      </c>
      <c r="Q665" s="290"/>
      <c r="R665" s="259"/>
      <c r="S665" s="204"/>
      <c r="T665" s="84"/>
      <c r="U665" s="85"/>
      <c r="V665" s="86"/>
      <c r="W665" s="87"/>
      <c r="X665" s="87"/>
      <c r="Y665" s="106"/>
      <c r="Z665" s="16"/>
      <c r="AA665" s="15" t="str">
        <f t="shared" si="266"/>
        <v/>
      </c>
      <c r="AB665" s="15" t="str">
        <f t="shared" si="267"/>
        <v/>
      </c>
      <c r="AC665" s="14" t="str">
        <f t="shared" si="268"/>
        <v/>
      </c>
      <c r="AD665" s="6" t="e">
        <f t="shared" si="269"/>
        <v>#N/A</v>
      </c>
      <c r="AE665" s="6" t="e">
        <f t="shared" si="270"/>
        <v>#N/A</v>
      </c>
      <c r="AF665" s="6" t="e">
        <f t="shared" si="271"/>
        <v>#N/A</v>
      </c>
      <c r="AG665" s="6" t="str">
        <f t="shared" si="272"/>
        <v/>
      </c>
      <c r="AH665" s="6">
        <f t="shared" si="273"/>
        <v>1</v>
      </c>
      <c r="AI665" s="6" t="e">
        <f t="shared" si="274"/>
        <v>#N/A</v>
      </c>
      <c r="AJ665" s="6" t="e">
        <f t="shared" si="275"/>
        <v>#N/A</v>
      </c>
      <c r="AK665" s="6" t="e">
        <f t="shared" si="276"/>
        <v>#N/A</v>
      </c>
      <c r="AL665" s="6" t="e">
        <f t="shared" si="277"/>
        <v>#N/A</v>
      </c>
      <c r="AM665" s="7" t="str">
        <f t="shared" si="278"/>
        <v xml:space="preserve"> </v>
      </c>
      <c r="AN665" s="6" t="e">
        <f t="shared" si="279"/>
        <v>#N/A</v>
      </c>
      <c r="AO665" s="6"/>
      <c r="AP665" s="6"/>
      <c r="AQ665" s="6"/>
      <c r="AR665" s="6"/>
      <c r="AS665" s="6"/>
      <c r="AT665" s="6"/>
      <c r="AU665" s="6"/>
      <c r="AV665" s="6"/>
      <c r="AW665" s="6">
        <f t="shared" si="280"/>
        <v>0</v>
      </c>
      <c r="AX665" s="6" t="e">
        <f t="shared" si="281"/>
        <v>#N/A</v>
      </c>
      <c r="AY665" s="6" t="str">
        <f t="shared" si="282"/>
        <v/>
      </c>
      <c r="AZ665" s="6" t="str">
        <f t="shared" si="283"/>
        <v/>
      </c>
      <c r="BA665" s="6" t="str">
        <f t="shared" si="284"/>
        <v/>
      </c>
      <c r="BB665" s="6" t="str">
        <f t="shared" si="285"/>
        <v/>
      </c>
      <c r="BC665" s="40"/>
      <c r="BI665" t="s">
        <v>1142</v>
      </c>
      <c r="CS665" s="286"/>
      <c r="CT665" s="288"/>
      <c r="CU665" s="331" t="str">
        <f t="shared" si="264"/>
        <v/>
      </c>
      <c r="CV665" s="1" t="str">
        <f t="shared" si="286"/>
        <v/>
      </c>
      <c r="CW665" s="1" t="str">
        <f t="shared" si="287"/>
        <v/>
      </c>
      <c r="CZ665" s="343" t="str">
        <f t="shared" si="265"/>
        <v/>
      </c>
    </row>
    <row r="666" spans="1:104" s="1" customFormat="1" ht="13.5" customHeight="1" x14ac:dyDescent="0.2">
      <c r="A666" s="61">
        <v>651</v>
      </c>
      <c r="B666" s="218"/>
      <c r="C666" s="218"/>
      <c r="D666" s="218"/>
      <c r="E666" s="218"/>
      <c r="F666" s="218"/>
      <c r="G666" s="218"/>
      <c r="H666" s="218"/>
      <c r="I666" s="218"/>
      <c r="J666" s="218"/>
      <c r="K666" s="218"/>
      <c r="L666" s="219"/>
      <c r="M666" s="218"/>
      <c r="N666" s="254"/>
      <c r="O666" s="255"/>
      <c r="P666" s="293" t="str">
        <f>IF(G666="R",IF(OR(AND(実績自動車一覧!H666=SUM(実績事業所!$B$2-1),3&lt;実績自動車一覧!I666),AND(実績自動車一覧!H666=実績事業所!$B$2,4&gt;実績自動車一覧!I666)),"新規",""),"")</f>
        <v/>
      </c>
      <c r="Q666" s="290"/>
      <c r="R666" s="259"/>
      <c r="S666" s="204"/>
      <c r="T666" s="84"/>
      <c r="U666" s="85"/>
      <c r="V666" s="86"/>
      <c r="W666" s="87"/>
      <c r="X666" s="87"/>
      <c r="Y666" s="106"/>
      <c r="Z666" s="16"/>
      <c r="AA666" s="15" t="str">
        <f t="shared" si="266"/>
        <v/>
      </c>
      <c r="AB666" s="15" t="str">
        <f t="shared" si="267"/>
        <v/>
      </c>
      <c r="AC666" s="14" t="str">
        <f t="shared" si="268"/>
        <v/>
      </c>
      <c r="AD666" s="6" t="e">
        <f t="shared" si="269"/>
        <v>#N/A</v>
      </c>
      <c r="AE666" s="6" t="e">
        <f t="shared" si="270"/>
        <v>#N/A</v>
      </c>
      <c r="AF666" s="6" t="e">
        <f t="shared" si="271"/>
        <v>#N/A</v>
      </c>
      <c r="AG666" s="6" t="str">
        <f t="shared" si="272"/>
        <v/>
      </c>
      <c r="AH666" s="6">
        <f t="shared" si="273"/>
        <v>1</v>
      </c>
      <c r="AI666" s="6" t="e">
        <f t="shared" si="274"/>
        <v>#N/A</v>
      </c>
      <c r="AJ666" s="6" t="e">
        <f t="shared" si="275"/>
        <v>#N/A</v>
      </c>
      <c r="AK666" s="6" t="e">
        <f t="shared" si="276"/>
        <v>#N/A</v>
      </c>
      <c r="AL666" s="6" t="e">
        <f t="shared" si="277"/>
        <v>#N/A</v>
      </c>
      <c r="AM666" s="7" t="str">
        <f t="shared" si="278"/>
        <v xml:space="preserve"> </v>
      </c>
      <c r="AN666" s="6" t="e">
        <f t="shared" si="279"/>
        <v>#N/A</v>
      </c>
      <c r="AO666" s="6"/>
      <c r="AP666" s="6"/>
      <c r="AQ666" s="6"/>
      <c r="AR666" s="6"/>
      <c r="AS666" s="6"/>
      <c r="AT666" s="6"/>
      <c r="AU666" s="6"/>
      <c r="AV666" s="6"/>
      <c r="AW666" s="6">
        <f t="shared" si="280"/>
        <v>0</v>
      </c>
      <c r="AX666" s="6" t="e">
        <f t="shared" si="281"/>
        <v>#N/A</v>
      </c>
      <c r="AY666" s="6" t="str">
        <f t="shared" si="282"/>
        <v/>
      </c>
      <c r="AZ666" s="6" t="str">
        <f t="shared" si="283"/>
        <v/>
      </c>
      <c r="BA666" s="6" t="str">
        <f t="shared" si="284"/>
        <v/>
      </c>
      <c r="BB666" s="6" t="str">
        <f t="shared" si="285"/>
        <v/>
      </c>
      <c r="BC666" s="40"/>
      <c r="BI666" t="s">
        <v>999</v>
      </c>
      <c r="CS666" s="286"/>
      <c r="CT666" s="288"/>
      <c r="CU666" s="331" t="str">
        <f t="shared" si="264"/>
        <v/>
      </c>
      <c r="CV666" s="1" t="str">
        <f t="shared" si="286"/>
        <v/>
      </c>
      <c r="CW666" s="1" t="str">
        <f t="shared" si="287"/>
        <v/>
      </c>
      <c r="CZ666" s="343" t="str">
        <f t="shared" si="265"/>
        <v/>
      </c>
    </row>
    <row r="667" spans="1:104" s="1" customFormat="1" ht="13.5" customHeight="1" x14ac:dyDescent="0.2">
      <c r="A667" s="61">
        <v>652</v>
      </c>
      <c r="B667" s="218"/>
      <c r="C667" s="218"/>
      <c r="D667" s="218"/>
      <c r="E667" s="218"/>
      <c r="F667" s="218"/>
      <c r="G667" s="218"/>
      <c r="H667" s="218"/>
      <c r="I667" s="218"/>
      <c r="J667" s="218"/>
      <c r="K667" s="218"/>
      <c r="L667" s="219"/>
      <c r="M667" s="218"/>
      <c r="N667" s="254"/>
      <c r="O667" s="255"/>
      <c r="P667" s="293" t="str">
        <f>IF(G667="R",IF(OR(AND(実績自動車一覧!H667=SUM(実績事業所!$B$2-1),3&lt;実績自動車一覧!I667),AND(実績自動車一覧!H667=実績事業所!$B$2,4&gt;実績自動車一覧!I667)),"新規",""),"")</f>
        <v/>
      </c>
      <c r="Q667" s="290"/>
      <c r="R667" s="259"/>
      <c r="S667" s="204"/>
      <c r="T667" s="84"/>
      <c r="U667" s="85"/>
      <c r="V667" s="86"/>
      <c r="W667" s="87"/>
      <c r="X667" s="87"/>
      <c r="Y667" s="106"/>
      <c r="Z667" s="16"/>
      <c r="AA667" s="15" t="str">
        <f t="shared" si="266"/>
        <v/>
      </c>
      <c r="AB667" s="15" t="str">
        <f t="shared" si="267"/>
        <v/>
      </c>
      <c r="AC667" s="14" t="str">
        <f t="shared" si="268"/>
        <v/>
      </c>
      <c r="AD667" s="6" t="e">
        <f t="shared" si="269"/>
        <v>#N/A</v>
      </c>
      <c r="AE667" s="6" t="e">
        <f t="shared" si="270"/>
        <v>#N/A</v>
      </c>
      <c r="AF667" s="6" t="e">
        <f t="shared" si="271"/>
        <v>#N/A</v>
      </c>
      <c r="AG667" s="6" t="str">
        <f t="shared" si="272"/>
        <v/>
      </c>
      <c r="AH667" s="6">
        <f t="shared" si="273"/>
        <v>1</v>
      </c>
      <c r="AI667" s="6" t="e">
        <f t="shared" si="274"/>
        <v>#N/A</v>
      </c>
      <c r="AJ667" s="6" t="e">
        <f t="shared" si="275"/>
        <v>#N/A</v>
      </c>
      <c r="AK667" s="6" t="e">
        <f t="shared" si="276"/>
        <v>#N/A</v>
      </c>
      <c r="AL667" s="6" t="e">
        <f t="shared" si="277"/>
        <v>#N/A</v>
      </c>
      <c r="AM667" s="7" t="str">
        <f t="shared" si="278"/>
        <v xml:space="preserve"> </v>
      </c>
      <c r="AN667" s="6" t="e">
        <f t="shared" si="279"/>
        <v>#N/A</v>
      </c>
      <c r="AO667" s="6"/>
      <c r="AP667" s="6"/>
      <c r="AQ667" s="6"/>
      <c r="AR667" s="6"/>
      <c r="AS667" s="6"/>
      <c r="AT667" s="6"/>
      <c r="AU667" s="6"/>
      <c r="AV667" s="6"/>
      <c r="AW667" s="6">
        <f t="shared" si="280"/>
        <v>0</v>
      </c>
      <c r="AX667" s="6" t="e">
        <f t="shared" si="281"/>
        <v>#N/A</v>
      </c>
      <c r="AY667" s="6" t="str">
        <f t="shared" si="282"/>
        <v/>
      </c>
      <c r="AZ667" s="6" t="str">
        <f t="shared" si="283"/>
        <v/>
      </c>
      <c r="BA667" s="6" t="str">
        <f t="shared" si="284"/>
        <v/>
      </c>
      <c r="BB667" s="6" t="str">
        <f t="shared" si="285"/>
        <v/>
      </c>
      <c r="BC667" s="40"/>
      <c r="BI667" t="s">
        <v>574</v>
      </c>
      <c r="CS667" s="286"/>
      <c r="CT667" s="288"/>
      <c r="CU667" s="331" t="str">
        <f t="shared" si="264"/>
        <v/>
      </c>
      <c r="CV667" s="1" t="str">
        <f t="shared" si="286"/>
        <v/>
      </c>
      <c r="CW667" s="1" t="str">
        <f t="shared" si="287"/>
        <v/>
      </c>
      <c r="CZ667" s="343" t="str">
        <f t="shared" si="265"/>
        <v/>
      </c>
    </row>
    <row r="668" spans="1:104" s="1" customFormat="1" ht="13.5" customHeight="1" x14ac:dyDescent="0.2">
      <c r="A668" s="61">
        <v>653</v>
      </c>
      <c r="B668" s="218"/>
      <c r="C668" s="218"/>
      <c r="D668" s="218"/>
      <c r="E668" s="218"/>
      <c r="F668" s="218"/>
      <c r="G668" s="218"/>
      <c r="H668" s="218"/>
      <c r="I668" s="218"/>
      <c r="J668" s="218"/>
      <c r="K668" s="218"/>
      <c r="L668" s="219"/>
      <c r="M668" s="218"/>
      <c r="N668" s="254"/>
      <c r="O668" s="255"/>
      <c r="P668" s="293" t="str">
        <f>IF(G668="R",IF(OR(AND(実績自動車一覧!H668=SUM(実績事業所!$B$2-1),3&lt;実績自動車一覧!I668),AND(実績自動車一覧!H668=実績事業所!$B$2,4&gt;実績自動車一覧!I668)),"新規",""),"")</f>
        <v/>
      </c>
      <c r="Q668" s="290"/>
      <c r="R668" s="259"/>
      <c r="S668" s="204"/>
      <c r="T668" s="84"/>
      <c r="U668" s="85"/>
      <c r="V668" s="86"/>
      <c r="W668" s="87"/>
      <c r="X668" s="87"/>
      <c r="Y668" s="106"/>
      <c r="Z668" s="16"/>
      <c r="AA668" s="15" t="str">
        <f t="shared" si="266"/>
        <v/>
      </c>
      <c r="AB668" s="15" t="str">
        <f t="shared" si="267"/>
        <v/>
      </c>
      <c r="AC668" s="14" t="str">
        <f t="shared" si="268"/>
        <v/>
      </c>
      <c r="AD668" s="6" t="e">
        <f t="shared" si="269"/>
        <v>#N/A</v>
      </c>
      <c r="AE668" s="6" t="e">
        <f t="shared" si="270"/>
        <v>#N/A</v>
      </c>
      <c r="AF668" s="6" t="e">
        <f t="shared" si="271"/>
        <v>#N/A</v>
      </c>
      <c r="AG668" s="6" t="str">
        <f t="shared" si="272"/>
        <v/>
      </c>
      <c r="AH668" s="6">
        <f t="shared" si="273"/>
        <v>1</v>
      </c>
      <c r="AI668" s="6" t="e">
        <f t="shared" si="274"/>
        <v>#N/A</v>
      </c>
      <c r="AJ668" s="6" t="e">
        <f t="shared" si="275"/>
        <v>#N/A</v>
      </c>
      <c r="AK668" s="6" t="e">
        <f t="shared" si="276"/>
        <v>#N/A</v>
      </c>
      <c r="AL668" s="6" t="e">
        <f t="shared" si="277"/>
        <v>#N/A</v>
      </c>
      <c r="AM668" s="7" t="str">
        <f t="shared" si="278"/>
        <v xml:space="preserve"> </v>
      </c>
      <c r="AN668" s="6" t="e">
        <f t="shared" si="279"/>
        <v>#N/A</v>
      </c>
      <c r="AO668" s="6"/>
      <c r="AP668" s="6"/>
      <c r="AQ668" s="6"/>
      <c r="AR668" s="6"/>
      <c r="AS668" s="6"/>
      <c r="AT668" s="6"/>
      <c r="AU668" s="6"/>
      <c r="AV668" s="6"/>
      <c r="AW668" s="6">
        <f t="shared" si="280"/>
        <v>0</v>
      </c>
      <c r="AX668" s="6" t="e">
        <f t="shared" si="281"/>
        <v>#N/A</v>
      </c>
      <c r="AY668" s="6" t="str">
        <f t="shared" si="282"/>
        <v/>
      </c>
      <c r="AZ668" s="6" t="str">
        <f t="shared" si="283"/>
        <v/>
      </c>
      <c r="BA668" s="6" t="str">
        <f t="shared" si="284"/>
        <v/>
      </c>
      <c r="BB668" s="6" t="str">
        <f t="shared" si="285"/>
        <v/>
      </c>
      <c r="BC668" s="40"/>
      <c r="BI668" t="s">
        <v>575</v>
      </c>
      <c r="CS668" s="286"/>
      <c r="CT668" s="288"/>
      <c r="CU668" s="331" t="str">
        <f t="shared" si="264"/>
        <v/>
      </c>
      <c r="CV668" s="1" t="str">
        <f t="shared" si="286"/>
        <v/>
      </c>
      <c r="CW668" s="1" t="str">
        <f t="shared" si="287"/>
        <v/>
      </c>
      <c r="CZ668" s="343" t="str">
        <f t="shared" si="265"/>
        <v/>
      </c>
    </row>
    <row r="669" spans="1:104" s="1" customFormat="1" ht="13.5" customHeight="1" x14ac:dyDescent="0.2">
      <c r="A669" s="61">
        <v>654</v>
      </c>
      <c r="B669" s="218"/>
      <c r="C669" s="218"/>
      <c r="D669" s="218"/>
      <c r="E669" s="218"/>
      <c r="F669" s="218"/>
      <c r="G669" s="218"/>
      <c r="H669" s="218"/>
      <c r="I669" s="218"/>
      <c r="J669" s="218"/>
      <c r="K669" s="218"/>
      <c r="L669" s="219"/>
      <c r="M669" s="218"/>
      <c r="N669" s="254"/>
      <c r="O669" s="255"/>
      <c r="P669" s="293" t="str">
        <f>IF(G669="R",IF(OR(AND(実績自動車一覧!H669=SUM(実績事業所!$B$2-1),3&lt;実績自動車一覧!I669),AND(実績自動車一覧!H669=実績事業所!$B$2,4&gt;実績自動車一覧!I669)),"新規",""),"")</f>
        <v/>
      </c>
      <c r="Q669" s="290"/>
      <c r="R669" s="259"/>
      <c r="S669" s="204"/>
      <c r="T669" s="84"/>
      <c r="U669" s="85"/>
      <c r="V669" s="86"/>
      <c r="W669" s="87"/>
      <c r="X669" s="87"/>
      <c r="Y669" s="106"/>
      <c r="Z669" s="16"/>
      <c r="AA669" s="15" t="str">
        <f t="shared" si="266"/>
        <v/>
      </c>
      <c r="AB669" s="15" t="str">
        <f t="shared" si="267"/>
        <v/>
      </c>
      <c r="AC669" s="14" t="str">
        <f t="shared" si="268"/>
        <v/>
      </c>
      <c r="AD669" s="6" t="e">
        <f t="shared" si="269"/>
        <v>#N/A</v>
      </c>
      <c r="AE669" s="6" t="e">
        <f t="shared" si="270"/>
        <v>#N/A</v>
      </c>
      <c r="AF669" s="6" t="e">
        <f t="shared" si="271"/>
        <v>#N/A</v>
      </c>
      <c r="AG669" s="6" t="str">
        <f t="shared" si="272"/>
        <v/>
      </c>
      <c r="AH669" s="6">
        <f t="shared" si="273"/>
        <v>1</v>
      </c>
      <c r="AI669" s="6" t="e">
        <f t="shared" si="274"/>
        <v>#N/A</v>
      </c>
      <c r="AJ669" s="6" t="e">
        <f t="shared" si="275"/>
        <v>#N/A</v>
      </c>
      <c r="AK669" s="6" t="e">
        <f t="shared" si="276"/>
        <v>#N/A</v>
      </c>
      <c r="AL669" s="6" t="e">
        <f t="shared" si="277"/>
        <v>#N/A</v>
      </c>
      <c r="AM669" s="7" t="str">
        <f t="shared" si="278"/>
        <v xml:space="preserve"> </v>
      </c>
      <c r="AN669" s="6" t="e">
        <f t="shared" si="279"/>
        <v>#N/A</v>
      </c>
      <c r="AO669" s="6"/>
      <c r="AP669" s="6"/>
      <c r="AQ669" s="6"/>
      <c r="AR669" s="6"/>
      <c r="AS669" s="6"/>
      <c r="AT669" s="6"/>
      <c r="AU669" s="6"/>
      <c r="AV669" s="6"/>
      <c r="AW669" s="6">
        <f t="shared" si="280"/>
        <v>0</v>
      </c>
      <c r="AX669" s="6" t="e">
        <f t="shared" si="281"/>
        <v>#N/A</v>
      </c>
      <c r="AY669" s="6" t="str">
        <f t="shared" si="282"/>
        <v/>
      </c>
      <c r="AZ669" s="6" t="str">
        <f t="shared" si="283"/>
        <v/>
      </c>
      <c r="BA669" s="6" t="str">
        <f t="shared" si="284"/>
        <v/>
      </c>
      <c r="BB669" s="6" t="str">
        <f t="shared" si="285"/>
        <v/>
      </c>
      <c r="BC669" s="40"/>
      <c r="BI669" t="s">
        <v>576</v>
      </c>
      <c r="CS669" s="286"/>
      <c r="CT669" s="288"/>
      <c r="CU669" s="331" t="str">
        <f t="shared" si="264"/>
        <v/>
      </c>
      <c r="CV669" s="1" t="str">
        <f t="shared" si="286"/>
        <v/>
      </c>
      <c r="CW669" s="1" t="str">
        <f t="shared" si="287"/>
        <v/>
      </c>
      <c r="CZ669" s="343" t="str">
        <f t="shared" si="265"/>
        <v/>
      </c>
    </row>
    <row r="670" spans="1:104" s="1" customFormat="1" ht="13.5" customHeight="1" x14ac:dyDescent="0.2">
      <c r="A670" s="61">
        <v>655</v>
      </c>
      <c r="B670" s="218"/>
      <c r="C670" s="218"/>
      <c r="D670" s="218"/>
      <c r="E670" s="218"/>
      <c r="F670" s="218"/>
      <c r="G670" s="218"/>
      <c r="H670" s="218"/>
      <c r="I670" s="218"/>
      <c r="J670" s="218"/>
      <c r="K670" s="218"/>
      <c r="L670" s="219"/>
      <c r="M670" s="218"/>
      <c r="N670" s="254"/>
      <c r="O670" s="255"/>
      <c r="P670" s="293" t="str">
        <f>IF(G670="R",IF(OR(AND(実績自動車一覧!H670=SUM(実績事業所!$B$2-1),3&lt;実績自動車一覧!I670),AND(実績自動車一覧!H670=実績事業所!$B$2,4&gt;実績自動車一覧!I670)),"新規",""),"")</f>
        <v/>
      </c>
      <c r="Q670" s="290"/>
      <c r="R670" s="259"/>
      <c r="S670" s="204"/>
      <c r="T670" s="84"/>
      <c r="U670" s="85"/>
      <c r="V670" s="86"/>
      <c r="W670" s="87"/>
      <c r="X670" s="87"/>
      <c r="Y670" s="106"/>
      <c r="Z670" s="16"/>
      <c r="AA670" s="15" t="str">
        <f t="shared" si="266"/>
        <v/>
      </c>
      <c r="AB670" s="15" t="str">
        <f t="shared" si="267"/>
        <v/>
      </c>
      <c r="AC670" s="14" t="str">
        <f t="shared" si="268"/>
        <v/>
      </c>
      <c r="AD670" s="6" t="e">
        <f t="shared" si="269"/>
        <v>#N/A</v>
      </c>
      <c r="AE670" s="6" t="e">
        <f t="shared" si="270"/>
        <v>#N/A</v>
      </c>
      <c r="AF670" s="6" t="e">
        <f t="shared" si="271"/>
        <v>#N/A</v>
      </c>
      <c r="AG670" s="6" t="str">
        <f t="shared" si="272"/>
        <v/>
      </c>
      <c r="AH670" s="6">
        <f t="shared" si="273"/>
        <v>1</v>
      </c>
      <c r="AI670" s="6" t="e">
        <f t="shared" si="274"/>
        <v>#N/A</v>
      </c>
      <c r="AJ670" s="6" t="e">
        <f t="shared" si="275"/>
        <v>#N/A</v>
      </c>
      <c r="AK670" s="6" t="e">
        <f t="shared" si="276"/>
        <v>#N/A</v>
      </c>
      <c r="AL670" s="6" t="e">
        <f t="shared" si="277"/>
        <v>#N/A</v>
      </c>
      <c r="AM670" s="7" t="str">
        <f t="shared" si="278"/>
        <v xml:space="preserve"> </v>
      </c>
      <c r="AN670" s="6" t="e">
        <f t="shared" si="279"/>
        <v>#N/A</v>
      </c>
      <c r="AO670" s="6"/>
      <c r="AP670" s="6"/>
      <c r="AQ670" s="6"/>
      <c r="AR670" s="6"/>
      <c r="AS670" s="6"/>
      <c r="AT670" s="6"/>
      <c r="AU670" s="6"/>
      <c r="AV670" s="6"/>
      <c r="AW670" s="6">
        <f t="shared" si="280"/>
        <v>0</v>
      </c>
      <c r="AX670" s="6" t="e">
        <f t="shared" si="281"/>
        <v>#N/A</v>
      </c>
      <c r="AY670" s="6" t="str">
        <f t="shared" si="282"/>
        <v/>
      </c>
      <c r="AZ670" s="6" t="str">
        <f t="shared" si="283"/>
        <v/>
      </c>
      <c r="BA670" s="6" t="str">
        <f t="shared" si="284"/>
        <v/>
      </c>
      <c r="BB670" s="6" t="str">
        <f t="shared" si="285"/>
        <v/>
      </c>
      <c r="BC670" s="40"/>
      <c r="BI670" t="s">
        <v>577</v>
      </c>
      <c r="CS670" s="286"/>
      <c r="CT670" s="288"/>
      <c r="CU670" s="331" t="str">
        <f t="shared" si="264"/>
        <v/>
      </c>
      <c r="CV670" s="1" t="str">
        <f t="shared" si="286"/>
        <v/>
      </c>
      <c r="CW670" s="1" t="str">
        <f t="shared" si="287"/>
        <v/>
      </c>
      <c r="CZ670" s="343" t="str">
        <f t="shared" si="265"/>
        <v/>
      </c>
    </row>
    <row r="671" spans="1:104" s="1" customFormat="1" ht="13.5" customHeight="1" x14ac:dyDescent="0.2">
      <c r="A671" s="61">
        <v>656</v>
      </c>
      <c r="B671" s="218"/>
      <c r="C671" s="218"/>
      <c r="D671" s="218"/>
      <c r="E671" s="218"/>
      <c r="F671" s="218"/>
      <c r="G671" s="218"/>
      <c r="H671" s="218"/>
      <c r="I671" s="218"/>
      <c r="J671" s="218"/>
      <c r="K671" s="218"/>
      <c r="L671" s="219"/>
      <c r="M671" s="218"/>
      <c r="N671" s="254"/>
      <c r="O671" s="255"/>
      <c r="P671" s="293" t="str">
        <f>IF(G671="R",IF(OR(AND(実績自動車一覧!H671=SUM(実績事業所!$B$2-1),3&lt;実績自動車一覧!I671),AND(実績自動車一覧!H671=実績事業所!$B$2,4&gt;実績自動車一覧!I671)),"新規",""),"")</f>
        <v/>
      </c>
      <c r="Q671" s="290"/>
      <c r="R671" s="259"/>
      <c r="S671" s="204"/>
      <c r="T671" s="84"/>
      <c r="U671" s="85"/>
      <c r="V671" s="86"/>
      <c r="W671" s="87"/>
      <c r="X671" s="87"/>
      <c r="Y671" s="106"/>
      <c r="Z671" s="16"/>
      <c r="AA671" s="15" t="str">
        <f t="shared" si="266"/>
        <v/>
      </c>
      <c r="AB671" s="15" t="str">
        <f t="shared" si="267"/>
        <v/>
      </c>
      <c r="AC671" s="14" t="str">
        <f t="shared" si="268"/>
        <v/>
      </c>
      <c r="AD671" s="6" t="e">
        <f t="shared" si="269"/>
        <v>#N/A</v>
      </c>
      <c r="AE671" s="6" t="e">
        <f t="shared" si="270"/>
        <v>#N/A</v>
      </c>
      <c r="AF671" s="6" t="e">
        <f t="shared" si="271"/>
        <v>#N/A</v>
      </c>
      <c r="AG671" s="6" t="str">
        <f t="shared" si="272"/>
        <v/>
      </c>
      <c r="AH671" s="6">
        <f t="shared" si="273"/>
        <v>1</v>
      </c>
      <c r="AI671" s="6" t="e">
        <f t="shared" si="274"/>
        <v>#N/A</v>
      </c>
      <c r="AJ671" s="6" t="e">
        <f t="shared" si="275"/>
        <v>#N/A</v>
      </c>
      <c r="AK671" s="6" t="e">
        <f t="shared" si="276"/>
        <v>#N/A</v>
      </c>
      <c r="AL671" s="6" t="e">
        <f t="shared" si="277"/>
        <v>#N/A</v>
      </c>
      <c r="AM671" s="7" t="str">
        <f t="shared" si="278"/>
        <v xml:space="preserve"> </v>
      </c>
      <c r="AN671" s="6" t="e">
        <f t="shared" si="279"/>
        <v>#N/A</v>
      </c>
      <c r="AO671" s="6"/>
      <c r="AP671" s="6"/>
      <c r="AQ671" s="6"/>
      <c r="AR671" s="6"/>
      <c r="AS671" s="6"/>
      <c r="AT671" s="6"/>
      <c r="AU671" s="6"/>
      <c r="AV671" s="6"/>
      <c r="AW671" s="6">
        <f t="shared" si="280"/>
        <v>0</v>
      </c>
      <c r="AX671" s="6" t="e">
        <f t="shared" si="281"/>
        <v>#N/A</v>
      </c>
      <c r="AY671" s="6" t="str">
        <f t="shared" si="282"/>
        <v/>
      </c>
      <c r="AZ671" s="6" t="str">
        <f t="shared" si="283"/>
        <v/>
      </c>
      <c r="BA671" s="6" t="str">
        <f t="shared" si="284"/>
        <v/>
      </c>
      <c r="BB671" s="6" t="str">
        <f t="shared" si="285"/>
        <v/>
      </c>
      <c r="BC671" s="40"/>
      <c r="BI671" t="s">
        <v>578</v>
      </c>
      <c r="CS671" s="286"/>
      <c r="CT671" s="288"/>
      <c r="CU671" s="331" t="str">
        <f t="shared" si="264"/>
        <v/>
      </c>
      <c r="CV671" s="1" t="str">
        <f t="shared" si="286"/>
        <v/>
      </c>
      <c r="CW671" s="1" t="str">
        <f t="shared" si="287"/>
        <v/>
      </c>
      <c r="CZ671" s="343" t="str">
        <f t="shared" si="265"/>
        <v/>
      </c>
    </row>
    <row r="672" spans="1:104" s="1" customFormat="1" ht="13.5" customHeight="1" x14ac:dyDescent="0.2">
      <c r="A672" s="61">
        <v>657</v>
      </c>
      <c r="B672" s="218"/>
      <c r="C672" s="218"/>
      <c r="D672" s="218"/>
      <c r="E672" s="218"/>
      <c r="F672" s="218"/>
      <c r="G672" s="218"/>
      <c r="H672" s="218"/>
      <c r="I672" s="218"/>
      <c r="J672" s="218"/>
      <c r="K672" s="218"/>
      <c r="L672" s="219"/>
      <c r="M672" s="218"/>
      <c r="N672" s="254"/>
      <c r="O672" s="255"/>
      <c r="P672" s="293" t="str">
        <f>IF(G672="R",IF(OR(AND(実績自動車一覧!H672=SUM(実績事業所!$B$2-1),3&lt;実績自動車一覧!I672),AND(実績自動車一覧!H672=実績事業所!$B$2,4&gt;実績自動車一覧!I672)),"新規",""),"")</f>
        <v/>
      </c>
      <c r="Q672" s="290"/>
      <c r="R672" s="259"/>
      <c r="S672" s="204"/>
      <c r="T672" s="84"/>
      <c r="U672" s="85"/>
      <c r="V672" s="86"/>
      <c r="W672" s="87"/>
      <c r="X672" s="87"/>
      <c r="Y672" s="106"/>
      <c r="Z672" s="16"/>
      <c r="AA672" s="15" t="str">
        <f t="shared" si="266"/>
        <v/>
      </c>
      <c r="AB672" s="15" t="str">
        <f t="shared" si="267"/>
        <v/>
      </c>
      <c r="AC672" s="14" t="str">
        <f t="shared" si="268"/>
        <v/>
      </c>
      <c r="AD672" s="6" t="e">
        <f t="shared" si="269"/>
        <v>#N/A</v>
      </c>
      <c r="AE672" s="6" t="e">
        <f t="shared" si="270"/>
        <v>#N/A</v>
      </c>
      <c r="AF672" s="6" t="e">
        <f t="shared" si="271"/>
        <v>#N/A</v>
      </c>
      <c r="AG672" s="6" t="str">
        <f t="shared" si="272"/>
        <v/>
      </c>
      <c r="AH672" s="6">
        <f t="shared" si="273"/>
        <v>1</v>
      </c>
      <c r="AI672" s="6" t="e">
        <f t="shared" si="274"/>
        <v>#N/A</v>
      </c>
      <c r="AJ672" s="6" t="e">
        <f t="shared" si="275"/>
        <v>#N/A</v>
      </c>
      <c r="AK672" s="6" t="e">
        <f t="shared" si="276"/>
        <v>#N/A</v>
      </c>
      <c r="AL672" s="6" t="e">
        <f t="shared" si="277"/>
        <v>#N/A</v>
      </c>
      <c r="AM672" s="7" t="str">
        <f t="shared" si="278"/>
        <v xml:space="preserve"> </v>
      </c>
      <c r="AN672" s="6" t="e">
        <f t="shared" si="279"/>
        <v>#N/A</v>
      </c>
      <c r="AO672" s="6"/>
      <c r="AP672" s="6"/>
      <c r="AQ672" s="6"/>
      <c r="AR672" s="6"/>
      <c r="AS672" s="6"/>
      <c r="AT672" s="6"/>
      <c r="AU672" s="6"/>
      <c r="AV672" s="6"/>
      <c r="AW672" s="6">
        <f t="shared" si="280"/>
        <v>0</v>
      </c>
      <c r="AX672" s="6" t="e">
        <f t="shared" si="281"/>
        <v>#N/A</v>
      </c>
      <c r="AY672" s="6" t="str">
        <f t="shared" si="282"/>
        <v/>
      </c>
      <c r="AZ672" s="6" t="str">
        <f t="shared" si="283"/>
        <v/>
      </c>
      <c r="BA672" s="6" t="str">
        <f t="shared" si="284"/>
        <v/>
      </c>
      <c r="BB672" s="6" t="str">
        <f t="shared" si="285"/>
        <v/>
      </c>
      <c r="BC672" s="40"/>
      <c r="BI672" t="s">
        <v>579</v>
      </c>
      <c r="CS672" s="286"/>
      <c r="CT672" s="288"/>
      <c r="CU672" s="331" t="str">
        <f t="shared" si="264"/>
        <v/>
      </c>
      <c r="CV672" s="1" t="str">
        <f t="shared" si="286"/>
        <v/>
      </c>
      <c r="CW672" s="1" t="str">
        <f t="shared" si="287"/>
        <v/>
      </c>
      <c r="CZ672" s="343" t="str">
        <f t="shared" si="265"/>
        <v/>
      </c>
    </row>
    <row r="673" spans="1:104" s="1" customFormat="1" ht="13.5" customHeight="1" x14ac:dyDescent="0.2">
      <c r="A673" s="61">
        <v>658</v>
      </c>
      <c r="B673" s="218"/>
      <c r="C673" s="218"/>
      <c r="D673" s="218"/>
      <c r="E673" s="218"/>
      <c r="F673" s="218"/>
      <c r="G673" s="218"/>
      <c r="H673" s="218"/>
      <c r="I673" s="218"/>
      <c r="J673" s="218"/>
      <c r="K673" s="218"/>
      <c r="L673" s="219"/>
      <c r="M673" s="218"/>
      <c r="N673" s="254"/>
      <c r="O673" s="255"/>
      <c r="P673" s="293" t="str">
        <f>IF(G673="R",IF(OR(AND(実績自動車一覧!H673=SUM(実績事業所!$B$2-1),3&lt;実績自動車一覧!I673),AND(実績自動車一覧!H673=実績事業所!$B$2,4&gt;実績自動車一覧!I673)),"新規",""),"")</f>
        <v/>
      </c>
      <c r="Q673" s="290"/>
      <c r="R673" s="259"/>
      <c r="S673" s="204"/>
      <c r="T673" s="84"/>
      <c r="U673" s="85"/>
      <c r="V673" s="86"/>
      <c r="W673" s="87"/>
      <c r="X673" s="87"/>
      <c r="Y673" s="106"/>
      <c r="Z673" s="16"/>
      <c r="AA673" s="15" t="str">
        <f t="shared" si="266"/>
        <v/>
      </c>
      <c r="AB673" s="15" t="str">
        <f t="shared" si="267"/>
        <v/>
      </c>
      <c r="AC673" s="14" t="str">
        <f t="shared" si="268"/>
        <v/>
      </c>
      <c r="AD673" s="6" t="e">
        <f t="shared" si="269"/>
        <v>#N/A</v>
      </c>
      <c r="AE673" s="6" t="e">
        <f t="shared" si="270"/>
        <v>#N/A</v>
      </c>
      <c r="AF673" s="6" t="e">
        <f t="shared" si="271"/>
        <v>#N/A</v>
      </c>
      <c r="AG673" s="6" t="str">
        <f t="shared" si="272"/>
        <v/>
      </c>
      <c r="AH673" s="6">
        <f t="shared" si="273"/>
        <v>1</v>
      </c>
      <c r="AI673" s="6" t="e">
        <f t="shared" si="274"/>
        <v>#N/A</v>
      </c>
      <c r="AJ673" s="6" t="e">
        <f t="shared" si="275"/>
        <v>#N/A</v>
      </c>
      <c r="AK673" s="6" t="e">
        <f t="shared" si="276"/>
        <v>#N/A</v>
      </c>
      <c r="AL673" s="6" t="e">
        <f t="shared" si="277"/>
        <v>#N/A</v>
      </c>
      <c r="AM673" s="7" t="str">
        <f t="shared" si="278"/>
        <v xml:space="preserve"> </v>
      </c>
      <c r="AN673" s="6" t="e">
        <f t="shared" si="279"/>
        <v>#N/A</v>
      </c>
      <c r="AO673" s="6"/>
      <c r="AP673" s="6"/>
      <c r="AQ673" s="6"/>
      <c r="AR673" s="6"/>
      <c r="AS673" s="6"/>
      <c r="AT673" s="6"/>
      <c r="AU673" s="6"/>
      <c r="AV673" s="6"/>
      <c r="AW673" s="6">
        <f t="shared" si="280"/>
        <v>0</v>
      </c>
      <c r="AX673" s="6" t="e">
        <f t="shared" si="281"/>
        <v>#N/A</v>
      </c>
      <c r="AY673" s="6" t="str">
        <f t="shared" si="282"/>
        <v/>
      </c>
      <c r="AZ673" s="6" t="str">
        <f t="shared" si="283"/>
        <v/>
      </c>
      <c r="BA673" s="6" t="str">
        <f t="shared" si="284"/>
        <v/>
      </c>
      <c r="BB673" s="6" t="str">
        <f t="shared" si="285"/>
        <v/>
      </c>
      <c r="BC673" s="40"/>
      <c r="BI673" t="s">
        <v>580</v>
      </c>
      <c r="CS673" s="286"/>
      <c r="CT673" s="288"/>
      <c r="CU673" s="331" t="str">
        <f t="shared" si="264"/>
        <v/>
      </c>
      <c r="CV673" s="1" t="str">
        <f t="shared" si="286"/>
        <v/>
      </c>
      <c r="CW673" s="1" t="str">
        <f t="shared" si="287"/>
        <v/>
      </c>
      <c r="CZ673" s="343" t="str">
        <f t="shared" si="265"/>
        <v/>
      </c>
    </row>
    <row r="674" spans="1:104" s="1" customFormat="1" ht="13.5" customHeight="1" x14ac:dyDescent="0.2">
      <c r="A674" s="61">
        <v>659</v>
      </c>
      <c r="B674" s="218"/>
      <c r="C674" s="218"/>
      <c r="D674" s="218"/>
      <c r="E674" s="218"/>
      <c r="F674" s="218"/>
      <c r="G674" s="218"/>
      <c r="H674" s="218"/>
      <c r="I674" s="218"/>
      <c r="J674" s="218"/>
      <c r="K674" s="218"/>
      <c r="L674" s="219"/>
      <c r="M674" s="218"/>
      <c r="N674" s="254"/>
      <c r="O674" s="255"/>
      <c r="P674" s="293" t="str">
        <f>IF(G674="R",IF(OR(AND(実績自動車一覧!H674=SUM(実績事業所!$B$2-1),3&lt;実績自動車一覧!I674),AND(実績自動車一覧!H674=実績事業所!$B$2,4&gt;実績自動車一覧!I674)),"新規",""),"")</f>
        <v/>
      </c>
      <c r="Q674" s="290"/>
      <c r="R674" s="259"/>
      <c r="S674" s="204"/>
      <c r="T674" s="84"/>
      <c r="U674" s="85"/>
      <c r="V674" s="86"/>
      <c r="W674" s="87"/>
      <c r="X674" s="87"/>
      <c r="Y674" s="106"/>
      <c r="Z674" s="16"/>
      <c r="AA674" s="15" t="str">
        <f t="shared" si="266"/>
        <v/>
      </c>
      <c r="AB674" s="15" t="str">
        <f t="shared" si="267"/>
        <v/>
      </c>
      <c r="AC674" s="14" t="str">
        <f t="shared" si="268"/>
        <v/>
      </c>
      <c r="AD674" s="6" t="e">
        <f t="shared" si="269"/>
        <v>#N/A</v>
      </c>
      <c r="AE674" s="6" t="e">
        <f t="shared" si="270"/>
        <v>#N/A</v>
      </c>
      <c r="AF674" s="6" t="e">
        <f t="shared" si="271"/>
        <v>#N/A</v>
      </c>
      <c r="AG674" s="6" t="str">
        <f t="shared" si="272"/>
        <v/>
      </c>
      <c r="AH674" s="6">
        <f t="shared" si="273"/>
        <v>1</v>
      </c>
      <c r="AI674" s="6" t="e">
        <f t="shared" si="274"/>
        <v>#N/A</v>
      </c>
      <c r="AJ674" s="6" t="e">
        <f t="shared" si="275"/>
        <v>#N/A</v>
      </c>
      <c r="AK674" s="6" t="e">
        <f t="shared" si="276"/>
        <v>#N/A</v>
      </c>
      <c r="AL674" s="6" t="e">
        <f t="shared" si="277"/>
        <v>#N/A</v>
      </c>
      <c r="AM674" s="7" t="str">
        <f t="shared" si="278"/>
        <v xml:space="preserve"> </v>
      </c>
      <c r="AN674" s="6" t="e">
        <f t="shared" si="279"/>
        <v>#N/A</v>
      </c>
      <c r="AO674" s="6"/>
      <c r="AP674" s="6"/>
      <c r="AQ674" s="6"/>
      <c r="AR674" s="6"/>
      <c r="AS674" s="6"/>
      <c r="AT674" s="6"/>
      <c r="AU674" s="6"/>
      <c r="AV674" s="6"/>
      <c r="AW674" s="6">
        <f t="shared" si="280"/>
        <v>0</v>
      </c>
      <c r="AX674" s="6" t="e">
        <f t="shared" si="281"/>
        <v>#N/A</v>
      </c>
      <c r="AY674" s="6" t="str">
        <f t="shared" si="282"/>
        <v/>
      </c>
      <c r="AZ674" s="6" t="str">
        <f t="shared" si="283"/>
        <v/>
      </c>
      <c r="BA674" s="6" t="str">
        <f t="shared" si="284"/>
        <v/>
      </c>
      <c r="BB674" s="6" t="str">
        <f t="shared" si="285"/>
        <v/>
      </c>
      <c r="BC674" s="40"/>
      <c r="BI674" t="s">
        <v>581</v>
      </c>
      <c r="CS674" s="286"/>
      <c r="CT674" s="288"/>
      <c r="CU674" s="331" t="str">
        <f t="shared" si="264"/>
        <v/>
      </c>
      <c r="CV674" s="1" t="str">
        <f t="shared" si="286"/>
        <v/>
      </c>
      <c r="CW674" s="1" t="str">
        <f t="shared" si="287"/>
        <v/>
      </c>
      <c r="CZ674" s="343" t="str">
        <f t="shared" si="265"/>
        <v/>
      </c>
    </row>
    <row r="675" spans="1:104" s="1" customFormat="1" ht="13.5" customHeight="1" x14ac:dyDescent="0.2">
      <c r="A675" s="61">
        <v>660</v>
      </c>
      <c r="B675" s="218"/>
      <c r="C675" s="218"/>
      <c r="D675" s="218"/>
      <c r="E675" s="218"/>
      <c r="F675" s="218"/>
      <c r="G675" s="218"/>
      <c r="H675" s="218"/>
      <c r="I675" s="218"/>
      <c r="J675" s="218"/>
      <c r="K675" s="218"/>
      <c r="L675" s="219"/>
      <c r="M675" s="218"/>
      <c r="N675" s="254"/>
      <c r="O675" s="255"/>
      <c r="P675" s="293" t="str">
        <f>IF(G675="R",IF(OR(AND(実績自動車一覧!H675=SUM(実績事業所!$B$2-1),3&lt;実績自動車一覧!I675),AND(実績自動車一覧!H675=実績事業所!$B$2,4&gt;実績自動車一覧!I675)),"新規",""),"")</f>
        <v/>
      </c>
      <c r="Q675" s="290"/>
      <c r="R675" s="259"/>
      <c r="S675" s="204"/>
      <c r="T675" s="84"/>
      <c r="U675" s="85"/>
      <c r="V675" s="86"/>
      <c r="W675" s="87"/>
      <c r="X675" s="87"/>
      <c r="Y675" s="106"/>
      <c r="Z675" s="16"/>
      <c r="AA675" s="15" t="str">
        <f t="shared" si="266"/>
        <v/>
      </c>
      <c r="AB675" s="15" t="str">
        <f t="shared" si="267"/>
        <v/>
      </c>
      <c r="AC675" s="14" t="str">
        <f t="shared" si="268"/>
        <v/>
      </c>
      <c r="AD675" s="6" t="e">
        <f t="shared" si="269"/>
        <v>#N/A</v>
      </c>
      <c r="AE675" s="6" t="e">
        <f t="shared" si="270"/>
        <v>#N/A</v>
      </c>
      <c r="AF675" s="6" t="e">
        <f t="shared" si="271"/>
        <v>#N/A</v>
      </c>
      <c r="AG675" s="6" t="str">
        <f t="shared" si="272"/>
        <v/>
      </c>
      <c r="AH675" s="6">
        <f t="shared" si="273"/>
        <v>1</v>
      </c>
      <c r="AI675" s="6" t="e">
        <f t="shared" si="274"/>
        <v>#N/A</v>
      </c>
      <c r="AJ675" s="6" t="e">
        <f t="shared" si="275"/>
        <v>#N/A</v>
      </c>
      <c r="AK675" s="6" t="e">
        <f t="shared" si="276"/>
        <v>#N/A</v>
      </c>
      <c r="AL675" s="6" t="e">
        <f t="shared" si="277"/>
        <v>#N/A</v>
      </c>
      <c r="AM675" s="7" t="str">
        <f t="shared" si="278"/>
        <v xml:space="preserve"> </v>
      </c>
      <c r="AN675" s="6" t="e">
        <f t="shared" si="279"/>
        <v>#N/A</v>
      </c>
      <c r="AO675" s="6"/>
      <c r="AP675" s="6"/>
      <c r="AQ675" s="6"/>
      <c r="AR675" s="6"/>
      <c r="AS675" s="6"/>
      <c r="AT675" s="6"/>
      <c r="AU675" s="6"/>
      <c r="AV675" s="6"/>
      <c r="AW675" s="6">
        <f t="shared" si="280"/>
        <v>0</v>
      </c>
      <c r="AX675" s="6" t="e">
        <f t="shared" si="281"/>
        <v>#N/A</v>
      </c>
      <c r="AY675" s="6" t="str">
        <f t="shared" si="282"/>
        <v/>
      </c>
      <c r="AZ675" s="6" t="str">
        <f t="shared" si="283"/>
        <v/>
      </c>
      <c r="BA675" s="6" t="str">
        <f t="shared" si="284"/>
        <v/>
      </c>
      <c r="BB675" s="6" t="str">
        <f t="shared" si="285"/>
        <v/>
      </c>
      <c r="BC675" s="40"/>
      <c r="BI675" t="s">
        <v>582</v>
      </c>
      <c r="CS675" s="286"/>
      <c r="CT675" s="288"/>
      <c r="CU675" s="331" t="str">
        <f t="shared" si="264"/>
        <v/>
      </c>
      <c r="CV675" s="1" t="str">
        <f t="shared" si="286"/>
        <v/>
      </c>
      <c r="CW675" s="1" t="str">
        <f t="shared" si="287"/>
        <v/>
      </c>
      <c r="CZ675" s="343" t="str">
        <f t="shared" si="265"/>
        <v/>
      </c>
    </row>
    <row r="676" spans="1:104" s="1" customFormat="1" ht="13.5" customHeight="1" x14ac:dyDescent="0.2">
      <c r="A676" s="61">
        <v>661</v>
      </c>
      <c r="B676" s="218"/>
      <c r="C676" s="218"/>
      <c r="D676" s="218"/>
      <c r="E676" s="218"/>
      <c r="F676" s="218"/>
      <c r="G676" s="218"/>
      <c r="H676" s="218"/>
      <c r="I676" s="218"/>
      <c r="J676" s="218"/>
      <c r="K676" s="218"/>
      <c r="L676" s="219"/>
      <c r="M676" s="218"/>
      <c r="N676" s="254"/>
      <c r="O676" s="255"/>
      <c r="P676" s="293" t="str">
        <f>IF(G676="R",IF(OR(AND(実績自動車一覧!H676=SUM(実績事業所!$B$2-1),3&lt;実績自動車一覧!I676),AND(実績自動車一覧!H676=実績事業所!$B$2,4&gt;実績自動車一覧!I676)),"新規",""),"")</f>
        <v/>
      </c>
      <c r="Q676" s="290"/>
      <c r="R676" s="259"/>
      <c r="S676" s="204"/>
      <c r="T676" s="84"/>
      <c r="U676" s="85"/>
      <c r="V676" s="86"/>
      <c r="W676" s="87"/>
      <c r="X676" s="87"/>
      <c r="Y676" s="106"/>
      <c r="Z676" s="16"/>
      <c r="AA676" s="15" t="str">
        <f t="shared" si="266"/>
        <v/>
      </c>
      <c r="AB676" s="15" t="str">
        <f t="shared" si="267"/>
        <v/>
      </c>
      <c r="AC676" s="14" t="str">
        <f t="shared" si="268"/>
        <v/>
      </c>
      <c r="AD676" s="6" t="e">
        <f t="shared" si="269"/>
        <v>#N/A</v>
      </c>
      <c r="AE676" s="6" t="e">
        <f t="shared" si="270"/>
        <v>#N/A</v>
      </c>
      <c r="AF676" s="6" t="e">
        <f t="shared" si="271"/>
        <v>#N/A</v>
      </c>
      <c r="AG676" s="6" t="str">
        <f t="shared" si="272"/>
        <v/>
      </c>
      <c r="AH676" s="6">
        <f t="shared" si="273"/>
        <v>1</v>
      </c>
      <c r="AI676" s="6" t="e">
        <f t="shared" si="274"/>
        <v>#N/A</v>
      </c>
      <c r="AJ676" s="6" t="e">
        <f t="shared" si="275"/>
        <v>#N/A</v>
      </c>
      <c r="AK676" s="6" t="e">
        <f t="shared" si="276"/>
        <v>#N/A</v>
      </c>
      <c r="AL676" s="6" t="e">
        <f t="shared" si="277"/>
        <v>#N/A</v>
      </c>
      <c r="AM676" s="7" t="str">
        <f t="shared" si="278"/>
        <v xml:space="preserve"> </v>
      </c>
      <c r="AN676" s="6" t="e">
        <f t="shared" si="279"/>
        <v>#N/A</v>
      </c>
      <c r="AO676" s="6"/>
      <c r="AP676" s="6"/>
      <c r="AQ676" s="6"/>
      <c r="AR676" s="6"/>
      <c r="AS676" s="6"/>
      <c r="AT676" s="6"/>
      <c r="AU676" s="6"/>
      <c r="AV676" s="6"/>
      <c r="AW676" s="6">
        <f t="shared" si="280"/>
        <v>0</v>
      </c>
      <c r="AX676" s="6" t="e">
        <f t="shared" si="281"/>
        <v>#N/A</v>
      </c>
      <c r="AY676" s="6" t="str">
        <f t="shared" si="282"/>
        <v/>
      </c>
      <c r="AZ676" s="6" t="str">
        <f t="shared" si="283"/>
        <v/>
      </c>
      <c r="BA676" s="6" t="str">
        <f t="shared" si="284"/>
        <v/>
      </c>
      <c r="BB676" s="6" t="str">
        <f t="shared" si="285"/>
        <v/>
      </c>
      <c r="BC676" s="40"/>
      <c r="BI676" t="s">
        <v>583</v>
      </c>
      <c r="CS676" s="286"/>
      <c r="CT676" s="288"/>
      <c r="CU676" s="331" t="str">
        <f t="shared" si="264"/>
        <v/>
      </c>
      <c r="CV676" s="1" t="str">
        <f t="shared" si="286"/>
        <v/>
      </c>
      <c r="CW676" s="1" t="str">
        <f t="shared" si="287"/>
        <v/>
      </c>
      <c r="CZ676" s="343" t="str">
        <f t="shared" si="265"/>
        <v/>
      </c>
    </row>
    <row r="677" spans="1:104" s="1" customFormat="1" ht="13.5" customHeight="1" x14ac:dyDescent="0.2">
      <c r="A677" s="61">
        <v>662</v>
      </c>
      <c r="B677" s="218"/>
      <c r="C677" s="218"/>
      <c r="D677" s="218"/>
      <c r="E677" s="218"/>
      <c r="F677" s="218"/>
      <c r="G677" s="218"/>
      <c r="H677" s="218"/>
      <c r="I677" s="218"/>
      <c r="J677" s="218"/>
      <c r="K677" s="218"/>
      <c r="L677" s="219"/>
      <c r="M677" s="218"/>
      <c r="N677" s="254"/>
      <c r="O677" s="255"/>
      <c r="P677" s="293" t="str">
        <f>IF(G677="R",IF(OR(AND(実績自動車一覧!H677=SUM(実績事業所!$B$2-1),3&lt;実績自動車一覧!I677),AND(実績自動車一覧!H677=実績事業所!$B$2,4&gt;実績自動車一覧!I677)),"新規",""),"")</f>
        <v/>
      </c>
      <c r="Q677" s="290"/>
      <c r="R677" s="259"/>
      <c r="S677" s="204"/>
      <c r="T677" s="84"/>
      <c r="U677" s="85"/>
      <c r="V677" s="86"/>
      <c r="W677" s="87"/>
      <c r="X677" s="87"/>
      <c r="Y677" s="106"/>
      <c r="Z677" s="16"/>
      <c r="AA677" s="15" t="str">
        <f t="shared" si="266"/>
        <v/>
      </c>
      <c r="AB677" s="15" t="str">
        <f t="shared" si="267"/>
        <v/>
      </c>
      <c r="AC677" s="14" t="str">
        <f t="shared" si="268"/>
        <v/>
      </c>
      <c r="AD677" s="6" t="e">
        <f t="shared" si="269"/>
        <v>#N/A</v>
      </c>
      <c r="AE677" s="6" t="e">
        <f t="shared" si="270"/>
        <v>#N/A</v>
      </c>
      <c r="AF677" s="6" t="e">
        <f t="shared" si="271"/>
        <v>#N/A</v>
      </c>
      <c r="AG677" s="6" t="str">
        <f t="shared" si="272"/>
        <v/>
      </c>
      <c r="AH677" s="6">
        <f t="shared" si="273"/>
        <v>1</v>
      </c>
      <c r="AI677" s="6" t="e">
        <f t="shared" si="274"/>
        <v>#N/A</v>
      </c>
      <c r="AJ677" s="6" t="e">
        <f t="shared" si="275"/>
        <v>#N/A</v>
      </c>
      <c r="AK677" s="6" t="e">
        <f t="shared" si="276"/>
        <v>#N/A</v>
      </c>
      <c r="AL677" s="6" t="e">
        <f t="shared" si="277"/>
        <v>#N/A</v>
      </c>
      <c r="AM677" s="7" t="str">
        <f t="shared" si="278"/>
        <v xml:space="preserve"> </v>
      </c>
      <c r="AN677" s="6" t="e">
        <f t="shared" si="279"/>
        <v>#N/A</v>
      </c>
      <c r="AO677" s="6"/>
      <c r="AP677" s="6"/>
      <c r="AQ677" s="6"/>
      <c r="AR677" s="6"/>
      <c r="AS677" s="6"/>
      <c r="AT677" s="6"/>
      <c r="AU677" s="6"/>
      <c r="AV677" s="6"/>
      <c r="AW677" s="6">
        <f t="shared" si="280"/>
        <v>0</v>
      </c>
      <c r="AX677" s="6" t="e">
        <f t="shared" si="281"/>
        <v>#N/A</v>
      </c>
      <c r="AY677" s="6" t="str">
        <f t="shared" si="282"/>
        <v/>
      </c>
      <c r="AZ677" s="6" t="str">
        <f t="shared" si="283"/>
        <v/>
      </c>
      <c r="BA677" s="6" t="str">
        <f t="shared" si="284"/>
        <v/>
      </c>
      <c r="BB677" s="6" t="str">
        <f t="shared" si="285"/>
        <v/>
      </c>
      <c r="BC677" s="40"/>
      <c r="BI677" t="s">
        <v>584</v>
      </c>
      <c r="CS677" s="286"/>
      <c r="CT677" s="288"/>
      <c r="CU677" s="331" t="str">
        <f t="shared" si="264"/>
        <v/>
      </c>
      <c r="CV677" s="1" t="str">
        <f t="shared" si="286"/>
        <v/>
      </c>
      <c r="CW677" s="1" t="str">
        <f t="shared" si="287"/>
        <v/>
      </c>
      <c r="CZ677" s="343" t="str">
        <f t="shared" si="265"/>
        <v/>
      </c>
    </row>
    <row r="678" spans="1:104" s="1" customFormat="1" ht="13.5" customHeight="1" x14ac:dyDescent="0.2">
      <c r="A678" s="61">
        <v>663</v>
      </c>
      <c r="B678" s="218"/>
      <c r="C678" s="218"/>
      <c r="D678" s="218"/>
      <c r="E678" s="218"/>
      <c r="F678" s="218"/>
      <c r="G678" s="218"/>
      <c r="H678" s="218"/>
      <c r="I678" s="218"/>
      <c r="J678" s="218"/>
      <c r="K678" s="218"/>
      <c r="L678" s="219"/>
      <c r="M678" s="218"/>
      <c r="N678" s="254"/>
      <c r="O678" s="255"/>
      <c r="P678" s="293" t="str">
        <f>IF(G678="R",IF(OR(AND(実績自動車一覧!H678=SUM(実績事業所!$B$2-1),3&lt;実績自動車一覧!I678),AND(実績自動車一覧!H678=実績事業所!$B$2,4&gt;実績自動車一覧!I678)),"新規",""),"")</f>
        <v/>
      </c>
      <c r="Q678" s="290"/>
      <c r="R678" s="259"/>
      <c r="S678" s="204"/>
      <c r="T678" s="84"/>
      <c r="U678" s="85"/>
      <c r="V678" s="86"/>
      <c r="W678" s="87"/>
      <c r="X678" s="87"/>
      <c r="Y678" s="106"/>
      <c r="Z678" s="16"/>
      <c r="AA678" s="15" t="str">
        <f t="shared" si="266"/>
        <v/>
      </c>
      <c r="AB678" s="15" t="str">
        <f t="shared" si="267"/>
        <v/>
      </c>
      <c r="AC678" s="14" t="str">
        <f t="shared" si="268"/>
        <v/>
      </c>
      <c r="AD678" s="6" t="e">
        <f t="shared" si="269"/>
        <v>#N/A</v>
      </c>
      <c r="AE678" s="6" t="e">
        <f t="shared" si="270"/>
        <v>#N/A</v>
      </c>
      <c r="AF678" s="6" t="e">
        <f t="shared" si="271"/>
        <v>#N/A</v>
      </c>
      <c r="AG678" s="6" t="str">
        <f t="shared" si="272"/>
        <v/>
      </c>
      <c r="AH678" s="6">
        <f t="shared" si="273"/>
        <v>1</v>
      </c>
      <c r="AI678" s="6" t="e">
        <f t="shared" si="274"/>
        <v>#N/A</v>
      </c>
      <c r="AJ678" s="6" t="e">
        <f t="shared" si="275"/>
        <v>#N/A</v>
      </c>
      <c r="AK678" s="6" t="e">
        <f t="shared" si="276"/>
        <v>#N/A</v>
      </c>
      <c r="AL678" s="6" t="e">
        <f t="shared" si="277"/>
        <v>#N/A</v>
      </c>
      <c r="AM678" s="7" t="str">
        <f t="shared" si="278"/>
        <v xml:space="preserve"> </v>
      </c>
      <c r="AN678" s="6" t="e">
        <f t="shared" si="279"/>
        <v>#N/A</v>
      </c>
      <c r="AO678" s="6"/>
      <c r="AP678" s="6"/>
      <c r="AQ678" s="6"/>
      <c r="AR678" s="6"/>
      <c r="AS678" s="6"/>
      <c r="AT678" s="6"/>
      <c r="AU678" s="6"/>
      <c r="AV678" s="6"/>
      <c r="AW678" s="6">
        <f t="shared" si="280"/>
        <v>0</v>
      </c>
      <c r="AX678" s="6" t="e">
        <f t="shared" si="281"/>
        <v>#N/A</v>
      </c>
      <c r="AY678" s="6" t="str">
        <f t="shared" si="282"/>
        <v/>
      </c>
      <c r="AZ678" s="6" t="str">
        <f t="shared" si="283"/>
        <v/>
      </c>
      <c r="BA678" s="6" t="str">
        <f t="shared" si="284"/>
        <v/>
      </c>
      <c r="BB678" s="6" t="str">
        <f t="shared" si="285"/>
        <v/>
      </c>
      <c r="BC678" s="40"/>
      <c r="BI678" t="s">
        <v>585</v>
      </c>
      <c r="CS678" s="286"/>
      <c r="CT678" s="288"/>
      <c r="CU678" s="331" t="str">
        <f t="shared" si="264"/>
        <v/>
      </c>
      <c r="CV678" s="1" t="str">
        <f t="shared" si="286"/>
        <v/>
      </c>
      <c r="CW678" s="1" t="str">
        <f t="shared" si="287"/>
        <v/>
      </c>
      <c r="CZ678" s="343" t="str">
        <f t="shared" si="265"/>
        <v/>
      </c>
    </row>
    <row r="679" spans="1:104" s="1" customFormat="1" ht="13.5" customHeight="1" x14ac:dyDescent="0.2">
      <c r="A679" s="61">
        <v>664</v>
      </c>
      <c r="B679" s="218"/>
      <c r="C679" s="218"/>
      <c r="D679" s="218"/>
      <c r="E679" s="218"/>
      <c r="F679" s="218"/>
      <c r="G679" s="218"/>
      <c r="H679" s="218"/>
      <c r="I679" s="218"/>
      <c r="J679" s="218"/>
      <c r="K679" s="218"/>
      <c r="L679" s="219"/>
      <c r="M679" s="218"/>
      <c r="N679" s="254"/>
      <c r="O679" s="255"/>
      <c r="P679" s="293" t="str">
        <f>IF(G679="R",IF(OR(AND(実績自動車一覧!H679=SUM(実績事業所!$B$2-1),3&lt;実績自動車一覧!I679),AND(実績自動車一覧!H679=実績事業所!$B$2,4&gt;実績自動車一覧!I679)),"新規",""),"")</f>
        <v/>
      </c>
      <c r="Q679" s="290"/>
      <c r="R679" s="259"/>
      <c r="S679" s="204"/>
      <c r="T679" s="84"/>
      <c r="U679" s="85"/>
      <c r="V679" s="86"/>
      <c r="W679" s="87"/>
      <c r="X679" s="87"/>
      <c r="Y679" s="106"/>
      <c r="Z679" s="16"/>
      <c r="AA679" s="15" t="str">
        <f t="shared" si="266"/>
        <v/>
      </c>
      <c r="AB679" s="15" t="str">
        <f t="shared" si="267"/>
        <v/>
      </c>
      <c r="AC679" s="14" t="str">
        <f t="shared" si="268"/>
        <v/>
      </c>
      <c r="AD679" s="6" t="e">
        <f t="shared" si="269"/>
        <v>#N/A</v>
      </c>
      <c r="AE679" s="6" t="e">
        <f t="shared" si="270"/>
        <v>#N/A</v>
      </c>
      <c r="AF679" s="6" t="e">
        <f t="shared" si="271"/>
        <v>#N/A</v>
      </c>
      <c r="AG679" s="6" t="str">
        <f t="shared" si="272"/>
        <v/>
      </c>
      <c r="AH679" s="6">
        <f t="shared" si="273"/>
        <v>1</v>
      </c>
      <c r="AI679" s="6" t="e">
        <f t="shared" si="274"/>
        <v>#N/A</v>
      </c>
      <c r="AJ679" s="6" t="e">
        <f t="shared" si="275"/>
        <v>#N/A</v>
      </c>
      <c r="AK679" s="6" t="e">
        <f t="shared" si="276"/>
        <v>#N/A</v>
      </c>
      <c r="AL679" s="6" t="e">
        <f t="shared" si="277"/>
        <v>#N/A</v>
      </c>
      <c r="AM679" s="7" t="str">
        <f t="shared" si="278"/>
        <v xml:space="preserve"> </v>
      </c>
      <c r="AN679" s="6" t="e">
        <f t="shared" si="279"/>
        <v>#N/A</v>
      </c>
      <c r="AO679" s="6"/>
      <c r="AP679" s="6"/>
      <c r="AQ679" s="6"/>
      <c r="AR679" s="6"/>
      <c r="AS679" s="6"/>
      <c r="AT679" s="6"/>
      <c r="AU679" s="6"/>
      <c r="AV679" s="6"/>
      <c r="AW679" s="6">
        <f t="shared" si="280"/>
        <v>0</v>
      </c>
      <c r="AX679" s="6" t="e">
        <f t="shared" si="281"/>
        <v>#N/A</v>
      </c>
      <c r="AY679" s="6" t="str">
        <f t="shared" si="282"/>
        <v/>
      </c>
      <c r="AZ679" s="6" t="str">
        <f t="shared" si="283"/>
        <v/>
      </c>
      <c r="BA679" s="6" t="str">
        <f t="shared" si="284"/>
        <v/>
      </c>
      <c r="BB679" s="6" t="str">
        <f t="shared" si="285"/>
        <v/>
      </c>
      <c r="BC679" s="40"/>
      <c r="BI679" t="s">
        <v>586</v>
      </c>
      <c r="CS679" s="286"/>
      <c r="CT679" s="288"/>
      <c r="CU679" s="331" t="str">
        <f t="shared" si="264"/>
        <v/>
      </c>
      <c r="CV679" s="1" t="str">
        <f t="shared" si="286"/>
        <v/>
      </c>
      <c r="CW679" s="1" t="str">
        <f t="shared" si="287"/>
        <v/>
      </c>
      <c r="CZ679" s="343" t="str">
        <f t="shared" si="265"/>
        <v/>
      </c>
    </row>
    <row r="680" spans="1:104" s="1" customFormat="1" ht="13.5" customHeight="1" x14ac:dyDescent="0.2">
      <c r="A680" s="61">
        <v>665</v>
      </c>
      <c r="B680" s="218"/>
      <c r="C680" s="218"/>
      <c r="D680" s="218"/>
      <c r="E680" s="218"/>
      <c r="F680" s="218"/>
      <c r="G680" s="218"/>
      <c r="H680" s="218"/>
      <c r="I680" s="218"/>
      <c r="J680" s="218"/>
      <c r="K680" s="218"/>
      <c r="L680" s="219"/>
      <c r="M680" s="218"/>
      <c r="N680" s="254"/>
      <c r="O680" s="255"/>
      <c r="P680" s="293" t="str">
        <f>IF(G680="R",IF(OR(AND(実績自動車一覧!H680=SUM(実績事業所!$B$2-1),3&lt;実績自動車一覧!I680),AND(実績自動車一覧!H680=実績事業所!$B$2,4&gt;実績自動車一覧!I680)),"新規",""),"")</f>
        <v/>
      </c>
      <c r="Q680" s="290"/>
      <c r="R680" s="259"/>
      <c r="S680" s="204"/>
      <c r="T680" s="84"/>
      <c r="U680" s="85"/>
      <c r="V680" s="86"/>
      <c r="W680" s="87"/>
      <c r="X680" s="87"/>
      <c r="Y680" s="106"/>
      <c r="Z680" s="16"/>
      <c r="AA680" s="15" t="str">
        <f t="shared" si="266"/>
        <v/>
      </c>
      <c r="AB680" s="15" t="str">
        <f t="shared" si="267"/>
        <v/>
      </c>
      <c r="AC680" s="14" t="str">
        <f t="shared" si="268"/>
        <v/>
      </c>
      <c r="AD680" s="6" t="e">
        <f t="shared" si="269"/>
        <v>#N/A</v>
      </c>
      <c r="AE680" s="6" t="e">
        <f t="shared" si="270"/>
        <v>#N/A</v>
      </c>
      <c r="AF680" s="6" t="e">
        <f t="shared" si="271"/>
        <v>#N/A</v>
      </c>
      <c r="AG680" s="6" t="str">
        <f t="shared" si="272"/>
        <v/>
      </c>
      <c r="AH680" s="6">
        <f t="shared" si="273"/>
        <v>1</v>
      </c>
      <c r="AI680" s="6" t="e">
        <f t="shared" si="274"/>
        <v>#N/A</v>
      </c>
      <c r="AJ680" s="6" t="e">
        <f t="shared" si="275"/>
        <v>#N/A</v>
      </c>
      <c r="AK680" s="6" t="e">
        <f t="shared" si="276"/>
        <v>#N/A</v>
      </c>
      <c r="AL680" s="6" t="e">
        <f t="shared" si="277"/>
        <v>#N/A</v>
      </c>
      <c r="AM680" s="7" t="str">
        <f t="shared" si="278"/>
        <v xml:space="preserve"> </v>
      </c>
      <c r="AN680" s="6" t="e">
        <f t="shared" si="279"/>
        <v>#N/A</v>
      </c>
      <c r="AO680" s="6"/>
      <c r="AP680" s="6"/>
      <c r="AQ680" s="6"/>
      <c r="AR680" s="6"/>
      <c r="AS680" s="6"/>
      <c r="AT680" s="6"/>
      <c r="AU680" s="6"/>
      <c r="AV680" s="6"/>
      <c r="AW680" s="6">
        <f t="shared" si="280"/>
        <v>0</v>
      </c>
      <c r="AX680" s="6" t="e">
        <f t="shared" si="281"/>
        <v>#N/A</v>
      </c>
      <c r="AY680" s="6" t="str">
        <f t="shared" si="282"/>
        <v/>
      </c>
      <c r="AZ680" s="6" t="str">
        <f t="shared" si="283"/>
        <v/>
      </c>
      <c r="BA680" s="6" t="str">
        <f t="shared" si="284"/>
        <v/>
      </c>
      <c r="BB680" s="6" t="str">
        <f t="shared" si="285"/>
        <v/>
      </c>
      <c r="BC680" s="40"/>
      <c r="BI680" t="s">
        <v>587</v>
      </c>
      <c r="CS680" s="286"/>
      <c r="CT680" s="288"/>
      <c r="CU680" s="331" t="str">
        <f t="shared" si="264"/>
        <v/>
      </c>
      <c r="CV680" s="1" t="str">
        <f t="shared" si="286"/>
        <v/>
      </c>
      <c r="CW680" s="1" t="str">
        <f t="shared" si="287"/>
        <v/>
      </c>
      <c r="CZ680" s="343" t="str">
        <f t="shared" si="265"/>
        <v/>
      </c>
    </row>
    <row r="681" spans="1:104" s="1" customFormat="1" ht="13.5" customHeight="1" x14ac:dyDescent="0.2">
      <c r="A681" s="61">
        <v>666</v>
      </c>
      <c r="B681" s="218"/>
      <c r="C681" s="218"/>
      <c r="D681" s="218"/>
      <c r="E681" s="218"/>
      <c r="F681" s="218"/>
      <c r="G681" s="218"/>
      <c r="H681" s="218"/>
      <c r="I681" s="218"/>
      <c r="J681" s="218"/>
      <c r="K681" s="218"/>
      <c r="L681" s="219"/>
      <c r="M681" s="218"/>
      <c r="N681" s="254"/>
      <c r="O681" s="255"/>
      <c r="P681" s="293" t="str">
        <f>IF(G681="R",IF(OR(AND(実績自動車一覧!H681=SUM(実績事業所!$B$2-1),3&lt;実績自動車一覧!I681),AND(実績自動車一覧!H681=実績事業所!$B$2,4&gt;実績自動車一覧!I681)),"新規",""),"")</f>
        <v/>
      </c>
      <c r="Q681" s="290"/>
      <c r="R681" s="259"/>
      <c r="S681" s="204"/>
      <c r="T681" s="84"/>
      <c r="U681" s="85"/>
      <c r="V681" s="86"/>
      <c r="W681" s="87"/>
      <c r="X681" s="87"/>
      <c r="Y681" s="106"/>
      <c r="Z681" s="16"/>
      <c r="AA681" s="15" t="str">
        <f t="shared" si="266"/>
        <v/>
      </c>
      <c r="AB681" s="15" t="str">
        <f t="shared" si="267"/>
        <v/>
      </c>
      <c r="AC681" s="14" t="str">
        <f t="shared" si="268"/>
        <v/>
      </c>
      <c r="AD681" s="6" t="e">
        <f t="shared" si="269"/>
        <v>#N/A</v>
      </c>
      <c r="AE681" s="6" t="e">
        <f t="shared" si="270"/>
        <v>#N/A</v>
      </c>
      <c r="AF681" s="6" t="e">
        <f t="shared" si="271"/>
        <v>#N/A</v>
      </c>
      <c r="AG681" s="6" t="str">
        <f t="shared" si="272"/>
        <v/>
      </c>
      <c r="AH681" s="6">
        <f t="shared" si="273"/>
        <v>1</v>
      </c>
      <c r="AI681" s="6" t="e">
        <f t="shared" si="274"/>
        <v>#N/A</v>
      </c>
      <c r="AJ681" s="6" t="e">
        <f t="shared" si="275"/>
        <v>#N/A</v>
      </c>
      <c r="AK681" s="6" t="e">
        <f t="shared" si="276"/>
        <v>#N/A</v>
      </c>
      <c r="AL681" s="6" t="e">
        <f t="shared" si="277"/>
        <v>#N/A</v>
      </c>
      <c r="AM681" s="7" t="str">
        <f t="shared" si="278"/>
        <v xml:space="preserve"> </v>
      </c>
      <c r="AN681" s="6" t="e">
        <f t="shared" si="279"/>
        <v>#N/A</v>
      </c>
      <c r="AO681" s="6"/>
      <c r="AP681" s="6"/>
      <c r="AQ681" s="6"/>
      <c r="AR681" s="6"/>
      <c r="AS681" s="6"/>
      <c r="AT681" s="6"/>
      <c r="AU681" s="6"/>
      <c r="AV681" s="6"/>
      <c r="AW681" s="6">
        <f t="shared" si="280"/>
        <v>0</v>
      </c>
      <c r="AX681" s="6" t="e">
        <f t="shared" si="281"/>
        <v>#N/A</v>
      </c>
      <c r="AY681" s="6" t="str">
        <f t="shared" si="282"/>
        <v/>
      </c>
      <c r="AZ681" s="6" t="str">
        <f t="shared" si="283"/>
        <v/>
      </c>
      <c r="BA681" s="6" t="str">
        <f t="shared" si="284"/>
        <v/>
      </c>
      <c r="BB681" s="6" t="str">
        <f t="shared" si="285"/>
        <v/>
      </c>
      <c r="BC681" s="40"/>
      <c r="BI681" t="s">
        <v>588</v>
      </c>
      <c r="CS681" s="286"/>
      <c r="CT681" s="288"/>
      <c r="CU681" s="331" t="str">
        <f t="shared" si="264"/>
        <v/>
      </c>
      <c r="CV681" s="1" t="str">
        <f t="shared" si="286"/>
        <v/>
      </c>
      <c r="CW681" s="1" t="str">
        <f t="shared" si="287"/>
        <v/>
      </c>
      <c r="CZ681" s="343" t="str">
        <f t="shared" si="265"/>
        <v/>
      </c>
    </row>
    <row r="682" spans="1:104" s="1" customFormat="1" ht="13.5" customHeight="1" x14ac:dyDescent="0.2">
      <c r="A682" s="61">
        <v>667</v>
      </c>
      <c r="B682" s="218"/>
      <c r="C682" s="218"/>
      <c r="D682" s="218"/>
      <c r="E682" s="218"/>
      <c r="F682" s="218"/>
      <c r="G682" s="218"/>
      <c r="H682" s="218"/>
      <c r="I682" s="218"/>
      <c r="J682" s="218"/>
      <c r="K682" s="218"/>
      <c r="L682" s="219"/>
      <c r="M682" s="218"/>
      <c r="N682" s="254"/>
      <c r="O682" s="255"/>
      <c r="P682" s="293" t="str">
        <f>IF(G682="R",IF(OR(AND(実績自動車一覧!H682=SUM(実績事業所!$B$2-1),3&lt;実績自動車一覧!I682),AND(実績自動車一覧!H682=実績事業所!$B$2,4&gt;実績自動車一覧!I682)),"新規",""),"")</f>
        <v/>
      </c>
      <c r="Q682" s="290"/>
      <c r="R682" s="259"/>
      <c r="S682" s="204"/>
      <c r="T682" s="84"/>
      <c r="U682" s="85"/>
      <c r="V682" s="86"/>
      <c r="W682" s="87"/>
      <c r="X682" s="87"/>
      <c r="Y682" s="106"/>
      <c r="Z682" s="16"/>
      <c r="AA682" s="15" t="str">
        <f t="shared" si="266"/>
        <v/>
      </c>
      <c r="AB682" s="15" t="str">
        <f t="shared" si="267"/>
        <v/>
      </c>
      <c r="AC682" s="14" t="str">
        <f t="shared" si="268"/>
        <v/>
      </c>
      <c r="AD682" s="6" t="e">
        <f t="shared" si="269"/>
        <v>#N/A</v>
      </c>
      <c r="AE682" s="6" t="e">
        <f t="shared" si="270"/>
        <v>#N/A</v>
      </c>
      <c r="AF682" s="6" t="e">
        <f t="shared" si="271"/>
        <v>#N/A</v>
      </c>
      <c r="AG682" s="6" t="str">
        <f t="shared" si="272"/>
        <v/>
      </c>
      <c r="AH682" s="6">
        <f t="shared" si="273"/>
        <v>1</v>
      </c>
      <c r="AI682" s="6" t="e">
        <f t="shared" si="274"/>
        <v>#N/A</v>
      </c>
      <c r="AJ682" s="6" t="e">
        <f t="shared" si="275"/>
        <v>#N/A</v>
      </c>
      <c r="AK682" s="6" t="e">
        <f t="shared" si="276"/>
        <v>#N/A</v>
      </c>
      <c r="AL682" s="6" t="e">
        <f t="shared" si="277"/>
        <v>#N/A</v>
      </c>
      <c r="AM682" s="7" t="str">
        <f t="shared" si="278"/>
        <v xml:space="preserve"> </v>
      </c>
      <c r="AN682" s="6" t="e">
        <f t="shared" si="279"/>
        <v>#N/A</v>
      </c>
      <c r="AO682" s="6"/>
      <c r="AP682" s="6"/>
      <c r="AQ682" s="6"/>
      <c r="AR682" s="6"/>
      <c r="AS682" s="6"/>
      <c r="AT682" s="6"/>
      <c r="AU682" s="6"/>
      <c r="AV682" s="6"/>
      <c r="AW682" s="6">
        <f t="shared" si="280"/>
        <v>0</v>
      </c>
      <c r="AX682" s="6" t="e">
        <f t="shared" si="281"/>
        <v>#N/A</v>
      </c>
      <c r="AY682" s="6" t="str">
        <f t="shared" si="282"/>
        <v/>
      </c>
      <c r="AZ682" s="6" t="str">
        <f t="shared" si="283"/>
        <v/>
      </c>
      <c r="BA682" s="6" t="str">
        <f t="shared" si="284"/>
        <v/>
      </c>
      <c r="BB682" s="6" t="str">
        <f t="shared" si="285"/>
        <v/>
      </c>
      <c r="BC682" s="40"/>
      <c r="BI682" t="s">
        <v>589</v>
      </c>
      <c r="CS682" s="286"/>
      <c r="CT682" s="288"/>
      <c r="CU682" s="331" t="str">
        <f t="shared" si="264"/>
        <v/>
      </c>
      <c r="CV682" s="1" t="str">
        <f t="shared" si="286"/>
        <v/>
      </c>
      <c r="CW682" s="1" t="str">
        <f t="shared" si="287"/>
        <v/>
      </c>
      <c r="CZ682" s="343" t="str">
        <f t="shared" si="265"/>
        <v/>
      </c>
    </row>
    <row r="683" spans="1:104" s="1" customFormat="1" ht="13.5" customHeight="1" x14ac:dyDescent="0.2">
      <c r="A683" s="61">
        <v>668</v>
      </c>
      <c r="B683" s="218"/>
      <c r="C683" s="218"/>
      <c r="D683" s="218"/>
      <c r="E683" s="218"/>
      <c r="F683" s="218"/>
      <c r="G683" s="218"/>
      <c r="H683" s="218"/>
      <c r="I683" s="218"/>
      <c r="J683" s="218"/>
      <c r="K683" s="218"/>
      <c r="L683" s="219"/>
      <c r="M683" s="218"/>
      <c r="N683" s="254"/>
      <c r="O683" s="255"/>
      <c r="P683" s="293" t="str">
        <f>IF(G683="R",IF(OR(AND(実績自動車一覧!H683=SUM(実績事業所!$B$2-1),3&lt;実績自動車一覧!I683),AND(実績自動車一覧!H683=実績事業所!$B$2,4&gt;実績自動車一覧!I683)),"新規",""),"")</f>
        <v/>
      </c>
      <c r="Q683" s="290"/>
      <c r="R683" s="259"/>
      <c r="S683" s="204"/>
      <c r="T683" s="84"/>
      <c r="U683" s="85"/>
      <c r="V683" s="86"/>
      <c r="W683" s="87"/>
      <c r="X683" s="87"/>
      <c r="Y683" s="106"/>
      <c r="Z683" s="16"/>
      <c r="AA683" s="15" t="str">
        <f t="shared" si="266"/>
        <v/>
      </c>
      <c r="AB683" s="15" t="str">
        <f t="shared" si="267"/>
        <v/>
      </c>
      <c r="AC683" s="14" t="str">
        <f t="shared" si="268"/>
        <v/>
      </c>
      <c r="AD683" s="6" t="e">
        <f t="shared" si="269"/>
        <v>#N/A</v>
      </c>
      <c r="AE683" s="6" t="e">
        <f t="shared" si="270"/>
        <v>#N/A</v>
      </c>
      <c r="AF683" s="6" t="e">
        <f t="shared" si="271"/>
        <v>#N/A</v>
      </c>
      <c r="AG683" s="6" t="str">
        <f t="shared" si="272"/>
        <v/>
      </c>
      <c r="AH683" s="6">
        <f t="shared" si="273"/>
        <v>1</v>
      </c>
      <c r="AI683" s="6" t="e">
        <f t="shared" si="274"/>
        <v>#N/A</v>
      </c>
      <c r="AJ683" s="6" t="e">
        <f t="shared" si="275"/>
        <v>#N/A</v>
      </c>
      <c r="AK683" s="6" t="e">
        <f t="shared" si="276"/>
        <v>#N/A</v>
      </c>
      <c r="AL683" s="6" t="e">
        <f t="shared" si="277"/>
        <v>#N/A</v>
      </c>
      <c r="AM683" s="7" t="str">
        <f t="shared" si="278"/>
        <v xml:space="preserve"> </v>
      </c>
      <c r="AN683" s="6" t="e">
        <f t="shared" si="279"/>
        <v>#N/A</v>
      </c>
      <c r="AO683" s="6"/>
      <c r="AP683" s="6"/>
      <c r="AQ683" s="6"/>
      <c r="AR683" s="6"/>
      <c r="AS683" s="6"/>
      <c r="AT683" s="6"/>
      <c r="AU683" s="6"/>
      <c r="AV683" s="6"/>
      <c r="AW683" s="6">
        <f t="shared" si="280"/>
        <v>0</v>
      </c>
      <c r="AX683" s="6" t="e">
        <f t="shared" si="281"/>
        <v>#N/A</v>
      </c>
      <c r="AY683" s="6" t="str">
        <f t="shared" si="282"/>
        <v/>
      </c>
      <c r="AZ683" s="6" t="str">
        <f t="shared" si="283"/>
        <v/>
      </c>
      <c r="BA683" s="6" t="str">
        <f t="shared" si="284"/>
        <v/>
      </c>
      <c r="BB683" s="6" t="str">
        <f t="shared" si="285"/>
        <v/>
      </c>
      <c r="BC683" s="40"/>
      <c r="BI683" t="s">
        <v>590</v>
      </c>
      <c r="CS683" s="286"/>
      <c r="CT683" s="288"/>
      <c r="CU683" s="331" t="str">
        <f t="shared" si="264"/>
        <v/>
      </c>
      <c r="CV683" s="1" t="str">
        <f t="shared" si="286"/>
        <v/>
      </c>
      <c r="CW683" s="1" t="str">
        <f t="shared" si="287"/>
        <v/>
      </c>
      <c r="CZ683" s="343" t="str">
        <f t="shared" si="265"/>
        <v/>
      </c>
    </row>
    <row r="684" spans="1:104" s="1" customFormat="1" ht="13.5" customHeight="1" x14ac:dyDescent="0.2">
      <c r="A684" s="61">
        <v>669</v>
      </c>
      <c r="B684" s="218"/>
      <c r="C684" s="218"/>
      <c r="D684" s="218"/>
      <c r="E684" s="218"/>
      <c r="F684" s="218"/>
      <c r="G684" s="218"/>
      <c r="H684" s="218"/>
      <c r="I684" s="218"/>
      <c r="J684" s="218"/>
      <c r="K684" s="218"/>
      <c r="L684" s="219"/>
      <c r="M684" s="218"/>
      <c r="N684" s="254"/>
      <c r="O684" s="255"/>
      <c r="P684" s="293" t="str">
        <f>IF(G684="R",IF(OR(AND(実績自動車一覧!H684=SUM(実績事業所!$B$2-1),3&lt;実績自動車一覧!I684),AND(実績自動車一覧!H684=実績事業所!$B$2,4&gt;実績自動車一覧!I684)),"新規",""),"")</f>
        <v/>
      </c>
      <c r="Q684" s="290"/>
      <c r="R684" s="259"/>
      <c r="S684" s="204"/>
      <c r="T684" s="84"/>
      <c r="U684" s="85"/>
      <c r="V684" s="86"/>
      <c r="W684" s="87"/>
      <c r="X684" s="87"/>
      <c r="Y684" s="106"/>
      <c r="Z684" s="16"/>
      <c r="AA684" s="15" t="str">
        <f t="shared" si="266"/>
        <v/>
      </c>
      <c r="AB684" s="15" t="str">
        <f t="shared" si="267"/>
        <v/>
      </c>
      <c r="AC684" s="14" t="str">
        <f t="shared" si="268"/>
        <v/>
      </c>
      <c r="AD684" s="6" t="e">
        <f t="shared" si="269"/>
        <v>#N/A</v>
      </c>
      <c r="AE684" s="6" t="e">
        <f t="shared" si="270"/>
        <v>#N/A</v>
      </c>
      <c r="AF684" s="6" t="e">
        <f t="shared" si="271"/>
        <v>#N/A</v>
      </c>
      <c r="AG684" s="6" t="str">
        <f t="shared" si="272"/>
        <v/>
      </c>
      <c r="AH684" s="6">
        <f t="shared" si="273"/>
        <v>1</v>
      </c>
      <c r="AI684" s="6" t="e">
        <f t="shared" si="274"/>
        <v>#N/A</v>
      </c>
      <c r="AJ684" s="6" t="e">
        <f t="shared" si="275"/>
        <v>#N/A</v>
      </c>
      <c r="AK684" s="6" t="e">
        <f t="shared" si="276"/>
        <v>#N/A</v>
      </c>
      <c r="AL684" s="6" t="e">
        <f t="shared" si="277"/>
        <v>#N/A</v>
      </c>
      <c r="AM684" s="7" t="str">
        <f t="shared" si="278"/>
        <v xml:space="preserve"> </v>
      </c>
      <c r="AN684" s="6" t="e">
        <f t="shared" si="279"/>
        <v>#N/A</v>
      </c>
      <c r="AO684" s="6"/>
      <c r="AP684" s="6"/>
      <c r="AQ684" s="6"/>
      <c r="AR684" s="6"/>
      <c r="AS684" s="6"/>
      <c r="AT684" s="6"/>
      <c r="AU684" s="6"/>
      <c r="AV684" s="6"/>
      <c r="AW684" s="6">
        <f t="shared" si="280"/>
        <v>0</v>
      </c>
      <c r="AX684" s="6" t="e">
        <f t="shared" si="281"/>
        <v>#N/A</v>
      </c>
      <c r="AY684" s="6" t="str">
        <f t="shared" si="282"/>
        <v/>
      </c>
      <c r="AZ684" s="6" t="str">
        <f t="shared" si="283"/>
        <v/>
      </c>
      <c r="BA684" s="6" t="str">
        <f t="shared" si="284"/>
        <v/>
      </c>
      <c r="BB684" s="6" t="str">
        <f t="shared" si="285"/>
        <v/>
      </c>
      <c r="BC684" s="40"/>
      <c r="BI684" t="s">
        <v>591</v>
      </c>
      <c r="CS684" s="286"/>
      <c r="CT684" s="288"/>
      <c r="CU684" s="331" t="str">
        <f t="shared" si="264"/>
        <v/>
      </c>
      <c r="CV684" s="1" t="str">
        <f t="shared" si="286"/>
        <v/>
      </c>
      <c r="CW684" s="1" t="str">
        <f t="shared" si="287"/>
        <v/>
      </c>
      <c r="CZ684" s="343" t="str">
        <f t="shared" si="265"/>
        <v/>
      </c>
    </row>
    <row r="685" spans="1:104" s="1" customFormat="1" ht="13.5" customHeight="1" x14ac:dyDescent="0.2">
      <c r="A685" s="61">
        <v>670</v>
      </c>
      <c r="B685" s="218"/>
      <c r="C685" s="218"/>
      <c r="D685" s="218"/>
      <c r="E685" s="218"/>
      <c r="F685" s="218"/>
      <c r="G685" s="218"/>
      <c r="H685" s="218"/>
      <c r="I685" s="218"/>
      <c r="J685" s="218"/>
      <c r="K685" s="218"/>
      <c r="L685" s="219"/>
      <c r="M685" s="218"/>
      <c r="N685" s="254"/>
      <c r="O685" s="255"/>
      <c r="P685" s="293" t="str">
        <f>IF(G685="R",IF(OR(AND(実績自動車一覧!H685=SUM(実績事業所!$B$2-1),3&lt;実績自動車一覧!I685),AND(実績自動車一覧!H685=実績事業所!$B$2,4&gt;実績自動車一覧!I685)),"新規",""),"")</f>
        <v/>
      </c>
      <c r="Q685" s="290"/>
      <c r="R685" s="259"/>
      <c r="S685" s="204"/>
      <c r="T685" s="84"/>
      <c r="U685" s="85"/>
      <c r="V685" s="86"/>
      <c r="W685" s="87"/>
      <c r="X685" s="87"/>
      <c r="Y685" s="106"/>
      <c r="Z685" s="16"/>
      <c r="AA685" s="15" t="str">
        <f t="shared" si="266"/>
        <v/>
      </c>
      <c r="AB685" s="15" t="str">
        <f t="shared" si="267"/>
        <v/>
      </c>
      <c r="AC685" s="14" t="str">
        <f t="shared" si="268"/>
        <v/>
      </c>
      <c r="AD685" s="6" t="e">
        <f t="shared" si="269"/>
        <v>#N/A</v>
      </c>
      <c r="AE685" s="6" t="e">
        <f t="shared" si="270"/>
        <v>#N/A</v>
      </c>
      <c r="AF685" s="6" t="e">
        <f t="shared" si="271"/>
        <v>#N/A</v>
      </c>
      <c r="AG685" s="6" t="str">
        <f t="shared" si="272"/>
        <v/>
      </c>
      <c r="AH685" s="6">
        <f t="shared" si="273"/>
        <v>1</v>
      </c>
      <c r="AI685" s="6" t="e">
        <f t="shared" si="274"/>
        <v>#N/A</v>
      </c>
      <c r="AJ685" s="6" t="e">
        <f t="shared" si="275"/>
        <v>#N/A</v>
      </c>
      <c r="AK685" s="6" t="e">
        <f t="shared" si="276"/>
        <v>#N/A</v>
      </c>
      <c r="AL685" s="6" t="e">
        <f t="shared" si="277"/>
        <v>#N/A</v>
      </c>
      <c r="AM685" s="7" t="str">
        <f t="shared" si="278"/>
        <v xml:space="preserve"> </v>
      </c>
      <c r="AN685" s="6" t="e">
        <f t="shared" si="279"/>
        <v>#N/A</v>
      </c>
      <c r="AO685" s="6"/>
      <c r="AP685" s="6"/>
      <c r="AQ685" s="6"/>
      <c r="AR685" s="6"/>
      <c r="AS685" s="6"/>
      <c r="AT685" s="6"/>
      <c r="AU685" s="6"/>
      <c r="AV685" s="6"/>
      <c r="AW685" s="6">
        <f t="shared" si="280"/>
        <v>0</v>
      </c>
      <c r="AX685" s="6" t="e">
        <f t="shared" si="281"/>
        <v>#N/A</v>
      </c>
      <c r="AY685" s="6" t="str">
        <f t="shared" si="282"/>
        <v/>
      </c>
      <c r="AZ685" s="6" t="str">
        <f t="shared" si="283"/>
        <v/>
      </c>
      <c r="BA685" s="6" t="str">
        <f t="shared" si="284"/>
        <v/>
      </c>
      <c r="BB685" s="6" t="str">
        <f t="shared" si="285"/>
        <v/>
      </c>
      <c r="BC685" s="40"/>
      <c r="BI685" t="s">
        <v>592</v>
      </c>
      <c r="CS685" s="286"/>
      <c r="CT685" s="288"/>
      <c r="CU685" s="331" t="str">
        <f t="shared" si="264"/>
        <v/>
      </c>
      <c r="CV685" s="1" t="str">
        <f t="shared" si="286"/>
        <v/>
      </c>
      <c r="CW685" s="1" t="str">
        <f t="shared" si="287"/>
        <v/>
      </c>
      <c r="CZ685" s="343" t="str">
        <f t="shared" si="265"/>
        <v/>
      </c>
    </row>
    <row r="686" spans="1:104" s="1" customFormat="1" ht="13.5" customHeight="1" x14ac:dyDescent="0.2">
      <c r="A686" s="61">
        <v>671</v>
      </c>
      <c r="B686" s="218"/>
      <c r="C686" s="218"/>
      <c r="D686" s="218"/>
      <c r="E686" s="218"/>
      <c r="F686" s="218"/>
      <c r="G686" s="218"/>
      <c r="H686" s="218"/>
      <c r="I686" s="218"/>
      <c r="J686" s="218"/>
      <c r="K686" s="218"/>
      <c r="L686" s="219"/>
      <c r="M686" s="218"/>
      <c r="N686" s="254"/>
      <c r="O686" s="255"/>
      <c r="P686" s="293" t="str">
        <f>IF(G686="R",IF(OR(AND(実績自動車一覧!H686=SUM(実績事業所!$B$2-1),3&lt;実績自動車一覧!I686),AND(実績自動車一覧!H686=実績事業所!$B$2,4&gt;実績自動車一覧!I686)),"新規",""),"")</f>
        <v/>
      </c>
      <c r="Q686" s="290"/>
      <c r="R686" s="259"/>
      <c r="S686" s="204"/>
      <c r="T686" s="84"/>
      <c r="U686" s="85"/>
      <c r="V686" s="86"/>
      <c r="W686" s="87"/>
      <c r="X686" s="87"/>
      <c r="Y686" s="106"/>
      <c r="Z686" s="16"/>
      <c r="AA686" s="15" t="str">
        <f t="shared" si="266"/>
        <v/>
      </c>
      <c r="AB686" s="15" t="str">
        <f t="shared" si="267"/>
        <v/>
      </c>
      <c r="AC686" s="14" t="str">
        <f t="shared" si="268"/>
        <v/>
      </c>
      <c r="AD686" s="6" t="e">
        <f t="shared" si="269"/>
        <v>#N/A</v>
      </c>
      <c r="AE686" s="6" t="e">
        <f t="shared" si="270"/>
        <v>#N/A</v>
      </c>
      <c r="AF686" s="6" t="e">
        <f t="shared" si="271"/>
        <v>#N/A</v>
      </c>
      <c r="AG686" s="6" t="str">
        <f t="shared" si="272"/>
        <v/>
      </c>
      <c r="AH686" s="6">
        <f t="shared" si="273"/>
        <v>1</v>
      </c>
      <c r="AI686" s="6" t="e">
        <f t="shared" si="274"/>
        <v>#N/A</v>
      </c>
      <c r="AJ686" s="6" t="e">
        <f t="shared" si="275"/>
        <v>#N/A</v>
      </c>
      <c r="AK686" s="6" t="e">
        <f t="shared" si="276"/>
        <v>#N/A</v>
      </c>
      <c r="AL686" s="6" t="e">
        <f t="shared" si="277"/>
        <v>#N/A</v>
      </c>
      <c r="AM686" s="7" t="str">
        <f t="shared" si="278"/>
        <v xml:space="preserve"> </v>
      </c>
      <c r="AN686" s="6" t="e">
        <f t="shared" si="279"/>
        <v>#N/A</v>
      </c>
      <c r="AO686" s="6"/>
      <c r="AP686" s="6"/>
      <c r="AQ686" s="6"/>
      <c r="AR686" s="6"/>
      <c r="AS686" s="6"/>
      <c r="AT686" s="6"/>
      <c r="AU686" s="6"/>
      <c r="AV686" s="6"/>
      <c r="AW686" s="6">
        <f t="shared" si="280"/>
        <v>0</v>
      </c>
      <c r="AX686" s="6" t="e">
        <f t="shared" si="281"/>
        <v>#N/A</v>
      </c>
      <c r="AY686" s="6" t="str">
        <f t="shared" si="282"/>
        <v/>
      </c>
      <c r="AZ686" s="6" t="str">
        <f t="shared" si="283"/>
        <v/>
      </c>
      <c r="BA686" s="6" t="str">
        <f t="shared" si="284"/>
        <v/>
      </c>
      <c r="BB686" s="6" t="str">
        <f t="shared" si="285"/>
        <v/>
      </c>
      <c r="BC686" s="40"/>
      <c r="BI686" t="s">
        <v>593</v>
      </c>
      <c r="CS686" s="286"/>
      <c r="CT686" s="288"/>
      <c r="CU686" s="331" t="str">
        <f t="shared" si="264"/>
        <v/>
      </c>
      <c r="CV686" s="1" t="str">
        <f t="shared" si="286"/>
        <v/>
      </c>
      <c r="CW686" s="1" t="str">
        <f t="shared" si="287"/>
        <v/>
      </c>
      <c r="CZ686" s="343" t="str">
        <f t="shared" si="265"/>
        <v/>
      </c>
    </row>
    <row r="687" spans="1:104" s="1" customFormat="1" ht="13.5" customHeight="1" x14ac:dyDescent="0.2">
      <c r="A687" s="61">
        <v>672</v>
      </c>
      <c r="B687" s="218"/>
      <c r="C687" s="218"/>
      <c r="D687" s="218"/>
      <c r="E687" s="218"/>
      <c r="F687" s="218"/>
      <c r="G687" s="218"/>
      <c r="H687" s="218"/>
      <c r="I687" s="218"/>
      <c r="J687" s="218"/>
      <c r="K687" s="218"/>
      <c r="L687" s="219"/>
      <c r="M687" s="218"/>
      <c r="N687" s="254"/>
      <c r="O687" s="255"/>
      <c r="P687" s="293" t="str">
        <f>IF(G687="R",IF(OR(AND(実績自動車一覧!H687=SUM(実績事業所!$B$2-1),3&lt;実績自動車一覧!I687),AND(実績自動車一覧!H687=実績事業所!$B$2,4&gt;実績自動車一覧!I687)),"新規",""),"")</f>
        <v/>
      </c>
      <c r="Q687" s="290"/>
      <c r="R687" s="259"/>
      <c r="S687" s="204"/>
      <c r="T687" s="84"/>
      <c r="U687" s="85"/>
      <c r="V687" s="86"/>
      <c r="W687" s="87"/>
      <c r="X687" s="87"/>
      <c r="Y687" s="106"/>
      <c r="Z687" s="16"/>
      <c r="AA687" s="15" t="str">
        <f t="shared" si="266"/>
        <v/>
      </c>
      <c r="AB687" s="15" t="str">
        <f t="shared" si="267"/>
        <v/>
      </c>
      <c r="AC687" s="14" t="str">
        <f t="shared" si="268"/>
        <v/>
      </c>
      <c r="AD687" s="6" t="e">
        <f t="shared" si="269"/>
        <v>#N/A</v>
      </c>
      <c r="AE687" s="6" t="e">
        <f t="shared" si="270"/>
        <v>#N/A</v>
      </c>
      <c r="AF687" s="6" t="e">
        <f t="shared" si="271"/>
        <v>#N/A</v>
      </c>
      <c r="AG687" s="6" t="str">
        <f t="shared" si="272"/>
        <v/>
      </c>
      <c r="AH687" s="6">
        <f t="shared" si="273"/>
        <v>1</v>
      </c>
      <c r="AI687" s="6" t="e">
        <f t="shared" si="274"/>
        <v>#N/A</v>
      </c>
      <c r="AJ687" s="6" t="e">
        <f t="shared" si="275"/>
        <v>#N/A</v>
      </c>
      <c r="AK687" s="6" t="e">
        <f t="shared" si="276"/>
        <v>#N/A</v>
      </c>
      <c r="AL687" s="6" t="e">
        <f t="shared" si="277"/>
        <v>#N/A</v>
      </c>
      <c r="AM687" s="7" t="str">
        <f t="shared" si="278"/>
        <v xml:space="preserve"> </v>
      </c>
      <c r="AN687" s="6" t="e">
        <f t="shared" si="279"/>
        <v>#N/A</v>
      </c>
      <c r="AO687" s="6"/>
      <c r="AP687" s="6"/>
      <c r="AQ687" s="6"/>
      <c r="AR687" s="6"/>
      <c r="AS687" s="6"/>
      <c r="AT687" s="6"/>
      <c r="AU687" s="6"/>
      <c r="AV687" s="6"/>
      <c r="AW687" s="6">
        <f t="shared" si="280"/>
        <v>0</v>
      </c>
      <c r="AX687" s="6" t="e">
        <f t="shared" si="281"/>
        <v>#N/A</v>
      </c>
      <c r="AY687" s="6" t="str">
        <f t="shared" si="282"/>
        <v/>
      </c>
      <c r="AZ687" s="6" t="str">
        <f t="shared" si="283"/>
        <v/>
      </c>
      <c r="BA687" s="6" t="str">
        <f t="shared" si="284"/>
        <v/>
      </c>
      <c r="BB687" s="6" t="str">
        <f t="shared" si="285"/>
        <v/>
      </c>
      <c r="BC687" s="40"/>
      <c r="BI687" t="s">
        <v>594</v>
      </c>
      <c r="CS687" s="286"/>
      <c r="CT687" s="288"/>
      <c r="CU687" s="331" t="str">
        <f t="shared" si="264"/>
        <v/>
      </c>
      <c r="CV687" s="1" t="str">
        <f t="shared" si="286"/>
        <v/>
      </c>
      <c r="CW687" s="1" t="str">
        <f t="shared" si="287"/>
        <v/>
      </c>
      <c r="CZ687" s="343" t="str">
        <f t="shared" si="265"/>
        <v/>
      </c>
    </row>
    <row r="688" spans="1:104" s="1" customFormat="1" ht="13.5" customHeight="1" x14ac:dyDescent="0.2">
      <c r="A688" s="61">
        <v>673</v>
      </c>
      <c r="B688" s="218"/>
      <c r="C688" s="218"/>
      <c r="D688" s="218"/>
      <c r="E688" s="218"/>
      <c r="F688" s="218"/>
      <c r="G688" s="218"/>
      <c r="H688" s="218"/>
      <c r="I688" s="218"/>
      <c r="J688" s="218"/>
      <c r="K688" s="218"/>
      <c r="L688" s="219"/>
      <c r="M688" s="218"/>
      <c r="N688" s="254"/>
      <c r="O688" s="255"/>
      <c r="P688" s="293" t="str">
        <f>IF(G688="R",IF(OR(AND(実績自動車一覧!H688=SUM(実績事業所!$B$2-1),3&lt;実績自動車一覧!I688),AND(実績自動車一覧!H688=実績事業所!$B$2,4&gt;実績自動車一覧!I688)),"新規",""),"")</f>
        <v/>
      </c>
      <c r="Q688" s="290"/>
      <c r="R688" s="259"/>
      <c r="S688" s="204"/>
      <c r="T688" s="84"/>
      <c r="U688" s="85"/>
      <c r="V688" s="86"/>
      <c r="W688" s="87"/>
      <c r="X688" s="87"/>
      <c r="Y688" s="106"/>
      <c r="Z688" s="16"/>
      <c r="AA688" s="15" t="str">
        <f t="shared" si="266"/>
        <v/>
      </c>
      <c r="AB688" s="15" t="str">
        <f t="shared" si="267"/>
        <v/>
      </c>
      <c r="AC688" s="14" t="str">
        <f t="shared" si="268"/>
        <v/>
      </c>
      <c r="AD688" s="6" t="e">
        <f t="shared" si="269"/>
        <v>#N/A</v>
      </c>
      <c r="AE688" s="6" t="e">
        <f t="shared" si="270"/>
        <v>#N/A</v>
      </c>
      <c r="AF688" s="6" t="e">
        <f t="shared" si="271"/>
        <v>#N/A</v>
      </c>
      <c r="AG688" s="6" t="str">
        <f t="shared" si="272"/>
        <v/>
      </c>
      <c r="AH688" s="6">
        <f t="shared" si="273"/>
        <v>1</v>
      </c>
      <c r="AI688" s="6" t="e">
        <f t="shared" si="274"/>
        <v>#N/A</v>
      </c>
      <c r="AJ688" s="6" t="e">
        <f t="shared" si="275"/>
        <v>#N/A</v>
      </c>
      <c r="AK688" s="6" t="e">
        <f t="shared" si="276"/>
        <v>#N/A</v>
      </c>
      <c r="AL688" s="6" t="e">
        <f t="shared" si="277"/>
        <v>#N/A</v>
      </c>
      <c r="AM688" s="7" t="str">
        <f t="shared" si="278"/>
        <v xml:space="preserve"> </v>
      </c>
      <c r="AN688" s="6" t="e">
        <f t="shared" si="279"/>
        <v>#N/A</v>
      </c>
      <c r="AO688" s="6"/>
      <c r="AP688" s="6"/>
      <c r="AQ688" s="6"/>
      <c r="AR688" s="6"/>
      <c r="AS688" s="6"/>
      <c r="AT688" s="6"/>
      <c r="AU688" s="6"/>
      <c r="AV688" s="6"/>
      <c r="AW688" s="6">
        <f t="shared" si="280"/>
        <v>0</v>
      </c>
      <c r="AX688" s="6" t="e">
        <f t="shared" si="281"/>
        <v>#N/A</v>
      </c>
      <c r="AY688" s="6" t="str">
        <f t="shared" si="282"/>
        <v/>
      </c>
      <c r="AZ688" s="6" t="str">
        <f t="shared" si="283"/>
        <v/>
      </c>
      <c r="BA688" s="6" t="str">
        <f t="shared" si="284"/>
        <v/>
      </c>
      <c r="BB688" s="6" t="str">
        <f t="shared" si="285"/>
        <v/>
      </c>
      <c r="BC688" s="40"/>
      <c r="BI688" t="s">
        <v>595</v>
      </c>
      <c r="CS688" s="286"/>
      <c r="CT688" s="288"/>
      <c r="CU688" s="331" t="str">
        <f t="shared" si="264"/>
        <v/>
      </c>
      <c r="CV688" s="1" t="str">
        <f t="shared" si="286"/>
        <v/>
      </c>
      <c r="CW688" s="1" t="str">
        <f t="shared" si="287"/>
        <v/>
      </c>
      <c r="CZ688" s="343" t="str">
        <f t="shared" si="265"/>
        <v/>
      </c>
    </row>
    <row r="689" spans="1:104" s="1" customFormat="1" ht="13.5" customHeight="1" x14ac:dyDescent="0.2">
      <c r="A689" s="61">
        <v>674</v>
      </c>
      <c r="B689" s="218"/>
      <c r="C689" s="218"/>
      <c r="D689" s="218"/>
      <c r="E689" s="218"/>
      <c r="F689" s="218"/>
      <c r="G689" s="218"/>
      <c r="H689" s="218"/>
      <c r="I689" s="218"/>
      <c r="J689" s="218"/>
      <c r="K689" s="218"/>
      <c r="L689" s="219"/>
      <c r="M689" s="218"/>
      <c r="N689" s="254"/>
      <c r="O689" s="255"/>
      <c r="P689" s="293" t="str">
        <f>IF(G689="R",IF(OR(AND(実績自動車一覧!H689=SUM(実績事業所!$B$2-1),3&lt;実績自動車一覧!I689),AND(実績自動車一覧!H689=実績事業所!$B$2,4&gt;実績自動車一覧!I689)),"新規",""),"")</f>
        <v/>
      </c>
      <c r="Q689" s="290"/>
      <c r="R689" s="259"/>
      <c r="S689" s="204"/>
      <c r="T689" s="84"/>
      <c r="U689" s="85"/>
      <c r="V689" s="86"/>
      <c r="W689" s="87"/>
      <c r="X689" s="87"/>
      <c r="Y689" s="106"/>
      <c r="Z689" s="16"/>
      <c r="AA689" s="15" t="str">
        <f t="shared" si="266"/>
        <v/>
      </c>
      <c r="AB689" s="15" t="str">
        <f t="shared" si="267"/>
        <v/>
      </c>
      <c r="AC689" s="14" t="str">
        <f t="shared" si="268"/>
        <v/>
      </c>
      <c r="AD689" s="6" t="e">
        <f t="shared" si="269"/>
        <v>#N/A</v>
      </c>
      <c r="AE689" s="6" t="e">
        <f t="shared" si="270"/>
        <v>#N/A</v>
      </c>
      <c r="AF689" s="6" t="e">
        <f t="shared" si="271"/>
        <v>#N/A</v>
      </c>
      <c r="AG689" s="6" t="str">
        <f t="shared" si="272"/>
        <v/>
      </c>
      <c r="AH689" s="6">
        <f t="shared" si="273"/>
        <v>1</v>
      </c>
      <c r="AI689" s="6" t="e">
        <f t="shared" si="274"/>
        <v>#N/A</v>
      </c>
      <c r="AJ689" s="6" t="e">
        <f t="shared" si="275"/>
        <v>#N/A</v>
      </c>
      <c r="AK689" s="6" t="e">
        <f t="shared" si="276"/>
        <v>#N/A</v>
      </c>
      <c r="AL689" s="6" t="e">
        <f t="shared" si="277"/>
        <v>#N/A</v>
      </c>
      <c r="AM689" s="7" t="str">
        <f t="shared" si="278"/>
        <v xml:space="preserve"> </v>
      </c>
      <c r="AN689" s="6" t="e">
        <f t="shared" si="279"/>
        <v>#N/A</v>
      </c>
      <c r="AO689" s="6"/>
      <c r="AP689" s="6"/>
      <c r="AQ689" s="6"/>
      <c r="AR689" s="6"/>
      <c r="AS689" s="6"/>
      <c r="AT689" s="6"/>
      <c r="AU689" s="6"/>
      <c r="AV689" s="6"/>
      <c r="AW689" s="6">
        <f t="shared" si="280"/>
        <v>0</v>
      </c>
      <c r="AX689" s="6" t="e">
        <f t="shared" si="281"/>
        <v>#N/A</v>
      </c>
      <c r="AY689" s="6" t="str">
        <f t="shared" si="282"/>
        <v/>
      </c>
      <c r="AZ689" s="6" t="str">
        <f t="shared" si="283"/>
        <v/>
      </c>
      <c r="BA689" s="6" t="str">
        <f t="shared" si="284"/>
        <v/>
      </c>
      <c r="BB689" s="6" t="str">
        <f t="shared" si="285"/>
        <v/>
      </c>
      <c r="BC689" s="40"/>
      <c r="BI689" t="s">
        <v>596</v>
      </c>
      <c r="CS689" s="286"/>
      <c r="CT689" s="288"/>
      <c r="CU689" s="331" t="str">
        <f t="shared" si="264"/>
        <v/>
      </c>
      <c r="CV689" s="1" t="str">
        <f t="shared" si="286"/>
        <v/>
      </c>
      <c r="CW689" s="1" t="str">
        <f t="shared" si="287"/>
        <v/>
      </c>
      <c r="CZ689" s="343" t="str">
        <f t="shared" si="265"/>
        <v/>
      </c>
    </row>
    <row r="690" spans="1:104" s="1" customFormat="1" ht="13.5" customHeight="1" x14ac:dyDescent="0.2">
      <c r="A690" s="61">
        <v>675</v>
      </c>
      <c r="B690" s="218"/>
      <c r="C690" s="218"/>
      <c r="D690" s="218"/>
      <c r="E690" s="218"/>
      <c r="F690" s="218"/>
      <c r="G690" s="218"/>
      <c r="H690" s="218"/>
      <c r="I690" s="218"/>
      <c r="J690" s="218"/>
      <c r="K690" s="218"/>
      <c r="L690" s="219"/>
      <c r="M690" s="218"/>
      <c r="N690" s="254"/>
      <c r="O690" s="255"/>
      <c r="P690" s="293" t="str">
        <f>IF(G690="R",IF(OR(AND(実績自動車一覧!H690=SUM(実績事業所!$B$2-1),3&lt;実績自動車一覧!I690),AND(実績自動車一覧!H690=実績事業所!$B$2,4&gt;実績自動車一覧!I690)),"新規",""),"")</f>
        <v/>
      </c>
      <c r="Q690" s="290"/>
      <c r="R690" s="259"/>
      <c r="S690" s="204"/>
      <c r="T690" s="84"/>
      <c r="U690" s="85"/>
      <c r="V690" s="86"/>
      <c r="W690" s="87"/>
      <c r="X690" s="87"/>
      <c r="Y690" s="106"/>
      <c r="Z690" s="16"/>
      <c r="AA690" s="15" t="str">
        <f t="shared" si="266"/>
        <v/>
      </c>
      <c r="AB690" s="15" t="str">
        <f t="shared" si="267"/>
        <v/>
      </c>
      <c r="AC690" s="14" t="str">
        <f t="shared" si="268"/>
        <v/>
      </c>
      <c r="AD690" s="6" t="e">
        <f t="shared" si="269"/>
        <v>#N/A</v>
      </c>
      <c r="AE690" s="6" t="e">
        <f t="shared" si="270"/>
        <v>#N/A</v>
      </c>
      <c r="AF690" s="6" t="e">
        <f t="shared" si="271"/>
        <v>#N/A</v>
      </c>
      <c r="AG690" s="6" t="str">
        <f t="shared" si="272"/>
        <v/>
      </c>
      <c r="AH690" s="6">
        <f t="shared" si="273"/>
        <v>1</v>
      </c>
      <c r="AI690" s="6" t="e">
        <f t="shared" si="274"/>
        <v>#N/A</v>
      </c>
      <c r="AJ690" s="6" t="e">
        <f t="shared" si="275"/>
        <v>#N/A</v>
      </c>
      <c r="AK690" s="6" t="e">
        <f t="shared" si="276"/>
        <v>#N/A</v>
      </c>
      <c r="AL690" s="6" t="e">
        <f t="shared" si="277"/>
        <v>#N/A</v>
      </c>
      <c r="AM690" s="7" t="str">
        <f t="shared" si="278"/>
        <v xml:space="preserve"> </v>
      </c>
      <c r="AN690" s="6" t="e">
        <f t="shared" si="279"/>
        <v>#N/A</v>
      </c>
      <c r="AO690" s="6"/>
      <c r="AP690" s="6"/>
      <c r="AQ690" s="6"/>
      <c r="AR690" s="6"/>
      <c r="AS690" s="6"/>
      <c r="AT690" s="6"/>
      <c r="AU690" s="6"/>
      <c r="AV690" s="6"/>
      <c r="AW690" s="6">
        <f t="shared" si="280"/>
        <v>0</v>
      </c>
      <c r="AX690" s="6" t="e">
        <f t="shared" si="281"/>
        <v>#N/A</v>
      </c>
      <c r="AY690" s="6" t="str">
        <f t="shared" si="282"/>
        <v/>
      </c>
      <c r="AZ690" s="6" t="str">
        <f t="shared" si="283"/>
        <v/>
      </c>
      <c r="BA690" s="6" t="str">
        <f t="shared" si="284"/>
        <v/>
      </c>
      <c r="BB690" s="6" t="str">
        <f t="shared" si="285"/>
        <v/>
      </c>
      <c r="BC690" s="40"/>
      <c r="BI690" t="s">
        <v>597</v>
      </c>
      <c r="CS690" s="286"/>
      <c r="CT690" s="288"/>
      <c r="CU690" s="331" t="str">
        <f t="shared" si="264"/>
        <v/>
      </c>
      <c r="CV690" s="1" t="str">
        <f t="shared" si="286"/>
        <v/>
      </c>
      <c r="CW690" s="1" t="str">
        <f t="shared" si="287"/>
        <v/>
      </c>
      <c r="CZ690" s="343" t="str">
        <f t="shared" si="265"/>
        <v/>
      </c>
    </row>
    <row r="691" spans="1:104" s="1" customFormat="1" ht="13.5" customHeight="1" x14ac:dyDescent="0.2">
      <c r="A691" s="61">
        <v>676</v>
      </c>
      <c r="B691" s="218"/>
      <c r="C691" s="218"/>
      <c r="D691" s="218"/>
      <c r="E691" s="218"/>
      <c r="F691" s="218"/>
      <c r="G691" s="218"/>
      <c r="H691" s="218"/>
      <c r="I691" s="218"/>
      <c r="J691" s="218"/>
      <c r="K691" s="218"/>
      <c r="L691" s="219"/>
      <c r="M691" s="218"/>
      <c r="N691" s="254"/>
      <c r="O691" s="255"/>
      <c r="P691" s="293" t="str">
        <f>IF(G691="R",IF(OR(AND(実績自動車一覧!H691=SUM(実績事業所!$B$2-1),3&lt;実績自動車一覧!I691),AND(実績自動車一覧!H691=実績事業所!$B$2,4&gt;実績自動車一覧!I691)),"新規",""),"")</f>
        <v/>
      </c>
      <c r="Q691" s="290"/>
      <c r="R691" s="259"/>
      <c r="S691" s="204"/>
      <c r="T691" s="84"/>
      <c r="U691" s="85"/>
      <c r="V691" s="86"/>
      <c r="W691" s="87"/>
      <c r="X691" s="87"/>
      <c r="Y691" s="106"/>
      <c r="Z691" s="16"/>
      <c r="AA691" s="15" t="str">
        <f t="shared" si="266"/>
        <v/>
      </c>
      <c r="AB691" s="15" t="str">
        <f t="shared" si="267"/>
        <v/>
      </c>
      <c r="AC691" s="14" t="str">
        <f t="shared" si="268"/>
        <v/>
      </c>
      <c r="AD691" s="6" t="e">
        <f t="shared" si="269"/>
        <v>#N/A</v>
      </c>
      <c r="AE691" s="6" t="e">
        <f t="shared" si="270"/>
        <v>#N/A</v>
      </c>
      <c r="AF691" s="6" t="e">
        <f t="shared" si="271"/>
        <v>#N/A</v>
      </c>
      <c r="AG691" s="6" t="str">
        <f t="shared" si="272"/>
        <v/>
      </c>
      <c r="AH691" s="6">
        <f t="shared" si="273"/>
        <v>1</v>
      </c>
      <c r="AI691" s="6" t="e">
        <f t="shared" si="274"/>
        <v>#N/A</v>
      </c>
      <c r="AJ691" s="6" t="e">
        <f t="shared" si="275"/>
        <v>#N/A</v>
      </c>
      <c r="AK691" s="6" t="e">
        <f t="shared" si="276"/>
        <v>#N/A</v>
      </c>
      <c r="AL691" s="6" t="e">
        <f t="shared" si="277"/>
        <v>#N/A</v>
      </c>
      <c r="AM691" s="7" t="str">
        <f t="shared" si="278"/>
        <v xml:space="preserve"> </v>
      </c>
      <c r="AN691" s="6" t="e">
        <f t="shared" si="279"/>
        <v>#N/A</v>
      </c>
      <c r="AO691" s="6"/>
      <c r="AP691" s="6"/>
      <c r="AQ691" s="6"/>
      <c r="AR691" s="6"/>
      <c r="AS691" s="6"/>
      <c r="AT691" s="6"/>
      <c r="AU691" s="6"/>
      <c r="AV691" s="6"/>
      <c r="AW691" s="6">
        <f t="shared" si="280"/>
        <v>0</v>
      </c>
      <c r="AX691" s="6" t="e">
        <f t="shared" si="281"/>
        <v>#N/A</v>
      </c>
      <c r="AY691" s="6" t="str">
        <f t="shared" si="282"/>
        <v/>
      </c>
      <c r="AZ691" s="6" t="str">
        <f t="shared" si="283"/>
        <v/>
      </c>
      <c r="BA691" s="6" t="str">
        <f t="shared" si="284"/>
        <v/>
      </c>
      <c r="BB691" s="6" t="str">
        <f t="shared" si="285"/>
        <v/>
      </c>
      <c r="BC691" s="40"/>
      <c r="BI691" t="s">
        <v>598</v>
      </c>
      <c r="CS691" s="286"/>
      <c r="CT691" s="288"/>
      <c r="CU691" s="331" t="str">
        <f t="shared" si="264"/>
        <v/>
      </c>
      <c r="CV691" s="1" t="str">
        <f t="shared" si="286"/>
        <v/>
      </c>
      <c r="CW691" s="1" t="str">
        <f t="shared" si="287"/>
        <v/>
      </c>
      <c r="CZ691" s="343" t="str">
        <f t="shared" si="265"/>
        <v/>
      </c>
    </row>
    <row r="692" spans="1:104" s="1" customFormat="1" ht="13.5" customHeight="1" x14ac:dyDescent="0.2">
      <c r="A692" s="61">
        <v>677</v>
      </c>
      <c r="B692" s="218"/>
      <c r="C692" s="218"/>
      <c r="D692" s="218"/>
      <c r="E692" s="218"/>
      <c r="F692" s="218"/>
      <c r="G692" s="218"/>
      <c r="H692" s="218"/>
      <c r="I692" s="218"/>
      <c r="J692" s="218"/>
      <c r="K692" s="218"/>
      <c r="L692" s="219"/>
      <c r="M692" s="218"/>
      <c r="N692" s="254"/>
      <c r="O692" s="255"/>
      <c r="P692" s="293" t="str">
        <f>IF(G692="R",IF(OR(AND(実績自動車一覧!H692=SUM(実績事業所!$B$2-1),3&lt;実績自動車一覧!I692),AND(実績自動車一覧!H692=実績事業所!$B$2,4&gt;実績自動車一覧!I692)),"新規",""),"")</f>
        <v/>
      </c>
      <c r="Q692" s="290"/>
      <c r="R692" s="259"/>
      <c r="S692" s="204"/>
      <c r="T692" s="84"/>
      <c r="U692" s="85"/>
      <c r="V692" s="86"/>
      <c r="W692" s="87"/>
      <c r="X692" s="87"/>
      <c r="Y692" s="106"/>
      <c r="Z692" s="16"/>
      <c r="AA692" s="15" t="str">
        <f t="shared" si="266"/>
        <v/>
      </c>
      <c r="AB692" s="15" t="str">
        <f t="shared" si="267"/>
        <v/>
      </c>
      <c r="AC692" s="14" t="str">
        <f t="shared" si="268"/>
        <v/>
      </c>
      <c r="AD692" s="6" t="e">
        <f t="shared" si="269"/>
        <v>#N/A</v>
      </c>
      <c r="AE692" s="6" t="e">
        <f t="shared" si="270"/>
        <v>#N/A</v>
      </c>
      <c r="AF692" s="6" t="e">
        <f t="shared" si="271"/>
        <v>#N/A</v>
      </c>
      <c r="AG692" s="6" t="str">
        <f t="shared" si="272"/>
        <v/>
      </c>
      <c r="AH692" s="6">
        <f t="shared" si="273"/>
        <v>1</v>
      </c>
      <c r="AI692" s="6" t="e">
        <f t="shared" si="274"/>
        <v>#N/A</v>
      </c>
      <c r="AJ692" s="6" t="e">
        <f t="shared" si="275"/>
        <v>#N/A</v>
      </c>
      <c r="AK692" s="6" t="e">
        <f t="shared" si="276"/>
        <v>#N/A</v>
      </c>
      <c r="AL692" s="6" t="e">
        <f t="shared" si="277"/>
        <v>#N/A</v>
      </c>
      <c r="AM692" s="7" t="str">
        <f t="shared" si="278"/>
        <v xml:space="preserve"> </v>
      </c>
      <c r="AN692" s="6" t="e">
        <f t="shared" si="279"/>
        <v>#N/A</v>
      </c>
      <c r="AO692" s="6"/>
      <c r="AP692" s="6"/>
      <c r="AQ692" s="6"/>
      <c r="AR692" s="6"/>
      <c r="AS692" s="6"/>
      <c r="AT692" s="6"/>
      <c r="AU692" s="6"/>
      <c r="AV692" s="6"/>
      <c r="AW692" s="6">
        <f t="shared" si="280"/>
        <v>0</v>
      </c>
      <c r="AX692" s="6" t="e">
        <f t="shared" si="281"/>
        <v>#N/A</v>
      </c>
      <c r="AY692" s="6" t="str">
        <f t="shared" si="282"/>
        <v/>
      </c>
      <c r="AZ692" s="6" t="str">
        <f t="shared" si="283"/>
        <v/>
      </c>
      <c r="BA692" s="6" t="str">
        <f t="shared" si="284"/>
        <v/>
      </c>
      <c r="BB692" s="6" t="str">
        <f t="shared" si="285"/>
        <v/>
      </c>
      <c r="BC692" s="40"/>
      <c r="BI692" t="s">
        <v>599</v>
      </c>
      <c r="CS692" s="286"/>
      <c r="CT692" s="288"/>
      <c r="CU692" s="331" t="str">
        <f t="shared" si="264"/>
        <v/>
      </c>
      <c r="CV692" s="1" t="str">
        <f t="shared" si="286"/>
        <v/>
      </c>
      <c r="CW692" s="1" t="str">
        <f t="shared" si="287"/>
        <v/>
      </c>
      <c r="CZ692" s="343" t="str">
        <f t="shared" si="265"/>
        <v/>
      </c>
    </row>
    <row r="693" spans="1:104" s="1" customFormat="1" ht="13.5" customHeight="1" x14ac:dyDescent="0.2">
      <c r="A693" s="61">
        <v>678</v>
      </c>
      <c r="B693" s="218"/>
      <c r="C693" s="218"/>
      <c r="D693" s="218"/>
      <c r="E693" s="218"/>
      <c r="F693" s="218"/>
      <c r="G693" s="218"/>
      <c r="H693" s="218"/>
      <c r="I693" s="218"/>
      <c r="J693" s="218"/>
      <c r="K693" s="218"/>
      <c r="L693" s="219"/>
      <c r="M693" s="218"/>
      <c r="N693" s="254"/>
      <c r="O693" s="255"/>
      <c r="P693" s="293" t="str">
        <f>IF(G693="R",IF(OR(AND(実績自動車一覧!H693=SUM(実績事業所!$B$2-1),3&lt;実績自動車一覧!I693),AND(実績自動車一覧!H693=実績事業所!$B$2,4&gt;実績自動車一覧!I693)),"新規",""),"")</f>
        <v/>
      </c>
      <c r="Q693" s="290"/>
      <c r="R693" s="259"/>
      <c r="S693" s="204"/>
      <c r="T693" s="84"/>
      <c r="U693" s="85"/>
      <c r="V693" s="86"/>
      <c r="W693" s="87"/>
      <c r="X693" s="87"/>
      <c r="Y693" s="106"/>
      <c r="Z693" s="16"/>
      <c r="AA693" s="15" t="str">
        <f t="shared" si="266"/>
        <v/>
      </c>
      <c r="AB693" s="15" t="str">
        <f t="shared" si="267"/>
        <v/>
      </c>
      <c r="AC693" s="14" t="str">
        <f t="shared" si="268"/>
        <v/>
      </c>
      <c r="AD693" s="6" t="e">
        <f t="shared" si="269"/>
        <v>#N/A</v>
      </c>
      <c r="AE693" s="6" t="e">
        <f t="shared" si="270"/>
        <v>#N/A</v>
      </c>
      <c r="AF693" s="6" t="e">
        <f t="shared" si="271"/>
        <v>#N/A</v>
      </c>
      <c r="AG693" s="6" t="str">
        <f t="shared" si="272"/>
        <v/>
      </c>
      <c r="AH693" s="6">
        <f t="shared" si="273"/>
        <v>1</v>
      </c>
      <c r="AI693" s="6" t="e">
        <f t="shared" si="274"/>
        <v>#N/A</v>
      </c>
      <c r="AJ693" s="6" t="e">
        <f t="shared" si="275"/>
        <v>#N/A</v>
      </c>
      <c r="AK693" s="6" t="e">
        <f t="shared" si="276"/>
        <v>#N/A</v>
      </c>
      <c r="AL693" s="6" t="e">
        <f t="shared" si="277"/>
        <v>#N/A</v>
      </c>
      <c r="AM693" s="7" t="str">
        <f t="shared" si="278"/>
        <v xml:space="preserve"> </v>
      </c>
      <c r="AN693" s="6" t="e">
        <f t="shared" si="279"/>
        <v>#N/A</v>
      </c>
      <c r="AO693" s="6"/>
      <c r="AP693" s="6"/>
      <c r="AQ693" s="6"/>
      <c r="AR693" s="6"/>
      <c r="AS693" s="6"/>
      <c r="AT693" s="6"/>
      <c r="AU693" s="6"/>
      <c r="AV693" s="6"/>
      <c r="AW693" s="6">
        <f t="shared" si="280"/>
        <v>0</v>
      </c>
      <c r="AX693" s="6" t="e">
        <f t="shared" si="281"/>
        <v>#N/A</v>
      </c>
      <c r="AY693" s="6" t="str">
        <f t="shared" si="282"/>
        <v/>
      </c>
      <c r="AZ693" s="6" t="str">
        <f t="shared" si="283"/>
        <v/>
      </c>
      <c r="BA693" s="6" t="str">
        <f t="shared" si="284"/>
        <v/>
      </c>
      <c r="BB693" s="6" t="str">
        <f t="shared" si="285"/>
        <v/>
      </c>
      <c r="BC693" s="40"/>
      <c r="BI693" t="s">
        <v>600</v>
      </c>
      <c r="CS693" s="286"/>
      <c r="CT693" s="288"/>
      <c r="CU693" s="331" t="str">
        <f t="shared" si="264"/>
        <v/>
      </c>
      <c r="CV693" s="1" t="str">
        <f t="shared" si="286"/>
        <v/>
      </c>
      <c r="CW693" s="1" t="str">
        <f t="shared" si="287"/>
        <v/>
      </c>
      <c r="CZ693" s="343" t="str">
        <f t="shared" si="265"/>
        <v/>
      </c>
    </row>
    <row r="694" spans="1:104" s="1" customFormat="1" ht="13.5" customHeight="1" x14ac:dyDescent="0.2">
      <c r="A694" s="61">
        <v>679</v>
      </c>
      <c r="B694" s="218"/>
      <c r="C694" s="218"/>
      <c r="D694" s="218"/>
      <c r="E694" s="218"/>
      <c r="F694" s="218"/>
      <c r="G694" s="218"/>
      <c r="H694" s="218"/>
      <c r="I694" s="218"/>
      <c r="J694" s="218"/>
      <c r="K694" s="218"/>
      <c r="L694" s="219"/>
      <c r="M694" s="218"/>
      <c r="N694" s="254"/>
      <c r="O694" s="255"/>
      <c r="P694" s="293" t="str">
        <f>IF(G694="R",IF(OR(AND(実績自動車一覧!H694=SUM(実績事業所!$B$2-1),3&lt;実績自動車一覧!I694),AND(実績自動車一覧!H694=実績事業所!$B$2,4&gt;実績自動車一覧!I694)),"新規",""),"")</f>
        <v/>
      </c>
      <c r="Q694" s="290"/>
      <c r="R694" s="259"/>
      <c r="S694" s="204"/>
      <c r="T694" s="84"/>
      <c r="U694" s="85"/>
      <c r="V694" s="86"/>
      <c r="W694" s="87"/>
      <c r="X694" s="87"/>
      <c r="Y694" s="106"/>
      <c r="Z694" s="16"/>
      <c r="AA694" s="15" t="str">
        <f t="shared" si="266"/>
        <v/>
      </c>
      <c r="AB694" s="15" t="str">
        <f t="shared" si="267"/>
        <v/>
      </c>
      <c r="AC694" s="14" t="str">
        <f t="shared" si="268"/>
        <v/>
      </c>
      <c r="AD694" s="6" t="e">
        <f t="shared" si="269"/>
        <v>#N/A</v>
      </c>
      <c r="AE694" s="6" t="e">
        <f t="shared" si="270"/>
        <v>#N/A</v>
      </c>
      <c r="AF694" s="6" t="e">
        <f t="shared" si="271"/>
        <v>#N/A</v>
      </c>
      <c r="AG694" s="6" t="str">
        <f t="shared" si="272"/>
        <v/>
      </c>
      <c r="AH694" s="6">
        <f t="shared" si="273"/>
        <v>1</v>
      </c>
      <c r="AI694" s="6" t="e">
        <f t="shared" si="274"/>
        <v>#N/A</v>
      </c>
      <c r="AJ694" s="6" t="e">
        <f t="shared" si="275"/>
        <v>#N/A</v>
      </c>
      <c r="AK694" s="6" t="e">
        <f t="shared" si="276"/>
        <v>#N/A</v>
      </c>
      <c r="AL694" s="6" t="e">
        <f t="shared" si="277"/>
        <v>#N/A</v>
      </c>
      <c r="AM694" s="7" t="str">
        <f t="shared" si="278"/>
        <v xml:space="preserve"> </v>
      </c>
      <c r="AN694" s="6" t="e">
        <f t="shared" si="279"/>
        <v>#N/A</v>
      </c>
      <c r="AO694" s="6"/>
      <c r="AP694" s="6"/>
      <c r="AQ694" s="6"/>
      <c r="AR694" s="6"/>
      <c r="AS694" s="6"/>
      <c r="AT694" s="6"/>
      <c r="AU694" s="6"/>
      <c r="AV694" s="6"/>
      <c r="AW694" s="6">
        <f t="shared" si="280"/>
        <v>0</v>
      </c>
      <c r="AX694" s="6" t="e">
        <f t="shared" si="281"/>
        <v>#N/A</v>
      </c>
      <c r="AY694" s="6" t="str">
        <f t="shared" si="282"/>
        <v/>
      </c>
      <c r="AZ694" s="6" t="str">
        <f t="shared" si="283"/>
        <v/>
      </c>
      <c r="BA694" s="6" t="str">
        <f t="shared" si="284"/>
        <v/>
      </c>
      <c r="BB694" s="6" t="str">
        <f t="shared" si="285"/>
        <v/>
      </c>
      <c r="BC694" s="40"/>
      <c r="BI694" t="s">
        <v>601</v>
      </c>
      <c r="CS694" s="286"/>
      <c r="CT694" s="288"/>
      <c r="CU694" s="331" t="str">
        <f t="shared" si="264"/>
        <v/>
      </c>
      <c r="CV694" s="1" t="str">
        <f t="shared" si="286"/>
        <v/>
      </c>
      <c r="CW694" s="1" t="str">
        <f t="shared" si="287"/>
        <v/>
      </c>
      <c r="CZ694" s="343" t="str">
        <f t="shared" si="265"/>
        <v/>
      </c>
    </row>
    <row r="695" spans="1:104" s="1" customFormat="1" ht="13.5" customHeight="1" x14ac:dyDescent="0.2">
      <c r="A695" s="61">
        <v>680</v>
      </c>
      <c r="B695" s="218"/>
      <c r="C695" s="218"/>
      <c r="D695" s="218"/>
      <c r="E695" s="218"/>
      <c r="F695" s="218"/>
      <c r="G695" s="218"/>
      <c r="H695" s="218"/>
      <c r="I695" s="218"/>
      <c r="J695" s="218"/>
      <c r="K695" s="218"/>
      <c r="L695" s="219"/>
      <c r="M695" s="218"/>
      <c r="N695" s="254"/>
      <c r="O695" s="255"/>
      <c r="P695" s="293" t="str">
        <f>IF(G695="R",IF(OR(AND(実績自動車一覧!H695=SUM(実績事業所!$B$2-1),3&lt;実績自動車一覧!I695),AND(実績自動車一覧!H695=実績事業所!$B$2,4&gt;実績自動車一覧!I695)),"新規",""),"")</f>
        <v/>
      </c>
      <c r="Q695" s="290"/>
      <c r="R695" s="259"/>
      <c r="S695" s="204"/>
      <c r="T695" s="84"/>
      <c r="U695" s="85"/>
      <c r="V695" s="86"/>
      <c r="W695" s="87"/>
      <c r="X695" s="87"/>
      <c r="Y695" s="106"/>
      <c r="Z695" s="16"/>
      <c r="AA695" s="15" t="str">
        <f t="shared" si="266"/>
        <v/>
      </c>
      <c r="AB695" s="15" t="str">
        <f t="shared" si="267"/>
        <v/>
      </c>
      <c r="AC695" s="14" t="str">
        <f t="shared" si="268"/>
        <v/>
      </c>
      <c r="AD695" s="6" t="e">
        <f t="shared" si="269"/>
        <v>#N/A</v>
      </c>
      <c r="AE695" s="6" t="e">
        <f t="shared" si="270"/>
        <v>#N/A</v>
      </c>
      <c r="AF695" s="6" t="e">
        <f t="shared" si="271"/>
        <v>#N/A</v>
      </c>
      <c r="AG695" s="6" t="str">
        <f t="shared" si="272"/>
        <v/>
      </c>
      <c r="AH695" s="6">
        <f t="shared" si="273"/>
        <v>1</v>
      </c>
      <c r="AI695" s="6" t="e">
        <f t="shared" si="274"/>
        <v>#N/A</v>
      </c>
      <c r="AJ695" s="6" t="e">
        <f t="shared" si="275"/>
        <v>#N/A</v>
      </c>
      <c r="AK695" s="6" t="e">
        <f t="shared" si="276"/>
        <v>#N/A</v>
      </c>
      <c r="AL695" s="6" t="e">
        <f t="shared" si="277"/>
        <v>#N/A</v>
      </c>
      <c r="AM695" s="7" t="str">
        <f t="shared" si="278"/>
        <v xml:space="preserve"> </v>
      </c>
      <c r="AN695" s="6" t="e">
        <f t="shared" si="279"/>
        <v>#N/A</v>
      </c>
      <c r="AO695" s="6"/>
      <c r="AP695" s="6"/>
      <c r="AQ695" s="6"/>
      <c r="AR695" s="6"/>
      <c r="AS695" s="6"/>
      <c r="AT695" s="6"/>
      <c r="AU695" s="6"/>
      <c r="AV695" s="6"/>
      <c r="AW695" s="6">
        <f t="shared" si="280"/>
        <v>0</v>
      </c>
      <c r="AX695" s="6" t="e">
        <f t="shared" si="281"/>
        <v>#N/A</v>
      </c>
      <c r="AY695" s="6" t="str">
        <f t="shared" si="282"/>
        <v/>
      </c>
      <c r="AZ695" s="6" t="str">
        <f t="shared" si="283"/>
        <v/>
      </c>
      <c r="BA695" s="6" t="str">
        <f t="shared" si="284"/>
        <v/>
      </c>
      <c r="BB695" s="6" t="str">
        <f t="shared" si="285"/>
        <v/>
      </c>
      <c r="BC695" s="40"/>
      <c r="BI695" t="s">
        <v>602</v>
      </c>
      <c r="CS695" s="286"/>
      <c r="CT695" s="288"/>
      <c r="CU695" s="331" t="str">
        <f t="shared" si="264"/>
        <v/>
      </c>
      <c r="CV695" s="1" t="str">
        <f t="shared" si="286"/>
        <v/>
      </c>
      <c r="CW695" s="1" t="str">
        <f t="shared" si="287"/>
        <v/>
      </c>
      <c r="CZ695" s="343" t="str">
        <f t="shared" si="265"/>
        <v/>
      </c>
    </row>
    <row r="696" spans="1:104" s="1" customFormat="1" ht="13.5" customHeight="1" x14ac:dyDescent="0.2">
      <c r="A696" s="61">
        <v>681</v>
      </c>
      <c r="B696" s="218"/>
      <c r="C696" s="218"/>
      <c r="D696" s="218"/>
      <c r="E696" s="218"/>
      <c r="F696" s="218"/>
      <c r="G696" s="218"/>
      <c r="H696" s="218"/>
      <c r="I696" s="218"/>
      <c r="J696" s="218"/>
      <c r="K696" s="218"/>
      <c r="L696" s="219"/>
      <c r="M696" s="218"/>
      <c r="N696" s="254"/>
      <c r="O696" s="255"/>
      <c r="P696" s="293" t="str">
        <f>IF(G696="R",IF(OR(AND(実績自動車一覧!H696=SUM(実績事業所!$B$2-1),3&lt;実績自動車一覧!I696),AND(実績自動車一覧!H696=実績事業所!$B$2,4&gt;実績自動車一覧!I696)),"新規",""),"")</f>
        <v/>
      </c>
      <c r="Q696" s="290"/>
      <c r="R696" s="259"/>
      <c r="S696" s="204"/>
      <c r="T696" s="84"/>
      <c r="U696" s="85"/>
      <c r="V696" s="86"/>
      <c r="W696" s="87"/>
      <c r="X696" s="87"/>
      <c r="Y696" s="106"/>
      <c r="Z696" s="16"/>
      <c r="AA696" s="15" t="str">
        <f t="shared" si="266"/>
        <v/>
      </c>
      <c r="AB696" s="15" t="str">
        <f t="shared" si="267"/>
        <v/>
      </c>
      <c r="AC696" s="14" t="str">
        <f t="shared" si="268"/>
        <v/>
      </c>
      <c r="AD696" s="6" t="e">
        <f t="shared" si="269"/>
        <v>#N/A</v>
      </c>
      <c r="AE696" s="6" t="e">
        <f t="shared" si="270"/>
        <v>#N/A</v>
      </c>
      <c r="AF696" s="6" t="e">
        <f t="shared" si="271"/>
        <v>#N/A</v>
      </c>
      <c r="AG696" s="6" t="str">
        <f t="shared" si="272"/>
        <v/>
      </c>
      <c r="AH696" s="6">
        <f t="shared" si="273"/>
        <v>1</v>
      </c>
      <c r="AI696" s="6" t="e">
        <f t="shared" si="274"/>
        <v>#N/A</v>
      </c>
      <c r="AJ696" s="6" t="e">
        <f t="shared" si="275"/>
        <v>#N/A</v>
      </c>
      <c r="AK696" s="6" t="e">
        <f t="shared" si="276"/>
        <v>#N/A</v>
      </c>
      <c r="AL696" s="6" t="e">
        <f t="shared" si="277"/>
        <v>#N/A</v>
      </c>
      <c r="AM696" s="7" t="str">
        <f t="shared" si="278"/>
        <v xml:space="preserve"> </v>
      </c>
      <c r="AN696" s="6" t="e">
        <f t="shared" si="279"/>
        <v>#N/A</v>
      </c>
      <c r="AO696" s="6"/>
      <c r="AP696" s="6"/>
      <c r="AQ696" s="6"/>
      <c r="AR696" s="6"/>
      <c r="AS696" s="6"/>
      <c r="AT696" s="6"/>
      <c r="AU696" s="6"/>
      <c r="AV696" s="6"/>
      <c r="AW696" s="6">
        <f t="shared" si="280"/>
        <v>0</v>
      </c>
      <c r="AX696" s="6" t="e">
        <f t="shared" si="281"/>
        <v>#N/A</v>
      </c>
      <c r="AY696" s="6" t="str">
        <f t="shared" si="282"/>
        <v/>
      </c>
      <c r="AZ696" s="6" t="str">
        <f t="shared" si="283"/>
        <v/>
      </c>
      <c r="BA696" s="6" t="str">
        <f t="shared" si="284"/>
        <v/>
      </c>
      <c r="BB696" s="6" t="str">
        <f t="shared" si="285"/>
        <v/>
      </c>
      <c r="BC696" s="40"/>
      <c r="BI696" t="s">
        <v>603</v>
      </c>
      <c r="CS696" s="286"/>
      <c r="CT696" s="288"/>
      <c r="CU696" s="331" t="str">
        <f t="shared" si="264"/>
        <v/>
      </c>
      <c r="CV696" s="1" t="str">
        <f t="shared" si="286"/>
        <v/>
      </c>
      <c r="CW696" s="1" t="str">
        <f t="shared" si="287"/>
        <v/>
      </c>
      <c r="CZ696" s="343" t="str">
        <f t="shared" si="265"/>
        <v/>
      </c>
    </row>
    <row r="697" spans="1:104" s="1" customFormat="1" ht="13.5" customHeight="1" x14ac:dyDescent="0.2">
      <c r="A697" s="61">
        <v>682</v>
      </c>
      <c r="B697" s="218"/>
      <c r="C697" s="218"/>
      <c r="D697" s="218"/>
      <c r="E697" s="218"/>
      <c r="F697" s="218"/>
      <c r="G697" s="218"/>
      <c r="H697" s="218"/>
      <c r="I697" s="218"/>
      <c r="J697" s="218"/>
      <c r="K697" s="218"/>
      <c r="L697" s="219"/>
      <c r="M697" s="218"/>
      <c r="N697" s="254"/>
      <c r="O697" s="255"/>
      <c r="P697" s="293" t="str">
        <f>IF(G697="R",IF(OR(AND(実績自動車一覧!H697=SUM(実績事業所!$B$2-1),3&lt;実績自動車一覧!I697),AND(実績自動車一覧!H697=実績事業所!$B$2,4&gt;実績自動車一覧!I697)),"新規",""),"")</f>
        <v/>
      </c>
      <c r="Q697" s="290"/>
      <c r="R697" s="259"/>
      <c r="S697" s="204"/>
      <c r="T697" s="84"/>
      <c r="U697" s="85"/>
      <c r="V697" s="86"/>
      <c r="W697" s="87"/>
      <c r="X697" s="87"/>
      <c r="Y697" s="106"/>
      <c r="Z697" s="16"/>
      <c r="AA697" s="15" t="str">
        <f t="shared" si="266"/>
        <v/>
      </c>
      <c r="AB697" s="15" t="str">
        <f t="shared" si="267"/>
        <v/>
      </c>
      <c r="AC697" s="14" t="str">
        <f t="shared" si="268"/>
        <v/>
      </c>
      <c r="AD697" s="6" t="e">
        <f t="shared" si="269"/>
        <v>#N/A</v>
      </c>
      <c r="AE697" s="6" t="e">
        <f t="shared" si="270"/>
        <v>#N/A</v>
      </c>
      <c r="AF697" s="6" t="e">
        <f t="shared" si="271"/>
        <v>#N/A</v>
      </c>
      <c r="AG697" s="6" t="str">
        <f t="shared" si="272"/>
        <v/>
      </c>
      <c r="AH697" s="6">
        <f t="shared" si="273"/>
        <v>1</v>
      </c>
      <c r="AI697" s="6" t="e">
        <f t="shared" si="274"/>
        <v>#N/A</v>
      </c>
      <c r="AJ697" s="6" t="e">
        <f t="shared" si="275"/>
        <v>#N/A</v>
      </c>
      <c r="AK697" s="6" t="e">
        <f t="shared" si="276"/>
        <v>#N/A</v>
      </c>
      <c r="AL697" s="6" t="e">
        <f t="shared" si="277"/>
        <v>#N/A</v>
      </c>
      <c r="AM697" s="7" t="str">
        <f t="shared" si="278"/>
        <v xml:space="preserve"> </v>
      </c>
      <c r="AN697" s="6" t="e">
        <f t="shared" si="279"/>
        <v>#N/A</v>
      </c>
      <c r="AO697" s="6"/>
      <c r="AP697" s="6"/>
      <c r="AQ697" s="6"/>
      <c r="AR697" s="6"/>
      <c r="AS697" s="6"/>
      <c r="AT697" s="6"/>
      <c r="AU697" s="6"/>
      <c r="AV697" s="6"/>
      <c r="AW697" s="6">
        <f t="shared" si="280"/>
        <v>0</v>
      </c>
      <c r="AX697" s="6" t="e">
        <f t="shared" si="281"/>
        <v>#N/A</v>
      </c>
      <c r="AY697" s="6" t="str">
        <f t="shared" si="282"/>
        <v/>
      </c>
      <c r="AZ697" s="6" t="str">
        <f t="shared" si="283"/>
        <v/>
      </c>
      <c r="BA697" s="6" t="str">
        <f t="shared" si="284"/>
        <v/>
      </c>
      <c r="BB697" s="6" t="str">
        <f t="shared" si="285"/>
        <v/>
      </c>
      <c r="BC697" s="40"/>
      <c r="BI697" t="s">
        <v>604</v>
      </c>
      <c r="CS697" s="286"/>
      <c r="CT697" s="288"/>
      <c r="CU697" s="331" t="str">
        <f t="shared" si="264"/>
        <v/>
      </c>
      <c r="CV697" s="1" t="str">
        <f t="shared" si="286"/>
        <v/>
      </c>
      <c r="CW697" s="1" t="str">
        <f t="shared" si="287"/>
        <v/>
      </c>
      <c r="CZ697" s="343" t="str">
        <f t="shared" si="265"/>
        <v/>
      </c>
    </row>
    <row r="698" spans="1:104" s="1" customFormat="1" ht="13.5" customHeight="1" x14ac:dyDescent="0.2">
      <c r="A698" s="61">
        <v>683</v>
      </c>
      <c r="B698" s="218"/>
      <c r="C698" s="218"/>
      <c r="D698" s="218"/>
      <c r="E698" s="218"/>
      <c r="F698" s="218"/>
      <c r="G698" s="218"/>
      <c r="H698" s="218"/>
      <c r="I698" s="218"/>
      <c r="J698" s="218"/>
      <c r="K698" s="218"/>
      <c r="L698" s="219"/>
      <c r="M698" s="218"/>
      <c r="N698" s="254"/>
      <c r="O698" s="255"/>
      <c r="P698" s="293" t="str">
        <f>IF(G698="R",IF(OR(AND(実績自動車一覧!H698=SUM(実績事業所!$B$2-1),3&lt;実績自動車一覧!I698),AND(実績自動車一覧!H698=実績事業所!$B$2,4&gt;実績自動車一覧!I698)),"新規",""),"")</f>
        <v/>
      </c>
      <c r="Q698" s="290"/>
      <c r="R698" s="259"/>
      <c r="S698" s="204"/>
      <c r="T698" s="84"/>
      <c r="U698" s="85"/>
      <c r="V698" s="86"/>
      <c r="W698" s="87"/>
      <c r="X698" s="87"/>
      <c r="Y698" s="106"/>
      <c r="Z698" s="16"/>
      <c r="AA698" s="15" t="str">
        <f t="shared" si="266"/>
        <v/>
      </c>
      <c r="AB698" s="15" t="str">
        <f t="shared" si="267"/>
        <v/>
      </c>
      <c r="AC698" s="14" t="str">
        <f t="shared" si="268"/>
        <v/>
      </c>
      <c r="AD698" s="6" t="e">
        <f t="shared" si="269"/>
        <v>#N/A</v>
      </c>
      <c r="AE698" s="6" t="e">
        <f t="shared" si="270"/>
        <v>#N/A</v>
      </c>
      <c r="AF698" s="6" t="e">
        <f t="shared" si="271"/>
        <v>#N/A</v>
      </c>
      <c r="AG698" s="6" t="str">
        <f t="shared" si="272"/>
        <v/>
      </c>
      <c r="AH698" s="6">
        <f t="shared" si="273"/>
        <v>1</v>
      </c>
      <c r="AI698" s="6" t="e">
        <f t="shared" si="274"/>
        <v>#N/A</v>
      </c>
      <c r="AJ698" s="6" t="e">
        <f t="shared" si="275"/>
        <v>#N/A</v>
      </c>
      <c r="AK698" s="6" t="e">
        <f t="shared" si="276"/>
        <v>#N/A</v>
      </c>
      <c r="AL698" s="6" t="e">
        <f t="shared" si="277"/>
        <v>#N/A</v>
      </c>
      <c r="AM698" s="7" t="str">
        <f t="shared" si="278"/>
        <v xml:space="preserve"> </v>
      </c>
      <c r="AN698" s="6" t="e">
        <f t="shared" si="279"/>
        <v>#N/A</v>
      </c>
      <c r="AO698" s="6"/>
      <c r="AP698" s="6"/>
      <c r="AQ698" s="6"/>
      <c r="AR698" s="6"/>
      <c r="AS698" s="6"/>
      <c r="AT698" s="6"/>
      <c r="AU698" s="6"/>
      <c r="AV698" s="6"/>
      <c r="AW698" s="6">
        <f t="shared" si="280"/>
        <v>0</v>
      </c>
      <c r="AX698" s="6" t="e">
        <f t="shared" si="281"/>
        <v>#N/A</v>
      </c>
      <c r="AY698" s="6" t="str">
        <f t="shared" si="282"/>
        <v/>
      </c>
      <c r="AZ698" s="6" t="str">
        <f t="shared" si="283"/>
        <v/>
      </c>
      <c r="BA698" s="6" t="str">
        <f t="shared" si="284"/>
        <v/>
      </c>
      <c r="BB698" s="6" t="str">
        <f t="shared" si="285"/>
        <v/>
      </c>
      <c r="BC698" s="40"/>
      <c r="BI698" t="s">
        <v>605</v>
      </c>
      <c r="CS698" s="286"/>
      <c r="CT698" s="288"/>
      <c r="CU698" s="331" t="str">
        <f t="shared" si="264"/>
        <v/>
      </c>
      <c r="CV698" s="1" t="str">
        <f t="shared" si="286"/>
        <v/>
      </c>
      <c r="CW698" s="1" t="str">
        <f t="shared" si="287"/>
        <v/>
      </c>
      <c r="CZ698" s="343" t="str">
        <f t="shared" si="265"/>
        <v/>
      </c>
    </row>
    <row r="699" spans="1:104" s="1" customFormat="1" ht="13.5" customHeight="1" x14ac:dyDescent="0.2">
      <c r="A699" s="61">
        <v>684</v>
      </c>
      <c r="B699" s="218"/>
      <c r="C699" s="218"/>
      <c r="D699" s="218"/>
      <c r="E699" s="218"/>
      <c r="F699" s="218"/>
      <c r="G699" s="218"/>
      <c r="H699" s="218"/>
      <c r="I699" s="218"/>
      <c r="J699" s="218"/>
      <c r="K699" s="218"/>
      <c r="L699" s="219"/>
      <c r="M699" s="218"/>
      <c r="N699" s="254"/>
      <c r="O699" s="255"/>
      <c r="P699" s="293" t="str">
        <f>IF(G699="R",IF(OR(AND(実績自動車一覧!H699=SUM(実績事業所!$B$2-1),3&lt;実績自動車一覧!I699),AND(実績自動車一覧!H699=実績事業所!$B$2,4&gt;実績自動車一覧!I699)),"新規",""),"")</f>
        <v/>
      </c>
      <c r="Q699" s="290"/>
      <c r="R699" s="259"/>
      <c r="S699" s="204"/>
      <c r="T699" s="84"/>
      <c r="U699" s="85"/>
      <c r="V699" s="86"/>
      <c r="W699" s="87"/>
      <c r="X699" s="87"/>
      <c r="Y699" s="106"/>
      <c r="Z699" s="16"/>
      <c r="AA699" s="15" t="str">
        <f t="shared" si="266"/>
        <v/>
      </c>
      <c r="AB699" s="15" t="str">
        <f t="shared" si="267"/>
        <v/>
      </c>
      <c r="AC699" s="14" t="str">
        <f t="shared" si="268"/>
        <v/>
      </c>
      <c r="AD699" s="6" t="e">
        <f t="shared" si="269"/>
        <v>#N/A</v>
      </c>
      <c r="AE699" s="6" t="e">
        <f t="shared" si="270"/>
        <v>#N/A</v>
      </c>
      <c r="AF699" s="6" t="e">
        <f t="shared" si="271"/>
        <v>#N/A</v>
      </c>
      <c r="AG699" s="6" t="str">
        <f t="shared" si="272"/>
        <v/>
      </c>
      <c r="AH699" s="6">
        <f t="shared" si="273"/>
        <v>1</v>
      </c>
      <c r="AI699" s="6" t="e">
        <f t="shared" si="274"/>
        <v>#N/A</v>
      </c>
      <c r="AJ699" s="6" t="e">
        <f t="shared" si="275"/>
        <v>#N/A</v>
      </c>
      <c r="AK699" s="6" t="e">
        <f t="shared" si="276"/>
        <v>#N/A</v>
      </c>
      <c r="AL699" s="6" t="e">
        <f t="shared" si="277"/>
        <v>#N/A</v>
      </c>
      <c r="AM699" s="7" t="str">
        <f t="shared" si="278"/>
        <v xml:space="preserve"> </v>
      </c>
      <c r="AN699" s="6" t="e">
        <f t="shared" si="279"/>
        <v>#N/A</v>
      </c>
      <c r="AO699" s="6"/>
      <c r="AP699" s="6"/>
      <c r="AQ699" s="6"/>
      <c r="AR699" s="6"/>
      <c r="AS699" s="6"/>
      <c r="AT699" s="6"/>
      <c r="AU699" s="6"/>
      <c r="AV699" s="6"/>
      <c r="AW699" s="6">
        <f t="shared" si="280"/>
        <v>0</v>
      </c>
      <c r="AX699" s="6" t="e">
        <f t="shared" si="281"/>
        <v>#N/A</v>
      </c>
      <c r="AY699" s="6" t="str">
        <f t="shared" si="282"/>
        <v/>
      </c>
      <c r="AZ699" s="6" t="str">
        <f t="shared" si="283"/>
        <v/>
      </c>
      <c r="BA699" s="6" t="str">
        <f t="shared" si="284"/>
        <v/>
      </c>
      <c r="BB699" s="6" t="str">
        <f t="shared" si="285"/>
        <v/>
      </c>
      <c r="BC699" s="40"/>
      <c r="BI699" t="s">
        <v>606</v>
      </c>
      <c r="CS699" s="286"/>
      <c r="CT699" s="288"/>
      <c r="CU699" s="331" t="str">
        <f t="shared" si="264"/>
        <v/>
      </c>
      <c r="CV699" s="1" t="str">
        <f t="shared" si="286"/>
        <v/>
      </c>
      <c r="CW699" s="1" t="str">
        <f t="shared" si="287"/>
        <v/>
      </c>
      <c r="CZ699" s="343" t="str">
        <f t="shared" si="265"/>
        <v/>
      </c>
    </row>
    <row r="700" spans="1:104" s="1" customFormat="1" ht="13.5" customHeight="1" x14ac:dyDescent="0.2">
      <c r="A700" s="61">
        <v>685</v>
      </c>
      <c r="B700" s="218"/>
      <c r="C700" s="218"/>
      <c r="D700" s="218"/>
      <c r="E700" s="218"/>
      <c r="F700" s="218"/>
      <c r="G700" s="218"/>
      <c r="H700" s="218"/>
      <c r="I700" s="218"/>
      <c r="J700" s="218"/>
      <c r="K700" s="218"/>
      <c r="L700" s="219"/>
      <c r="M700" s="218"/>
      <c r="N700" s="254"/>
      <c r="O700" s="255"/>
      <c r="P700" s="293" t="str">
        <f>IF(G700="R",IF(OR(AND(実績自動車一覧!H700=SUM(実績事業所!$B$2-1),3&lt;実績自動車一覧!I700),AND(実績自動車一覧!H700=実績事業所!$B$2,4&gt;実績自動車一覧!I700)),"新規",""),"")</f>
        <v/>
      </c>
      <c r="Q700" s="290"/>
      <c r="R700" s="259"/>
      <c r="S700" s="204"/>
      <c r="T700" s="84"/>
      <c r="U700" s="85"/>
      <c r="V700" s="86"/>
      <c r="W700" s="87"/>
      <c r="X700" s="87"/>
      <c r="Y700" s="106"/>
      <c r="Z700" s="16"/>
      <c r="AA700" s="15" t="str">
        <f t="shared" si="266"/>
        <v/>
      </c>
      <c r="AB700" s="15" t="str">
        <f t="shared" si="267"/>
        <v/>
      </c>
      <c r="AC700" s="14" t="str">
        <f t="shared" si="268"/>
        <v/>
      </c>
      <c r="AD700" s="6" t="e">
        <f t="shared" si="269"/>
        <v>#N/A</v>
      </c>
      <c r="AE700" s="6" t="e">
        <f t="shared" si="270"/>
        <v>#N/A</v>
      </c>
      <c r="AF700" s="6" t="e">
        <f t="shared" si="271"/>
        <v>#N/A</v>
      </c>
      <c r="AG700" s="6" t="str">
        <f t="shared" si="272"/>
        <v/>
      </c>
      <c r="AH700" s="6">
        <f t="shared" si="273"/>
        <v>1</v>
      </c>
      <c r="AI700" s="6" t="e">
        <f t="shared" si="274"/>
        <v>#N/A</v>
      </c>
      <c r="AJ700" s="6" t="e">
        <f t="shared" si="275"/>
        <v>#N/A</v>
      </c>
      <c r="AK700" s="6" t="e">
        <f t="shared" si="276"/>
        <v>#N/A</v>
      </c>
      <c r="AL700" s="6" t="e">
        <f t="shared" si="277"/>
        <v>#N/A</v>
      </c>
      <c r="AM700" s="7" t="str">
        <f t="shared" si="278"/>
        <v xml:space="preserve"> </v>
      </c>
      <c r="AN700" s="6" t="e">
        <f t="shared" si="279"/>
        <v>#N/A</v>
      </c>
      <c r="AO700" s="6"/>
      <c r="AP700" s="6"/>
      <c r="AQ700" s="6"/>
      <c r="AR700" s="6"/>
      <c r="AS700" s="6"/>
      <c r="AT700" s="6"/>
      <c r="AU700" s="6"/>
      <c r="AV700" s="6"/>
      <c r="AW700" s="6">
        <f t="shared" si="280"/>
        <v>0</v>
      </c>
      <c r="AX700" s="6" t="e">
        <f t="shared" si="281"/>
        <v>#N/A</v>
      </c>
      <c r="AY700" s="6" t="str">
        <f t="shared" si="282"/>
        <v/>
      </c>
      <c r="AZ700" s="6" t="str">
        <f t="shared" si="283"/>
        <v/>
      </c>
      <c r="BA700" s="6" t="str">
        <f t="shared" si="284"/>
        <v/>
      </c>
      <c r="BB700" s="6" t="str">
        <f t="shared" si="285"/>
        <v/>
      </c>
      <c r="BC700" s="40"/>
      <c r="BI700" t="s">
        <v>607</v>
      </c>
      <c r="CS700" s="286"/>
      <c r="CT700" s="288"/>
      <c r="CU700" s="331" t="str">
        <f t="shared" si="264"/>
        <v/>
      </c>
      <c r="CV700" s="1" t="str">
        <f t="shared" si="286"/>
        <v/>
      </c>
      <c r="CW700" s="1" t="str">
        <f t="shared" si="287"/>
        <v/>
      </c>
      <c r="CZ700" s="343" t="str">
        <f t="shared" si="265"/>
        <v/>
      </c>
    </row>
    <row r="701" spans="1:104" s="1" customFormat="1" ht="13.5" customHeight="1" x14ac:dyDescent="0.2">
      <c r="A701" s="61">
        <v>686</v>
      </c>
      <c r="B701" s="218"/>
      <c r="C701" s="218"/>
      <c r="D701" s="218"/>
      <c r="E701" s="218"/>
      <c r="F701" s="218"/>
      <c r="G701" s="218"/>
      <c r="H701" s="218"/>
      <c r="I701" s="218"/>
      <c r="J701" s="218"/>
      <c r="K701" s="218"/>
      <c r="L701" s="219"/>
      <c r="M701" s="218"/>
      <c r="N701" s="254"/>
      <c r="O701" s="255"/>
      <c r="P701" s="293" t="str">
        <f>IF(G701="R",IF(OR(AND(実績自動車一覧!H701=SUM(実績事業所!$B$2-1),3&lt;実績自動車一覧!I701),AND(実績自動車一覧!H701=実績事業所!$B$2,4&gt;実績自動車一覧!I701)),"新規",""),"")</f>
        <v/>
      </c>
      <c r="Q701" s="290"/>
      <c r="R701" s="259"/>
      <c r="S701" s="204"/>
      <c r="T701" s="84"/>
      <c r="U701" s="85"/>
      <c r="V701" s="86"/>
      <c r="W701" s="87"/>
      <c r="X701" s="87"/>
      <c r="Y701" s="106"/>
      <c r="Z701" s="16"/>
      <c r="AA701" s="15" t="str">
        <f t="shared" si="266"/>
        <v/>
      </c>
      <c r="AB701" s="15" t="str">
        <f t="shared" si="267"/>
        <v/>
      </c>
      <c r="AC701" s="14" t="str">
        <f t="shared" si="268"/>
        <v/>
      </c>
      <c r="AD701" s="6" t="e">
        <f t="shared" si="269"/>
        <v>#N/A</v>
      </c>
      <c r="AE701" s="6" t="e">
        <f t="shared" si="270"/>
        <v>#N/A</v>
      </c>
      <c r="AF701" s="6" t="e">
        <f t="shared" si="271"/>
        <v>#N/A</v>
      </c>
      <c r="AG701" s="6" t="str">
        <f t="shared" si="272"/>
        <v/>
      </c>
      <c r="AH701" s="6">
        <f t="shared" si="273"/>
        <v>1</v>
      </c>
      <c r="AI701" s="6" t="e">
        <f t="shared" si="274"/>
        <v>#N/A</v>
      </c>
      <c r="AJ701" s="6" t="e">
        <f t="shared" si="275"/>
        <v>#N/A</v>
      </c>
      <c r="AK701" s="6" t="e">
        <f t="shared" si="276"/>
        <v>#N/A</v>
      </c>
      <c r="AL701" s="6" t="e">
        <f t="shared" si="277"/>
        <v>#N/A</v>
      </c>
      <c r="AM701" s="7" t="str">
        <f t="shared" si="278"/>
        <v xml:space="preserve"> </v>
      </c>
      <c r="AN701" s="6" t="e">
        <f t="shared" si="279"/>
        <v>#N/A</v>
      </c>
      <c r="AO701" s="6"/>
      <c r="AP701" s="6"/>
      <c r="AQ701" s="6"/>
      <c r="AR701" s="6"/>
      <c r="AS701" s="6"/>
      <c r="AT701" s="6"/>
      <c r="AU701" s="6"/>
      <c r="AV701" s="6"/>
      <c r="AW701" s="6">
        <f t="shared" si="280"/>
        <v>0</v>
      </c>
      <c r="AX701" s="6" t="e">
        <f t="shared" si="281"/>
        <v>#N/A</v>
      </c>
      <c r="AY701" s="6" t="str">
        <f t="shared" si="282"/>
        <v/>
      </c>
      <c r="AZ701" s="6" t="str">
        <f t="shared" si="283"/>
        <v/>
      </c>
      <c r="BA701" s="6" t="str">
        <f t="shared" si="284"/>
        <v/>
      </c>
      <c r="BB701" s="6" t="str">
        <f t="shared" si="285"/>
        <v/>
      </c>
      <c r="BC701" s="40"/>
      <c r="BI701" t="s">
        <v>608</v>
      </c>
      <c r="CS701" s="286"/>
      <c r="CT701" s="288"/>
      <c r="CU701" s="331" t="str">
        <f t="shared" si="264"/>
        <v/>
      </c>
      <c r="CV701" s="1" t="str">
        <f t="shared" si="286"/>
        <v/>
      </c>
      <c r="CW701" s="1" t="str">
        <f t="shared" si="287"/>
        <v/>
      </c>
      <c r="CZ701" s="343" t="str">
        <f t="shared" si="265"/>
        <v/>
      </c>
    </row>
    <row r="702" spans="1:104" s="1" customFormat="1" ht="13.5" customHeight="1" x14ac:dyDescent="0.2">
      <c r="A702" s="61">
        <v>687</v>
      </c>
      <c r="B702" s="218"/>
      <c r="C702" s="218"/>
      <c r="D702" s="218"/>
      <c r="E702" s="218"/>
      <c r="F702" s="218"/>
      <c r="G702" s="218"/>
      <c r="H702" s="218"/>
      <c r="I702" s="218"/>
      <c r="J702" s="218"/>
      <c r="K702" s="218"/>
      <c r="L702" s="219"/>
      <c r="M702" s="218"/>
      <c r="N702" s="254"/>
      <c r="O702" s="255"/>
      <c r="P702" s="293" t="str">
        <f>IF(G702="R",IF(OR(AND(実績自動車一覧!H702=SUM(実績事業所!$B$2-1),3&lt;実績自動車一覧!I702),AND(実績自動車一覧!H702=実績事業所!$B$2,4&gt;実績自動車一覧!I702)),"新規",""),"")</f>
        <v/>
      </c>
      <c r="Q702" s="290"/>
      <c r="R702" s="259"/>
      <c r="S702" s="204"/>
      <c r="T702" s="84"/>
      <c r="U702" s="85"/>
      <c r="V702" s="86"/>
      <c r="W702" s="87"/>
      <c r="X702" s="87"/>
      <c r="Y702" s="106"/>
      <c r="Z702" s="16"/>
      <c r="AA702" s="15" t="str">
        <f t="shared" si="266"/>
        <v/>
      </c>
      <c r="AB702" s="15" t="str">
        <f t="shared" si="267"/>
        <v/>
      </c>
      <c r="AC702" s="14" t="str">
        <f t="shared" si="268"/>
        <v/>
      </c>
      <c r="AD702" s="6" t="e">
        <f t="shared" si="269"/>
        <v>#N/A</v>
      </c>
      <c r="AE702" s="6" t="e">
        <f t="shared" si="270"/>
        <v>#N/A</v>
      </c>
      <c r="AF702" s="6" t="e">
        <f t="shared" si="271"/>
        <v>#N/A</v>
      </c>
      <c r="AG702" s="6" t="str">
        <f t="shared" si="272"/>
        <v/>
      </c>
      <c r="AH702" s="6">
        <f t="shared" si="273"/>
        <v>1</v>
      </c>
      <c r="AI702" s="6" t="e">
        <f t="shared" si="274"/>
        <v>#N/A</v>
      </c>
      <c r="AJ702" s="6" t="e">
        <f t="shared" si="275"/>
        <v>#N/A</v>
      </c>
      <c r="AK702" s="6" t="e">
        <f t="shared" si="276"/>
        <v>#N/A</v>
      </c>
      <c r="AL702" s="6" t="e">
        <f t="shared" si="277"/>
        <v>#N/A</v>
      </c>
      <c r="AM702" s="7" t="str">
        <f t="shared" si="278"/>
        <v xml:space="preserve"> </v>
      </c>
      <c r="AN702" s="6" t="e">
        <f t="shared" si="279"/>
        <v>#N/A</v>
      </c>
      <c r="AO702" s="6"/>
      <c r="AP702" s="6"/>
      <c r="AQ702" s="6"/>
      <c r="AR702" s="6"/>
      <c r="AS702" s="6"/>
      <c r="AT702" s="6"/>
      <c r="AU702" s="6"/>
      <c r="AV702" s="6"/>
      <c r="AW702" s="6">
        <f t="shared" si="280"/>
        <v>0</v>
      </c>
      <c r="AX702" s="6" t="e">
        <f t="shared" si="281"/>
        <v>#N/A</v>
      </c>
      <c r="AY702" s="6" t="str">
        <f t="shared" si="282"/>
        <v/>
      </c>
      <c r="AZ702" s="6" t="str">
        <f t="shared" si="283"/>
        <v/>
      </c>
      <c r="BA702" s="6" t="str">
        <f t="shared" si="284"/>
        <v/>
      </c>
      <c r="BB702" s="6" t="str">
        <f t="shared" si="285"/>
        <v/>
      </c>
      <c r="BC702" s="40"/>
      <c r="BI702" t="s">
        <v>1011</v>
      </c>
      <c r="CS702" s="286"/>
      <c r="CT702" s="288"/>
      <c r="CU702" s="331" t="str">
        <f t="shared" si="264"/>
        <v/>
      </c>
      <c r="CV702" s="1" t="str">
        <f t="shared" si="286"/>
        <v/>
      </c>
      <c r="CW702" s="1" t="str">
        <f t="shared" si="287"/>
        <v/>
      </c>
      <c r="CZ702" s="343" t="str">
        <f t="shared" si="265"/>
        <v/>
      </c>
    </row>
    <row r="703" spans="1:104" s="1" customFormat="1" ht="13.5" customHeight="1" x14ac:dyDescent="0.2">
      <c r="A703" s="61">
        <v>688</v>
      </c>
      <c r="B703" s="218"/>
      <c r="C703" s="218"/>
      <c r="D703" s="218"/>
      <c r="E703" s="218"/>
      <c r="F703" s="218"/>
      <c r="G703" s="218"/>
      <c r="H703" s="218"/>
      <c r="I703" s="218"/>
      <c r="J703" s="218"/>
      <c r="K703" s="218"/>
      <c r="L703" s="219"/>
      <c r="M703" s="218"/>
      <c r="N703" s="254"/>
      <c r="O703" s="255"/>
      <c r="P703" s="293" t="str">
        <f>IF(G703="R",IF(OR(AND(実績自動車一覧!H703=SUM(実績事業所!$B$2-1),3&lt;実績自動車一覧!I703),AND(実績自動車一覧!H703=実績事業所!$B$2,4&gt;実績自動車一覧!I703)),"新規",""),"")</f>
        <v/>
      </c>
      <c r="Q703" s="290"/>
      <c r="R703" s="259"/>
      <c r="S703" s="204"/>
      <c r="T703" s="84"/>
      <c r="U703" s="85"/>
      <c r="V703" s="86"/>
      <c r="W703" s="87"/>
      <c r="X703" s="87"/>
      <c r="Y703" s="106"/>
      <c r="Z703" s="16"/>
      <c r="AA703" s="15" t="str">
        <f t="shared" si="266"/>
        <v/>
      </c>
      <c r="AB703" s="15" t="str">
        <f t="shared" si="267"/>
        <v/>
      </c>
      <c r="AC703" s="14" t="str">
        <f t="shared" si="268"/>
        <v/>
      </c>
      <c r="AD703" s="6" t="e">
        <f t="shared" si="269"/>
        <v>#N/A</v>
      </c>
      <c r="AE703" s="6" t="e">
        <f t="shared" si="270"/>
        <v>#N/A</v>
      </c>
      <c r="AF703" s="6" t="e">
        <f t="shared" si="271"/>
        <v>#N/A</v>
      </c>
      <c r="AG703" s="6" t="str">
        <f t="shared" si="272"/>
        <v/>
      </c>
      <c r="AH703" s="6">
        <f t="shared" si="273"/>
        <v>1</v>
      </c>
      <c r="AI703" s="6" t="e">
        <f t="shared" si="274"/>
        <v>#N/A</v>
      </c>
      <c r="AJ703" s="6" t="e">
        <f t="shared" si="275"/>
        <v>#N/A</v>
      </c>
      <c r="AK703" s="6" t="e">
        <f t="shared" si="276"/>
        <v>#N/A</v>
      </c>
      <c r="AL703" s="6" t="e">
        <f t="shared" si="277"/>
        <v>#N/A</v>
      </c>
      <c r="AM703" s="7" t="str">
        <f t="shared" si="278"/>
        <v xml:space="preserve"> </v>
      </c>
      <c r="AN703" s="6" t="e">
        <f t="shared" si="279"/>
        <v>#N/A</v>
      </c>
      <c r="AO703" s="6"/>
      <c r="AP703" s="6"/>
      <c r="AQ703" s="6"/>
      <c r="AR703" s="6"/>
      <c r="AS703" s="6"/>
      <c r="AT703" s="6"/>
      <c r="AU703" s="6"/>
      <c r="AV703" s="6"/>
      <c r="AW703" s="6">
        <f t="shared" si="280"/>
        <v>0</v>
      </c>
      <c r="AX703" s="6" t="e">
        <f t="shared" si="281"/>
        <v>#N/A</v>
      </c>
      <c r="AY703" s="6" t="str">
        <f t="shared" si="282"/>
        <v/>
      </c>
      <c r="AZ703" s="6" t="str">
        <f t="shared" si="283"/>
        <v/>
      </c>
      <c r="BA703" s="6" t="str">
        <f t="shared" si="284"/>
        <v/>
      </c>
      <c r="BB703" s="6" t="str">
        <f t="shared" si="285"/>
        <v/>
      </c>
      <c r="BC703" s="40"/>
      <c r="BI703" t="s">
        <v>1035</v>
      </c>
      <c r="CS703" s="286"/>
      <c r="CT703" s="288"/>
      <c r="CU703" s="331" t="str">
        <f t="shared" si="264"/>
        <v/>
      </c>
      <c r="CV703" s="1" t="str">
        <f t="shared" si="286"/>
        <v/>
      </c>
      <c r="CW703" s="1" t="str">
        <f t="shared" si="287"/>
        <v/>
      </c>
      <c r="CZ703" s="343" t="str">
        <f t="shared" si="265"/>
        <v/>
      </c>
    </row>
    <row r="704" spans="1:104" s="1" customFormat="1" ht="13.5" customHeight="1" x14ac:dyDescent="0.2">
      <c r="A704" s="61">
        <v>689</v>
      </c>
      <c r="B704" s="218"/>
      <c r="C704" s="218"/>
      <c r="D704" s="218"/>
      <c r="E704" s="218"/>
      <c r="F704" s="218"/>
      <c r="G704" s="218"/>
      <c r="H704" s="218"/>
      <c r="I704" s="218"/>
      <c r="J704" s="218"/>
      <c r="K704" s="218"/>
      <c r="L704" s="219"/>
      <c r="M704" s="218"/>
      <c r="N704" s="254"/>
      <c r="O704" s="255"/>
      <c r="P704" s="293" t="str">
        <f>IF(G704="R",IF(OR(AND(実績自動車一覧!H704=SUM(実績事業所!$B$2-1),3&lt;実績自動車一覧!I704),AND(実績自動車一覧!H704=実績事業所!$B$2,4&gt;実績自動車一覧!I704)),"新規",""),"")</f>
        <v/>
      </c>
      <c r="Q704" s="290"/>
      <c r="R704" s="259"/>
      <c r="S704" s="204"/>
      <c r="T704" s="84"/>
      <c r="U704" s="85"/>
      <c r="V704" s="86"/>
      <c r="W704" s="87"/>
      <c r="X704" s="87"/>
      <c r="Y704" s="106"/>
      <c r="Z704" s="16"/>
      <c r="AA704" s="15" t="str">
        <f t="shared" si="266"/>
        <v/>
      </c>
      <c r="AB704" s="15" t="str">
        <f t="shared" si="267"/>
        <v/>
      </c>
      <c r="AC704" s="14" t="str">
        <f t="shared" si="268"/>
        <v/>
      </c>
      <c r="AD704" s="6" t="e">
        <f t="shared" si="269"/>
        <v>#N/A</v>
      </c>
      <c r="AE704" s="6" t="e">
        <f t="shared" si="270"/>
        <v>#N/A</v>
      </c>
      <c r="AF704" s="6" t="e">
        <f t="shared" si="271"/>
        <v>#N/A</v>
      </c>
      <c r="AG704" s="6" t="str">
        <f t="shared" si="272"/>
        <v/>
      </c>
      <c r="AH704" s="6">
        <f t="shared" si="273"/>
        <v>1</v>
      </c>
      <c r="AI704" s="6" t="e">
        <f t="shared" si="274"/>
        <v>#N/A</v>
      </c>
      <c r="AJ704" s="6" t="e">
        <f t="shared" si="275"/>
        <v>#N/A</v>
      </c>
      <c r="AK704" s="6" t="e">
        <f t="shared" si="276"/>
        <v>#N/A</v>
      </c>
      <c r="AL704" s="6" t="e">
        <f t="shared" si="277"/>
        <v>#N/A</v>
      </c>
      <c r="AM704" s="7" t="str">
        <f t="shared" si="278"/>
        <v xml:space="preserve"> </v>
      </c>
      <c r="AN704" s="6" t="e">
        <f t="shared" si="279"/>
        <v>#N/A</v>
      </c>
      <c r="AO704" s="6"/>
      <c r="AP704" s="6"/>
      <c r="AQ704" s="6"/>
      <c r="AR704" s="6"/>
      <c r="AS704" s="6"/>
      <c r="AT704" s="6"/>
      <c r="AU704" s="6"/>
      <c r="AV704" s="6"/>
      <c r="AW704" s="6">
        <f t="shared" si="280"/>
        <v>0</v>
      </c>
      <c r="AX704" s="6" t="e">
        <f t="shared" si="281"/>
        <v>#N/A</v>
      </c>
      <c r="AY704" s="6" t="str">
        <f t="shared" si="282"/>
        <v/>
      </c>
      <c r="AZ704" s="6" t="str">
        <f t="shared" si="283"/>
        <v/>
      </c>
      <c r="BA704" s="6" t="str">
        <f t="shared" si="284"/>
        <v/>
      </c>
      <c r="BB704" s="6" t="str">
        <f t="shared" si="285"/>
        <v/>
      </c>
      <c r="BC704" s="40"/>
      <c r="BI704" t="s">
        <v>1062</v>
      </c>
      <c r="CS704" s="286"/>
      <c r="CT704" s="288"/>
      <c r="CU704" s="331" t="str">
        <f t="shared" si="264"/>
        <v/>
      </c>
      <c r="CV704" s="1" t="str">
        <f t="shared" si="286"/>
        <v/>
      </c>
      <c r="CW704" s="1" t="str">
        <f t="shared" si="287"/>
        <v/>
      </c>
      <c r="CZ704" s="343" t="str">
        <f t="shared" si="265"/>
        <v/>
      </c>
    </row>
    <row r="705" spans="1:104" s="1" customFormat="1" ht="13.5" customHeight="1" x14ac:dyDescent="0.2">
      <c r="A705" s="61">
        <v>690</v>
      </c>
      <c r="B705" s="218"/>
      <c r="C705" s="218"/>
      <c r="D705" s="218"/>
      <c r="E705" s="218"/>
      <c r="F705" s="218"/>
      <c r="G705" s="218"/>
      <c r="H705" s="218"/>
      <c r="I705" s="218"/>
      <c r="J705" s="218"/>
      <c r="K705" s="218"/>
      <c r="L705" s="219"/>
      <c r="M705" s="218"/>
      <c r="N705" s="254"/>
      <c r="O705" s="255"/>
      <c r="P705" s="293" t="str">
        <f>IF(G705="R",IF(OR(AND(実績自動車一覧!H705=SUM(実績事業所!$B$2-1),3&lt;実績自動車一覧!I705),AND(実績自動車一覧!H705=実績事業所!$B$2,4&gt;実績自動車一覧!I705)),"新規",""),"")</f>
        <v/>
      </c>
      <c r="Q705" s="290"/>
      <c r="R705" s="259"/>
      <c r="S705" s="204"/>
      <c r="T705" s="84"/>
      <c r="U705" s="85"/>
      <c r="V705" s="86"/>
      <c r="W705" s="87"/>
      <c r="X705" s="87"/>
      <c r="Y705" s="106"/>
      <c r="Z705" s="16"/>
      <c r="AA705" s="15" t="str">
        <f t="shared" si="266"/>
        <v/>
      </c>
      <c r="AB705" s="15" t="str">
        <f t="shared" si="267"/>
        <v/>
      </c>
      <c r="AC705" s="14" t="str">
        <f t="shared" si="268"/>
        <v/>
      </c>
      <c r="AD705" s="6" t="e">
        <f t="shared" si="269"/>
        <v>#N/A</v>
      </c>
      <c r="AE705" s="6" t="e">
        <f t="shared" si="270"/>
        <v>#N/A</v>
      </c>
      <c r="AF705" s="6" t="e">
        <f t="shared" si="271"/>
        <v>#N/A</v>
      </c>
      <c r="AG705" s="6" t="str">
        <f t="shared" si="272"/>
        <v/>
      </c>
      <c r="AH705" s="6">
        <f t="shared" si="273"/>
        <v>1</v>
      </c>
      <c r="AI705" s="6" t="e">
        <f t="shared" si="274"/>
        <v>#N/A</v>
      </c>
      <c r="AJ705" s="6" t="e">
        <f t="shared" si="275"/>
        <v>#N/A</v>
      </c>
      <c r="AK705" s="6" t="e">
        <f t="shared" si="276"/>
        <v>#N/A</v>
      </c>
      <c r="AL705" s="6" t="e">
        <f t="shared" si="277"/>
        <v>#N/A</v>
      </c>
      <c r="AM705" s="7" t="str">
        <f t="shared" si="278"/>
        <v xml:space="preserve"> </v>
      </c>
      <c r="AN705" s="6" t="e">
        <f t="shared" si="279"/>
        <v>#N/A</v>
      </c>
      <c r="AO705" s="6"/>
      <c r="AP705" s="6"/>
      <c r="AQ705" s="6"/>
      <c r="AR705" s="6"/>
      <c r="AS705" s="6"/>
      <c r="AT705" s="6"/>
      <c r="AU705" s="6"/>
      <c r="AV705" s="6"/>
      <c r="AW705" s="6">
        <f t="shared" si="280"/>
        <v>0</v>
      </c>
      <c r="AX705" s="6" t="e">
        <f t="shared" si="281"/>
        <v>#N/A</v>
      </c>
      <c r="AY705" s="6" t="str">
        <f t="shared" si="282"/>
        <v/>
      </c>
      <c r="AZ705" s="6" t="str">
        <f t="shared" si="283"/>
        <v/>
      </c>
      <c r="BA705" s="6" t="str">
        <f t="shared" si="284"/>
        <v/>
      </c>
      <c r="BB705" s="6" t="str">
        <f t="shared" si="285"/>
        <v/>
      </c>
      <c r="BC705" s="40"/>
      <c r="BI705" t="s">
        <v>609</v>
      </c>
      <c r="CS705" s="286"/>
      <c r="CT705" s="288"/>
      <c r="CU705" s="331" t="str">
        <f t="shared" si="264"/>
        <v/>
      </c>
      <c r="CV705" s="1" t="str">
        <f t="shared" si="286"/>
        <v/>
      </c>
      <c r="CW705" s="1" t="str">
        <f t="shared" si="287"/>
        <v/>
      </c>
      <c r="CZ705" s="343" t="str">
        <f t="shared" si="265"/>
        <v/>
      </c>
    </row>
    <row r="706" spans="1:104" s="1" customFormat="1" ht="13.5" customHeight="1" x14ac:dyDescent="0.2">
      <c r="A706" s="61">
        <v>691</v>
      </c>
      <c r="B706" s="218"/>
      <c r="C706" s="218"/>
      <c r="D706" s="218"/>
      <c r="E706" s="218"/>
      <c r="F706" s="218"/>
      <c r="G706" s="218"/>
      <c r="H706" s="218"/>
      <c r="I706" s="218"/>
      <c r="J706" s="218"/>
      <c r="K706" s="218"/>
      <c r="L706" s="219"/>
      <c r="M706" s="218"/>
      <c r="N706" s="254"/>
      <c r="O706" s="255"/>
      <c r="P706" s="293" t="str">
        <f>IF(G706="R",IF(OR(AND(実績自動車一覧!H706=SUM(実績事業所!$B$2-1),3&lt;実績自動車一覧!I706),AND(実績自動車一覧!H706=実績事業所!$B$2,4&gt;実績自動車一覧!I706)),"新規",""),"")</f>
        <v/>
      </c>
      <c r="Q706" s="290"/>
      <c r="R706" s="259"/>
      <c r="S706" s="204"/>
      <c r="T706" s="84"/>
      <c r="U706" s="85"/>
      <c r="V706" s="86"/>
      <c r="W706" s="87"/>
      <c r="X706" s="87"/>
      <c r="Y706" s="106"/>
      <c r="Z706" s="16"/>
      <c r="AA706" s="15" t="str">
        <f t="shared" si="266"/>
        <v/>
      </c>
      <c r="AB706" s="15" t="str">
        <f t="shared" si="267"/>
        <v/>
      </c>
      <c r="AC706" s="14" t="str">
        <f t="shared" si="268"/>
        <v/>
      </c>
      <c r="AD706" s="6" t="e">
        <f t="shared" si="269"/>
        <v>#N/A</v>
      </c>
      <c r="AE706" s="6" t="e">
        <f t="shared" si="270"/>
        <v>#N/A</v>
      </c>
      <c r="AF706" s="6" t="e">
        <f t="shared" si="271"/>
        <v>#N/A</v>
      </c>
      <c r="AG706" s="6" t="str">
        <f t="shared" si="272"/>
        <v/>
      </c>
      <c r="AH706" s="6">
        <f t="shared" si="273"/>
        <v>1</v>
      </c>
      <c r="AI706" s="6" t="e">
        <f t="shared" si="274"/>
        <v>#N/A</v>
      </c>
      <c r="AJ706" s="6" t="e">
        <f t="shared" si="275"/>
        <v>#N/A</v>
      </c>
      <c r="AK706" s="6" t="e">
        <f t="shared" si="276"/>
        <v>#N/A</v>
      </c>
      <c r="AL706" s="6" t="e">
        <f t="shared" si="277"/>
        <v>#N/A</v>
      </c>
      <c r="AM706" s="7" t="str">
        <f t="shared" si="278"/>
        <v xml:space="preserve"> </v>
      </c>
      <c r="AN706" s="6" t="e">
        <f t="shared" si="279"/>
        <v>#N/A</v>
      </c>
      <c r="AO706" s="6"/>
      <c r="AP706" s="6"/>
      <c r="AQ706" s="6"/>
      <c r="AR706" s="6"/>
      <c r="AS706" s="6"/>
      <c r="AT706" s="6"/>
      <c r="AU706" s="6"/>
      <c r="AV706" s="6"/>
      <c r="AW706" s="6">
        <f t="shared" si="280"/>
        <v>0</v>
      </c>
      <c r="AX706" s="6" t="e">
        <f t="shared" si="281"/>
        <v>#N/A</v>
      </c>
      <c r="AY706" s="6" t="str">
        <f t="shared" si="282"/>
        <v/>
      </c>
      <c r="AZ706" s="6" t="str">
        <f t="shared" si="283"/>
        <v/>
      </c>
      <c r="BA706" s="6" t="str">
        <f t="shared" si="284"/>
        <v/>
      </c>
      <c r="BB706" s="6" t="str">
        <f t="shared" si="285"/>
        <v/>
      </c>
      <c r="BC706" s="40"/>
      <c r="BI706" t="s">
        <v>1072</v>
      </c>
      <c r="CS706" s="286"/>
      <c r="CT706" s="288"/>
      <c r="CU706" s="331" t="str">
        <f t="shared" si="264"/>
        <v/>
      </c>
      <c r="CV706" s="1" t="str">
        <f t="shared" si="286"/>
        <v/>
      </c>
      <c r="CW706" s="1" t="str">
        <f t="shared" si="287"/>
        <v/>
      </c>
      <c r="CZ706" s="343" t="str">
        <f t="shared" si="265"/>
        <v/>
      </c>
    </row>
    <row r="707" spans="1:104" s="1" customFormat="1" ht="13.5" customHeight="1" x14ac:dyDescent="0.2">
      <c r="A707" s="61">
        <v>692</v>
      </c>
      <c r="B707" s="218"/>
      <c r="C707" s="218"/>
      <c r="D707" s="218"/>
      <c r="E707" s="218"/>
      <c r="F707" s="218"/>
      <c r="G707" s="218"/>
      <c r="H707" s="218"/>
      <c r="I707" s="218"/>
      <c r="J707" s="218"/>
      <c r="K707" s="218"/>
      <c r="L707" s="219"/>
      <c r="M707" s="218"/>
      <c r="N707" s="254"/>
      <c r="O707" s="255"/>
      <c r="P707" s="293" t="str">
        <f>IF(G707="R",IF(OR(AND(実績自動車一覧!H707=SUM(実績事業所!$B$2-1),3&lt;実績自動車一覧!I707),AND(実績自動車一覧!H707=実績事業所!$B$2,4&gt;実績自動車一覧!I707)),"新規",""),"")</f>
        <v/>
      </c>
      <c r="Q707" s="290"/>
      <c r="R707" s="259"/>
      <c r="S707" s="204"/>
      <c r="T707" s="84"/>
      <c r="U707" s="85"/>
      <c r="V707" s="86"/>
      <c r="W707" s="87"/>
      <c r="X707" s="87"/>
      <c r="Y707" s="106"/>
      <c r="Z707" s="16"/>
      <c r="AA707" s="15" t="str">
        <f t="shared" si="266"/>
        <v/>
      </c>
      <c r="AB707" s="15" t="str">
        <f t="shared" si="267"/>
        <v/>
      </c>
      <c r="AC707" s="14" t="str">
        <f t="shared" si="268"/>
        <v/>
      </c>
      <c r="AD707" s="6" t="e">
        <f t="shared" si="269"/>
        <v>#N/A</v>
      </c>
      <c r="AE707" s="6" t="e">
        <f t="shared" si="270"/>
        <v>#N/A</v>
      </c>
      <c r="AF707" s="6" t="e">
        <f t="shared" si="271"/>
        <v>#N/A</v>
      </c>
      <c r="AG707" s="6" t="str">
        <f t="shared" si="272"/>
        <v/>
      </c>
      <c r="AH707" s="6">
        <f t="shared" si="273"/>
        <v>1</v>
      </c>
      <c r="AI707" s="6" t="e">
        <f t="shared" si="274"/>
        <v>#N/A</v>
      </c>
      <c r="AJ707" s="6" t="e">
        <f t="shared" si="275"/>
        <v>#N/A</v>
      </c>
      <c r="AK707" s="6" t="e">
        <f t="shared" si="276"/>
        <v>#N/A</v>
      </c>
      <c r="AL707" s="6" t="e">
        <f t="shared" si="277"/>
        <v>#N/A</v>
      </c>
      <c r="AM707" s="7" t="str">
        <f t="shared" si="278"/>
        <v xml:space="preserve"> </v>
      </c>
      <c r="AN707" s="6" t="e">
        <f t="shared" si="279"/>
        <v>#N/A</v>
      </c>
      <c r="AO707" s="6"/>
      <c r="AP707" s="6"/>
      <c r="AQ707" s="6"/>
      <c r="AR707" s="6"/>
      <c r="AS707" s="6"/>
      <c r="AT707" s="6"/>
      <c r="AU707" s="6"/>
      <c r="AV707" s="6"/>
      <c r="AW707" s="6">
        <f t="shared" si="280"/>
        <v>0</v>
      </c>
      <c r="AX707" s="6" t="e">
        <f t="shared" si="281"/>
        <v>#N/A</v>
      </c>
      <c r="AY707" s="6" t="str">
        <f t="shared" si="282"/>
        <v/>
      </c>
      <c r="AZ707" s="6" t="str">
        <f t="shared" si="283"/>
        <v/>
      </c>
      <c r="BA707" s="6" t="str">
        <f t="shared" si="284"/>
        <v/>
      </c>
      <c r="BB707" s="6" t="str">
        <f t="shared" si="285"/>
        <v/>
      </c>
      <c r="BC707" s="40"/>
      <c r="BI707" t="s">
        <v>1108</v>
      </c>
      <c r="CS707" s="286"/>
      <c r="CT707" s="288"/>
      <c r="CU707" s="331" t="str">
        <f t="shared" si="264"/>
        <v/>
      </c>
      <c r="CV707" s="1" t="str">
        <f t="shared" si="286"/>
        <v/>
      </c>
      <c r="CW707" s="1" t="str">
        <f t="shared" si="287"/>
        <v/>
      </c>
      <c r="CZ707" s="343" t="str">
        <f t="shared" si="265"/>
        <v/>
      </c>
    </row>
    <row r="708" spans="1:104" s="1" customFormat="1" ht="13.5" customHeight="1" x14ac:dyDescent="0.2">
      <c r="A708" s="61">
        <v>693</v>
      </c>
      <c r="B708" s="218"/>
      <c r="C708" s="218"/>
      <c r="D708" s="218"/>
      <c r="E708" s="218"/>
      <c r="F708" s="218"/>
      <c r="G708" s="218"/>
      <c r="H708" s="218"/>
      <c r="I708" s="218"/>
      <c r="J708" s="218"/>
      <c r="K708" s="218"/>
      <c r="L708" s="219"/>
      <c r="M708" s="218"/>
      <c r="N708" s="254"/>
      <c r="O708" s="255"/>
      <c r="P708" s="293" t="str">
        <f>IF(G708="R",IF(OR(AND(実績自動車一覧!H708=SUM(実績事業所!$B$2-1),3&lt;実績自動車一覧!I708),AND(実績自動車一覧!H708=実績事業所!$B$2,4&gt;実績自動車一覧!I708)),"新規",""),"")</f>
        <v/>
      </c>
      <c r="Q708" s="290"/>
      <c r="R708" s="259"/>
      <c r="S708" s="204"/>
      <c r="T708" s="84"/>
      <c r="U708" s="85"/>
      <c r="V708" s="86"/>
      <c r="W708" s="87"/>
      <c r="X708" s="87"/>
      <c r="Y708" s="106"/>
      <c r="Z708" s="16"/>
      <c r="AA708" s="15" t="str">
        <f t="shared" si="266"/>
        <v/>
      </c>
      <c r="AB708" s="15" t="str">
        <f t="shared" si="267"/>
        <v/>
      </c>
      <c r="AC708" s="14" t="str">
        <f t="shared" si="268"/>
        <v/>
      </c>
      <c r="AD708" s="6" t="e">
        <f t="shared" si="269"/>
        <v>#N/A</v>
      </c>
      <c r="AE708" s="6" t="e">
        <f t="shared" si="270"/>
        <v>#N/A</v>
      </c>
      <c r="AF708" s="6" t="e">
        <f t="shared" si="271"/>
        <v>#N/A</v>
      </c>
      <c r="AG708" s="6" t="str">
        <f t="shared" si="272"/>
        <v/>
      </c>
      <c r="AH708" s="6">
        <f t="shared" si="273"/>
        <v>1</v>
      </c>
      <c r="AI708" s="6" t="e">
        <f t="shared" si="274"/>
        <v>#N/A</v>
      </c>
      <c r="AJ708" s="6" t="e">
        <f t="shared" si="275"/>
        <v>#N/A</v>
      </c>
      <c r="AK708" s="6" t="e">
        <f t="shared" si="276"/>
        <v>#N/A</v>
      </c>
      <c r="AL708" s="6" t="e">
        <f t="shared" si="277"/>
        <v>#N/A</v>
      </c>
      <c r="AM708" s="7" t="str">
        <f t="shared" si="278"/>
        <v xml:space="preserve"> </v>
      </c>
      <c r="AN708" s="6" t="e">
        <f t="shared" si="279"/>
        <v>#N/A</v>
      </c>
      <c r="AO708" s="6"/>
      <c r="AP708" s="6"/>
      <c r="AQ708" s="6"/>
      <c r="AR708" s="6"/>
      <c r="AS708" s="6"/>
      <c r="AT708" s="6"/>
      <c r="AU708" s="6"/>
      <c r="AV708" s="6"/>
      <c r="AW708" s="6">
        <f t="shared" si="280"/>
        <v>0</v>
      </c>
      <c r="AX708" s="6" t="e">
        <f t="shared" si="281"/>
        <v>#N/A</v>
      </c>
      <c r="AY708" s="6" t="str">
        <f t="shared" si="282"/>
        <v/>
      </c>
      <c r="AZ708" s="6" t="str">
        <f t="shared" si="283"/>
        <v/>
      </c>
      <c r="BA708" s="6" t="str">
        <f t="shared" si="284"/>
        <v/>
      </c>
      <c r="BB708" s="6" t="str">
        <f t="shared" si="285"/>
        <v/>
      </c>
      <c r="BC708" s="40"/>
      <c r="BI708" t="s">
        <v>1141</v>
      </c>
      <c r="CS708" s="286"/>
      <c r="CT708" s="288"/>
      <c r="CU708" s="331" t="str">
        <f t="shared" si="264"/>
        <v/>
      </c>
      <c r="CV708" s="1" t="str">
        <f t="shared" si="286"/>
        <v/>
      </c>
      <c r="CW708" s="1" t="str">
        <f t="shared" si="287"/>
        <v/>
      </c>
      <c r="CZ708" s="343" t="str">
        <f t="shared" si="265"/>
        <v/>
      </c>
    </row>
    <row r="709" spans="1:104" s="1" customFormat="1" ht="13.5" customHeight="1" x14ac:dyDescent="0.2">
      <c r="A709" s="61">
        <v>694</v>
      </c>
      <c r="B709" s="218"/>
      <c r="C709" s="218"/>
      <c r="D709" s="218"/>
      <c r="E709" s="218"/>
      <c r="F709" s="218"/>
      <c r="G709" s="218"/>
      <c r="H709" s="218"/>
      <c r="I709" s="218"/>
      <c r="J709" s="218"/>
      <c r="K709" s="218"/>
      <c r="L709" s="219"/>
      <c r="M709" s="218"/>
      <c r="N709" s="254"/>
      <c r="O709" s="255"/>
      <c r="P709" s="293" t="str">
        <f>IF(G709="R",IF(OR(AND(実績自動車一覧!H709=SUM(実績事業所!$B$2-1),3&lt;実績自動車一覧!I709),AND(実績自動車一覧!H709=実績事業所!$B$2,4&gt;実績自動車一覧!I709)),"新規",""),"")</f>
        <v/>
      </c>
      <c r="Q709" s="290"/>
      <c r="R709" s="259"/>
      <c r="S709" s="204"/>
      <c r="T709" s="84"/>
      <c r="U709" s="85"/>
      <c r="V709" s="86"/>
      <c r="W709" s="87"/>
      <c r="X709" s="87"/>
      <c r="Y709" s="106"/>
      <c r="Z709" s="16"/>
      <c r="AA709" s="15" t="str">
        <f t="shared" si="266"/>
        <v/>
      </c>
      <c r="AB709" s="15" t="str">
        <f t="shared" si="267"/>
        <v/>
      </c>
      <c r="AC709" s="14" t="str">
        <f t="shared" si="268"/>
        <v/>
      </c>
      <c r="AD709" s="6" t="e">
        <f t="shared" si="269"/>
        <v>#N/A</v>
      </c>
      <c r="AE709" s="6" t="e">
        <f t="shared" si="270"/>
        <v>#N/A</v>
      </c>
      <c r="AF709" s="6" t="e">
        <f t="shared" si="271"/>
        <v>#N/A</v>
      </c>
      <c r="AG709" s="6" t="str">
        <f t="shared" si="272"/>
        <v/>
      </c>
      <c r="AH709" s="6">
        <f t="shared" si="273"/>
        <v>1</v>
      </c>
      <c r="AI709" s="6" t="e">
        <f t="shared" si="274"/>
        <v>#N/A</v>
      </c>
      <c r="AJ709" s="6" t="e">
        <f t="shared" si="275"/>
        <v>#N/A</v>
      </c>
      <c r="AK709" s="6" t="e">
        <f t="shared" si="276"/>
        <v>#N/A</v>
      </c>
      <c r="AL709" s="6" t="e">
        <f t="shared" si="277"/>
        <v>#N/A</v>
      </c>
      <c r="AM709" s="7" t="str">
        <f t="shared" si="278"/>
        <v xml:space="preserve"> </v>
      </c>
      <c r="AN709" s="6" t="e">
        <f t="shared" si="279"/>
        <v>#N/A</v>
      </c>
      <c r="AO709" s="6"/>
      <c r="AP709" s="6"/>
      <c r="AQ709" s="6"/>
      <c r="AR709" s="6"/>
      <c r="AS709" s="6"/>
      <c r="AT709" s="6"/>
      <c r="AU709" s="6"/>
      <c r="AV709" s="6"/>
      <c r="AW709" s="6">
        <f t="shared" si="280"/>
        <v>0</v>
      </c>
      <c r="AX709" s="6" t="e">
        <f t="shared" si="281"/>
        <v>#N/A</v>
      </c>
      <c r="AY709" s="6" t="str">
        <f t="shared" si="282"/>
        <v/>
      </c>
      <c r="AZ709" s="6" t="str">
        <f t="shared" si="283"/>
        <v/>
      </c>
      <c r="BA709" s="6" t="str">
        <f t="shared" si="284"/>
        <v/>
      </c>
      <c r="BB709" s="6" t="str">
        <f t="shared" si="285"/>
        <v/>
      </c>
      <c r="BC709" s="40"/>
      <c r="BI709" t="s">
        <v>302</v>
      </c>
      <c r="CS709" s="286"/>
      <c r="CT709" s="288"/>
      <c r="CU709" s="331" t="str">
        <f t="shared" si="264"/>
        <v/>
      </c>
      <c r="CV709" s="1" t="str">
        <f t="shared" si="286"/>
        <v/>
      </c>
      <c r="CW709" s="1" t="str">
        <f t="shared" si="287"/>
        <v/>
      </c>
      <c r="CZ709" s="343" t="str">
        <f t="shared" si="265"/>
        <v/>
      </c>
    </row>
    <row r="710" spans="1:104" s="1" customFormat="1" ht="13.5" customHeight="1" x14ac:dyDescent="0.2">
      <c r="A710" s="61">
        <v>695</v>
      </c>
      <c r="B710" s="218"/>
      <c r="C710" s="218"/>
      <c r="D710" s="218"/>
      <c r="E710" s="218"/>
      <c r="F710" s="218"/>
      <c r="G710" s="218"/>
      <c r="H710" s="218"/>
      <c r="I710" s="218"/>
      <c r="J710" s="218"/>
      <c r="K710" s="218"/>
      <c r="L710" s="219"/>
      <c r="M710" s="218"/>
      <c r="N710" s="254"/>
      <c r="O710" s="255"/>
      <c r="P710" s="293" t="str">
        <f>IF(G710="R",IF(OR(AND(実績自動車一覧!H710=SUM(実績事業所!$B$2-1),3&lt;実績自動車一覧!I710),AND(実績自動車一覧!H710=実績事業所!$B$2,4&gt;実績自動車一覧!I710)),"新規",""),"")</f>
        <v/>
      </c>
      <c r="Q710" s="290"/>
      <c r="R710" s="259"/>
      <c r="S710" s="204"/>
      <c r="T710" s="84"/>
      <c r="U710" s="85"/>
      <c r="V710" s="86"/>
      <c r="W710" s="87"/>
      <c r="X710" s="87"/>
      <c r="Y710" s="106"/>
      <c r="Z710" s="16"/>
      <c r="AA710" s="15" t="str">
        <f t="shared" si="266"/>
        <v/>
      </c>
      <c r="AB710" s="15" t="str">
        <f t="shared" si="267"/>
        <v/>
      </c>
      <c r="AC710" s="14" t="str">
        <f t="shared" si="268"/>
        <v/>
      </c>
      <c r="AD710" s="6" t="e">
        <f t="shared" si="269"/>
        <v>#N/A</v>
      </c>
      <c r="AE710" s="6" t="e">
        <f t="shared" si="270"/>
        <v>#N/A</v>
      </c>
      <c r="AF710" s="6" t="e">
        <f t="shared" si="271"/>
        <v>#N/A</v>
      </c>
      <c r="AG710" s="6" t="str">
        <f t="shared" si="272"/>
        <v/>
      </c>
      <c r="AH710" s="6">
        <f t="shared" si="273"/>
        <v>1</v>
      </c>
      <c r="AI710" s="6" t="e">
        <f t="shared" si="274"/>
        <v>#N/A</v>
      </c>
      <c r="AJ710" s="6" t="e">
        <f t="shared" si="275"/>
        <v>#N/A</v>
      </c>
      <c r="AK710" s="6" t="e">
        <f t="shared" si="276"/>
        <v>#N/A</v>
      </c>
      <c r="AL710" s="6" t="e">
        <f t="shared" si="277"/>
        <v>#N/A</v>
      </c>
      <c r="AM710" s="7" t="str">
        <f t="shared" si="278"/>
        <v xml:space="preserve"> </v>
      </c>
      <c r="AN710" s="6" t="e">
        <f t="shared" si="279"/>
        <v>#N/A</v>
      </c>
      <c r="AO710" s="6"/>
      <c r="AP710" s="6"/>
      <c r="AQ710" s="6"/>
      <c r="AR710" s="6"/>
      <c r="AS710" s="6"/>
      <c r="AT710" s="6"/>
      <c r="AU710" s="6"/>
      <c r="AV710" s="6"/>
      <c r="AW710" s="6">
        <f t="shared" si="280"/>
        <v>0</v>
      </c>
      <c r="AX710" s="6" t="e">
        <f t="shared" si="281"/>
        <v>#N/A</v>
      </c>
      <c r="AY710" s="6" t="str">
        <f t="shared" si="282"/>
        <v/>
      </c>
      <c r="AZ710" s="6" t="str">
        <f t="shared" si="283"/>
        <v/>
      </c>
      <c r="BA710" s="6" t="str">
        <f t="shared" si="284"/>
        <v/>
      </c>
      <c r="BB710" s="6" t="str">
        <f t="shared" si="285"/>
        <v/>
      </c>
      <c r="BC710" s="40"/>
      <c r="BI710" t="s">
        <v>303</v>
      </c>
      <c r="CS710" s="286"/>
      <c r="CT710" s="288"/>
      <c r="CU710" s="331" t="str">
        <f t="shared" si="264"/>
        <v/>
      </c>
      <c r="CV710" s="1" t="str">
        <f t="shared" si="286"/>
        <v/>
      </c>
      <c r="CW710" s="1" t="str">
        <f t="shared" si="287"/>
        <v/>
      </c>
      <c r="CZ710" s="343" t="str">
        <f t="shared" si="265"/>
        <v/>
      </c>
    </row>
    <row r="711" spans="1:104" s="1" customFormat="1" ht="13.5" customHeight="1" x14ac:dyDescent="0.2">
      <c r="A711" s="61">
        <v>696</v>
      </c>
      <c r="B711" s="218"/>
      <c r="C711" s="218"/>
      <c r="D711" s="218"/>
      <c r="E711" s="218"/>
      <c r="F711" s="218"/>
      <c r="G711" s="218"/>
      <c r="H711" s="218"/>
      <c r="I711" s="218"/>
      <c r="J711" s="218"/>
      <c r="K711" s="218"/>
      <c r="L711" s="219"/>
      <c r="M711" s="218"/>
      <c r="N711" s="254"/>
      <c r="O711" s="255"/>
      <c r="P711" s="293" t="str">
        <f>IF(G711="R",IF(OR(AND(実績自動車一覧!H711=SUM(実績事業所!$B$2-1),3&lt;実績自動車一覧!I711),AND(実績自動車一覧!H711=実績事業所!$B$2,4&gt;実績自動車一覧!I711)),"新規",""),"")</f>
        <v/>
      </c>
      <c r="Q711" s="290"/>
      <c r="R711" s="259"/>
      <c r="S711" s="204"/>
      <c r="T711" s="84"/>
      <c r="U711" s="85"/>
      <c r="V711" s="86"/>
      <c r="W711" s="87"/>
      <c r="X711" s="87"/>
      <c r="Y711" s="106"/>
      <c r="Z711" s="16"/>
      <c r="AA711" s="15" t="str">
        <f t="shared" si="266"/>
        <v/>
      </c>
      <c r="AB711" s="15" t="str">
        <f t="shared" si="267"/>
        <v/>
      </c>
      <c r="AC711" s="14" t="str">
        <f t="shared" si="268"/>
        <v/>
      </c>
      <c r="AD711" s="6" t="e">
        <f t="shared" si="269"/>
        <v>#N/A</v>
      </c>
      <c r="AE711" s="6" t="e">
        <f t="shared" si="270"/>
        <v>#N/A</v>
      </c>
      <c r="AF711" s="6" t="e">
        <f t="shared" si="271"/>
        <v>#N/A</v>
      </c>
      <c r="AG711" s="6" t="str">
        <f t="shared" si="272"/>
        <v/>
      </c>
      <c r="AH711" s="6">
        <f t="shared" si="273"/>
        <v>1</v>
      </c>
      <c r="AI711" s="6" t="e">
        <f t="shared" si="274"/>
        <v>#N/A</v>
      </c>
      <c r="AJ711" s="6" t="e">
        <f t="shared" si="275"/>
        <v>#N/A</v>
      </c>
      <c r="AK711" s="6" t="e">
        <f t="shared" si="276"/>
        <v>#N/A</v>
      </c>
      <c r="AL711" s="6" t="e">
        <f t="shared" si="277"/>
        <v>#N/A</v>
      </c>
      <c r="AM711" s="7" t="str">
        <f t="shared" si="278"/>
        <v xml:space="preserve"> </v>
      </c>
      <c r="AN711" s="6" t="e">
        <f t="shared" si="279"/>
        <v>#N/A</v>
      </c>
      <c r="AO711" s="6"/>
      <c r="AP711" s="6"/>
      <c r="AQ711" s="6"/>
      <c r="AR711" s="6"/>
      <c r="AS711" s="6"/>
      <c r="AT711" s="6"/>
      <c r="AU711" s="6"/>
      <c r="AV711" s="6"/>
      <c r="AW711" s="6">
        <f t="shared" si="280"/>
        <v>0</v>
      </c>
      <c r="AX711" s="6" t="e">
        <f t="shared" si="281"/>
        <v>#N/A</v>
      </c>
      <c r="AY711" s="6" t="str">
        <f t="shared" si="282"/>
        <v/>
      </c>
      <c r="AZ711" s="6" t="str">
        <f t="shared" si="283"/>
        <v/>
      </c>
      <c r="BA711" s="6" t="str">
        <f t="shared" si="284"/>
        <v/>
      </c>
      <c r="BB711" s="6" t="str">
        <f t="shared" si="285"/>
        <v/>
      </c>
      <c r="BC711" s="40"/>
      <c r="BI711" t="s">
        <v>304</v>
      </c>
      <c r="CS711" s="286"/>
      <c r="CT711" s="288"/>
      <c r="CU711" s="331" t="str">
        <f t="shared" si="264"/>
        <v/>
      </c>
      <c r="CV711" s="1" t="str">
        <f t="shared" si="286"/>
        <v/>
      </c>
      <c r="CW711" s="1" t="str">
        <f t="shared" si="287"/>
        <v/>
      </c>
      <c r="CZ711" s="343" t="str">
        <f t="shared" si="265"/>
        <v/>
      </c>
    </row>
    <row r="712" spans="1:104" s="1" customFormat="1" ht="13.5" customHeight="1" x14ac:dyDescent="0.2">
      <c r="A712" s="61">
        <v>697</v>
      </c>
      <c r="B712" s="218"/>
      <c r="C712" s="218"/>
      <c r="D712" s="218"/>
      <c r="E712" s="218"/>
      <c r="F712" s="218"/>
      <c r="G712" s="218"/>
      <c r="H712" s="218"/>
      <c r="I712" s="218"/>
      <c r="J712" s="218"/>
      <c r="K712" s="218"/>
      <c r="L712" s="219"/>
      <c r="M712" s="218"/>
      <c r="N712" s="254"/>
      <c r="O712" s="255"/>
      <c r="P712" s="293" t="str">
        <f>IF(G712="R",IF(OR(AND(実績自動車一覧!H712=SUM(実績事業所!$B$2-1),3&lt;実績自動車一覧!I712),AND(実績自動車一覧!H712=実績事業所!$B$2,4&gt;実績自動車一覧!I712)),"新規",""),"")</f>
        <v/>
      </c>
      <c r="Q712" s="290"/>
      <c r="R712" s="259"/>
      <c r="S712" s="204"/>
      <c r="T712" s="84"/>
      <c r="U712" s="85"/>
      <c r="V712" s="86"/>
      <c r="W712" s="87"/>
      <c r="X712" s="87"/>
      <c r="Y712" s="106"/>
      <c r="Z712" s="16"/>
      <c r="AA712" s="15" t="str">
        <f t="shared" si="266"/>
        <v/>
      </c>
      <c r="AB712" s="15" t="str">
        <f t="shared" si="267"/>
        <v/>
      </c>
      <c r="AC712" s="14" t="str">
        <f t="shared" si="268"/>
        <v/>
      </c>
      <c r="AD712" s="6" t="e">
        <f t="shared" si="269"/>
        <v>#N/A</v>
      </c>
      <c r="AE712" s="6" t="e">
        <f t="shared" si="270"/>
        <v>#N/A</v>
      </c>
      <c r="AF712" s="6" t="e">
        <f t="shared" si="271"/>
        <v>#N/A</v>
      </c>
      <c r="AG712" s="6" t="str">
        <f t="shared" si="272"/>
        <v/>
      </c>
      <c r="AH712" s="6">
        <f t="shared" si="273"/>
        <v>1</v>
      </c>
      <c r="AI712" s="6" t="e">
        <f t="shared" si="274"/>
        <v>#N/A</v>
      </c>
      <c r="AJ712" s="6" t="e">
        <f t="shared" si="275"/>
        <v>#N/A</v>
      </c>
      <c r="AK712" s="6" t="e">
        <f t="shared" si="276"/>
        <v>#N/A</v>
      </c>
      <c r="AL712" s="6" t="e">
        <f t="shared" si="277"/>
        <v>#N/A</v>
      </c>
      <c r="AM712" s="7" t="str">
        <f t="shared" si="278"/>
        <v xml:space="preserve"> </v>
      </c>
      <c r="AN712" s="6" t="e">
        <f t="shared" si="279"/>
        <v>#N/A</v>
      </c>
      <c r="AO712" s="6"/>
      <c r="AP712" s="6"/>
      <c r="AQ712" s="6"/>
      <c r="AR712" s="6"/>
      <c r="AS712" s="6"/>
      <c r="AT712" s="6"/>
      <c r="AU712" s="6"/>
      <c r="AV712" s="6"/>
      <c r="AW712" s="6">
        <f t="shared" si="280"/>
        <v>0</v>
      </c>
      <c r="AX712" s="6" t="e">
        <f t="shared" si="281"/>
        <v>#N/A</v>
      </c>
      <c r="AY712" s="6" t="str">
        <f t="shared" si="282"/>
        <v/>
      </c>
      <c r="AZ712" s="6" t="str">
        <f t="shared" si="283"/>
        <v/>
      </c>
      <c r="BA712" s="6" t="str">
        <f t="shared" si="284"/>
        <v/>
      </c>
      <c r="BB712" s="6" t="str">
        <f t="shared" si="285"/>
        <v/>
      </c>
      <c r="BC712" s="40"/>
      <c r="BI712" t="s">
        <v>305</v>
      </c>
      <c r="CS712" s="286"/>
      <c r="CT712" s="288"/>
      <c r="CU712" s="331" t="str">
        <f t="shared" si="264"/>
        <v/>
      </c>
      <c r="CV712" s="1" t="str">
        <f t="shared" si="286"/>
        <v/>
      </c>
      <c r="CW712" s="1" t="str">
        <f t="shared" si="287"/>
        <v/>
      </c>
      <c r="CZ712" s="343" t="str">
        <f t="shared" si="265"/>
        <v/>
      </c>
    </row>
    <row r="713" spans="1:104" s="1" customFormat="1" ht="13.5" customHeight="1" x14ac:dyDescent="0.2">
      <c r="A713" s="61">
        <v>698</v>
      </c>
      <c r="B713" s="218"/>
      <c r="C713" s="218"/>
      <c r="D713" s="218"/>
      <c r="E713" s="218"/>
      <c r="F713" s="218"/>
      <c r="G713" s="218"/>
      <c r="H713" s="218"/>
      <c r="I713" s="218"/>
      <c r="J713" s="218"/>
      <c r="K713" s="218"/>
      <c r="L713" s="219"/>
      <c r="M713" s="218"/>
      <c r="N713" s="254"/>
      <c r="O713" s="255"/>
      <c r="P713" s="293" t="str">
        <f>IF(G713="R",IF(OR(AND(実績自動車一覧!H713=SUM(実績事業所!$B$2-1),3&lt;実績自動車一覧!I713),AND(実績自動車一覧!H713=実績事業所!$B$2,4&gt;実績自動車一覧!I713)),"新規",""),"")</f>
        <v/>
      </c>
      <c r="Q713" s="290"/>
      <c r="R713" s="259"/>
      <c r="S713" s="204"/>
      <c r="T713" s="84"/>
      <c r="U713" s="85"/>
      <c r="V713" s="86"/>
      <c r="W713" s="87"/>
      <c r="X713" s="87"/>
      <c r="Y713" s="106"/>
      <c r="Z713" s="16"/>
      <c r="AA713" s="15" t="str">
        <f t="shared" si="266"/>
        <v/>
      </c>
      <c r="AB713" s="15" t="str">
        <f t="shared" si="267"/>
        <v/>
      </c>
      <c r="AC713" s="14" t="str">
        <f t="shared" si="268"/>
        <v/>
      </c>
      <c r="AD713" s="6" t="e">
        <f t="shared" si="269"/>
        <v>#N/A</v>
      </c>
      <c r="AE713" s="6" t="e">
        <f t="shared" si="270"/>
        <v>#N/A</v>
      </c>
      <c r="AF713" s="6" t="e">
        <f t="shared" si="271"/>
        <v>#N/A</v>
      </c>
      <c r="AG713" s="6" t="str">
        <f t="shared" si="272"/>
        <v/>
      </c>
      <c r="AH713" s="6">
        <f t="shared" si="273"/>
        <v>1</v>
      </c>
      <c r="AI713" s="6" t="e">
        <f t="shared" si="274"/>
        <v>#N/A</v>
      </c>
      <c r="AJ713" s="6" t="e">
        <f t="shared" si="275"/>
        <v>#N/A</v>
      </c>
      <c r="AK713" s="6" t="e">
        <f t="shared" si="276"/>
        <v>#N/A</v>
      </c>
      <c r="AL713" s="6" t="e">
        <f t="shared" si="277"/>
        <v>#N/A</v>
      </c>
      <c r="AM713" s="7" t="str">
        <f t="shared" si="278"/>
        <v xml:space="preserve"> </v>
      </c>
      <c r="AN713" s="6" t="e">
        <f t="shared" si="279"/>
        <v>#N/A</v>
      </c>
      <c r="AO713" s="6"/>
      <c r="AP713" s="6"/>
      <c r="AQ713" s="6"/>
      <c r="AR713" s="6"/>
      <c r="AS713" s="6"/>
      <c r="AT713" s="6"/>
      <c r="AU713" s="6"/>
      <c r="AV713" s="6"/>
      <c r="AW713" s="6">
        <f t="shared" si="280"/>
        <v>0</v>
      </c>
      <c r="AX713" s="6" t="e">
        <f t="shared" si="281"/>
        <v>#N/A</v>
      </c>
      <c r="AY713" s="6" t="str">
        <f t="shared" si="282"/>
        <v/>
      </c>
      <c r="AZ713" s="6" t="str">
        <f t="shared" si="283"/>
        <v/>
      </c>
      <c r="BA713" s="6" t="str">
        <f t="shared" si="284"/>
        <v/>
      </c>
      <c r="BB713" s="6" t="str">
        <f t="shared" si="285"/>
        <v/>
      </c>
      <c r="BC713" s="40"/>
      <c r="BI713" t="s">
        <v>610</v>
      </c>
      <c r="CS713" s="286"/>
      <c r="CT713" s="288"/>
      <c r="CU713" s="331" t="str">
        <f t="shared" si="264"/>
        <v/>
      </c>
      <c r="CV713" s="1" t="str">
        <f t="shared" si="286"/>
        <v/>
      </c>
      <c r="CW713" s="1" t="str">
        <f t="shared" si="287"/>
        <v/>
      </c>
      <c r="CZ713" s="343" t="str">
        <f t="shared" si="265"/>
        <v/>
      </c>
    </row>
    <row r="714" spans="1:104" s="1" customFormat="1" ht="13.5" customHeight="1" x14ac:dyDescent="0.2">
      <c r="A714" s="61">
        <v>699</v>
      </c>
      <c r="B714" s="218"/>
      <c r="C714" s="218"/>
      <c r="D714" s="218"/>
      <c r="E714" s="218"/>
      <c r="F714" s="218"/>
      <c r="G714" s="218"/>
      <c r="H714" s="218"/>
      <c r="I714" s="218"/>
      <c r="J714" s="218"/>
      <c r="K714" s="218"/>
      <c r="L714" s="219"/>
      <c r="M714" s="218"/>
      <c r="N714" s="254"/>
      <c r="O714" s="255"/>
      <c r="P714" s="293" t="str">
        <f>IF(G714="R",IF(OR(AND(実績自動車一覧!H714=SUM(実績事業所!$B$2-1),3&lt;実績自動車一覧!I714),AND(実績自動車一覧!H714=実績事業所!$B$2,4&gt;実績自動車一覧!I714)),"新規",""),"")</f>
        <v/>
      </c>
      <c r="Q714" s="290"/>
      <c r="R714" s="259"/>
      <c r="S714" s="204"/>
      <c r="T714" s="84"/>
      <c r="U714" s="85"/>
      <c r="V714" s="86"/>
      <c r="W714" s="87"/>
      <c r="X714" s="87"/>
      <c r="Y714" s="106"/>
      <c r="Z714" s="16"/>
      <c r="AA714" s="15" t="str">
        <f t="shared" si="266"/>
        <v/>
      </c>
      <c r="AB714" s="15" t="str">
        <f t="shared" si="267"/>
        <v/>
      </c>
      <c r="AC714" s="14" t="str">
        <f t="shared" si="268"/>
        <v/>
      </c>
      <c r="AD714" s="6" t="e">
        <f t="shared" si="269"/>
        <v>#N/A</v>
      </c>
      <c r="AE714" s="6" t="e">
        <f t="shared" si="270"/>
        <v>#N/A</v>
      </c>
      <c r="AF714" s="6" t="e">
        <f t="shared" si="271"/>
        <v>#N/A</v>
      </c>
      <c r="AG714" s="6" t="str">
        <f t="shared" si="272"/>
        <v/>
      </c>
      <c r="AH714" s="6">
        <f t="shared" si="273"/>
        <v>1</v>
      </c>
      <c r="AI714" s="6" t="e">
        <f t="shared" si="274"/>
        <v>#N/A</v>
      </c>
      <c r="AJ714" s="6" t="e">
        <f t="shared" si="275"/>
        <v>#N/A</v>
      </c>
      <c r="AK714" s="6" t="e">
        <f t="shared" si="276"/>
        <v>#N/A</v>
      </c>
      <c r="AL714" s="6" t="e">
        <f t="shared" si="277"/>
        <v>#N/A</v>
      </c>
      <c r="AM714" s="7" t="str">
        <f t="shared" si="278"/>
        <v xml:space="preserve"> </v>
      </c>
      <c r="AN714" s="6" t="e">
        <f t="shared" si="279"/>
        <v>#N/A</v>
      </c>
      <c r="AO714" s="6"/>
      <c r="AP714" s="6"/>
      <c r="AQ714" s="6"/>
      <c r="AR714" s="6"/>
      <c r="AS714" s="6"/>
      <c r="AT714" s="6"/>
      <c r="AU714" s="6"/>
      <c r="AV714" s="6"/>
      <c r="AW714" s="6">
        <f t="shared" si="280"/>
        <v>0</v>
      </c>
      <c r="AX714" s="6" t="e">
        <f t="shared" si="281"/>
        <v>#N/A</v>
      </c>
      <c r="AY714" s="6" t="str">
        <f t="shared" si="282"/>
        <v/>
      </c>
      <c r="AZ714" s="6" t="str">
        <f t="shared" si="283"/>
        <v/>
      </c>
      <c r="BA714" s="6" t="str">
        <f t="shared" si="284"/>
        <v/>
      </c>
      <c r="BB714" s="6" t="str">
        <f t="shared" si="285"/>
        <v/>
      </c>
      <c r="BC714" s="40"/>
      <c r="BI714" t="s">
        <v>611</v>
      </c>
      <c r="CS714" s="286"/>
      <c r="CT714" s="288"/>
      <c r="CU714" s="331" t="str">
        <f t="shared" si="264"/>
        <v/>
      </c>
      <c r="CV714" s="1" t="str">
        <f t="shared" si="286"/>
        <v/>
      </c>
      <c r="CW714" s="1" t="str">
        <f t="shared" si="287"/>
        <v/>
      </c>
      <c r="CZ714" s="343" t="str">
        <f t="shared" si="265"/>
        <v/>
      </c>
    </row>
    <row r="715" spans="1:104" s="1" customFormat="1" ht="13.5" customHeight="1" x14ac:dyDescent="0.2">
      <c r="A715" s="61">
        <v>700</v>
      </c>
      <c r="B715" s="218"/>
      <c r="C715" s="218"/>
      <c r="D715" s="218"/>
      <c r="E715" s="218"/>
      <c r="F715" s="218"/>
      <c r="G715" s="218"/>
      <c r="H715" s="218"/>
      <c r="I715" s="218"/>
      <c r="J715" s="218"/>
      <c r="K715" s="218"/>
      <c r="L715" s="219"/>
      <c r="M715" s="218"/>
      <c r="N715" s="254"/>
      <c r="O715" s="255"/>
      <c r="P715" s="293" t="str">
        <f>IF(G715="R",IF(OR(AND(実績自動車一覧!H715=SUM(実績事業所!$B$2-1),3&lt;実績自動車一覧!I715),AND(実績自動車一覧!H715=実績事業所!$B$2,4&gt;実績自動車一覧!I715)),"新規",""),"")</f>
        <v/>
      </c>
      <c r="Q715" s="290"/>
      <c r="R715" s="259"/>
      <c r="S715" s="204"/>
      <c r="T715" s="84"/>
      <c r="U715" s="85"/>
      <c r="V715" s="86"/>
      <c r="W715" s="87"/>
      <c r="X715" s="87"/>
      <c r="Y715" s="106"/>
      <c r="Z715" s="16"/>
      <c r="AA715" s="15" t="str">
        <f t="shared" si="266"/>
        <v/>
      </c>
      <c r="AB715" s="15" t="str">
        <f t="shared" si="267"/>
        <v/>
      </c>
      <c r="AC715" s="14" t="str">
        <f t="shared" si="268"/>
        <v/>
      </c>
      <c r="AD715" s="6" t="e">
        <f t="shared" si="269"/>
        <v>#N/A</v>
      </c>
      <c r="AE715" s="6" t="e">
        <f t="shared" si="270"/>
        <v>#N/A</v>
      </c>
      <c r="AF715" s="6" t="e">
        <f t="shared" si="271"/>
        <v>#N/A</v>
      </c>
      <c r="AG715" s="6" t="str">
        <f t="shared" si="272"/>
        <v/>
      </c>
      <c r="AH715" s="6">
        <f t="shared" si="273"/>
        <v>1</v>
      </c>
      <c r="AI715" s="6" t="e">
        <f t="shared" si="274"/>
        <v>#N/A</v>
      </c>
      <c r="AJ715" s="6" t="e">
        <f t="shared" si="275"/>
        <v>#N/A</v>
      </c>
      <c r="AK715" s="6" t="e">
        <f t="shared" si="276"/>
        <v>#N/A</v>
      </c>
      <c r="AL715" s="6" t="e">
        <f t="shared" si="277"/>
        <v>#N/A</v>
      </c>
      <c r="AM715" s="7" t="str">
        <f t="shared" si="278"/>
        <v xml:space="preserve"> </v>
      </c>
      <c r="AN715" s="6" t="e">
        <f t="shared" si="279"/>
        <v>#N/A</v>
      </c>
      <c r="AO715" s="6"/>
      <c r="AP715" s="6"/>
      <c r="AQ715" s="6"/>
      <c r="AR715" s="6"/>
      <c r="AS715" s="6"/>
      <c r="AT715" s="6"/>
      <c r="AU715" s="6"/>
      <c r="AV715" s="6"/>
      <c r="AW715" s="6">
        <f t="shared" si="280"/>
        <v>0</v>
      </c>
      <c r="AX715" s="6" t="e">
        <f t="shared" si="281"/>
        <v>#N/A</v>
      </c>
      <c r="AY715" s="6" t="str">
        <f t="shared" si="282"/>
        <v/>
      </c>
      <c r="AZ715" s="6" t="str">
        <f t="shared" si="283"/>
        <v/>
      </c>
      <c r="BA715" s="6" t="str">
        <f t="shared" si="284"/>
        <v/>
      </c>
      <c r="BB715" s="6" t="str">
        <f t="shared" si="285"/>
        <v/>
      </c>
      <c r="BC715" s="40"/>
      <c r="BI715" t="s">
        <v>612</v>
      </c>
      <c r="CS715" s="286"/>
      <c r="CT715" s="288"/>
      <c r="CU715" s="331" t="str">
        <f t="shared" si="264"/>
        <v/>
      </c>
      <c r="CV715" s="1" t="str">
        <f t="shared" si="286"/>
        <v/>
      </c>
      <c r="CW715" s="1" t="str">
        <f t="shared" si="287"/>
        <v/>
      </c>
      <c r="CZ715" s="343" t="str">
        <f t="shared" si="265"/>
        <v/>
      </c>
    </row>
    <row r="716" spans="1:104" s="1" customFormat="1" ht="13.5" customHeight="1" x14ac:dyDescent="0.2">
      <c r="A716" s="61">
        <v>701</v>
      </c>
      <c r="B716" s="218"/>
      <c r="C716" s="218"/>
      <c r="D716" s="218"/>
      <c r="E716" s="218"/>
      <c r="F716" s="218"/>
      <c r="G716" s="218"/>
      <c r="H716" s="218"/>
      <c r="I716" s="218"/>
      <c r="J716" s="218"/>
      <c r="K716" s="218"/>
      <c r="L716" s="219"/>
      <c r="M716" s="218"/>
      <c r="N716" s="254"/>
      <c r="O716" s="255"/>
      <c r="P716" s="293" t="str">
        <f>IF(G716="R",IF(OR(AND(実績自動車一覧!H716=SUM(実績事業所!$B$2-1),3&lt;実績自動車一覧!I716),AND(実績自動車一覧!H716=実績事業所!$B$2,4&gt;実績自動車一覧!I716)),"新規",""),"")</f>
        <v/>
      </c>
      <c r="Q716" s="290"/>
      <c r="R716" s="259"/>
      <c r="S716" s="204"/>
      <c r="T716" s="84"/>
      <c r="U716" s="85"/>
      <c r="V716" s="86"/>
      <c r="W716" s="87"/>
      <c r="X716" s="87"/>
      <c r="Y716" s="106"/>
      <c r="Z716" s="16"/>
      <c r="AA716" s="15" t="str">
        <f t="shared" si="266"/>
        <v/>
      </c>
      <c r="AB716" s="15" t="str">
        <f t="shared" si="267"/>
        <v/>
      </c>
      <c r="AC716" s="14" t="str">
        <f t="shared" si="268"/>
        <v/>
      </c>
      <c r="AD716" s="6" t="e">
        <f t="shared" si="269"/>
        <v>#N/A</v>
      </c>
      <c r="AE716" s="6" t="e">
        <f t="shared" si="270"/>
        <v>#N/A</v>
      </c>
      <c r="AF716" s="6" t="e">
        <f t="shared" si="271"/>
        <v>#N/A</v>
      </c>
      <c r="AG716" s="6" t="str">
        <f t="shared" si="272"/>
        <v/>
      </c>
      <c r="AH716" s="6">
        <f t="shared" si="273"/>
        <v>1</v>
      </c>
      <c r="AI716" s="6" t="e">
        <f t="shared" si="274"/>
        <v>#N/A</v>
      </c>
      <c r="AJ716" s="6" t="e">
        <f t="shared" si="275"/>
        <v>#N/A</v>
      </c>
      <c r="AK716" s="6" t="e">
        <f t="shared" si="276"/>
        <v>#N/A</v>
      </c>
      <c r="AL716" s="6" t="e">
        <f t="shared" si="277"/>
        <v>#N/A</v>
      </c>
      <c r="AM716" s="7" t="str">
        <f t="shared" si="278"/>
        <v xml:space="preserve"> </v>
      </c>
      <c r="AN716" s="6" t="e">
        <f t="shared" si="279"/>
        <v>#N/A</v>
      </c>
      <c r="AO716" s="6"/>
      <c r="AP716" s="6"/>
      <c r="AQ716" s="6"/>
      <c r="AR716" s="6"/>
      <c r="AS716" s="6"/>
      <c r="AT716" s="6"/>
      <c r="AU716" s="6"/>
      <c r="AV716" s="6"/>
      <c r="AW716" s="6">
        <f t="shared" si="280"/>
        <v>0</v>
      </c>
      <c r="AX716" s="6" t="e">
        <f t="shared" si="281"/>
        <v>#N/A</v>
      </c>
      <c r="AY716" s="6" t="str">
        <f t="shared" si="282"/>
        <v/>
      </c>
      <c r="AZ716" s="6" t="str">
        <f t="shared" si="283"/>
        <v/>
      </c>
      <c r="BA716" s="6" t="str">
        <f t="shared" si="284"/>
        <v/>
      </c>
      <c r="BB716" s="6" t="str">
        <f t="shared" si="285"/>
        <v/>
      </c>
      <c r="BC716" s="40"/>
      <c r="BI716" t="s">
        <v>613</v>
      </c>
      <c r="CS716" s="286"/>
      <c r="CT716" s="288"/>
      <c r="CU716" s="331" t="str">
        <f t="shared" si="264"/>
        <v/>
      </c>
      <c r="CV716" s="1" t="str">
        <f t="shared" si="286"/>
        <v/>
      </c>
      <c r="CW716" s="1" t="str">
        <f t="shared" si="287"/>
        <v/>
      </c>
      <c r="CZ716" s="343" t="str">
        <f t="shared" si="265"/>
        <v/>
      </c>
    </row>
    <row r="717" spans="1:104" s="1" customFormat="1" ht="13.5" customHeight="1" x14ac:dyDescent="0.2">
      <c r="A717" s="61">
        <v>702</v>
      </c>
      <c r="B717" s="218"/>
      <c r="C717" s="218"/>
      <c r="D717" s="218"/>
      <c r="E717" s="218"/>
      <c r="F717" s="218"/>
      <c r="G717" s="218"/>
      <c r="H717" s="218"/>
      <c r="I717" s="218"/>
      <c r="J717" s="218"/>
      <c r="K717" s="218"/>
      <c r="L717" s="219"/>
      <c r="M717" s="218"/>
      <c r="N717" s="254"/>
      <c r="O717" s="255"/>
      <c r="P717" s="293" t="str">
        <f>IF(G717="R",IF(OR(AND(実績自動車一覧!H717=SUM(実績事業所!$B$2-1),3&lt;実績自動車一覧!I717),AND(実績自動車一覧!H717=実績事業所!$B$2,4&gt;実績自動車一覧!I717)),"新規",""),"")</f>
        <v/>
      </c>
      <c r="Q717" s="290"/>
      <c r="R717" s="259"/>
      <c r="S717" s="204"/>
      <c r="T717" s="84"/>
      <c r="U717" s="85"/>
      <c r="V717" s="86"/>
      <c r="W717" s="87"/>
      <c r="X717" s="87"/>
      <c r="Y717" s="106"/>
      <c r="Z717" s="16"/>
      <c r="AA717" s="15" t="str">
        <f t="shared" si="266"/>
        <v/>
      </c>
      <c r="AB717" s="15" t="str">
        <f t="shared" si="267"/>
        <v/>
      </c>
      <c r="AC717" s="14" t="str">
        <f t="shared" si="268"/>
        <v/>
      </c>
      <c r="AD717" s="6" t="e">
        <f t="shared" si="269"/>
        <v>#N/A</v>
      </c>
      <c r="AE717" s="6" t="e">
        <f t="shared" si="270"/>
        <v>#N/A</v>
      </c>
      <c r="AF717" s="6" t="e">
        <f t="shared" si="271"/>
        <v>#N/A</v>
      </c>
      <c r="AG717" s="6" t="str">
        <f t="shared" si="272"/>
        <v/>
      </c>
      <c r="AH717" s="6">
        <f t="shared" si="273"/>
        <v>1</v>
      </c>
      <c r="AI717" s="6" t="e">
        <f t="shared" si="274"/>
        <v>#N/A</v>
      </c>
      <c r="AJ717" s="6" t="e">
        <f t="shared" si="275"/>
        <v>#N/A</v>
      </c>
      <c r="AK717" s="6" t="e">
        <f t="shared" si="276"/>
        <v>#N/A</v>
      </c>
      <c r="AL717" s="6" t="e">
        <f t="shared" si="277"/>
        <v>#N/A</v>
      </c>
      <c r="AM717" s="7" t="str">
        <f t="shared" si="278"/>
        <v xml:space="preserve"> </v>
      </c>
      <c r="AN717" s="6" t="e">
        <f t="shared" si="279"/>
        <v>#N/A</v>
      </c>
      <c r="AO717" s="6"/>
      <c r="AP717" s="6"/>
      <c r="AQ717" s="6"/>
      <c r="AR717" s="6"/>
      <c r="AS717" s="6"/>
      <c r="AT717" s="6"/>
      <c r="AU717" s="6"/>
      <c r="AV717" s="6"/>
      <c r="AW717" s="6">
        <f t="shared" si="280"/>
        <v>0</v>
      </c>
      <c r="AX717" s="6" t="e">
        <f t="shared" si="281"/>
        <v>#N/A</v>
      </c>
      <c r="AY717" s="6" t="str">
        <f t="shared" si="282"/>
        <v/>
      </c>
      <c r="AZ717" s="6" t="str">
        <f t="shared" si="283"/>
        <v/>
      </c>
      <c r="BA717" s="6" t="str">
        <f t="shared" si="284"/>
        <v/>
      </c>
      <c r="BB717" s="6" t="str">
        <f t="shared" si="285"/>
        <v/>
      </c>
      <c r="BC717" s="40"/>
      <c r="BI717" t="s">
        <v>614</v>
      </c>
      <c r="CS717" s="286"/>
      <c r="CT717" s="288"/>
      <c r="CU717" s="331" t="str">
        <f t="shared" si="264"/>
        <v/>
      </c>
      <c r="CV717" s="1" t="str">
        <f t="shared" si="286"/>
        <v/>
      </c>
      <c r="CW717" s="1" t="str">
        <f t="shared" si="287"/>
        <v/>
      </c>
      <c r="CZ717" s="343" t="str">
        <f t="shared" si="265"/>
        <v/>
      </c>
    </row>
    <row r="718" spans="1:104" s="1" customFormat="1" ht="13.5" customHeight="1" x14ac:dyDescent="0.2">
      <c r="A718" s="61">
        <v>703</v>
      </c>
      <c r="B718" s="218"/>
      <c r="C718" s="218"/>
      <c r="D718" s="218"/>
      <c r="E718" s="218"/>
      <c r="F718" s="218"/>
      <c r="G718" s="218"/>
      <c r="H718" s="218"/>
      <c r="I718" s="218"/>
      <c r="J718" s="218"/>
      <c r="K718" s="218"/>
      <c r="L718" s="219"/>
      <c r="M718" s="218"/>
      <c r="N718" s="254"/>
      <c r="O718" s="255"/>
      <c r="P718" s="293" t="str">
        <f>IF(G718="R",IF(OR(AND(実績自動車一覧!H718=SUM(実績事業所!$B$2-1),3&lt;実績自動車一覧!I718),AND(実績自動車一覧!H718=実績事業所!$B$2,4&gt;実績自動車一覧!I718)),"新規",""),"")</f>
        <v/>
      </c>
      <c r="Q718" s="290"/>
      <c r="R718" s="259"/>
      <c r="S718" s="204"/>
      <c r="T718" s="84"/>
      <c r="U718" s="85"/>
      <c r="V718" s="86"/>
      <c r="W718" s="87"/>
      <c r="X718" s="87"/>
      <c r="Y718" s="106"/>
      <c r="Z718" s="16"/>
      <c r="AA718" s="15" t="str">
        <f t="shared" si="266"/>
        <v/>
      </c>
      <c r="AB718" s="15" t="str">
        <f t="shared" si="267"/>
        <v/>
      </c>
      <c r="AC718" s="14" t="str">
        <f t="shared" si="268"/>
        <v/>
      </c>
      <c r="AD718" s="6" t="e">
        <f t="shared" si="269"/>
        <v>#N/A</v>
      </c>
      <c r="AE718" s="6" t="e">
        <f t="shared" si="270"/>
        <v>#N/A</v>
      </c>
      <c r="AF718" s="6" t="e">
        <f t="shared" si="271"/>
        <v>#N/A</v>
      </c>
      <c r="AG718" s="6" t="str">
        <f t="shared" si="272"/>
        <v/>
      </c>
      <c r="AH718" s="6">
        <f t="shared" si="273"/>
        <v>1</v>
      </c>
      <c r="AI718" s="6" t="e">
        <f t="shared" si="274"/>
        <v>#N/A</v>
      </c>
      <c r="AJ718" s="6" t="e">
        <f t="shared" si="275"/>
        <v>#N/A</v>
      </c>
      <c r="AK718" s="6" t="e">
        <f t="shared" si="276"/>
        <v>#N/A</v>
      </c>
      <c r="AL718" s="6" t="e">
        <f t="shared" si="277"/>
        <v>#N/A</v>
      </c>
      <c r="AM718" s="7" t="str">
        <f t="shared" si="278"/>
        <v xml:space="preserve"> </v>
      </c>
      <c r="AN718" s="6" t="e">
        <f t="shared" si="279"/>
        <v>#N/A</v>
      </c>
      <c r="AO718" s="6"/>
      <c r="AP718" s="6"/>
      <c r="AQ718" s="6"/>
      <c r="AR718" s="6"/>
      <c r="AS718" s="6"/>
      <c r="AT718" s="6"/>
      <c r="AU718" s="6"/>
      <c r="AV718" s="6"/>
      <c r="AW718" s="6">
        <f t="shared" si="280"/>
        <v>0</v>
      </c>
      <c r="AX718" s="6" t="e">
        <f t="shared" si="281"/>
        <v>#N/A</v>
      </c>
      <c r="AY718" s="6" t="str">
        <f t="shared" si="282"/>
        <v/>
      </c>
      <c r="AZ718" s="6" t="str">
        <f t="shared" si="283"/>
        <v/>
      </c>
      <c r="BA718" s="6" t="str">
        <f t="shared" si="284"/>
        <v/>
      </c>
      <c r="BB718" s="6" t="str">
        <f t="shared" si="285"/>
        <v/>
      </c>
      <c r="BC718" s="40"/>
      <c r="BI718" t="s">
        <v>615</v>
      </c>
      <c r="CS718" s="286"/>
      <c r="CT718" s="288"/>
      <c r="CU718" s="331" t="str">
        <f t="shared" si="264"/>
        <v/>
      </c>
      <c r="CV718" s="1" t="str">
        <f t="shared" si="286"/>
        <v/>
      </c>
      <c r="CW718" s="1" t="str">
        <f t="shared" si="287"/>
        <v/>
      </c>
      <c r="CZ718" s="343" t="str">
        <f t="shared" si="265"/>
        <v/>
      </c>
    </row>
    <row r="719" spans="1:104" s="1" customFormat="1" ht="13.5" customHeight="1" x14ac:dyDescent="0.2">
      <c r="A719" s="61">
        <v>704</v>
      </c>
      <c r="B719" s="218"/>
      <c r="C719" s="218"/>
      <c r="D719" s="218"/>
      <c r="E719" s="218"/>
      <c r="F719" s="218"/>
      <c r="G719" s="218"/>
      <c r="H719" s="218"/>
      <c r="I719" s="218"/>
      <c r="J719" s="218"/>
      <c r="K719" s="218"/>
      <c r="L719" s="219"/>
      <c r="M719" s="218"/>
      <c r="N719" s="254"/>
      <c r="O719" s="255"/>
      <c r="P719" s="293" t="str">
        <f>IF(G719="R",IF(OR(AND(実績自動車一覧!H719=SUM(実績事業所!$B$2-1),3&lt;実績自動車一覧!I719),AND(実績自動車一覧!H719=実績事業所!$B$2,4&gt;実績自動車一覧!I719)),"新規",""),"")</f>
        <v/>
      </c>
      <c r="Q719" s="290"/>
      <c r="R719" s="259"/>
      <c r="S719" s="204"/>
      <c r="T719" s="84"/>
      <c r="U719" s="85"/>
      <c r="V719" s="86"/>
      <c r="W719" s="87"/>
      <c r="X719" s="87"/>
      <c r="Y719" s="106"/>
      <c r="Z719" s="16"/>
      <c r="AA719" s="15" t="str">
        <f t="shared" si="266"/>
        <v/>
      </c>
      <c r="AB719" s="15" t="str">
        <f t="shared" si="267"/>
        <v/>
      </c>
      <c r="AC719" s="14" t="str">
        <f t="shared" si="268"/>
        <v/>
      </c>
      <c r="AD719" s="6" t="e">
        <f t="shared" si="269"/>
        <v>#N/A</v>
      </c>
      <c r="AE719" s="6" t="e">
        <f t="shared" si="270"/>
        <v>#N/A</v>
      </c>
      <c r="AF719" s="6" t="e">
        <f t="shared" si="271"/>
        <v>#N/A</v>
      </c>
      <c r="AG719" s="6" t="str">
        <f t="shared" si="272"/>
        <v/>
      </c>
      <c r="AH719" s="6">
        <f t="shared" si="273"/>
        <v>1</v>
      </c>
      <c r="AI719" s="6" t="e">
        <f t="shared" si="274"/>
        <v>#N/A</v>
      </c>
      <c r="AJ719" s="6" t="e">
        <f t="shared" si="275"/>
        <v>#N/A</v>
      </c>
      <c r="AK719" s="6" t="e">
        <f t="shared" si="276"/>
        <v>#N/A</v>
      </c>
      <c r="AL719" s="6" t="e">
        <f t="shared" si="277"/>
        <v>#N/A</v>
      </c>
      <c r="AM719" s="7" t="str">
        <f t="shared" si="278"/>
        <v xml:space="preserve"> </v>
      </c>
      <c r="AN719" s="6" t="e">
        <f t="shared" si="279"/>
        <v>#N/A</v>
      </c>
      <c r="AO719" s="6"/>
      <c r="AP719" s="6"/>
      <c r="AQ719" s="6"/>
      <c r="AR719" s="6"/>
      <c r="AS719" s="6"/>
      <c r="AT719" s="6"/>
      <c r="AU719" s="6"/>
      <c r="AV719" s="6"/>
      <c r="AW719" s="6">
        <f t="shared" si="280"/>
        <v>0</v>
      </c>
      <c r="AX719" s="6" t="e">
        <f t="shared" si="281"/>
        <v>#N/A</v>
      </c>
      <c r="AY719" s="6" t="str">
        <f t="shared" si="282"/>
        <v/>
      </c>
      <c r="AZ719" s="6" t="str">
        <f t="shared" si="283"/>
        <v/>
      </c>
      <c r="BA719" s="6" t="str">
        <f t="shared" si="284"/>
        <v/>
      </c>
      <c r="BB719" s="6" t="str">
        <f t="shared" si="285"/>
        <v/>
      </c>
      <c r="BC719" s="40"/>
      <c r="BI719" t="s">
        <v>616</v>
      </c>
      <c r="CS719" s="286"/>
      <c r="CT719" s="288"/>
      <c r="CU719" s="331" t="str">
        <f t="shared" si="264"/>
        <v/>
      </c>
      <c r="CV719" s="1" t="str">
        <f t="shared" si="286"/>
        <v/>
      </c>
      <c r="CW719" s="1" t="str">
        <f t="shared" si="287"/>
        <v/>
      </c>
      <c r="CZ719" s="343" t="str">
        <f t="shared" si="265"/>
        <v/>
      </c>
    </row>
    <row r="720" spans="1:104" s="1" customFormat="1" ht="13.5" customHeight="1" x14ac:dyDescent="0.2">
      <c r="A720" s="61">
        <v>705</v>
      </c>
      <c r="B720" s="218"/>
      <c r="C720" s="218"/>
      <c r="D720" s="218"/>
      <c r="E720" s="218"/>
      <c r="F720" s="218"/>
      <c r="G720" s="218"/>
      <c r="H720" s="218"/>
      <c r="I720" s="218"/>
      <c r="J720" s="218"/>
      <c r="K720" s="218"/>
      <c r="L720" s="219"/>
      <c r="M720" s="218"/>
      <c r="N720" s="254"/>
      <c r="O720" s="255"/>
      <c r="P720" s="293" t="str">
        <f>IF(G720="R",IF(OR(AND(実績自動車一覧!H720=SUM(実績事業所!$B$2-1),3&lt;実績自動車一覧!I720),AND(実績自動車一覧!H720=実績事業所!$B$2,4&gt;実績自動車一覧!I720)),"新規",""),"")</f>
        <v/>
      </c>
      <c r="Q720" s="290"/>
      <c r="R720" s="259"/>
      <c r="S720" s="204"/>
      <c r="T720" s="84"/>
      <c r="U720" s="85"/>
      <c r="V720" s="86"/>
      <c r="W720" s="87"/>
      <c r="X720" s="87"/>
      <c r="Y720" s="106"/>
      <c r="Z720" s="16"/>
      <c r="AA720" s="15" t="str">
        <f t="shared" si="266"/>
        <v/>
      </c>
      <c r="AB720" s="15" t="str">
        <f t="shared" si="267"/>
        <v/>
      </c>
      <c r="AC720" s="14" t="str">
        <f t="shared" si="268"/>
        <v/>
      </c>
      <c r="AD720" s="6" t="e">
        <f t="shared" si="269"/>
        <v>#N/A</v>
      </c>
      <c r="AE720" s="6" t="e">
        <f t="shared" si="270"/>
        <v>#N/A</v>
      </c>
      <c r="AF720" s="6" t="e">
        <f t="shared" si="271"/>
        <v>#N/A</v>
      </c>
      <c r="AG720" s="6" t="str">
        <f t="shared" si="272"/>
        <v/>
      </c>
      <c r="AH720" s="6">
        <f t="shared" si="273"/>
        <v>1</v>
      </c>
      <c r="AI720" s="6" t="e">
        <f t="shared" si="274"/>
        <v>#N/A</v>
      </c>
      <c r="AJ720" s="6" t="e">
        <f t="shared" si="275"/>
        <v>#N/A</v>
      </c>
      <c r="AK720" s="6" t="e">
        <f t="shared" si="276"/>
        <v>#N/A</v>
      </c>
      <c r="AL720" s="6" t="e">
        <f t="shared" si="277"/>
        <v>#N/A</v>
      </c>
      <c r="AM720" s="7" t="str">
        <f t="shared" si="278"/>
        <v xml:space="preserve"> </v>
      </c>
      <c r="AN720" s="6" t="e">
        <f t="shared" si="279"/>
        <v>#N/A</v>
      </c>
      <c r="AO720" s="6"/>
      <c r="AP720" s="6"/>
      <c r="AQ720" s="6"/>
      <c r="AR720" s="6"/>
      <c r="AS720" s="6"/>
      <c r="AT720" s="6"/>
      <c r="AU720" s="6"/>
      <c r="AV720" s="6"/>
      <c r="AW720" s="6">
        <f t="shared" si="280"/>
        <v>0</v>
      </c>
      <c r="AX720" s="6" t="e">
        <f t="shared" si="281"/>
        <v>#N/A</v>
      </c>
      <c r="AY720" s="6" t="str">
        <f t="shared" si="282"/>
        <v/>
      </c>
      <c r="AZ720" s="6" t="str">
        <f t="shared" si="283"/>
        <v/>
      </c>
      <c r="BA720" s="6" t="str">
        <f t="shared" si="284"/>
        <v/>
      </c>
      <c r="BB720" s="6" t="str">
        <f t="shared" si="285"/>
        <v/>
      </c>
      <c r="BC720" s="40"/>
      <c r="BI720" t="s">
        <v>617</v>
      </c>
      <c r="CS720" s="286"/>
      <c r="CT720" s="288"/>
      <c r="CU720" s="331" t="str">
        <f t="shared" si="264"/>
        <v/>
      </c>
      <c r="CV720" s="1" t="str">
        <f t="shared" si="286"/>
        <v/>
      </c>
      <c r="CW720" s="1" t="str">
        <f t="shared" si="287"/>
        <v/>
      </c>
      <c r="CZ720" s="343" t="str">
        <f t="shared" si="265"/>
        <v/>
      </c>
    </row>
    <row r="721" spans="1:104" s="1" customFormat="1" ht="13.5" customHeight="1" x14ac:dyDescent="0.2">
      <c r="A721" s="61">
        <v>706</v>
      </c>
      <c r="B721" s="218"/>
      <c r="C721" s="218"/>
      <c r="D721" s="218"/>
      <c r="E721" s="218"/>
      <c r="F721" s="218"/>
      <c r="G721" s="218"/>
      <c r="H721" s="218"/>
      <c r="I721" s="218"/>
      <c r="J721" s="218"/>
      <c r="K721" s="218"/>
      <c r="L721" s="219"/>
      <c r="M721" s="218"/>
      <c r="N721" s="254"/>
      <c r="O721" s="255"/>
      <c r="P721" s="293" t="str">
        <f>IF(G721="R",IF(OR(AND(実績自動車一覧!H721=SUM(実績事業所!$B$2-1),3&lt;実績自動車一覧!I721),AND(実績自動車一覧!H721=実績事業所!$B$2,4&gt;実績自動車一覧!I721)),"新規",""),"")</f>
        <v/>
      </c>
      <c r="Q721" s="290"/>
      <c r="R721" s="259"/>
      <c r="S721" s="204"/>
      <c r="T721" s="84"/>
      <c r="U721" s="85"/>
      <c r="V721" s="86"/>
      <c r="W721" s="87"/>
      <c r="X721" s="87"/>
      <c r="Y721" s="106"/>
      <c r="Z721" s="16"/>
      <c r="AA721" s="15" t="str">
        <f t="shared" si="266"/>
        <v/>
      </c>
      <c r="AB721" s="15" t="str">
        <f t="shared" si="267"/>
        <v/>
      </c>
      <c r="AC721" s="14" t="str">
        <f t="shared" si="268"/>
        <v/>
      </c>
      <c r="AD721" s="6" t="e">
        <f t="shared" si="269"/>
        <v>#N/A</v>
      </c>
      <c r="AE721" s="6" t="e">
        <f t="shared" si="270"/>
        <v>#N/A</v>
      </c>
      <c r="AF721" s="6" t="e">
        <f t="shared" si="271"/>
        <v>#N/A</v>
      </c>
      <c r="AG721" s="6" t="str">
        <f t="shared" si="272"/>
        <v/>
      </c>
      <c r="AH721" s="6">
        <f t="shared" si="273"/>
        <v>1</v>
      </c>
      <c r="AI721" s="6" t="e">
        <f t="shared" si="274"/>
        <v>#N/A</v>
      </c>
      <c r="AJ721" s="6" t="e">
        <f t="shared" si="275"/>
        <v>#N/A</v>
      </c>
      <c r="AK721" s="6" t="e">
        <f t="shared" si="276"/>
        <v>#N/A</v>
      </c>
      <c r="AL721" s="6" t="e">
        <f t="shared" si="277"/>
        <v>#N/A</v>
      </c>
      <c r="AM721" s="7" t="str">
        <f t="shared" si="278"/>
        <v xml:space="preserve"> </v>
      </c>
      <c r="AN721" s="6" t="e">
        <f t="shared" si="279"/>
        <v>#N/A</v>
      </c>
      <c r="AO721" s="6"/>
      <c r="AP721" s="6"/>
      <c r="AQ721" s="6"/>
      <c r="AR721" s="6"/>
      <c r="AS721" s="6"/>
      <c r="AT721" s="6"/>
      <c r="AU721" s="6"/>
      <c r="AV721" s="6"/>
      <c r="AW721" s="6">
        <f t="shared" si="280"/>
        <v>0</v>
      </c>
      <c r="AX721" s="6" t="e">
        <f t="shared" si="281"/>
        <v>#N/A</v>
      </c>
      <c r="AY721" s="6" t="str">
        <f t="shared" si="282"/>
        <v/>
      </c>
      <c r="AZ721" s="6" t="str">
        <f t="shared" si="283"/>
        <v/>
      </c>
      <c r="BA721" s="6" t="str">
        <f t="shared" si="284"/>
        <v/>
      </c>
      <c r="BB721" s="6" t="str">
        <f t="shared" si="285"/>
        <v/>
      </c>
      <c r="BC721" s="40"/>
      <c r="BI721" t="s">
        <v>618</v>
      </c>
      <c r="CS721" s="286"/>
      <c r="CT721" s="288"/>
      <c r="CU721" s="331" t="str">
        <f t="shared" ref="CU721:CU784" si="288">IFERROR(VLOOKUP(AL721,$CQ$17:$CR$33,2,0),"")</f>
        <v/>
      </c>
      <c r="CV721" s="1" t="str">
        <f t="shared" si="286"/>
        <v/>
      </c>
      <c r="CW721" s="1" t="str">
        <f t="shared" si="287"/>
        <v/>
      </c>
      <c r="CZ721" s="343" t="str">
        <f t="shared" ref="CZ721:CZ784" si="289">IF(
  OR(
    AND(D721&gt;=480, D721&lt;=498),
    AND(D721&gt;=580, D721&lt;=598),
    AND(D721&gt;=680, D721&lt;=698),
    AND(D721&gt;=780, D721&lt;=798)
  ),
  "※軽自動車は報告の対象外です。",
  ""
)</f>
        <v/>
      </c>
    </row>
    <row r="722" spans="1:104" s="1" customFormat="1" ht="13.5" customHeight="1" x14ac:dyDescent="0.2">
      <c r="A722" s="61">
        <v>707</v>
      </c>
      <c r="B722" s="218"/>
      <c r="C722" s="218"/>
      <c r="D722" s="218"/>
      <c r="E722" s="218"/>
      <c r="F722" s="218"/>
      <c r="G722" s="218"/>
      <c r="H722" s="218"/>
      <c r="I722" s="218"/>
      <c r="J722" s="218"/>
      <c r="K722" s="218"/>
      <c r="L722" s="219"/>
      <c r="M722" s="218"/>
      <c r="N722" s="254"/>
      <c r="O722" s="255"/>
      <c r="P722" s="293" t="str">
        <f>IF(G722="R",IF(OR(AND(実績自動車一覧!H722=SUM(実績事業所!$B$2-1),3&lt;実績自動車一覧!I722),AND(実績自動車一覧!H722=実績事業所!$B$2,4&gt;実績自動車一覧!I722)),"新規",""),"")</f>
        <v/>
      </c>
      <c r="Q722" s="290"/>
      <c r="R722" s="259"/>
      <c r="S722" s="204"/>
      <c r="T722" s="84"/>
      <c r="U722" s="85"/>
      <c r="V722" s="86"/>
      <c r="W722" s="87"/>
      <c r="X722" s="87"/>
      <c r="Y722" s="106"/>
      <c r="Z722" s="16"/>
      <c r="AA722" s="15" t="str">
        <f t="shared" si="266"/>
        <v/>
      </c>
      <c r="AB722" s="15" t="str">
        <f t="shared" si="267"/>
        <v/>
      </c>
      <c r="AC722" s="14" t="str">
        <f t="shared" si="268"/>
        <v/>
      </c>
      <c r="AD722" s="6" t="e">
        <f t="shared" si="269"/>
        <v>#N/A</v>
      </c>
      <c r="AE722" s="6" t="e">
        <f t="shared" si="270"/>
        <v>#N/A</v>
      </c>
      <c r="AF722" s="6" t="e">
        <f t="shared" si="271"/>
        <v>#N/A</v>
      </c>
      <c r="AG722" s="6" t="str">
        <f t="shared" si="272"/>
        <v/>
      </c>
      <c r="AH722" s="6">
        <f t="shared" si="273"/>
        <v>1</v>
      </c>
      <c r="AI722" s="6" t="e">
        <f t="shared" si="274"/>
        <v>#N/A</v>
      </c>
      <c r="AJ722" s="6" t="e">
        <f t="shared" si="275"/>
        <v>#N/A</v>
      </c>
      <c r="AK722" s="6" t="e">
        <f t="shared" si="276"/>
        <v>#N/A</v>
      </c>
      <c r="AL722" s="6" t="e">
        <f t="shared" si="277"/>
        <v>#N/A</v>
      </c>
      <c r="AM722" s="7" t="str">
        <f t="shared" si="278"/>
        <v xml:space="preserve"> </v>
      </c>
      <c r="AN722" s="6" t="e">
        <f t="shared" si="279"/>
        <v>#N/A</v>
      </c>
      <c r="AO722" s="6"/>
      <c r="AP722" s="6"/>
      <c r="AQ722" s="6"/>
      <c r="AR722" s="6"/>
      <c r="AS722" s="6"/>
      <c r="AT722" s="6"/>
      <c r="AU722" s="6"/>
      <c r="AV722" s="6"/>
      <c r="AW722" s="6">
        <f t="shared" si="280"/>
        <v>0</v>
      </c>
      <c r="AX722" s="6" t="e">
        <f t="shared" si="281"/>
        <v>#N/A</v>
      </c>
      <c r="AY722" s="6" t="str">
        <f t="shared" si="282"/>
        <v/>
      </c>
      <c r="AZ722" s="6" t="str">
        <f t="shared" si="283"/>
        <v/>
      </c>
      <c r="BA722" s="6" t="str">
        <f t="shared" si="284"/>
        <v/>
      </c>
      <c r="BB722" s="6" t="str">
        <f t="shared" si="285"/>
        <v/>
      </c>
      <c r="BC722" s="40"/>
      <c r="BI722" t="s">
        <v>619</v>
      </c>
      <c r="CS722" s="286"/>
      <c r="CT722" s="288"/>
      <c r="CU722" s="331" t="str">
        <f t="shared" si="288"/>
        <v/>
      </c>
      <c r="CV722" s="1" t="str">
        <f t="shared" si="286"/>
        <v/>
      </c>
      <c r="CW722" s="1" t="str">
        <f t="shared" si="287"/>
        <v/>
      </c>
      <c r="CZ722" s="343" t="str">
        <f t="shared" si="289"/>
        <v/>
      </c>
    </row>
    <row r="723" spans="1:104" s="1" customFormat="1" ht="13.5" customHeight="1" x14ac:dyDescent="0.2">
      <c r="A723" s="61">
        <v>708</v>
      </c>
      <c r="B723" s="218"/>
      <c r="C723" s="218"/>
      <c r="D723" s="218"/>
      <c r="E723" s="218"/>
      <c r="F723" s="218"/>
      <c r="G723" s="218"/>
      <c r="H723" s="218"/>
      <c r="I723" s="218"/>
      <c r="J723" s="218"/>
      <c r="K723" s="218"/>
      <c r="L723" s="219"/>
      <c r="M723" s="218"/>
      <c r="N723" s="254"/>
      <c r="O723" s="255"/>
      <c r="P723" s="293" t="str">
        <f>IF(G723="R",IF(OR(AND(実績自動車一覧!H723=SUM(実績事業所!$B$2-1),3&lt;実績自動車一覧!I723),AND(実績自動車一覧!H723=実績事業所!$B$2,4&gt;実績自動車一覧!I723)),"新規",""),"")</f>
        <v/>
      </c>
      <c r="Q723" s="290"/>
      <c r="R723" s="259"/>
      <c r="S723" s="204"/>
      <c r="T723" s="84"/>
      <c r="U723" s="85"/>
      <c r="V723" s="86"/>
      <c r="W723" s="87"/>
      <c r="X723" s="87"/>
      <c r="Y723" s="106"/>
      <c r="Z723" s="16"/>
      <c r="AA723" s="15" t="str">
        <f t="shared" si="266"/>
        <v/>
      </c>
      <c r="AB723" s="15" t="str">
        <f t="shared" si="267"/>
        <v/>
      </c>
      <c r="AC723" s="14" t="str">
        <f t="shared" si="268"/>
        <v/>
      </c>
      <c r="AD723" s="6" t="e">
        <f t="shared" si="269"/>
        <v>#N/A</v>
      </c>
      <c r="AE723" s="6" t="e">
        <f t="shared" si="270"/>
        <v>#N/A</v>
      </c>
      <c r="AF723" s="6" t="e">
        <f t="shared" si="271"/>
        <v>#N/A</v>
      </c>
      <c r="AG723" s="6" t="str">
        <f t="shared" si="272"/>
        <v/>
      </c>
      <c r="AH723" s="6">
        <f t="shared" si="273"/>
        <v>1</v>
      </c>
      <c r="AI723" s="6" t="e">
        <f t="shared" si="274"/>
        <v>#N/A</v>
      </c>
      <c r="AJ723" s="6" t="e">
        <f t="shared" si="275"/>
        <v>#N/A</v>
      </c>
      <c r="AK723" s="6" t="e">
        <f t="shared" si="276"/>
        <v>#N/A</v>
      </c>
      <c r="AL723" s="6" t="e">
        <f t="shared" si="277"/>
        <v>#N/A</v>
      </c>
      <c r="AM723" s="7" t="str">
        <f t="shared" si="278"/>
        <v xml:space="preserve"> </v>
      </c>
      <c r="AN723" s="6" t="e">
        <f t="shared" si="279"/>
        <v>#N/A</v>
      </c>
      <c r="AO723" s="6"/>
      <c r="AP723" s="6"/>
      <c r="AQ723" s="6"/>
      <c r="AR723" s="6"/>
      <c r="AS723" s="6"/>
      <c r="AT723" s="6"/>
      <c r="AU723" s="6"/>
      <c r="AV723" s="6"/>
      <c r="AW723" s="6">
        <f t="shared" si="280"/>
        <v>0</v>
      </c>
      <c r="AX723" s="6" t="e">
        <f t="shared" si="281"/>
        <v>#N/A</v>
      </c>
      <c r="AY723" s="6" t="str">
        <f t="shared" si="282"/>
        <v/>
      </c>
      <c r="AZ723" s="6" t="str">
        <f t="shared" si="283"/>
        <v/>
      </c>
      <c r="BA723" s="6" t="str">
        <f t="shared" si="284"/>
        <v/>
      </c>
      <c r="BB723" s="6" t="str">
        <f t="shared" si="285"/>
        <v/>
      </c>
      <c r="BC723" s="40"/>
      <c r="BI723" t="s">
        <v>1092</v>
      </c>
      <c r="CS723" s="286"/>
      <c r="CT723" s="288"/>
      <c r="CU723" s="331" t="str">
        <f t="shared" si="288"/>
        <v/>
      </c>
      <c r="CV723" s="1" t="str">
        <f t="shared" si="286"/>
        <v/>
      </c>
      <c r="CW723" s="1" t="str">
        <f t="shared" si="287"/>
        <v/>
      </c>
      <c r="CZ723" s="343" t="str">
        <f t="shared" si="289"/>
        <v/>
      </c>
    </row>
    <row r="724" spans="1:104" s="1" customFormat="1" ht="13.5" customHeight="1" x14ac:dyDescent="0.2">
      <c r="A724" s="61">
        <v>709</v>
      </c>
      <c r="B724" s="218"/>
      <c r="C724" s="218"/>
      <c r="D724" s="218"/>
      <c r="E724" s="218"/>
      <c r="F724" s="218"/>
      <c r="G724" s="218"/>
      <c r="H724" s="218"/>
      <c r="I724" s="218"/>
      <c r="J724" s="218"/>
      <c r="K724" s="218"/>
      <c r="L724" s="219"/>
      <c r="M724" s="218"/>
      <c r="N724" s="254"/>
      <c r="O724" s="255"/>
      <c r="P724" s="293" t="str">
        <f>IF(G724="R",IF(OR(AND(実績自動車一覧!H724=SUM(実績事業所!$B$2-1),3&lt;実績自動車一覧!I724),AND(実績自動車一覧!H724=実績事業所!$B$2,4&gt;実績自動車一覧!I724)),"新規",""),"")</f>
        <v/>
      </c>
      <c r="Q724" s="290"/>
      <c r="R724" s="259"/>
      <c r="S724" s="204"/>
      <c r="T724" s="84"/>
      <c r="U724" s="85"/>
      <c r="V724" s="86"/>
      <c r="W724" s="87"/>
      <c r="X724" s="87"/>
      <c r="Y724" s="106"/>
      <c r="Z724" s="16"/>
      <c r="AA724" s="15" t="str">
        <f t="shared" si="266"/>
        <v/>
      </c>
      <c r="AB724" s="15" t="str">
        <f t="shared" si="267"/>
        <v/>
      </c>
      <c r="AC724" s="14" t="str">
        <f t="shared" si="268"/>
        <v/>
      </c>
      <c r="AD724" s="6" t="e">
        <f t="shared" si="269"/>
        <v>#N/A</v>
      </c>
      <c r="AE724" s="6" t="e">
        <f t="shared" si="270"/>
        <v>#N/A</v>
      </c>
      <c r="AF724" s="6" t="e">
        <f t="shared" si="271"/>
        <v>#N/A</v>
      </c>
      <c r="AG724" s="6" t="str">
        <f t="shared" si="272"/>
        <v/>
      </c>
      <c r="AH724" s="6">
        <f t="shared" si="273"/>
        <v>1</v>
      </c>
      <c r="AI724" s="6" t="e">
        <f t="shared" si="274"/>
        <v>#N/A</v>
      </c>
      <c r="AJ724" s="6" t="e">
        <f t="shared" si="275"/>
        <v>#N/A</v>
      </c>
      <c r="AK724" s="6" t="e">
        <f t="shared" si="276"/>
        <v>#N/A</v>
      </c>
      <c r="AL724" s="6" t="e">
        <f t="shared" si="277"/>
        <v>#N/A</v>
      </c>
      <c r="AM724" s="7" t="str">
        <f t="shared" si="278"/>
        <v xml:space="preserve"> </v>
      </c>
      <c r="AN724" s="6" t="e">
        <f t="shared" si="279"/>
        <v>#N/A</v>
      </c>
      <c r="AO724" s="6"/>
      <c r="AP724" s="6"/>
      <c r="AQ724" s="6"/>
      <c r="AR724" s="6"/>
      <c r="AS724" s="6"/>
      <c r="AT724" s="6"/>
      <c r="AU724" s="6"/>
      <c r="AV724" s="6"/>
      <c r="AW724" s="6">
        <f t="shared" si="280"/>
        <v>0</v>
      </c>
      <c r="AX724" s="6" t="e">
        <f t="shared" si="281"/>
        <v>#N/A</v>
      </c>
      <c r="AY724" s="6" t="str">
        <f t="shared" si="282"/>
        <v/>
      </c>
      <c r="AZ724" s="6" t="str">
        <f t="shared" si="283"/>
        <v/>
      </c>
      <c r="BA724" s="6" t="str">
        <f t="shared" si="284"/>
        <v/>
      </c>
      <c r="BB724" s="6" t="str">
        <f t="shared" si="285"/>
        <v/>
      </c>
      <c r="BC724" s="40"/>
      <c r="BI724" t="s">
        <v>1148</v>
      </c>
      <c r="CS724" s="286"/>
      <c r="CT724" s="288"/>
      <c r="CU724" s="331" t="str">
        <f t="shared" si="288"/>
        <v/>
      </c>
      <c r="CV724" s="1" t="str">
        <f t="shared" si="286"/>
        <v/>
      </c>
      <c r="CW724" s="1" t="str">
        <f t="shared" si="287"/>
        <v/>
      </c>
      <c r="CZ724" s="343" t="str">
        <f t="shared" si="289"/>
        <v/>
      </c>
    </row>
    <row r="725" spans="1:104" s="1" customFormat="1" ht="13.5" customHeight="1" x14ac:dyDescent="0.2">
      <c r="A725" s="61">
        <v>710</v>
      </c>
      <c r="B725" s="218"/>
      <c r="C725" s="218"/>
      <c r="D725" s="218"/>
      <c r="E725" s="218"/>
      <c r="F725" s="218"/>
      <c r="G725" s="218"/>
      <c r="H725" s="218"/>
      <c r="I725" s="218"/>
      <c r="J725" s="218"/>
      <c r="K725" s="218"/>
      <c r="L725" s="219"/>
      <c r="M725" s="218"/>
      <c r="N725" s="254"/>
      <c r="O725" s="255"/>
      <c r="P725" s="293" t="str">
        <f>IF(G725="R",IF(OR(AND(実績自動車一覧!H725=SUM(実績事業所!$B$2-1),3&lt;実績自動車一覧!I725),AND(実績自動車一覧!H725=実績事業所!$B$2,4&gt;実績自動車一覧!I725)),"新規",""),"")</f>
        <v/>
      </c>
      <c r="Q725" s="290"/>
      <c r="R725" s="259"/>
      <c r="S725" s="204"/>
      <c r="T725" s="84"/>
      <c r="U725" s="85"/>
      <c r="V725" s="86"/>
      <c r="W725" s="87"/>
      <c r="X725" s="87"/>
      <c r="Y725" s="106"/>
      <c r="Z725" s="16"/>
      <c r="AA725" s="15" t="str">
        <f t="shared" si="266"/>
        <v/>
      </c>
      <c r="AB725" s="15" t="str">
        <f t="shared" si="267"/>
        <v/>
      </c>
      <c r="AC725" s="14" t="str">
        <f t="shared" si="268"/>
        <v/>
      </c>
      <c r="AD725" s="6" t="e">
        <f t="shared" si="269"/>
        <v>#N/A</v>
      </c>
      <c r="AE725" s="6" t="e">
        <f t="shared" si="270"/>
        <v>#N/A</v>
      </c>
      <c r="AF725" s="6" t="e">
        <f t="shared" si="271"/>
        <v>#N/A</v>
      </c>
      <c r="AG725" s="6" t="str">
        <f t="shared" si="272"/>
        <v/>
      </c>
      <c r="AH725" s="6">
        <f t="shared" si="273"/>
        <v>1</v>
      </c>
      <c r="AI725" s="6" t="e">
        <f t="shared" si="274"/>
        <v>#N/A</v>
      </c>
      <c r="AJ725" s="6" t="e">
        <f t="shared" si="275"/>
        <v>#N/A</v>
      </c>
      <c r="AK725" s="6" t="e">
        <f t="shared" si="276"/>
        <v>#N/A</v>
      </c>
      <c r="AL725" s="6" t="e">
        <f t="shared" si="277"/>
        <v>#N/A</v>
      </c>
      <c r="AM725" s="7" t="str">
        <f t="shared" si="278"/>
        <v xml:space="preserve"> </v>
      </c>
      <c r="AN725" s="6" t="e">
        <f t="shared" si="279"/>
        <v>#N/A</v>
      </c>
      <c r="AO725" s="6"/>
      <c r="AP725" s="6"/>
      <c r="AQ725" s="6"/>
      <c r="AR725" s="6"/>
      <c r="AS725" s="6"/>
      <c r="AT725" s="6"/>
      <c r="AU725" s="6"/>
      <c r="AV725" s="6"/>
      <c r="AW725" s="6">
        <f t="shared" si="280"/>
        <v>0</v>
      </c>
      <c r="AX725" s="6" t="e">
        <f t="shared" si="281"/>
        <v>#N/A</v>
      </c>
      <c r="AY725" s="6" t="str">
        <f t="shared" si="282"/>
        <v/>
      </c>
      <c r="AZ725" s="6" t="str">
        <f t="shared" si="283"/>
        <v/>
      </c>
      <c r="BA725" s="6" t="str">
        <f t="shared" si="284"/>
        <v/>
      </c>
      <c r="BB725" s="6" t="str">
        <f t="shared" si="285"/>
        <v/>
      </c>
      <c r="BC725" s="40"/>
      <c r="BI725" t="s">
        <v>306</v>
      </c>
      <c r="CS725" s="286"/>
      <c r="CT725" s="288"/>
      <c r="CU725" s="331" t="str">
        <f t="shared" si="288"/>
        <v/>
      </c>
      <c r="CV725" s="1" t="str">
        <f t="shared" si="286"/>
        <v/>
      </c>
      <c r="CW725" s="1" t="str">
        <f t="shared" si="287"/>
        <v/>
      </c>
      <c r="CZ725" s="343" t="str">
        <f t="shared" si="289"/>
        <v/>
      </c>
    </row>
    <row r="726" spans="1:104" s="1" customFormat="1" ht="13.5" customHeight="1" x14ac:dyDescent="0.2">
      <c r="A726" s="61">
        <v>711</v>
      </c>
      <c r="B726" s="218"/>
      <c r="C726" s="218"/>
      <c r="D726" s="218"/>
      <c r="E726" s="218"/>
      <c r="F726" s="218"/>
      <c r="G726" s="218"/>
      <c r="H726" s="218"/>
      <c r="I726" s="218"/>
      <c r="J726" s="218"/>
      <c r="K726" s="218"/>
      <c r="L726" s="219"/>
      <c r="M726" s="218"/>
      <c r="N726" s="254"/>
      <c r="O726" s="255"/>
      <c r="P726" s="293" t="str">
        <f>IF(G726="R",IF(OR(AND(実績自動車一覧!H726=SUM(実績事業所!$B$2-1),3&lt;実績自動車一覧!I726),AND(実績自動車一覧!H726=実績事業所!$B$2,4&gt;実績自動車一覧!I726)),"新規",""),"")</f>
        <v/>
      </c>
      <c r="Q726" s="290"/>
      <c r="R726" s="259"/>
      <c r="S726" s="204"/>
      <c r="T726" s="84"/>
      <c r="U726" s="85"/>
      <c r="V726" s="86"/>
      <c r="W726" s="87"/>
      <c r="X726" s="87"/>
      <c r="Y726" s="106"/>
      <c r="Z726" s="16"/>
      <c r="AA726" s="15" t="str">
        <f t="shared" si="266"/>
        <v/>
      </c>
      <c r="AB726" s="15" t="str">
        <f t="shared" si="267"/>
        <v/>
      </c>
      <c r="AC726" s="14" t="str">
        <f t="shared" si="268"/>
        <v/>
      </c>
      <c r="AD726" s="6" t="e">
        <f t="shared" si="269"/>
        <v>#N/A</v>
      </c>
      <c r="AE726" s="6" t="e">
        <f t="shared" si="270"/>
        <v>#N/A</v>
      </c>
      <c r="AF726" s="6" t="e">
        <f t="shared" si="271"/>
        <v>#N/A</v>
      </c>
      <c r="AG726" s="6" t="str">
        <f t="shared" si="272"/>
        <v/>
      </c>
      <c r="AH726" s="6">
        <f t="shared" si="273"/>
        <v>1</v>
      </c>
      <c r="AI726" s="6" t="e">
        <f t="shared" si="274"/>
        <v>#N/A</v>
      </c>
      <c r="AJ726" s="6" t="e">
        <f t="shared" si="275"/>
        <v>#N/A</v>
      </c>
      <c r="AK726" s="6" t="e">
        <f t="shared" si="276"/>
        <v>#N/A</v>
      </c>
      <c r="AL726" s="6" t="e">
        <f t="shared" si="277"/>
        <v>#N/A</v>
      </c>
      <c r="AM726" s="7" t="str">
        <f t="shared" si="278"/>
        <v xml:space="preserve"> </v>
      </c>
      <c r="AN726" s="6" t="e">
        <f t="shared" si="279"/>
        <v>#N/A</v>
      </c>
      <c r="AO726" s="6"/>
      <c r="AP726" s="6"/>
      <c r="AQ726" s="6"/>
      <c r="AR726" s="6"/>
      <c r="AS726" s="6"/>
      <c r="AT726" s="6"/>
      <c r="AU726" s="6"/>
      <c r="AV726" s="6"/>
      <c r="AW726" s="6">
        <f t="shared" si="280"/>
        <v>0</v>
      </c>
      <c r="AX726" s="6" t="e">
        <f t="shared" si="281"/>
        <v>#N/A</v>
      </c>
      <c r="AY726" s="6" t="str">
        <f t="shared" si="282"/>
        <v/>
      </c>
      <c r="AZ726" s="6" t="str">
        <f t="shared" si="283"/>
        <v/>
      </c>
      <c r="BA726" s="6" t="str">
        <f t="shared" si="284"/>
        <v/>
      </c>
      <c r="BB726" s="6" t="str">
        <f t="shared" si="285"/>
        <v/>
      </c>
      <c r="BC726" s="40"/>
      <c r="BI726" t="s">
        <v>307</v>
      </c>
      <c r="CS726" s="286"/>
      <c r="CT726" s="288"/>
      <c r="CU726" s="331" t="str">
        <f t="shared" si="288"/>
        <v/>
      </c>
      <c r="CV726" s="1" t="str">
        <f t="shared" si="286"/>
        <v/>
      </c>
      <c r="CW726" s="1" t="str">
        <f t="shared" si="287"/>
        <v/>
      </c>
      <c r="CZ726" s="343" t="str">
        <f t="shared" si="289"/>
        <v/>
      </c>
    </row>
    <row r="727" spans="1:104" s="1" customFormat="1" ht="13.5" customHeight="1" x14ac:dyDescent="0.2">
      <c r="A727" s="61">
        <v>712</v>
      </c>
      <c r="B727" s="218"/>
      <c r="C727" s="218"/>
      <c r="D727" s="218"/>
      <c r="E727" s="218"/>
      <c r="F727" s="218"/>
      <c r="G727" s="218"/>
      <c r="H727" s="218"/>
      <c r="I727" s="218"/>
      <c r="J727" s="218"/>
      <c r="K727" s="218"/>
      <c r="L727" s="219"/>
      <c r="M727" s="218"/>
      <c r="N727" s="254"/>
      <c r="O727" s="255"/>
      <c r="P727" s="293" t="str">
        <f>IF(G727="R",IF(OR(AND(実績自動車一覧!H727=SUM(実績事業所!$B$2-1),3&lt;実績自動車一覧!I727),AND(実績自動車一覧!H727=実績事業所!$B$2,4&gt;実績自動車一覧!I727)),"新規",""),"")</f>
        <v/>
      </c>
      <c r="Q727" s="290"/>
      <c r="R727" s="259"/>
      <c r="S727" s="204"/>
      <c r="T727" s="84"/>
      <c r="U727" s="85"/>
      <c r="V727" s="86"/>
      <c r="W727" s="87"/>
      <c r="X727" s="87"/>
      <c r="Y727" s="106"/>
      <c r="Z727" s="16"/>
      <c r="AA727" s="15" t="str">
        <f t="shared" si="266"/>
        <v/>
      </c>
      <c r="AB727" s="15" t="str">
        <f t="shared" si="267"/>
        <v/>
      </c>
      <c r="AC727" s="14" t="str">
        <f t="shared" si="268"/>
        <v/>
      </c>
      <c r="AD727" s="6" t="e">
        <f t="shared" si="269"/>
        <v>#N/A</v>
      </c>
      <c r="AE727" s="6" t="e">
        <f t="shared" si="270"/>
        <v>#N/A</v>
      </c>
      <c r="AF727" s="6" t="e">
        <f t="shared" si="271"/>
        <v>#N/A</v>
      </c>
      <c r="AG727" s="6" t="str">
        <f t="shared" si="272"/>
        <v/>
      </c>
      <c r="AH727" s="6">
        <f t="shared" si="273"/>
        <v>1</v>
      </c>
      <c r="AI727" s="6" t="e">
        <f t="shared" si="274"/>
        <v>#N/A</v>
      </c>
      <c r="AJ727" s="6" t="e">
        <f t="shared" si="275"/>
        <v>#N/A</v>
      </c>
      <c r="AK727" s="6" t="e">
        <f t="shared" si="276"/>
        <v>#N/A</v>
      </c>
      <c r="AL727" s="6" t="e">
        <f t="shared" si="277"/>
        <v>#N/A</v>
      </c>
      <c r="AM727" s="7" t="str">
        <f t="shared" si="278"/>
        <v xml:space="preserve"> </v>
      </c>
      <c r="AN727" s="6" t="e">
        <f t="shared" si="279"/>
        <v>#N/A</v>
      </c>
      <c r="AO727" s="6"/>
      <c r="AP727" s="6"/>
      <c r="AQ727" s="6"/>
      <c r="AR727" s="6"/>
      <c r="AS727" s="6"/>
      <c r="AT727" s="6"/>
      <c r="AU727" s="6"/>
      <c r="AV727" s="6"/>
      <c r="AW727" s="6">
        <f t="shared" si="280"/>
        <v>0</v>
      </c>
      <c r="AX727" s="6" t="e">
        <f t="shared" si="281"/>
        <v>#N/A</v>
      </c>
      <c r="AY727" s="6" t="str">
        <f t="shared" si="282"/>
        <v/>
      </c>
      <c r="AZ727" s="6" t="str">
        <f t="shared" si="283"/>
        <v/>
      </c>
      <c r="BA727" s="6" t="str">
        <f t="shared" si="284"/>
        <v/>
      </c>
      <c r="BB727" s="6" t="str">
        <f t="shared" si="285"/>
        <v/>
      </c>
      <c r="BC727" s="40"/>
      <c r="BI727" t="s">
        <v>308</v>
      </c>
      <c r="CS727" s="286"/>
      <c r="CT727" s="288"/>
      <c r="CU727" s="331" t="str">
        <f t="shared" si="288"/>
        <v/>
      </c>
      <c r="CV727" s="1" t="str">
        <f t="shared" si="286"/>
        <v/>
      </c>
      <c r="CW727" s="1" t="str">
        <f t="shared" si="287"/>
        <v/>
      </c>
      <c r="CZ727" s="343" t="str">
        <f t="shared" si="289"/>
        <v/>
      </c>
    </row>
    <row r="728" spans="1:104" s="1" customFormat="1" ht="13.5" customHeight="1" x14ac:dyDescent="0.2">
      <c r="A728" s="61">
        <v>713</v>
      </c>
      <c r="B728" s="218"/>
      <c r="C728" s="218"/>
      <c r="D728" s="218"/>
      <c r="E728" s="218"/>
      <c r="F728" s="218"/>
      <c r="G728" s="218"/>
      <c r="H728" s="218"/>
      <c r="I728" s="218"/>
      <c r="J728" s="218"/>
      <c r="K728" s="218"/>
      <c r="L728" s="219"/>
      <c r="M728" s="218"/>
      <c r="N728" s="254"/>
      <c r="O728" s="255"/>
      <c r="P728" s="293" t="str">
        <f>IF(G728="R",IF(OR(AND(実績自動車一覧!H728=SUM(実績事業所!$B$2-1),3&lt;実績自動車一覧!I728),AND(実績自動車一覧!H728=実績事業所!$B$2,4&gt;実績自動車一覧!I728)),"新規",""),"")</f>
        <v/>
      </c>
      <c r="Q728" s="290"/>
      <c r="R728" s="259"/>
      <c r="S728" s="204"/>
      <c r="T728" s="84"/>
      <c r="U728" s="85"/>
      <c r="V728" s="86"/>
      <c r="W728" s="87"/>
      <c r="X728" s="87"/>
      <c r="Y728" s="106"/>
      <c r="Z728" s="16"/>
      <c r="AA728" s="15" t="str">
        <f t="shared" ref="AA728:AA791" si="290">IF(Q728="","",Q728)</f>
        <v/>
      </c>
      <c r="AB728" s="15" t="str">
        <f t="shared" ref="AB728:AB791" si="291">IF(R728="","",R728)</f>
        <v/>
      </c>
      <c r="AC728" s="14" t="str">
        <f t="shared" ref="AC728:AC791" si="292">IF(ISBLANK(J728)=TRUE,"",IF(OR(ISBLANK(B728)=TRUE),1,""))</f>
        <v/>
      </c>
      <c r="AD728" s="6" t="e">
        <f t="shared" ref="AD728:AD791" si="293">VLOOKUP(J728,$BD$17:$BG$23,2,FALSE)</f>
        <v>#N/A</v>
      </c>
      <c r="AE728" s="6" t="e">
        <f t="shared" ref="AE728:AE791" si="294">VLOOKUP(J728,$BD$17:$BG$23,3,FALSE)</f>
        <v>#N/A</v>
      </c>
      <c r="AF728" s="6" t="e">
        <f t="shared" ref="AF728:AF791" si="295">VLOOKUP(J728,$BD$17:$BG$23,4,FALSE)</f>
        <v>#N/A</v>
      </c>
      <c r="AG728" s="6" t="str">
        <f t="shared" ref="AG728:AG791" si="296">IF(ISERROR(SEARCH("-",K728,1))=TRUE,ASC(UPPER(K728)),ASC(UPPER(LEFT(K728,SEARCH("-",K728,1)-1))))</f>
        <v/>
      </c>
      <c r="AH728" s="6">
        <f t="shared" ref="AH728:AH791" si="297">IF(L728&gt;3500,L728/1000,1)</f>
        <v>1</v>
      </c>
      <c r="AI728" s="6" t="e">
        <f t="shared" ref="AI728:AI791" si="298">IF(AF728=9,0,IF(L728&lt;=1700,1,IF(L728&lt;=2500,2,IF(L728&lt;=3500,3,4))))</f>
        <v>#N/A</v>
      </c>
      <c r="AJ728" s="6" t="e">
        <f t="shared" ref="AJ728:AJ791" si="299">IF(AF728=5,0,IF(AF728=9,0,IF(L728&lt;=1700,1,IF(L728&lt;=2500,2,IF(L728&lt;=3500,3,4)))))</f>
        <v>#N/A</v>
      </c>
      <c r="AK728" s="6" t="e">
        <f t="shared" ref="AK728:AK791" si="300">VLOOKUP(M728,$BL$17:$BM$27,2,FALSE)</f>
        <v>#N/A</v>
      </c>
      <c r="AL728" s="6" t="e">
        <f t="shared" ref="AL728:AL791" si="301">VLOOKUP(AN728,排出係数表,9,FALSE)</f>
        <v>#N/A</v>
      </c>
      <c r="AM728" s="7" t="str">
        <f t="shared" ref="AM728:AM791" si="302">IF(OR(ISBLANK(M728)=TRUE,ISBLANK(B728)=TRUE)," ",P728&amp;CONCATENATE(B728,AF728,AI728))</f>
        <v xml:space="preserve"> </v>
      </c>
      <c r="AN728" s="6" t="e">
        <f t="shared" ref="AN728:AN791" si="303">CONCATENATE(AD728,AJ728,AK728,AG728)</f>
        <v>#N/A</v>
      </c>
      <c r="AO728" s="6"/>
      <c r="AP728" s="6"/>
      <c r="AQ728" s="6"/>
      <c r="AR728" s="6"/>
      <c r="AS728" s="6"/>
      <c r="AT728" s="6"/>
      <c r="AU728" s="6"/>
      <c r="AV728" s="6"/>
      <c r="AW728" s="6">
        <f t="shared" ref="AW728:AW791" si="304">IF(AND(N728="なし",O728="なし"),0,IF(AND(N728="",O728=""),0,IF(AND(N728="",O728="なし"),0,IF(AND(N728="なし",O728=""),0,1))))</f>
        <v>0</v>
      </c>
      <c r="AX728" s="6" t="e">
        <f t="shared" ref="AX728:AX791" si="305">VLOOKUP(AN728,排出係数表,8,FALSE)</f>
        <v>#N/A</v>
      </c>
      <c r="AY728" s="6" t="str">
        <f t="shared" ref="AY728:AY791" si="306">IF(J728="","",VLOOKUP(J728,$BD$17:$BH$25,5,FALSE))</f>
        <v/>
      </c>
      <c r="AZ728" s="6" t="str">
        <f t="shared" ref="AZ728:AZ791" si="307">IF(D728="","",VLOOKUP(CONCATENATE("A",LEFT(D728)),$BW$17:$BX$26,2,FALSE))</f>
        <v/>
      </c>
      <c r="BA728" s="6" t="str">
        <f t="shared" ref="BA728:BA791" si="308">IF(AY728=AZ728,"",1)</f>
        <v/>
      </c>
      <c r="BB728" s="6" t="str">
        <f t="shared" ref="BB728:BB791" si="309">CONCATENATE(C728,D728,E728,F728)</f>
        <v/>
      </c>
      <c r="BC728" s="40"/>
      <c r="BI728" t="s">
        <v>309</v>
      </c>
      <c r="CS728" s="286"/>
      <c r="CT728" s="288"/>
      <c r="CU728" s="331" t="str">
        <f t="shared" si="288"/>
        <v/>
      </c>
      <c r="CV728" s="1" t="str">
        <f t="shared" ref="CV728:CV791" si="310">IF(P728="","",IF(P728="新規",P728&amp;CU728,IF(P728="減車",P728&amp;CU728,"")))</f>
        <v/>
      </c>
      <c r="CW728" s="1" t="str">
        <f t="shared" ref="CW728:CW791" si="311">IF("新規"=P728,IF(OR(N728="あり",O728="あり(H17あり)",O728="あり(H17なし)"),"新規後付",""),IF("減車"=P728,IF(OR(N728="あり",O728="あり(H17あり)",O728="あり(H17なし)"),"減車後付",""),""))</f>
        <v/>
      </c>
      <c r="CZ728" s="343" t="str">
        <f t="shared" si="289"/>
        <v/>
      </c>
    </row>
    <row r="729" spans="1:104" s="1" customFormat="1" ht="13.5" customHeight="1" x14ac:dyDescent="0.2">
      <c r="A729" s="61">
        <v>714</v>
      </c>
      <c r="B729" s="218"/>
      <c r="C729" s="218"/>
      <c r="D729" s="218"/>
      <c r="E729" s="218"/>
      <c r="F729" s="218"/>
      <c r="G729" s="218"/>
      <c r="H729" s="218"/>
      <c r="I729" s="218"/>
      <c r="J729" s="218"/>
      <c r="K729" s="218"/>
      <c r="L729" s="219"/>
      <c r="M729" s="218"/>
      <c r="N729" s="254"/>
      <c r="O729" s="255"/>
      <c r="P729" s="293" t="str">
        <f>IF(G729="R",IF(OR(AND(実績自動車一覧!H729=SUM(実績事業所!$B$2-1),3&lt;実績自動車一覧!I729),AND(実績自動車一覧!H729=実績事業所!$B$2,4&gt;実績自動車一覧!I729)),"新規",""),"")</f>
        <v/>
      </c>
      <c r="Q729" s="290"/>
      <c r="R729" s="259"/>
      <c r="S729" s="204"/>
      <c r="T729" s="84"/>
      <c r="U729" s="85"/>
      <c r="V729" s="86"/>
      <c r="W729" s="87"/>
      <c r="X729" s="87"/>
      <c r="Y729" s="106"/>
      <c r="Z729" s="16"/>
      <c r="AA729" s="15" t="str">
        <f t="shared" si="290"/>
        <v/>
      </c>
      <c r="AB729" s="15" t="str">
        <f t="shared" si="291"/>
        <v/>
      </c>
      <c r="AC729" s="14" t="str">
        <f t="shared" si="292"/>
        <v/>
      </c>
      <c r="AD729" s="6" t="e">
        <f t="shared" si="293"/>
        <v>#N/A</v>
      </c>
      <c r="AE729" s="6" t="e">
        <f t="shared" si="294"/>
        <v>#N/A</v>
      </c>
      <c r="AF729" s="6" t="e">
        <f t="shared" si="295"/>
        <v>#N/A</v>
      </c>
      <c r="AG729" s="6" t="str">
        <f t="shared" si="296"/>
        <v/>
      </c>
      <c r="AH729" s="6">
        <f t="shared" si="297"/>
        <v>1</v>
      </c>
      <c r="AI729" s="6" t="e">
        <f t="shared" si="298"/>
        <v>#N/A</v>
      </c>
      <c r="AJ729" s="6" t="e">
        <f t="shared" si="299"/>
        <v>#N/A</v>
      </c>
      <c r="AK729" s="6" t="e">
        <f t="shared" si="300"/>
        <v>#N/A</v>
      </c>
      <c r="AL729" s="6" t="e">
        <f t="shared" si="301"/>
        <v>#N/A</v>
      </c>
      <c r="AM729" s="7" t="str">
        <f t="shared" si="302"/>
        <v xml:space="preserve"> </v>
      </c>
      <c r="AN729" s="6" t="e">
        <f t="shared" si="303"/>
        <v>#N/A</v>
      </c>
      <c r="AO729" s="6"/>
      <c r="AP729" s="6"/>
      <c r="AQ729" s="6"/>
      <c r="AR729" s="6"/>
      <c r="AS729" s="6"/>
      <c r="AT729" s="6"/>
      <c r="AU729" s="6"/>
      <c r="AV729" s="6"/>
      <c r="AW729" s="6">
        <f t="shared" si="304"/>
        <v>0</v>
      </c>
      <c r="AX729" s="6" t="e">
        <f t="shared" si="305"/>
        <v>#N/A</v>
      </c>
      <c r="AY729" s="6" t="str">
        <f t="shared" si="306"/>
        <v/>
      </c>
      <c r="AZ729" s="6" t="str">
        <f t="shared" si="307"/>
        <v/>
      </c>
      <c r="BA729" s="6" t="str">
        <f t="shared" si="308"/>
        <v/>
      </c>
      <c r="BB729" s="6" t="str">
        <f t="shared" si="309"/>
        <v/>
      </c>
      <c r="BC729" s="40"/>
      <c r="BI729" t="s">
        <v>1147</v>
      </c>
      <c r="CS729" s="286"/>
      <c r="CT729" s="288"/>
      <c r="CU729" s="331" t="str">
        <f t="shared" si="288"/>
        <v/>
      </c>
      <c r="CV729" s="1" t="str">
        <f t="shared" si="310"/>
        <v/>
      </c>
      <c r="CW729" s="1" t="str">
        <f t="shared" si="311"/>
        <v/>
      </c>
      <c r="CZ729" s="343" t="str">
        <f t="shared" si="289"/>
        <v/>
      </c>
    </row>
    <row r="730" spans="1:104" s="1" customFormat="1" ht="13.5" customHeight="1" x14ac:dyDescent="0.2">
      <c r="A730" s="61">
        <v>715</v>
      </c>
      <c r="B730" s="218"/>
      <c r="C730" s="218"/>
      <c r="D730" s="218"/>
      <c r="E730" s="218"/>
      <c r="F730" s="218"/>
      <c r="G730" s="218"/>
      <c r="H730" s="218"/>
      <c r="I730" s="218"/>
      <c r="J730" s="218"/>
      <c r="K730" s="218"/>
      <c r="L730" s="219"/>
      <c r="M730" s="218"/>
      <c r="N730" s="254"/>
      <c r="O730" s="255"/>
      <c r="P730" s="293" t="str">
        <f>IF(G730="R",IF(OR(AND(実績自動車一覧!H730=SUM(実績事業所!$B$2-1),3&lt;実績自動車一覧!I730),AND(実績自動車一覧!H730=実績事業所!$B$2,4&gt;実績自動車一覧!I730)),"新規",""),"")</f>
        <v/>
      </c>
      <c r="Q730" s="290"/>
      <c r="R730" s="259"/>
      <c r="S730" s="204"/>
      <c r="T730" s="84"/>
      <c r="U730" s="85"/>
      <c r="V730" s="86"/>
      <c r="W730" s="87"/>
      <c r="X730" s="87"/>
      <c r="Y730" s="106"/>
      <c r="Z730" s="16"/>
      <c r="AA730" s="15" t="str">
        <f t="shared" si="290"/>
        <v/>
      </c>
      <c r="AB730" s="15" t="str">
        <f t="shared" si="291"/>
        <v/>
      </c>
      <c r="AC730" s="14" t="str">
        <f t="shared" si="292"/>
        <v/>
      </c>
      <c r="AD730" s="6" t="e">
        <f t="shared" si="293"/>
        <v>#N/A</v>
      </c>
      <c r="AE730" s="6" t="e">
        <f t="shared" si="294"/>
        <v>#N/A</v>
      </c>
      <c r="AF730" s="6" t="e">
        <f t="shared" si="295"/>
        <v>#N/A</v>
      </c>
      <c r="AG730" s="6" t="str">
        <f t="shared" si="296"/>
        <v/>
      </c>
      <c r="AH730" s="6">
        <f t="shared" si="297"/>
        <v>1</v>
      </c>
      <c r="AI730" s="6" t="e">
        <f t="shared" si="298"/>
        <v>#N/A</v>
      </c>
      <c r="AJ730" s="6" t="e">
        <f t="shared" si="299"/>
        <v>#N/A</v>
      </c>
      <c r="AK730" s="6" t="e">
        <f t="shared" si="300"/>
        <v>#N/A</v>
      </c>
      <c r="AL730" s="6" t="e">
        <f t="shared" si="301"/>
        <v>#N/A</v>
      </c>
      <c r="AM730" s="7" t="str">
        <f t="shared" si="302"/>
        <v xml:space="preserve"> </v>
      </c>
      <c r="AN730" s="6" t="e">
        <f t="shared" si="303"/>
        <v>#N/A</v>
      </c>
      <c r="AO730" s="6"/>
      <c r="AP730" s="6"/>
      <c r="AQ730" s="6"/>
      <c r="AR730" s="6"/>
      <c r="AS730" s="6"/>
      <c r="AT730" s="6"/>
      <c r="AU730" s="6"/>
      <c r="AV730" s="6"/>
      <c r="AW730" s="6">
        <f t="shared" si="304"/>
        <v>0</v>
      </c>
      <c r="AX730" s="6" t="e">
        <f t="shared" si="305"/>
        <v>#N/A</v>
      </c>
      <c r="AY730" s="6" t="str">
        <f t="shared" si="306"/>
        <v/>
      </c>
      <c r="AZ730" s="6" t="str">
        <f t="shared" si="307"/>
        <v/>
      </c>
      <c r="BA730" s="6" t="str">
        <f t="shared" si="308"/>
        <v/>
      </c>
      <c r="BB730" s="6" t="str">
        <f t="shared" si="309"/>
        <v/>
      </c>
      <c r="BC730" s="40"/>
      <c r="BI730" t="s">
        <v>1146</v>
      </c>
      <c r="CS730" s="286"/>
      <c r="CT730" s="288"/>
      <c r="CU730" s="331" t="str">
        <f t="shared" si="288"/>
        <v/>
      </c>
      <c r="CV730" s="1" t="str">
        <f t="shared" si="310"/>
        <v/>
      </c>
      <c r="CW730" s="1" t="str">
        <f t="shared" si="311"/>
        <v/>
      </c>
      <c r="CZ730" s="343" t="str">
        <f t="shared" si="289"/>
        <v/>
      </c>
    </row>
    <row r="731" spans="1:104" s="1" customFormat="1" ht="13.5" customHeight="1" x14ac:dyDescent="0.2">
      <c r="A731" s="61">
        <v>716</v>
      </c>
      <c r="B731" s="218"/>
      <c r="C731" s="218"/>
      <c r="D731" s="218"/>
      <c r="E731" s="218"/>
      <c r="F731" s="218"/>
      <c r="G731" s="218"/>
      <c r="H731" s="218"/>
      <c r="I731" s="218"/>
      <c r="J731" s="218"/>
      <c r="K731" s="218"/>
      <c r="L731" s="219"/>
      <c r="M731" s="218"/>
      <c r="N731" s="254"/>
      <c r="O731" s="255"/>
      <c r="P731" s="293" t="str">
        <f>IF(G731="R",IF(OR(AND(実績自動車一覧!H731=SUM(実績事業所!$B$2-1),3&lt;実績自動車一覧!I731),AND(実績自動車一覧!H731=実績事業所!$B$2,4&gt;実績自動車一覧!I731)),"新規",""),"")</f>
        <v/>
      </c>
      <c r="Q731" s="290"/>
      <c r="R731" s="259"/>
      <c r="S731" s="204"/>
      <c r="T731" s="84"/>
      <c r="U731" s="85"/>
      <c r="V731" s="86"/>
      <c r="W731" s="87"/>
      <c r="X731" s="87"/>
      <c r="Y731" s="106"/>
      <c r="Z731" s="16"/>
      <c r="AA731" s="15" t="str">
        <f t="shared" si="290"/>
        <v/>
      </c>
      <c r="AB731" s="15" t="str">
        <f t="shared" si="291"/>
        <v/>
      </c>
      <c r="AC731" s="14" t="str">
        <f t="shared" si="292"/>
        <v/>
      </c>
      <c r="AD731" s="6" t="e">
        <f t="shared" si="293"/>
        <v>#N/A</v>
      </c>
      <c r="AE731" s="6" t="e">
        <f t="shared" si="294"/>
        <v>#N/A</v>
      </c>
      <c r="AF731" s="6" t="e">
        <f t="shared" si="295"/>
        <v>#N/A</v>
      </c>
      <c r="AG731" s="6" t="str">
        <f t="shared" si="296"/>
        <v/>
      </c>
      <c r="AH731" s="6">
        <f t="shared" si="297"/>
        <v>1</v>
      </c>
      <c r="AI731" s="6" t="e">
        <f t="shared" si="298"/>
        <v>#N/A</v>
      </c>
      <c r="AJ731" s="6" t="e">
        <f t="shared" si="299"/>
        <v>#N/A</v>
      </c>
      <c r="AK731" s="6" t="e">
        <f t="shared" si="300"/>
        <v>#N/A</v>
      </c>
      <c r="AL731" s="6" t="e">
        <f t="shared" si="301"/>
        <v>#N/A</v>
      </c>
      <c r="AM731" s="7" t="str">
        <f t="shared" si="302"/>
        <v xml:space="preserve"> </v>
      </c>
      <c r="AN731" s="6" t="e">
        <f t="shared" si="303"/>
        <v>#N/A</v>
      </c>
      <c r="AO731" s="6"/>
      <c r="AP731" s="6"/>
      <c r="AQ731" s="6"/>
      <c r="AR731" s="6"/>
      <c r="AS731" s="6"/>
      <c r="AT731" s="6"/>
      <c r="AU731" s="6"/>
      <c r="AV731" s="6"/>
      <c r="AW731" s="6">
        <f t="shared" si="304"/>
        <v>0</v>
      </c>
      <c r="AX731" s="6" t="e">
        <f t="shared" si="305"/>
        <v>#N/A</v>
      </c>
      <c r="AY731" s="6" t="str">
        <f t="shared" si="306"/>
        <v/>
      </c>
      <c r="AZ731" s="6" t="str">
        <f t="shared" si="307"/>
        <v/>
      </c>
      <c r="BA731" s="6" t="str">
        <f t="shared" si="308"/>
        <v/>
      </c>
      <c r="BB731" s="6" t="str">
        <f t="shared" si="309"/>
        <v/>
      </c>
      <c r="BC731" s="40"/>
      <c r="BI731" t="s">
        <v>310</v>
      </c>
      <c r="CS731" s="286"/>
      <c r="CT731" s="288"/>
      <c r="CU731" s="331" t="str">
        <f t="shared" si="288"/>
        <v/>
      </c>
      <c r="CV731" s="1" t="str">
        <f t="shared" si="310"/>
        <v/>
      </c>
      <c r="CW731" s="1" t="str">
        <f t="shared" si="311"/>
        <v/>
      </c>
      <c r="CZ731" s="343" t="str">
        <f t="shared" si="289"/>
        <v/>
      </c>
    </row>
    <row r="732" spans="1:104" s="1" customFormat="1" ht="13.5" customHeight="1" x14ac:dyDescent="0.2">
      <c r="A732" s="61">
        <v>717</v>
      </c>
      <c r="B732" s="218"/>
      <c r="C732" s="218"/>
      <c r="D732" s="218"/>
      <c r="E732" s="218"/>
      <c r="F732" s="218"/>
      <c r="G732" s="218"/>
      <c r="H732" s="218"/>
      <c r="I732" s="218"/>
      <c r="J732" s="218"/>
      <c r="K732" s="218"/>
      <c r="L732" s="219"/>
      <c r="M732" s="218"/>
      <c r="N732" s="254"/>
      <c r="O732" s="255"/>
      <c r="P732" s="293" t="str">
        <f>IF(G732="R",IF(OR(AND(実績自動車一覧!H732=SUM(実績事業所!$B$2-1),3&lt;実績自動車一覧!I732),AND(実績自動車一覧!H732=実績事業所!$B$2,4&gt;実績自動車一覧!I732)),"新規",""),"")</f>
        <v/>
      </c>
      <c r="Q732" s="290"/>
      <c r="R732" s="259"/>
      <c r="S732" s="204"/>
      <c r="T732" s="84"/>
      <c r="U732" s="85"/>
      <c r="V732" s="86"/>
      <c r="W732" s="87"/>
      <c r="X732" s="87"/>
      <c r="Y732" s="106"/>
      <c r="Z732" s="16"/>
      <c r="AA732" s="15" t="str">
        <f t="shared" si="290"/>
        <v/>
      </c>
      <c r="AB732" s="15" t="str">
        <f t="shared" si="291"/>
        <v/>
      </c>
      <c r="AC732" s="14" t="str">
        <f t="shared" si="292"/>
        <v/>
      </c>
      <c r="AD732" s="6" t="e">
        <f t="shared" si="293"/>
        <v>#N/A</v>
      </c>
      <c r="AE732" s="6" t="e">
        <f t="shared" si="294"/>
        <v>#N/A</v>
      </c>
      <c r="AF732" s="6" t="e">
        <f t="shared" si="295"/>
        <v>#N/A</v>
      </c>
      <c r="AG732" s="6" t="str">
        <f t="shared" si="296"/>
        <v/>
      </c>
      <c r="AH732" s="6">
        <f t="shared" si="297"/>
        <v>1</v>
      </c>
      <c r="AI732" s="6" t="e">
        <f t="shared" si="298"/>
        <v>#N/A</v>
      </c>
      <c r="AJ732" s="6" t="e">
        <f t="shared" si="299"/>
        <v>#N/A</v>
      </c>
      <c r="AK732" s="6" t="e">
        <f t="shared" si="300"/>
        <v>#N/A</v>
      </c>
      <c r="AL732" s="6" t="e">
        <f t="shared" si="301"/>
        <v>#N/A</v>
      </c>
      <c r="AM732" s="7" t="str">
        <f t="shared" si="302"/>
        <v xml:space="preserve"> </v>
      </c>
      <c r="AN732" s="6" t="e">
        <f t="shared" si="303"/>
        <v>#N/A</v>
      </c>
      <c r="AO732" s="6"/>
      <c r="AP732" s="6"/>
      <c r="AQ732" s="6"/>
      <c r="AR732" s="6"/>
      <c r="AS732" s="6"/>
      <c r="AT732" s="6"/>
      <c r="AU732" s="6"/>
      <c r="AV732" s="6"/>
      <c r="AW732" s="6">
        <f t="shared" si="304"/>
        <v>0</v>
      </c>
      <c r="AX732" s="6" t="e">
        <f t="shared" si="305"/>
        <v>#N/A</v>
      </c>
      <c r="AY732" s="6" t="str">
        <f t="shared" si="306"/>
        <v/>
      </c>
      <c r="AZ732" s="6" t="str">
        <f t="shared" si="307"/>
        <v/>
      </c>
      <c r="BA732" s="6" t="str">
        <f t="shared" si="308"/>
        <v/>
      </c>
      <c r="BB732" s="6" t="str">
        <f t="shared" si="309"/>
        <v/>
      </c>
      <c r="BC732" s="40"/>
      <c r="BI732" t="s">
        <v>311</v>
      </c>
      <c r="CS732" s="286"/>
      <c r="CT732" s="288"/>
      <c r="CU732" s="331" t="str">
        <f t="shared" si="288"/>
        <v/>
      </c>
      <c r="CV732" s="1" t="str">
        <f t="shared" si="310"/>
        <v/>
      </c>
      <c r="CW732" s="1" t="str">
        <f t="shared" si="311"/>
        <v/>
      </c>
      <c r="CZ732" s="343" t="str">
        <f t="shared" si="289"/>
        <v/>
      </c>
    </row>
    <row r="733" spans="1:104" s="1" customFormat="1" ht="13.5" customHeight="1" x14ac:dyDescent="0.2">
      <c r="A733" s="61">
        <v>718</v>
      </c>
      <c r="B733" s="218"/>
      <c r="C733" s="218"/>
      <c r="D733" s="218"/>
      <c r="E733" s="218"/>
      <c r="F733" s="218"/>
      <c r="G733" s="218"/>
      <c r="H733" s="218"/>
      <c r="I733" s="218"/>
      <c r="J733" s="218"/>
      <c r="K733" s="218"/>
      <c r="L733" s="219"/>
      <c r="M733" s="218"/>
      <c r="N733" s="254"/>
      <c r="O733" s="255"/>
      <c r="P733" s="293" t="str">
        <f>IF(G733="R",IF(OR(AND(実績自動車一覧!H733=SUM(実績事業所!$B$2-1),3&lt;実績自動車一覧!I733),AND(実績自動車一覧!H733=実績事業所!$B$2,4&gt;実績自動車一覧!I733)),"新規",""),"")</f>
        <v/>
      </c>
      <c r="Q733" s="290"/>
      <c r="R733" s="259"/>
      <c r="S733" s="204"/>
      <c r="T733" s="84"/>
      <c r="U733" s="85"/>
      <c r="V733" s="86"/>
      <c r="W733" s="87"/>
      <c r="X733" s="87"/>
      <c r="Y733" s="106"/>
      <c r="Z733" s="16"/>
      <c r="AA733" s="15" t="str">
        <f t="shared" si="290"/>
        <v/>
      </c>
      <c r="AB733" s="15" t="str">
        <f t="shared" si="291"/>
        <v/>
      </c>
      <c r="AC733" s="14" t="str">
        <f t="shared" si="292"/>
        <v/>
      </c>
      <c r="AD733" s="6" t="e">
        <f t="shared" si="293"/>
        <v>#N/A</v>
      </c>
      <c r="AE733" s="6" t="e">
        <f t="shared" si="294"/>
        <v>#N/A</v>
      </c>
      <c r="AF733" s="6" t="e">
        <f t="shared" si="295"/>
        <v>#N/A</v>
      </c>
      <c r="AG733" s="6" t="str">
        <f t="shared" si="296"/>
        <v/>
      </c>
      <c r="AH733" s="6">
        <f t="shared" si="297"/>
        <v>1</v>
      </c>
      <c r="AI733" s="6" t="e">
        <f t="shared" si="298"/>
        <v>#N/A</v>
      </c>
      <c r="AJ733" s="6" t="e">
        <f t="shared" si="299"/>
        <v>#N/A</v>
      </c>
      <c r="AK733" s="6" t="e">
        <f t="shared" si="300"/>
        <v>#N/A</v>
      </c>
      <c r="AL733" s="6" t="e">
        <f t="shared" si="301"/>
        <v>#N/A</v>
      </c>
      <c r="AM733" s="7" t="str">
        <f t="shared" si="302"/>
        <v xml:space="preserve"> </v>
      </c>
      <c r="AN733" s="6" t="e">
        <f t="shared" si="303"/>
        <v>#N/A</v>
      </c>
      <c r="AO733" s="6"/>
      <c r="AP733" s="6"/>
      <c r="AQ733" s="6"/>
      <c r="AR733" s="6"/>
      <c r="AS733" s="6"/>
      <c r="AT733" s="6"/>
      <c r="AU733" s="6"/>
      <c r="AV733" s="6"/>
      <c r="AW733" s="6">
        <f t="shared" si="304"/>
        <v>0</v>
      </c>
      <c r="AX733" s="6" t="e">
        <f t="shared" si="305"/>
        <v>#N/A</v>
      </c>
      <c r="AY733" s="6" t="str">
        <f t="shared" si="306"/>
        <v/>
      </c>
      <c r="AZ733" s="6" t="str">
        <f t="shared" si="307"/>
        <v/>
      </c>
      <c r="BA733" s="6" t="str">
        <f t="shared" si="308"/>
        <v/>
      </c>
      <c r="BB733" s="6" t="str">
        <f t="shared" si="309"/>
        <v/>
      </c>
      <c r="BC733" s="40"/>
      <c r="BI733" t="s">
        <v>312</v>
      </c>
      <c r="CS733" s="286"/>
      <c r="CT733" s="288"/>
      <c r="CU733" s="331" t="str">
        <f t="shared" si="288"/>
        <v/>
      </c>
      <c r="CV733" s="1" t="str">
        <f t="shared" si="310"/>
        <v/>
      </c>
      <c r="CW733" s="1" t="str">
        <f t="shared" si="311"/>
        <v/>
      </c>
      <c r="CZ733" s="343" t="str">
        <f t="shared" si="289"/>
        <v/>
      </c>
    </row>
    <row r="734" spans="1:104" s="1" customFormat="1" ht="13.5" customHeight="1" x14ac:dyDescent="0.2">
      <c r="A734" s="61">
        <v>719</v>
      </c>
      <c r="B734" s="218"/>
      <c r="C734" s="218"/>
      <c r="D734" s="218"/>
      <c r="E734" s="218"/>
      <c r="F734" s="218"/>
      <c r="G734" s="218"/>
      <c r="H734" s="218"/>
      <c r="I734" s="218"/>
      <c r="J734" s="218"/>
      <c r="K734" s="218"/>
      <c r="L734" s="219"/>
      <c r="M734" s="218"/>
      <c r="N734" s="254"/>
      <c r="O734" s="255"/>
      <c r="P734" s="293" t="str">
        <f>IF(G734="R",IF(OR(AND(実績自動車一覧!H734=SUM(実績事業所!$B$2-1),3&lt;実績自動車一覧!I734),AND(実績自動車一覧!H734=実績事業所!$B$2,4&gt;実績自動車一覧!I734)),"新規",""),"")</f>
        <v/>
      </c>
      <c r="Q734" s="290"/>
      <c r="R734" s="259"/>
      <c r="S734" s="204"/>
      <c r="T734" s="84"/>
      <c r="U734" s="85"/>
      <c r="V734" s="86"/>
      <c r="W734" s="87"/>
      <c r="X734" s="87"/>
      <c r="Y734" s="106"/>
      <c r="Z734" s="16"/>
      <c r="AA734" s="15" t="str">
        <f t="shared" si="290"/>
        <v/>
      </c>
      <c r="AB734" s="15" t="str">
        <f t="shared" si="291"/>
        <v/>
      </c>
      <c r="AC734" s="14" t="str">
        <f t="shared" si="292"/>
        <v/>
      </c>
      <c r="AD734" s="6" t="e">
        <f t="shared" si="293"/>
        <v>#N/A</v>
      </c>
      <c r="AE734" s="6" t="e">
        <f t="shared" si="294"/>
        <v>#N/A</v>
      </c>
      <c r="AF734" s="6" t="e">
        <f t="shared" si="295"/>
        <v>#N/A</v>
      </c>
      <c r="AG734" s="6" t="str">
        <f t="shared" si="296"/>
        <v/>
      </c>
      <c r="AH734" s="6">
        <f t="shared" si="297"/>
        <v>1</v>
      </c>
      <c r="AI734" s="6" t="e">
        <f t="shared" si="298"/>
        <v>#N/A</v>
      </c>
      <c r="AJ734" s="6" t="e">
        <f t="shared" si="299"/>
        <v>#N/A</v>
      </c>
      <c r="AK734" s="6" t="e">
        <f t="shared" si="300"/>
        <v>#N/A</v>
      </c>
      <c r="AL734" s="6" t="e">
        <f t="shared" si="301"/>
        <v>#N/A</v>
      </c>
      <c r="AM734" s="7" t="str">
        <f t="shared" si="302"/>
        <v xml:space="preserve"> </v>
      </c>
      <c r="AN734" s="6" t="e">
        <f t="shared" si="303"/>
        <v>#N/A</v>
      </c>
      <c r="AO734" s="6"/>
      <c r="AP734" s="6"/>
      <c r="AQ734" s="6"/>
      <c r="AR734" s="6"/>
      <c r="AS734" s="6"/>
      <c r="AT734" s="6"/>
      <c r="AU734" s="6"/>
      <c r="AV734" s="6"/>
      <c r="AW734" s="6">
        <f t="shared" si="304"/>
        <v>0</v>
      </c>
      <c r="AX734" s="6" t="e">
        <f t="shared" si="305"/>
        <v>#N/A</v>
      </c>
      <c r="AY734" s="6" t="str">
        <f t="shared" si="306"/>
        <v/>
      </c>
      <c r="AZ734" s="6" t="str">
        <f t="shared" si="307"/>
        <v/>
      </c>
      <c r="BA734" s="6" t="str">
        <f t="shared" si="308"/>
        <v/>
      </c>
      <c r="BB734" s="6" t="str">
        <f t="shared" si="309"/>
        <v/>
      </c>
      <c r="BC734" s="40"/>
      <c r="BI734" t="s">
        <v>313</v>
      </c>
      <c r="CS734" s="286"/>
      <c r="CT734" s="288"/>
      <c r="CU734" s="331" t="str">
        <f t="shared" si="288"/>
        <v/>
      </c>
      <c r="CV734" s="1" t="str">
        <f t="shared" si="310"/>
        <v/>
      </c>
      <c r="CW734" s="1" t="str">
        <f t="shared" si="311"/>
        <v/>
      </c>
      <c r="CZ734" s="343" t="str">
        <f t="shared" si="289"/>
        <v/>
      </c>
    </row>
    <row r="735" spans="1:104" s="1" customFormat="1" ht="13.5" customHeight="1" x14ac:dyDescent="0.2">
      <c r="A735" s="61">
        <v>720</v>
      </c>
      <c r="B735" s="218"/>
      <c r="C735" s="218"/>
      <c r="D735" s="218"/>
      <c r="E735" s="218"/>
      <c r="F735" s="218"/>
      <c r="G735" s="218"/>
      <c r="H735" s="218"/>
      <c r="I735" s="218"/>
      <c r="J735" s="218"/>
      <c r="K735" s="218"/>
      <c r="L735" s="219"/>
      <c r="M735" s="218"/>
      <c r="N735" s="254"/>
      <c r="O735" s="255"/>
      <c r="P735" s="293" t="str">
        <f>IF(G735="R",IF(OR(AND(実績自動車一覧!H735=SUM(実績事業所!$B$2-1),3&lt;実績自動車一覧!I735),AND(実績自動車一覧!H735=実績事業所!$B$2,4&gt;実績自動車一覧!I735)),"新規",""),"")</f>
        <v/>
      </c>
      <c r="Q735" s="290"/>
      <c r="R735" s="259"/>
      <c r="S735" s="204"/>
      <c r="T735" s="84"/>
      <c r="U735" s="85"/>
      <c r="V735" s="86"/>
      <c r="W735" s="87"/>
      <c r="X735" s="87"/>
      <c r="Y735" s="106"/>
      <c r="Z735" s="16"/>
      <c r="AA735" s="15" t="str">
        <f t="shared" si="290"/>
        <v/>
      </c>
      <c r="AB735" s="15" t="str">
        <f t="shared" si="291"/>
        <v/>
      </c>
      <c r="AC735" s="14" t="str">
        <f t="shared" si="292"/>
        <v/>
      </c>
      <c r="AD735" s="6" t="e">
        <f t="shared" si="293"/>
        <v>#N/A</v>
      </c>
      <c r="AE735" s="6" t="e">
        <f t="shared" si="294"/>
        <v>#N/A</v>
      </c>
      <c r="AF735" s="6" t="e">
        <f t="shared" si="295"/>
        <v>#N/A</v>
      </c>
      <c r="AG735" s="6" t="str">
        <f t="shared" si="296"/>
        <v/>
      </c>
      <c r="AH735" s="6">
        <f t="shared" si="297"/>
        <v>1</v>
      </c>
      <c r="AI735" s="6" t="e">
        <f t="shared" si="298"/>
        <v>#N/A</v>
      </c>
      <c r="AJ735" s="6" t="e">
        <f t="shared" si="299"/>
        <v>#N/A</v>
      </c>
      <c r="AK735" s="6" t="e">
        <f t="shared" si="300"/>
        <v>#N/A</v>
      </c>
      <c r="AL735" s="6" t="e">
        <f t="shared" si="301"/>
        <v>#N/A</v>
      </c>
      <c r="AM735" s="7" t="str">
        <f t="shared" si="302"/>
        <v xml:space="preserve"> </v>
      </c>
      <c r="AN735" s="6" t="e">
        <f t="shared" si="303"/>
        <v>#N/A</v>
      </c>
      <c r="AO735" s="6"/>
      <c r="AP735" s="6"/>
      <c r="AQ735" s="6"/>
      <c r="AR735" s="6"/>
      <c r="AS735" s="6"/>
      <c r="AT735" s="6"/>
      <c r="AU735" s="6"/>
      <c r="AV735" s="6"/>
      <c r="AW735" s="6">
        <f t="shared" si="304"/>
        <v>0</v>
      </c>
      <c r="AX735" s="6" t="e">
        <f t="shared" si="305"/>
        <v>#N/A</v>
      </c>
      <c r="AY735" s="6" t="str">
        <f t="shared" si="306"/>
        <v/>
      </c>
      <c r="AZ735" s="6" t="str">
        <f t="shared" si="307"/>
        <v/>
      </c>
      <c r="BA735" s="6" t="str">
        <f t="shared" si="308"/>
        <v/>
      </c>
      <c r="BB735" s="6" t="str">
        <f t="shared" si="309"/>
        <v/>
      </c>
      <c r="BC735" s="40"/>
      <c r="BI735" t="s">
        <v>314</v>
      </c>
      <c r="CS735" s="286"/>
      <c r="CT735" s="288"/>
      <c r="CU735" s="331" t="str">
        <f t="shared" si="288"/>
        <v/>
      </c>
      <c r="CV735" s="1" t="str">
        <f t="shared" si="310"/>
        <v/>
      </c>
      <c r="CW735" s="1" t="str">
        <f t="shared" si="311"/>
        <v/>
      </c>
      <c r="CZ735" s="343" t="str">
        <f t="shared" si="289"/>
        <v/>
      </c>
    </row>
    <row r="736" spans="1:104" s="1" customFormat="1" ht="13.5" customHeight="1" x14ac:dyDescent="0.2">
      <c r="A736" s="61">
        <v>721</v>
      </c>
      <c r="B736" s="218"/>
      <c r="C736" s="218"/>
      <c r="D736" s="218"/>
      <c r="E736" s="218"/>
      <c r="F736" s="218"/>
      <c r="G736" s="218"/>
      <c r="H736" s="218"/>
      <c r="I736" s="218"/>
      <c r="J736" s="218"/>
      <c r="K736" s="218"/>
      <c r="L736" s="219"/>
      <c r="M736" s="218"/>
      <c r="N736" s="254"/>
      <c r="O736" s="255"/>
      <c r="P736" s="293" t="str">
        <f>IF(G736="R",IF(OR(AND(実績自動車一覧!H736=SUM(実績事業所!$B$2-1),3&lt;実績自動車一覧!I736),AND(実績自動車一覧!H736=実績事業所!$B$2,4&gt;実績自動車一覧!I736)),"新規",""),"")</f>
        <v/>
      </c>
      <c r="Q736" s="290"/>
      <c r="R736" s="259"/>
      <c r="S736" s="204"/>
      <c r="T736" s="84"/>
      <c r="U736" s="85"/>
      <c r="V736" s="86"/>
      <c r="W736" s="87"/>
      <c r="X736" s="87"/>
      <c r="Y736" s="106"/>
      <c r="Z736" s="16"/>
      <c r="AA736" s="15" t="str">
        <f t="shared" si="290"/>
        <v/>
      </c>
      <c r="AB736" s="15" t="str">
        <f t="shared" si="291"/>
        <v/>
      </c>
      <c r="AC736" s="14" t="str">
        <f t="shared" si="292"/>
        <v/>
      </c>
      <c r="AD736" s="6" t="e">
        <f t="shared" si="293"/>
        <v>#N/A</v>
      </c>
      <c r="AE736" s="6" t="e">
        <f t="shared" si="294"/>
        <v>#N/A</v>
      </c>
      <c r="AF736" s="6" t="e">
        <f t="shared" si="295"/>
        <v>#N/A</v>
      </c>
      <c r="AG736" s="6" t="str">
        <f t="shared" si="296"/>
        <v/>
      </c>
      <c r="AH736" s="6">
        <f t="shared" si="297"/>
        <v>1</v>
      </c>
      <c r="AI736" s="6" t="e">
        <f t="shared" si="298"/>
        <v>#N/A</v>
      </c>
      <c r="AJ736" s="6" t="e">
        <f t="shared" si="299"/>
        <v>#N/A</v>
      </c>
      <c r="AK736" s="6" t="e">
        <f t="shared" si="300"/>
        <v>#N/A</v>
      </c>
      <c r="AL736" s="6" t="e">
        <f t="shared" si="301"/>
        <v>#N/A</v>
      </c>
      <c r="AM736" s="7" t="str">
        <f t="shared" si="302"/>
        <v xml:space="preserve"> </v>
      </c>
      <c r="AN736" s="6" t="e">
        <f t="shared" si="303"/>
        <v>#N/A</v>
      </c>
      <c r="AO736" s="6"/>
      <c r="AP736" s="6"/>
      <c r="AQ736" s="6"/>
      <c r="AR736" s="6"/>
      <c r="AS736" s="6"/>
      <c r="AT736" s="6"/>
      <c r="AU736" s="6"/>
      <c r="AV736" s="6"/>
      <c r="AW736" s="6">
        <f t="shared" si="304"/>
        <v>0</v>
      </c>
      <c r="AX736" s="6" t="e">
        <f t="shared" si="305"/>
        <v>#N/A</v>
      </c>
      <c r="AY736" s="6" t="str">
        <f t="shared" si="306"/>
        <v/>
      </c>
      <c r="AZ736" s="6" t="str">
        <f t="shared" si="307"/>
        <v/>
      </c>
      <c r="BA736" s="6" t="str">
        <f t="shared" si="308"/>
        <v/>
      </c>
      <c r="BB736" s="6" t="str">
        <f t="shared" si="309"/>
        <v/>
      </c>
      <c r="BC736" s="40"/>
      <c r="BI736" t="s">
        <v>315</v>
      </c>
      <c r="CS736" s="286"/>
      <c r="CT736" s="288"/>
      <c r="CU736" s="331" t="str">
        <f t="shared" si="288"/>
        <v/>
      </c>
      <c r="CV736" s="1" t="str">
        <f t="shared" si="310"/>
        <v/>
      </c>
      <c r="CW736" s="1" t="str">
        <f t="shared" si="311"/>
        <v/>
      </c>
      <c r="CZ736" s="343" t="str">
        <f t="shared" si="289"/>
        <v/>
      </c>
    </row>
    <row r="737" spans="1:104" s="1" customFormat="1" ht="13.5" customHeight="1" x14ac:dyDescent="0.2">
      <c r="A737" s="61">
        <v>722</v>
      </c>
      <c r="B737" s="218"/>
      <c r="C737" s="218"/>
      <c r="D737" s="218"/>
      <c r="E737" s="218"/>
      <c r="F737" s="218"/>
      <c r="G737" s="218"/>
      <c r="H737" s="218"/>
      <c r="I737" s="218"/>
      <c r="J737" s="218"/>
      <c r="K737" s="218"/>
      <c r="L737" s="219"/>
      <c r="M737" s="218"/>
      <c r="N737" s="254"/>
      <c r="O737" s="255"/>
      <c r="P737" s="293" t="str">
        <f>IF(G737="R",IF(OR(AND(実績自動車一覧!H737=SUM(実績事業所!$B$2-1),3&lt;実績自動車一覧!I737),AND(実績自動車一覧!H737=実績事業所!$B$2,4&gt;実績自動車一覧!I737)),"新規",""),"")</f>
        <v/>
      </c>
      <c r="Q737" s="290"/>
      <c r="R737" s="259"/>
      <c r="S737" s="204"/>
      <c r="T737" s="84"/>
      <c r="U737" s="85"/>
      <c r="V737" s="86"/>
      <c r="W737" s="87"/>
      <c r="X737" s="87"/>
      <c r="Y737" s="106"/>
      <c r="Z737" s="16"/>
      <c r="AA737" s="15" t="str">
        <f t="shared" si="290"/>
        <v/>
      </c>
      <c r="AB737" s="15" t="str">
        <f t="shared" si="291"/>
        <v/>
      </c>
      <c r="AC737" s="14" t="str">
        <f t="shared" si="292"/>
        <v/>
      </c>
      <c r="AD737" s="6" t="e">
        <f t="shared" si="293"/>
        <v>#N/A</v>
      </c>
      <c r="AE737" s="6" t="e">
        <f t="shared" si="294"/>
        <v>#N/A</v>
      </c>
      <c r="AF737" s="6" t="e">
        <f t="shared" si="295"/>
        <v>#N/A</v>
      </c>
      <c r="AG737" s="6" t="str">
        <f t="shared" si="296"/>
        <v/>
      </c>
      <c r="AH737" s="6">
        <f t="shared" si="297"/>
        <v>1</v>
      </c>
      <c r="AI737" s="6" t="e">
        <f t="shared" si="298"/>
        <v>#N/A</v>
      </c>
      <c r="AJ737" s="6" t="e">
        <f t="shared" si="299"/>
        <v>#N/A</v>
      </c>
      <c r="AK737" s="6" t="e">
        <f t="shared" si="300"/>
        <v>#N/A</v>
      </c>
      <c r="AL737" s="6" t="e">
        <f t="shared" si="301"/>
        <v>#N/A</v>
      </c>
      <c r="AM737" s="7" t="str">
        <f t="shared" si="302"/>
        <v xml:space="preserve"> </v>
      </c>
      <c r="AN737" s="6" t="e">
        <f t="shared" si="303"/>
        <v>#N/A</v>
      </c>
      <c r="AO737" s="6"/>
      <c r="AP737" s="6"/>
      <c r="AQ737" s="6"/>
      <c r="AR737" s="6"/>
      <c r="AS737" s="6"/>
      <c r="AT737" s="6"/>
      <c r="AU737" s="6"/>
      <c r="AV737" s="6"/>
      <c r="AW737" s="6">
        <f t="shared" si="304"/>
        <v>0</v>
      </c>
      <c r="AX737" s="6" t="e">
        <f t="shared" si="305"/>
        <v>#N/A</v>
      </c>
      <c r="AY737" s="6" t="str">
        <f t="shared" si="306"/>
        <v/>
      </c>
      <c r="AZ737" s="6" t="str">
        <f t="shared" si="307"/>
        <v/>
      </c>
      <c r="BA737" s="6" t="str">
        <f t="shared" si="308"/>
        <v/>
      </c>
      <c r="BB737" s="6" t="str">
        <f t="shared" si="309"/>
        <v/>
      </c>
      <c r="BC737" s="40"/>
      <c r="BI737" t="s">
        <v>316</v>
      </c>
      <c r="CS737" s="286"/>
      <c r="CT737" s="288"/>
      <c r="CU737" s="331" t="str">
        <f t="shared" si="288"/>
        <v/>
      </c>
      <c r="CV737" s="1" t="str">
        <f t="shared" si="310"/>
        <v/>
      </c>
      <c r="CW737" s="1" t="str">
        <f t="shared" si="311"/>
        <v/>
      </c>
      <c r="CZ737" s="343" t="str">
        <f t="shared" si="289"/>
        <v/>
      </c>
    </row>
    <row r="738" spans="1:104" s="1" customFormat="1" ht="13.5" customHeight="1" x14ac:dyDescent="0.2">
      <c r="A738" s="61">
        <v>723</v>
      </c>
      <c r="B738" s="218"/>
      <c r="C738" s="218"/>
      <c r="D738" s="218"/>
      <c r="E738" s="218"/>
      <c r="F738" s="218"/>
      <c r="G738" s="218"/>
      <c r="H738" s="218"/>
      <c r="I738" s="218"/>
      <c r="J738" s="218"/>
      <c r="K738" s="218"/>
      <c r="L738" s="219"/>
      <c r="M738" s="218"/>
      <c r="N738" s="254"/>
      <c r="O738" s="255"/>
      <c r="P738" s="293" t="str">
        <f>IF(G738="R",IF(OR(AND(実績自動車一覧!H738=SUM(実績事業所!$B$2-1),3&lt;実績自動車一覧!I738),AND(実績自動車一覧!H738=実績事業所!$B$2,4&gt;実績自動車一覧!I738)),"新規",""),"")</f>
        <v/>
      </c>
      <c r="Q738" s="290"/>
      <c r="R738" s="259"/>
      <c r="S738" s="204"/>
      <c r="T738" s="84"/>
      <c r="U738" s="85"/>
      <c r="V738" s="86"/>
      <c r="W738" s="87"/>
      <c r="X738" s="87"/>
      <c r="Y738" s="106"/>
      <c r="Z738" s="16"/>
      <c r="AA738" s="15" t="str">
        <f t="shared" si="290"/>
        <v/>
      </c>
      <c r="AB738" s="15" t="str">
        <f t="shared" si="291"/>
        <v/>
      </c>
      <c r="AC738" s="14" t="str">
        <f t="shared" si="292"/>
        <v/>
      </c>
      <c r="AD738" s="6" t="e">
        <f t="shared" si="293"/>
        <v>#N/A</v>
      </c>
      <c r="AE738" s="6" t="e">
        <f t="shared" si="294"/>
        <v>#N/A</v>
      </c>
      <c r="AF738" s="6" t="e">
        <f t="shared" si="295"/>
        <v>#N/A</v>
      </c>
      <c r="AG738" s="6" t="str">
        <f t="shared" si="296"/>
        <v/>
      </c>
      <c r="AH738" s="6">
        <f t="shared" si="297"/>
        <v>1</v>
      </c>
      <c r="AI738" s="6" t="e">
        <f t="shared" si="298"/>
        <v>#N/A</v>
      </c>
      <c r="AJ738" s="6" t="e">
        <f t="shared" si="299"/>
        <v>#N/A</v>
      </c>
      <c r="AK738" s="6" t="e">
        <f t="shared" si="300"/>
        <v>#N/A</v>
      </c>
      <c r="AL738" s="6" t="e">
        <f t="shared" si="301"/>
        <v>#N/A</v>
      </c>
      <c r="AM738" s="7" t="str">
        <f t="shared" si="302"/>
        <v xml:space="preserve"> </v>
      </c>
      <c r="AN738" s="6" t="e">
        <f t="shared" si="303"/>
        <v>#N/A</v>
      </c>
      <c r="AO738" s="6"/>
      <c r="AP738" s="6"/>
      <c r="AQ738" s="6"/>
      <c r="AR738" s="6"/>
      <c r="AS738" s="6"/>
      <c r="AT738" s="6"/>
      <c r="AU738" s="6"/>
      <c r="AV738" s="6"/>
      <c r="AW738" s="6">
        <f t="shared" si="304"/>
        <v>0</v>
      </c>
      <c r="AX738" s="6" t="e">
        <f t="shared" si="305"/>
        <v>#N/A</v>
      </c>
      <c r="AY738" s="6" t="str">
        <f t="shared" si="306"/>
        <v/>
      </c>
      <c r="AZ738" s="6" t="str">
        <f t="shared" si="307"/>
        <v/>
      </c>
      <c r="BA738" s="6" t="str">
        <f t="shared" si="308"/>
        <v/>
      </c>
      <c r="BB738" s="6" t="str">
        <f t="shared" si="309"/>
        <v/>
      </c>
      <c r="BC738" s="40"/>
      <c r="BI738" t="s">
        <v>317</v>
      </c>
      <c r="CS738" s="286"/>
      <c r="CT738" s="288"/>
      <c r="CU738" s="331" t="str">
        <f t="shared" si="288"/>
        <v/>
      </c>
      <c r="CV738" s="1" t="str">
        <f t="shared" si="310"/>
        <v/>
      </c>
      <c r="CW738" s="1" t="str">
        <f t="shared" si="311"/>
        <v/>
      </c>
      <c r="CZ738" s="343" t="str">
        <f t="shared" si="289"/>
        <v/>
      </c>
    </row>
    <row r="739" spans="1:104" s="1" customFormat="1" ht="13.5" customHeight="1" x14ac:dyDescent="0.2">
      <c r="A739" s="61">
        <v>724</v>
      </c>
      <c r="B739" s="218"/>
      <c r="C739" s="218"/>
      <c r="D739" s="218"/>
      <c r="E739" s="218"/>
      <c r="F739" s="218"/>
      <c r="G739" s="218"/>
      <c r="H739" s="218"/>
      <c r="I739" s="218"/>
      <c r="J739" s="218"/>
      <c r="K739" s="218"/>
      <c r="L739" s="219"/>
      <c r="M739" s="218"/>
      <c r="N739" s="254"/>
      <c r="O739" s="255"/>
      <c r="P739" s="293" t="str">
        <f>IF(G739="R",IF(OR(AND(実績自動車一覧!H739=SUM(実績事業所!$B$2-1),3&lt;実績自動車一覧!I739),AND(実績自動車一覧!H739=実績事業所!$B$2,4&gt;実績自動車一覧!I739)),"新規",""),"")</f>
        <v/>
      </c>
      <c r="Q739" s="290"/>
      <c r="R739" s="259"/>
      <c r="S739" s="204"/>
      <c r="T739" s="84"/>
      <c r="U739" s="85"/>
      <c r="V739" s="86"/>
      <c r="W739" s="87"/>
      <c r="X739" s="87"/>
      <c r="Y739" s="106"/>
      <c r="Z739" s="16"/>
      <c r="AA739" s="15" t="str">
        <f t="shared" si="290"/>
        <v/>
      </c>
      <c r="AB739" s="15" t="str">
        <f t="shared" si="291"/>
        <v/>
      </c>
      <c r="AC739" s="14" t="str">
        <f t="shared" si="292"/>
        <v/>
      </c>
      <c r="AD739" s="6" t="e">
        <f t="shared" si="293"/>
        <v>#N/A</v>
      </c>
      <c r="AE739" s="6" t="e">
        <f t="shared" si="294"/>
        <v>#N/A</v>
      </c>
      <c r="AF739" s="6" t="e">
        <f t="shared" si="295"/>
        <v>#N/A</v>
      </c>
      <c r="AG739" s="6" t="str">
        <f t="shared" si="296"/>
        <v/>
      </c>
      <c r="AH739" s="6">
        <f t="shared" si="297"/>
        <v>1</v>
      </c>
      <c r="AI739" s="6" t="e">
        <f t="shared" si="298"/>
        <v>#N/A</v>
      </c>
      <c r="AJ739" s="6" t="e">
        <f t="shared" si="299"/>
        <v>#N/A</v>
      </c>
      <c r="AK739" s="6" t="e">
        <f t="shared" si="300"/>
        <v>#N/A</v>
      </c>
      <c r="AL739" s="6" t="e">
        <f t="shared" si="301"/>
        <v>#N/A</v>
      </c>
      <c r="AM739" s="7" t="str">
        <f t="shared" si="302"/>
        <v xml:space="preserve"> </v>
      </c>
      <c r="AN739" s="6" t="e">
        <f t="shared" si="303"/>
        <v>#N/A</v>
      </c>
      <c r="AO739" s="6"/>
      <c r="AP739" s="6"/>
      <c r="AQ739" s="6"/>
      <c r="AR739" s="6"/>
      <c r="AS739" s="6"/>
      <c r="AT739" s="6"/>
      <c r="AU739" s="6"/>
      <c r="AV739" s="6"/>
      <c r="AW739" s="6">
        <f t="shared" si="304"/>
        <v>0</v>
      </c>
      <c r="AX739" s="6" t="e">
        <f t="shared" si="305"/>
        <v>#N/A</v>
      </c>
      <c r="AY739" s="6" t="str">
        <f t="shared" si="306"/>
        <v/>
      </c>
      <c r="AZ739" s="6" t="str">
        <f t="shared" si="307"/>
        <v/>
      </c>
      <c r="BA739" s="6" t="str">
        <f t="shared" si="308"/>
        <v/>
      </c>
      <c r="BB739" s="6" t="str">
        <f t="shared" si="309"/>
        <v/>
      </c>
      <c r="BC739" s="40"/>
      <c r="BI739" t="s">
        <v>318</v>
      </c>
      <c r="CS739" s="286"/>
      <c r="CT739" s="288"/>
      <c r="CU739" s="331" t="str">
        <f t="shared" si="288"/>
        <v/>
      </c>
      <c r="CV739" s="1" t="str">
        <f t="shared" si="310"/>
        <v/>
      </c>
      <c r="CW739" s="1" t="str">
        <f t="shared" si="311"/>
        <v/>
      </c>
      <c r="CZ739" s="343" t="str">
        <f t="shared" si="289"/>
        <v/>
      </c>
    </row>
    <row r="740" spans="1:104" s="1" customFormat="1" ht="13.5" customHeight="1" x14ac:dyDescent="0.2">
      <c r="A740" s="61">
        <v>725</v>
      </c>
      <c r="B740" s="218"/>
      <c r="C740" s="218"/>
      <c r="D740" s="218"/>
      <c r="E740" s="218"/>
      <c r="F740" s="218"/>
      <c r="G740" s="218"/>
      <c r="H740" s="218"/>
      <c r="I740" s="218"/>
      <c r="J740" s="218"/>
      <c r="K740" s="218"/>
      <c r="L740" s="219"/>
      <c r="M740" s="218"/>
      <c r="N740" s="254"/>
      <c r="O740" s="255"/>
      <c r="P740" s="293" t="str">
        <f>IF(G740="R",IF(OR(AND(実績自動車一覧!H740=SUM(実績事業所!$B$2-1),3&lt;実績自動車一覧!I740),AND(実績自動車一覧!H740=実績事業所!$B$2,4&gt;実績自動車一覧!I740)),"新規",""),"")</f>
        <v/>
      </c>
      <c r="Q740" s="290"/>
      <c r="R740" s="259"/>
      <c r="S740" s="204"/>
      <c r="T740" s="84"/>
      <c r="U740" s="85"/>
      <c r="V740" s="86"/>
      <c r="W740" s="87"/>
      <c r="X740" s="87"/>
      <c r="Y740" s="106"/>
      <c r="Z740" s="16"/>
      <c r="AA740" s="15" t="str">
        <f t="shared" si="290"/>
        <v/>
      </c>
      <c r="AB740" s="15" t="str">
        <f t="shared" si="291"/>
        <v/>
      </c>
      <c r="AC740" s="14" t="str">
        <f t="shared" si="292"/>
        <v/>
      </c>
      <c r="AD740" s="6" t="e">
        <f t="shared" si="293"/>
        <v>#N/A</v>
      </c>
      <c r="AE740" s="6" t="e">
        <f t="shared" si="294"/>
        <v>#N/A</v>
      </c>
      <c r="AF740" s="6" t="e">
        <f t="shared" si="295"/>
        <v>#N/A</v>
      </c>
      <c r="AG740" s="6" t="str">
        <f t="shared" si="296"/>
        <v/>
      </c>
      <c r="AH740" s="6">
        <f t="shared" si="297"/>
        <v>1</v>
      </c>
      <c r="AI740" s="6" t="e">
        <f t="shared" si="298"/>
        <v>#N/A</v>
      </c>
      <c r="AJ740" s="6" t="e">
        <f t="shared" si="299"/>
        <v>#N/A</v>
      </c>
      <c r="AK740" s="6" t="e">
        <f t="shared" si="300"/>
        <v>#N/A</v>
      </c>
      <c r="AL740" s="6" t="e">
        <f t="shared" si="301"/>
        <v>#N/A</v>
      </c>
      <c r="AM740" s="7" t="str">
        <f t="shared" si="302"/>
        <v xml:space="preserve"> </v>
      </c>
      <c r="AN740" s="6" t="e">
        <f t="shared" si="303"/>
        <v>#N/A</v>
      </c>
      <c r="AO740" s="6"/>
      <c r="AP740" s="6"/>
      <c r="AQ740" s="6"/>
      <c r="AR740" s="6"/>
      <c r="AS740" s="6"/>
      <c r="AT740" s="6"/>
      <c r="AU740" s="6"/>
      <c r="AV740" s="6"/>
      <c r="AW740" s="6">
        <f t="shared" si="304"/>
        <v>0</v>
      </c>
      <c r="AX740" s="6" t="e">
        <f t="shared" si="305"/>
        <v>#N/A</v>
      </c>
      <c r="AY740" s="6" t="str">
        <f t="shared" si="306"/>
        <v/>
      </c>
      <c r="AZ740" s="6" t="str">
        <f t="shared" si="307"/>
        <v/>
      </c>
      <c r="BA740" s="6" t="str">
        <f t="shared" si="308"/>
        <v/>
      </c>
      <c r="BB740" s="6" t="str">
        <f t="shared" si="309"/>
        <v/>
      </c>
      <c r="BC740" s="40"/>
      <c r="BI740" t="s">
        <v>319</v>
      </c>
      <c r="CS740" s="286"/>
      <c r="CT740" s="288"/>
      <c r="CU740" s="331" t="str">
        <f t="shared" si="288"/>
        <v/>
      </c>
      <c r="CV740" s="1" t="str">
        <f t="shared" si="310"/>
        <v/>
      </c>
      <c r="CW740" s="1" t="str">
        <f t="shared" si="311"/>
        <v/>
      </c>
      <c r="CZ740" s="343" t="str">
        <f t="shared" si="289"/>
        <v/>
      </c>
    </row>
    <row r="741" spans="1:104" s="1" customFormat="1" ht="13.5" customHeight="1" x14ac:dyDescent="0.2">
      <c r="A741" s="61">
        <v>726</v>
      </c>
      <c r="B741" s="218"/>
      <c r="C741" s="218"/>
      <c r="D741" s="218"/>
      <c r="E741" s="218"/>
      <c r="F741" s="218"/>
      <c r="G741" s="218"/>
      <c r="H741" s="218"/>
      <c r="I741" s="218"/>
      <c r="J741" s="218"/>
      <c r="K741" s="218"/>
      <c r="L741" s="219"/>
      <c r="M741" s="218"/>
      <c r="N741" s="254"/>
      <c r="O741" s="255"/>
      <c r="P741" s="293" t="str">
        <f>IF(G741="R",IF(OR(AND(実績自動車一覧!H741=SUM(実績事業所!$B$2-1),3&lt;実績自動車一覧!I741),AND(実績自動車一覧!H741=実績事業所!$B$2,4&gt;実績自動車一覧!I741)),"新規",""),"")</f>
        <v/>
      </c>
      <c r="Q741" s="290"/>
      <c r="R741" s="259"/>
      <c r="S741" s="204"/>
      <c r="T741" s="84"/>
      <c r="U741" s="85"/>
      <c r="V741" s="86"/>
      <c r="W741" s="87"/>
      <c r="X741" s="87"/>
      <c r="Y741" s="106"/>
      <c r="Z741" s="16"/>
      <c r="AA741" s="15" t="str">
        <f t="shared" si="290"/>
        <v/>
      </c>
      <c r="AB741" s="15" t="str">
        <f t="shared" si="291"/>
        <v/>
      </c>
      <c r="AC741" s="14" t="str">
        <f t="shared" si="292"/>
        <v/>
      </c>
      <c r="AD741" s="6" t="e">
        <f t="shared" si="293"/>
        <v>#N/A</v>
      </c>
      <c r="AE741" s="6" t="e">
        <f t="shared" si="294"/>
        <v>#N/A</v>
      </c>
      <c r="AF741" s="6" t="e">
        <f t="shared" si="295"/>
        <v>#N/A</v>
      </c>
      <c r="AG741" s="6" t="str">
        <f t="shared" si="296"/>
        <v/>
      </c>
      <c r="AH741" s="6">
        <f t="shared" si="297"/>
        <v>1</v>
      </c>
      <c r="AI741" s="6" t="e">
        <f t="shared" si="298"/>
        <v>#N/A</v>
      </c>
      <c r="AJ741" s="6" t="e">
        <f t="shared" si="299"/>
        <v>#N/A</v>
      </c>
      <c r="AK741" s="6" t="e">
        <f t="shared" si="300"/>
        <v>#N/A</v>
      </c>
      <c r="AL741" s="6" t="e">
        <f t="shared" si="301"/>
        <v>#N/A</v>
      </c>
      <c r="AM741" s="7" t="str">
        <f t="shared" si="302"/>
        <v xml:space="preserve"> </v>
      </c>
      <c r="AN741" s="6" t="e">
        <f t="shared" si="303"/>
        <v>#N/A</v>
      </c>
      <c r="AO741" s="6"/>
      <c r="AP741" s="6"/>
      <c r="AQ741" s="6"/>
      <c r="AR741" s="6"/>
      <c r="AS741" s="6"/>
      <c r="AT741" s="6"/>
      <c r="AU741" s="6"/>
      <c r="AV741" s="6"/>
      <c r="AW741" s="6">
        <f t="shared" si="304"/>
        <v>0</v>
      </c>
      <c r="AX741" s="6" t="e">
        <f t="shared" si="305"/>
        <v>#N/A</v>
      </c>
      <c r="AY741" s="6" t="str">
        <f t="shared" si="306"/>
        <v/>
      </c>
      <c r="AZ741" s="6" t="str">
        <f t="shared" si="307"/>
        <v/>
      </c>
      <c r="BA741" s="6" t="str">
        <f t="shared" si="308"/>
        <v/>
      </c>
      <c r="BB741" s="6" t="str">
        <f t="shared" si="309"/>
        <v/>
      </c>
      <c r="BC741" s="40"/>
      <c r="BI741" t="s">
        <v>1093</v>
      </c>
      <c r="CS741" s="286"/>
      <c r="CT741" s="288"/>
      <c r="CU741" s="331" t="str">
        <f t="shared" si="288"/>
        <v/>
      </c>
      <c r="CV741" s="1" t="str">
        <f t="shared" si="310"/>
        <v/>
      </c>
      <c r="CW741" s="1" t="str">
        <f t="shared" si="311"/>
        <v/>
      </c>
      <c r="CZ741" s="343" t="str">
        <f t="shared" si="289"/>
        <v/>
      </c>
    </row>
    <row r="742" spans="1:104" s="1" customFormat="1" ht="13.5" customHeight="1" x14ac:dyDescent="0.2">
      <c r="A742" s="61">
        <v>727</v>
      </c>
      <c r="B742" s="218"/>
      <c r="C742" s="218"/>
      <c r="D742" s="218"/>
      <c r="E742" s="218"/>
      <c r="F742" s="218"/>
      <c r="G742" s="218"/>
      <c r="H742" s="218"/>
      <c r="I742" s="218"/>
      <c r="J742" s="218"/>
      <c r="K742" s="218"/>
      <c r="L742" s="219"/>
      <c r="M742" s="218"/>
      <c r="N742" s="254"/>
      <c r="O742" s="255"/>
      <c r="P742" s="293" t="str">
        <f>IF(G742="R",IF(OR(AND(実績自動車一覧!H742=SUM(実績事業所!$B$2-1),3&lt;実績自動車一覧!I742),AND(実績自動車一覧!H742=実績事業所!$B$2,4&gt;実績自動車一覧!I742)),"新規",""),"")</f>
        <v/>
      </c>
      <c r="Q742" s="290"/>
      <c r="R742" s="259"/>
      <c r="S742" s="204"/>
      <c r="T742" s="84"/>
      <c r="U742" s="85"/>
      <c r="V742" s="86"/>
      <c r="W742" s="87"/>
      <c r="X742" s="87"/>
      <c r="Y742" s="106"/>
      <c r="Z742" s="16"/>
      <c r="AA742" s="15" t="str">
        <f t="shared" si="290"/>
        <v/>
      </c>
      <c r="AB742" s="15" t="str">
        <f t="shared" si="291"/>
        <v/>
      </c>
      <c r="AC742" s="14" t="str">
        <f t="shared" si="292"/>
        <v/>
      </c>
      <c r="AD742" s="6" t="e">
        <f t="shared" si="293"/>
        <v>#N/A</v>
      </c>
      <c r="AE742" s="6" t="e">
        <f t="shared" si="294"/>
        <v>#N/A</v>
      </c>
      <c r="AF742" s="6" t="e">
        <f t="shared" si="295"/>
        <v>#N/A</v>
      </c>
      <c r="AG742" s="6" t="str">
        <f t="shared" si="296"/>
        <v/>
      </c>
      <c r="AH742" s="6">
        <f t="shared" si="297"/>
        <v>1</v>
      </c>
      <c r="AI742" s="6" t="e">
        <f t="shared" si="298"/>
        <v>#N/A</v>
      </c>
      <c r="AJ742" s="6" t="e">
        <f t="shared" si="299"/>
        <v>#N/A</v>
      </c>
      <c r="AK742" s="6" t="e">
        <f t="shared" si="300"/>
        <v>#N/A</v>
      </c>
      <c r="AL742" s="6" t="e">
        <f t="shared" si="301"/>
        <v>#N/A</v>
      </c>
      <c r="AM742" s="7" t="str">
        <f t="shared" si="302"/>
        <v xml:space="preserve"> </v>
      </c>
      <c r="AN742" s="6" t="e">
        <f t="shared" si="303"/>
        <v>#N/A</v>
      </c>
      <c r="AO742" s="6"/>
      <c r="AP742" s="6"/>
      <c r="AQ742" s="6"/>
      <c r="AR742" s="6"/>
      <c r="AS742" s="6"/>
      <c r="AT742" s="6"/>
      <c r="AU742" s="6"/>
      <c r="AV742" s="6"/>
      <c r="AW742" s="6">
        <f t="shared" si="304"/>
        <v>0</v>
      </c>
      <c r="AX742" s="6" t="e">
        <f t="shared" si="305"/>
        <v>#N/A</v>
      </c>
      <c r="AY742" s="6" t="str">
        <f t="shared" si="306"/>
        <v/>
      </c>
      <c r="AZ742" s="6" t="str">
        <f t="shared" si="307"/>
        <v/>
      </c>
      <c r="BA742" s="6" t="str">
        <f t="shared" si="308"/>
        <v/>
      </c>
      <c r="BB742" s="6" t="str">
        <f t="shared" si="309"/>
        <v/>
      </c>
      <c r="BC742" s="40"/>
      <c r="BI742" t="s">
        <v>1150</v>
      </c>
      <c r="CS742" s="286"/>
      <c r="CT742" s="288"/>
      <c r="CU742" s="331" t="str">
        <f t="shared" si="288"/>
        <v/>
      </c>
      <c r="CV742" s="1" t="str">
        <f t="shared" si="310"/>
        <v/>
      </c>
      <c r="CW742" s="1" t="str">
        <f t="shared" si="311"/>
        <v/>
      </c>
      <c r="CZ742" s="343" t="str">
        <f t="shared" si="289"/>
        <v/>
      </c>
    </row>
    <row r="743" spans="1:104" s="1" customFormat="1" ht="13.5" customHeight="1" x14ac:dyDescent="0.2">
      <c r="A743" s="61">
        <v>728</v>
      </c>
      <c r="B743" s="218"/>
      <c r="C743" s="218"/>
      <c r="D743" s="218"/>
      <c r="E743" s="218"/>
      <c r="F743" s="218"/>
      <c r="G743" s="218"/>
      <c r="H743" s="218"/>
      <c r="I743" s="218"/>
      <c r="J743" s="218"/>
      <c r="K743" s="218"/>
      <c r="L743" s="219"/>
      <c r="M743" s="218"/>
      <c r="N743" s="254"/>
      <c r="O743" s="255"/>
      <c r="P743" s="293" t="str">
        <f>IF(G743="R",IF(OR(AND(実績自動車一覧!H743=SUM(実績事業所!$B$2-1),3&lt;実績自動車一覧!I743),AND(実績自動車一覧!H743=実績事業所!$B$2,4&gt;実績自動車一覧!I743)),"新規",""),"")</f>
        <v/>
      </c>
      <c r="Q743" s="290"/>
      <c r="R743" s="259"/>
      <c r="S743" s="204"/>
      <c r="T743" s="84"/>
      <c r="U743" s="85"/>
      <c r="V743" s="86"/>
      <c r="W743" s="87"/>
      <c r="X743" s="87"/>
      <c r="Y743" s="106"/>
      <c r="Z743" s="16"/>
      <c r="AA743" s="15" t="str">
        <f t="shared" si="290"/>
        <v/>
      </c>
      <c r="AB743" s="15" t="str">
        <f t="shared" si="291"/>
        <v/>
      </c>
      <c r="AC743" s="14" t="str">
        <f t="shared" si="292"/>
        <v/>
      </c>
      <c r="AD743" s="6" t="e">
        <f t="shared" si="293"/>
        <v>#N/A</v>
      </c>
      <c r="AE743" s="6" t="e">
        <f t="shared" si="294"/>
        <v>#N/A</v>
      </c>
      <c r="AF743" s="6" t="e">
        <f t="shared" si="295"/>
        <v>#N/A</v>
      </c>
      <c r="AG743" s="6" t="str">
        <f t="shared" si="296"/>
        <v/>
      </c>
      <c r="AH743" s="6">
        <f t="shared" si="297"/>
        <v>1</v>
      </c>
      <c r="AI743" s="6" t="e">
        <f t="shared" si="298"/>
        <v>#N/A</v>
      </c>
      <c r="AJ743" s="6" t="e">
        <f t="shared" si="299"/>
        <v>#N/A</v>
      </c>
      <c r="AK743" s="6" t="e">
        <f t="shared" si="300"/>
        <v>#N/A</v>
      </c>
      <c r="AL743" s="6" t="e">
        <f t="shared" si="301"/>
        <v>#N/A</v>
      </c>
      <c r="AM743" s="7" t="str">
        <f t="shared" si="302"/>
        <v xml:space="preserve"> </v>
      </c>
      <c r="AN743" s="6" t="e">
        <f t="shared" si="303"/>
        <v>#N/A</v>
      </c>
      <c r="AO743" s="6"/>
      <c r="AP743" s="6"/>
      <c r="AQ743" s="6"/>
      <c r="AR743" s="6"/>
      <c r="AS743" s="6"/>
      <c r="AT743" s="6"/>
      <c r="AU743" s="6"/>
      <c r="AV743" s="6"/>
      <c r="AW743" s="6">
        <f t="shared" si="304"/>
        <v>0</v>
      </c>
      <c r="AX743" s="6" t="e">
        <f t="shared" si="305"/>
        <v>#N/A</v>
      </c>
      <c r="AY743" s="6" t="str">
        <f t="shared" si="306"/>
        <v/>
      </c>
      <c r="AZ743" s="6" t="str">
        <f t="shared" si="307"/>
        <v/>
      </c>
      <c r="BA743" s="6" t="str">
        <f t="shared" si="308"/>
        <v/>
      </c>
      <c r="BB743" s="6" t="str">
        <f t="shared" si="309"/>
        <v/>
      </c>
      <c r="BC743" s="40"/>
      <c r="BI743" t="s">
        <v>320</v>
      </c>
      <c r="CS743" s="286"/>
      <c r="CT743" s="288"/>
      <c r="CU743" s="331" t="str">
        <f t="shared" si="288"/>
        <v/>
      </c>
      <c r="CV743" s="1" t="str">
        <f t="shared" si="310"/>
        <v/>
      </c>
      <c r="CW743" s="1" t="str">
        <f t="shared" si="311"/>
        <v/>
      </c>
      <c r="CZ743" s="343" t="str">
        <f t="shared" si="289"/>
        <v/>
      </c>
    </row>
    <row r="744" spans="1:104" s="1" customFormat="1" ht="13.5" customHeight="1" x14ac:dyDescent="0.2">
      <c r="A744" s="61">
        <v>729</v>
      </c>
      <c r="B744" s="218"/>
      <c r="C744" s="218"/>
      <c r="D744" s="218"/>
      <c r="E744" s="218"/>
      <c r="F744" s="218"/>
      <c r="G744" s="218"/>
      <c r="H744" s="218"/>
      <c r="I744" s="218"/>
      <c r="J744" s="218"/>
      <c r="K744" s="218"/>
      <c r="L744" s="219"/>
      <c r="M744" s="218"/>
      <c r="N744" s="254"/>
      <c r="O744" s="255"/>
      <c r="P744" s="293" t="str">
        <f>IF(G744="R",IF(OR(AND(実績自動車一覧!H744=SUM(実績事業所!$B$2-1),3&lt;実績自動車一覧!I744),AND(実績自動車一覧!H744=実績事業所!$B$2,4&gt;実績自動車一覧!I744)),"新規",""),"")</f>
        <v/>
      </c>
      <c r="Q744" s="290"/>
      <c r="R744" s="259"/>
      <c r="S744" s="204"/>
      <c r="T744" s="84"/>
      <c r="U744" s="85"/>
      <c r="V744" s="86"/>
      <c r="W744" s="87"/>
      <c r="X744" s="87"/>
      <c r="Y744" s="106"/>
      <c r="Z744" s="16"/>
      <c r="AA744" s="15" t="str">
        <f t="shared" si="290"/>
        <v/>
      </c>
      <c r="AB744" s="15" t="str">
        <f t="shared" si="291"/>
        <v/>
      </c>
      <c r="AC744" s="14" t="str">
        <f t="shared" si="292"/>
        <v/>
      </c>
      <c r="AD744" s="6" t="e">
        <f t="shared" si="293"/>
        <v>#N/A</v>
      </c>
      <c r="AE744" s="6" t="e">
        <f t="shared" si="294"/>
        <v>#N/A</v>
      </c>
      <c r="AF744" s="6" t="e">
        <f t="shared" si="295"/>
        <v>#N/A</v>
      </c>
      <c r="AG744" s="6" t="str">
        <f t="shared" si="296"/>
        <v/>
      </c>
      <c r="AH744" s="6">
        <f t="shared" si="297"/>
        <v>1</v>
      </c>
      <c r="AI744" s="6" t="e">
        <f t="shared" si="298"/>
        <v>#N/A</v>
      </c>
      <c r="AJ744" s="6" t="e">
        <f t="shared" si="299"/>
        <v>#N/A</v>
      </c>
      <c r="AK744" s="6" t="e">
        <f t="shared" si="300"/>
        <v>#N/A</v>
      </c>
      <c r="AL744" s="6" t="e">
        <f t="shared" si="301"/>
        <v>#N/A</v>
      </c>
      <c r="AM744" s="7" t="str">
        <f t="shared" si="302"/>
        <v xml:space="preserve"> </v>
      </c>
      <c r="AN744" s="6" t="e">
        <f t="shared" si="303"/>
        <v>#N/A</v>
      </c>
      <c r="AO744" s="6"/>
      <c r="AP744" s="6"/>
      <c r="AQ744" s="6"/>
      <c r="AR744" s="6"/>
      <c r="AS744" s="6"/>
      <c r="AT744" s="6"/>
      <c r="AU744" s="6"/>
      <c r="AV744" s="6"/>
      <c r="AW744" s="6">
        <f t="shared" si="304"/>
        <v>0</v>
      </c>
      <c r="AX744" s="6" t="e">
        <f t="shared" si="305"/>
        <v>#N/A</v>
      </c>
      <c r="AY744" s="6" t="str">
        <f t="shared" si="306"/>
        <v/>
      </c>
      <c r="AZ744" s="6" t="str">
        <f t="shared" si="307"/>
        <v/>
      </c>
      <c r="BA744" s="6" t="str">
        <f t="shared" si="308"/>
        <v/>
      </c>
      <c r="BB744" s="6" t="str">
        <f t="shared" si="309"/>
        <v/>
      </c>
      <c r="BC744" s="40"/>
      <c r="BI744" t="s">
        <v>322</v>
      </c>
      <c r="CS744" s="286"/>
      <c r="CT744" s="288"/>
      <c r="CU744" s="331" t="str">
        <f t="shared" si="288"/>
        <v/>
      </c>
      <c r="CV744" s="1" t="str">
        <f t="shared" si="310"/>
        <v/>
      </c>
      <c r="CW744" s="1" t="str">
        <f t="shared" si="311"/>
        <v/>
      </c>
      <c r="CZ744" s="343" t="str">
        <f t="shared" si="289"/>
        <v/>
      </c>
    </row>
    <row r="745" spans="1:104" s="1" customFormat="1" ht="13.5" customHeight="1" x14ac:dyDescent="0.2">
      <c r="A745" s="61">
        <v>730</v>
      </c>
      <c r="B745" s="218"/>
      <c r="C745" s="218"/>
      <c r="D745" s="218"/>
      <c r="E745" s="218"/>
      <c r="F745" s="218"/>
      <c r="G745" s="218"/>
      <c r="H745" s="218"/>
      <c r="I745" s="218"/>
      <c r="J745" s="218"/>
      <c r="K745" s="218"/>
      <c r="L745" s="219"/>
      <c r="M745" s="218"/>
      <c r="N745" s="254"/>
      <c r="O745" s="255"/>
      <c r="P745" s="293" t="str">
        <f>IF(G745="R",IF(OR(AND(実績自動車一覧!H745=SUM(実績事業所!$B$2-1),3&lt;実績自動車一覧!I745),AND(実績自動車一覧!H745=実績事業所!$B$2,4&gt;実績自動車一覧!I745)),"新規",""),"")</f>
        <v/>
      </c>
      <c r="Q745" s="290"/>
      <c r="R745" s="259"/>
      <c r="S745" s="204"/>
      <c r="T745" s="84"/>
      <c r="U745" s="85"/>
      <c r="V745" s="86"/>
      <c r="W745" s="87"/>
      <c r="X745" s="87"/>
      <c r="Y745" s="106"/>
      <c r="Z745" s="16"/>
      <c r="AA745" s="15" t="str">
        <f t="shared" si="290"/>
        <v/>
      </c>
      <c r="AB745" s="15" t="str">
        <f t="shared" si="291"/>
        <v/>
      </c>
      <c r="AC745" s="14" t="str">
        <f t="shared" si="292"/>
        <v/>
      </c>
      <c r="AD745" s="6" t="e">
        <f t="shared" si="293"/>
        <v>#N/A</v>
      </c>
      <c r="AE745" s="6" t="e">
        <f t="shared" si="294"/>
        <v>#N/A</v>
      </c>
      <c r="AF745" s="6" t="e">
        <f t="shared" si="295"/>
        <v>#N/A</v>
      </c>
      <c r="AG745" s="6" t="str">
        <f t="shared" si="296"/>
        <v/>
      </c>
      <c r="AH745" s="6">
        <f t="shared" si="297"/>
        <v>1</v>
      </c>
      <c r="AI745" s="6" t="e">
        <f t="shared" si="298"/>
        <v>#N/A</v>
      </c>
      <c r="AJ745" s="6" t="e">
        <f t="shared" si="299"/>
        <v>#N/A</v>
      </c>
      <c r="AK745" s="6" t="e">
        <f t="shared" si="300"/>
        <v>#N/A</v>
      </c>
      <c r="AL745" s="6" t="e">
        <f t="shared" si="301"/>
        <v>#N/A</v>
      </c>
      <c r="AM745" s="7" t="str">
        <f t="shared" si="302"/>
        <v xml:space="preserve"> </v>
      </c>
      <c r="AN745" s="6" t="e">
        <f t="shared" si="303"/>
        <v>#N/A</v>
      </c>
      <c r="AO745" s="6"/>
      <c r="AP745" s="6"/>
      <c r="AQ745" s="6"/>
      <c r="AR745" s="6"/>
      <c r="AS745" s="6"/>
      <c r="AT745" s="6"/>
      <c r="AU745" s="6"/>
      <c r="AV745" s="6"/>
      <c r="AW745" s="6">
        <f t="shared" si="304"/>
        <v>0</v>
      </c>
      <c r="AX745" s="6" t="e">
        <f t="shared" si="305"/>
        <v>#N/A</v>
      </c>
      <c r="AY745" s="6" t="str">
        <f t="shared" si="306"/>
        <v/>
      </c>
      <c r="AZ745" s="6" t="str">
        <f t="shared" si="307"/>
        <v/>
      </c>
      <c r="BA745" s="6" t="str">
        <f t="shared" si="308"/>
        <v/>
      </c>
      <c r="BB745" s="6" t="str">
        <f t="shared" si="309"/>
        <v/>
      </c>
      <c r="BC745" s="40"/>
      <c r="BI745" t="s">
        <v>323</v>
      </c>
      <c r="CS745" s="286"/>
      <c r="CT745" s="288"/>
      <c r="CU745" s="331" t="str">
        <f t="shared" si="288"/>
        <v/>
      </c>
      <c r="CV745" s="1" t="str">
        <f t="shared" si="310"/>
        <v/>
      </c>
      <c r="CW745" s="1" t="str">
        <f t="shared" si="311"/>
        <v/>
      </c>
      <c r="CZ745" s="343" t="str">
        <f t="shared" si="289"/>
        <v/>
      </c>
    </row>
    <row r="746" spans="1:104" s="1" customFormat="1" ht="13.5" customHeight="1" x14ac:dyDescent="0.2">
      <c r="A746" s="61">
        <v>731</v>
      </c>
      <c r="B746" s="218"/>
      <c r="C746" s="218"/>
      <c r="D746" s="218"/>
      <c r="E746" s="218"/>
      <c r="F746" s="218"/>
      <c r="G746" s="218"/>
      <c r="H746" s="218"/>
      <c r="I746" s="218"/>
      <c r="J746" s="218"/>
      <c r="K746" s="218"/>
      <c r="L746" s="219"/>
      <c r="M746" s="218"/>
      <c r="N746" s="254"/>
      <c r="O746" s="255"/>
      <c r="P746" s="293" t="str">
        <f>IF(G746="R",IF(OR(AND(実績自動車一覧!H746=SUM(実績事業所!$B$2-1),3&lt;実績自動車一覧!I746),AND(実績自動車一覧!H746=実績事業所!$B$2,4&gt;実績自動車一覧!I746)),"新規",""),"")</f>
        <v/>
      </c>
      <c r="Q746" s="290"/>
      <c r="R746" s="259"/>
      <c r="S746" s="204"/>
      <c r="T746" s="84"/>
      <c r="U746" s="85"/>
      <c r="V746" s="86"/>
      <c r="W746" s="87"/>
      <c r="X746" s="87"/>
      <c r="Y746" s="106"/>
      <c r="Z746" s="16"/>
      <c r="AA746" s="15" t="str">
        <f t="shared" si="290"/>
        <v/>
      </c>
      <c r="AB746" s="15" t="str">
        <f t="shared" si="291"/>
        <v/>
      </c>
      <c r="AC746" s="14" t="str">
        <f t="shared" si="292"/>
        <v/>
      </c>
      <c r="AD746" s="6" t="e">
        <f t="shared" si="293"/>
        <v>#N/A</v>
      </c>
      <c r="AE746" s="6" t="e">
        <f t="shared" si="294"/>
        <v>#N/A</v>
      </c>
      <c r="AF746" s="6" t="e">
        <f t="shared" si="295"/>
        <v>#N/A</v>
      </c>
      <c r="AG746" s="6" t="str">
        <f t="shared" si="296"/>
        <v/>
      </c>
      <c r="AH746" s="6">
        <f t="shared" si="297"/>
        <v>1</v>
      </c>
      <c r="AI746" s="6" t="e">
        <f t="shared" si="298"/>
        <v>#N/A</v>
      </c>
      <c r="AJ746" s="6" t="e">
        <f t="shared" si="299"/>
        <v>#N/A</v>
      </c>
      <c r="AK746" s="6" t="e">
        <f t="shared" si="300"/>
        <v>#N/A</v>
      </c>
      <c r="AL746" s="6" t="e">
        <f t="shared" si="301"/>
        <v>#N/A</v>
      </c>
      <c r="AM746" s="7" t="str">
        <f t="shared" si="302"/>
        <v xml:space="preserve"> </v>
      </c>
      <c r="AN746" s="6" t="e">
        <f t="shared" si="303"/>
        <v>#N/A</v>
      </c>
      <c r="AO746" s="6"/>
      <c r="AP746" s="6"/>
      <c r="AQ746" s="6"/>
      <c r="AR746" s="6"/>
      <c r="AS746" s="6"/>
      <c r="AT746" s="6"/>
      <c r="AU746" s="6"/>
      <c r="AV746" s="6"/>
      <c r="AW746" s="6">
        <f t="shared" si="304"/>
        <v>0</v>
      </c>
      <c r="AX746" s="6" t="e">
        <f t="shared" si="305"/>
        <v>#N/A</v>
      </c>
      <c r="AY746" s="6" t="str">
        <f t="shared" si="306"/>
        <v/>
      </c>
      <c r="AZ746" s="6" t="str">
        <f t="shared" si="307"/>
        <v/>
      </c>
      <c r="BA746" s="6" t="str">
        <f t="shared" si="308"/>
        <v/>
      </c>
      <c r="BB746" s="6" t="str">
        <f t="shared" si="309"/>
        <v/>
      </c>
      <c r="BC746" s="40"/>
      <c r="BI746" t="s">
        <v>324</v>
      </c>
      <c r="CS746" s="286"/>
      <c r="CT746" s="288"/>
      <c r="CU746" s="331" t="str">
        <f t="shared" si="288"/>
        <v/>
      </c>
      <c r="CV746" s="1" t="str">
        <f t="shared" si="310"/>
        <v/>
      </c>
      <c r="CW746" s="1" t="str">
        <f t="shared" si="311"/>
        <v/>
      </c>
      <c r="CZ746" s="343" t="str">
        <f t="shared" si="289"/>
        <v/>
      </c>
    </row>
    <row r="747" spans="1:104" s="1" customFormat="1" ht="13.5" customHeight="1" x14ac:dyDescent="0.2">
      <c r="A747" s="61">
        <v>732</v>
      </c>
      <c r="B747" s="218"/>
      <c r="C747" s="218"/>
      <c r="D747" s="218"/>
      <c r="E747" s="218"/>
      <c r="F747" s="218"/>
      <c r="G747" s="218"/>
      <c r="H747" s="218"/>
      <c r="I747" s="218"/>
      <c r="J747" s="218"/>
      <c r="K747" s="218"/>
      <c r="L747" s="219"/>
      <c r="M747" s="218"/>
      <c r="N747" s="254"/>
      <c r="O747" s="255"/>
      <c r="P747" s="293" t="str">
        <f>IF(G747="R",IF(OR(AND(実績自動車一覧!H747=SUM(実績事業所!$B$2-1),3&lt;実績自動車一覧!I747),AND(実績自動車一覧!H747=実績事業所!$B$2,4&gt;実績自動車一覧!I747)),"新規",""),"")</f>
        <v/>
      </c>
      <c r="Q747" s="290"/>
      <c r="R747" s="259"/>
      <c r="S747" s="204"/>
      <c r="T747" s="84"/>
      <c r="U747" s="85"/>
      <c r="V747" s="86"/>
      <c r="W747" s="87"/>
      <c r="X747" s="87"/>
      <c r="Y747" s="106"/>
      <c r="Z747" s="16"/>
      <c r="AA747" s="15" t="str">
        <f t="shared" si="290"/>
        <v/>
      </c>
      <c r="AB747" s="15" t="str">
        <f t="shared" si="291"/>
        <v/>
      </c>
      <c r="AC747" s="14" t="str">
        <f t="shared" si="292"/>
        <v/>
      </c>
      <c r="AD747" s="6" t="e">
        <f t="shared" si="293"/>
        <v>#N/A</v>
      </c>
      <c r="AE747" s="6" t="e">
        <f t="shared" si="294"/>
        <v>#N/A</v>
      </c>
      <c r="AF747" s="6" t="e">
        <f t="shared" si="295"/>
        <v>#N/A</v>
      </c>
      <c r="AG747" s="6" t="str">
        <f t="shared" si="296"/>
        <v/>
      </c>
      <c r="AH747" s="6">
        <f t="shared" si="297"/>
        <v>1</v>
      </c>
      <c r="AI747" s="6" t="e">
        <f t="shared" si="298"/>
        <v>#N/A</v>
      </c>
      <c r="AJ747" s="6" t="e">
        <f t="shared" si="299"/>
        <v>#N/A</v>
      </c>
      <c r="AK747" s="6" t="e">
        <f t="shared" si="300"/>
        <v>#N/A</v>
      </c>
      <c r="AL747" s="6" t="e">
        <f t="shared" si="301"/>
        <v>#N/A</v>
      </c>
      <c r="AM747" s="7" t="str">
        <f t="shared" si="302"/>
        <v xml:space="preserve"> </v>
      </c>
      <c r="AN747" s="6" t="e">
        <f t="shared" si="303"/>
        <v>#N/A</v>
      </c>
      <c r="AO747" s="6"/>
      <c r="AP747" s="6"/>
      <c r="AQ747" s="6"/>
      <c r="AR747" s="6"/>
      <c r="AS747" s="6"/>
      <c r="AT747" s="6"/>
      <c r="AU747" s="6"/>
      <c r="AV747" s="6"/>
      <c r="AW747" s="6">
        <f t="shared" si="304"/>
        <v>0</v>
      </c>
      <c r="AX747" s="6" t="e">
        <f t="shared" si="305"/>
        <v>#N/A</v>
      </c>
      <c r="AY747" s="6" t="str">
        <f t="shared" si="306"/>
        <v/>
      </c>
      <c r="AZ747" s="6" t="str">
        <f t="shared" si="307"/>
        <v/>
      </c>
      <c r="BA747" s="6" t="str">
        <f t="shared" si="308"/>
        <v/>
      </c>
      <c r="BB747" s="6" t="str">
        <f t="shared" si="309"/>
        <v/>
      </c>
      <c r="BC747" s="40"/>
      <c r="BI747" t="s">
        <v>997</v>
      </c>
      <c r="CS747" s="286"/>
      <c r="CT747" s="288"/>
      <c r="CU747" s="331" t="str">
        <f t="shared" si="288"/>
        <v/>
      </c>
      <c r="CV747" s="1" t="str">
        <f t="shared" si="310"/>
        <v/>
      </c>
      <c r="CW747" s="1" t="str">
        <f t="shared" si="311"/>
        <v/>
      </c>
      <c r="CZ747" s="343" t="str">
        <f t="shared" si="289"/>
        <v/>
      </c>
    </row>
    <row r="748" spans="1:104" s="1" customFormat="1" ht="13.5" customHeight="1" x14ac:dyDescent="0.2">
      <c r="A748" s="61">
        <v>733</v>
      </c>
      <c r="B748" s="218"/>
      <c r="C748" s="218"/>
      <c r="D748" s="218"/>
      <c r="E748" s="218"/>
      <c r="F748" s="218"/>
      <c r="G748" s="218"/>
      <c r="H748" s="218"/>
      <c r="I748" s="218"/>
      <c r="J748" s="218"/>
      <c r="K748" s="218"/>
      <c r="L748" s="219"/>
      <c r="M748" s="218"/>
      <c r="N748" s="254"/>
      <c r="O748" s="255"/>
      <c r="P748" s="293" t="str">
        <f>IF(G748="R",IF(OR(AND(実績自動車一覧!H748=SUM(実績事業所!$B$2-1),3&lt;実績自動車一覧!I748),AND(実績自動車一覧!H748=実績事業所!$B$2,4&gt;実績自動車一覧!I748)),"新規",""),"")</f>
        <v/>
      </c>
      <c r="Q748" s="290"/>
      <c r="R748" s="259"/>
      <c r="S748" s="204"/>
      <c r="T748" s="84"/>
      <c r="U748" s="85"/>
      <c r="V748" s="86"/>
      <c r="W748" s="87"/>
      <c r="X748" s="87"/>
      <c r="Y748" s="106"/>
      <c r="Z748" s="16"/>
      <c r="AA748" s="15" t="str">
        <f t="shared" si="290"/>
        <v/>
      </c>
      <c r="AB748" s="15" t="str">
        <f t="shared" si="291"/>
        <v/>
      </c>
      <c r="AC748" s="14" t="str">
        <f t="shared" si="292"/>
        <v/>
      </c>
      <c r="AD748" s="6" t="e">
        <f t="shared" si="293"/>
        <v>#N/A</v>
      </c>
      <c r="AE748" s="6" t="e">
        <f t="shared" si="294"/>
        <v>#N/A</v>
      </c>
      <c r="AF748" s="6" t="e">
        <f t="shared" si="295"/>
        <v>#N/A</v>
      </c>
      <c r="AG748" s="6" t="str">
        <f t="shared" si="296"/>
        <v/>
      </c>
      <c r="AH748" s="6">
        <f t="shared" si="297"/>
        <v>1</v>
      </c>
      <c r="AI748" s="6" t="e">
        <f t="shared" si="298"/>
        <v>#N/A</v>
      </c>
      <c r="AJ748" s="6" t="e">
        <f t="shared" si="299"/>
        <v>#N/A</v>
      </c>
      <c r="AK748" s="6" t="e">
        <f t="shared" si="300"/>
        <v>#N/A</v>
      </c>
      <c r="AL748" s="6" t="e">
        <f t="shared" si="301"/>
        <v>#N/A</v>
      </c>
      <c r="AM748" s="7" t="str">
        <f t="shared" si="302"/>
        <v xml:space="preserve"> </v>
      </c>
      <c r="AN748" s="6" t="e">
        <f t="shared" si="303"/>
        <v>#N/A</v>
      </c>
      <c r="AO748" s="6"/>
      <c r="AP748" s="6"/>
      <c r="AQ748" s="6"/>
      <c r="AR748" s="6"/>
      <c r="AS748" s="6"/>
      <c r="AT748" s="6"/>
      <c r="AU748" s="6"/>
      <c r="AV748" s="6"/>
      <c r="AW748" s="6">
        <f t="shared" si="304"/>
        <v>0</v>
      </c>
      <c r="AX748" s="6" t="e">
        <f t="shared" si="305"/>
        <v>#N/A</v>
      </c>
      <c r="AY748" s="6" t="str">
        <f t="shared" si="306"/>
        <v/>
      </c>
      <c r="AZ748" s="6" t="str">
        <f t="shared" si="307"/>
        <v/>
      </c>
      <c r="BA748" s="6" t="str">
        <f t="shared" si="308"/>
        <v/>
      </c>
      <c r="BB748" s="6" t="str">
        <f t="shared" si="309"/>
        <v/>
      </c>
      <c r="BC748" s="40"/>
      <c r="BI748" t="s">
        <v>1149</v>
      </c>
      <c r="CS748" s="286"/>
      <c r="CT748" s="288"/>
      <c r="CU748" s="331" t="str">
        <f t="shared" si="288"/>
        <v/>
      </c>
      <c r="CV748" s="1" t="str">
        <f t="shared" si="310"/>
        <v/>
      </c>
      <c r="CW748" s="1" t="str">
        <f t="shared" si="311"/>
        <v/>
      </c>
      <c r="CZ748" s="343" t="str">
        <f t="shared" si="289"/>
        <v/>
      </c>
    </row>
    <row r="749" spans="1:104" s="1" customFormat="1" ht="13.5" customHeight="1" x14ac:dyDescent="0.2">
      <c r="A749" s="61">
        <v>734</v>
      </c>
      <c r="B749" s="218"/>
      <c r="C749" s="218"/>
      <c r="D749" s="218"/>
      <c r="E749" s="218"/>
      <c r="F749" s="218"/>
      <c r="G749" s="218"/>
      <c r="H749" s="218"/>
      <c r="I749" s="218"/>
      <c r="J749" s="218"/>
      <c r="K749" s="218"/>
      <c r="L749" s="219"/>
      <c r="M749" s="218"/>
      <c r="N749" s="254"/>
      <c r="O749" s="255"/>
      <c r="P749" s="293" t="str">
        <f>IF(G749="R",IF(OR(AND(実績自動車一覧!H749=SUM(実績事業所!$B$2-1),3&lt;実績自動車一覧!I749),AND(実績自動車一覧!H749=実績事業所!$B$2,4&gt;実績自動車一覧!I749)),"新規",""),"")</f>
        <v/>
      </c>
      <c r="Q749" s="290"/>
      <c r="R749" s="259"/>
      <c r="S749" s="204"/>
      <c r="T749" s="84"/>
      <c r="U749" s="85"/>
      <c r="V749" s="86"/>
      <c r="W749" s="87"/>
      <c r="X749" s="87"/>
      <c r="Y749" s="106"/>
      <c r="Z749" s="16"/>
      <c r="AA749" s="15" t="str">
        <f t="shared" si="290"/>
        <v/>
      </c>
      <c r="AB749" s="15" t="str">
        <f t="shared" si="291"/>
        <v/>
      </c>
      <c r="AC749" s="14" t="str">
        <f t="shared" si="292"/>
        <v/>
      </c>
      <c r="AD749" s="6" t="e">
        <f t="shared" si="293"/>
        <v>#N/A</v>
      </c>
      <c r="AE749" s="6" t="e">
        <f t="shared" si="294"/>
        <v>#N/A</v>
      </c>
      <c r="AF749" s="6" t="e">
        <f t="shared" si="295"/>
        <v>#N/A</v>
      </c>
      <c r="AG749" s="6" t="str">
        <f t="shared" si="296"/>
        <v/>
      </c>
      <c r="AH749" s="6">
        <f t="shared" si="297"/>
        <v>1</v>
      </c>
      <c r="AI749" s="6" t="e">
        <f t="shared" si="298"/>
        <v>#N/A</v>
      </c>
      <c r="AJ749" s="6" t="e">
        <f t="shared" si="299"/>
        <v>#N/A</v>
      </c>
      <c r="AK749" s="6" t="e">
        <f t="shared" si="300"/>
        <v>#N/A</v>
      </c>
      <c r="AL749" s="6" t="e">
        <f t="shared" si="301"/>
        <v>#N/A</v>
      </c>
      <c r="AM749" s="7" t="str">
        <f t="shared" si="302"/>
        <v xml:space="preserve"> </v>
      </c>
      <c r="AN749" s="6" t="e">
        <f t="shared" si="303"/>
        <v>#N/A</v>
      </c>
      <c r="AO749" s="6"/>
      <c r="AP749" s="6"/>
      <c r="AQ749" s="6"/>
      <c r="AR749" s="6"/>
      <c r="AS749" s="6"/>
      <c r="AT749" s="6"/>
      <c r="AU749" s="6"/>
      <c r="AV749" s="6"/>
      <c r="AW749" s="6">
        <f t="shared" si="304"/>
        <v>0</v>
      </c>
      <c r="AX749" s="6" t="e">
        <f t="shared" si="305"/>
        <v>#N/A</v>
      </c>
      <c r="AY749" s="6" t="str">
        <f t="shared" si="306"/>
        <v/>
      </c>
      <c r="AZ749" s="6" t="str">
        <f t="shared" si="307"/>
        <v/>
      </c>
      <c r="BA749" s="6" t="str">
        <f t="shared" si="308"/>
        <v/>
      </c>
      <c r="BB749" s="6" t="str">
        <f t="shared" si="309"/>
        <v/>
      </c>
      <c r="BC749" s="40"/>
      <c r="BI749" t="s">
        <v>218</v>
      </c>
      <c r="CS749" s="286"/>
      <c r="CT749" s="288"/>
      <c r="CU749" s="331" t="str">
        <f t="shared" si="288"/>
        <v/>
      </c>
      <c r="CV749" s="1" t="str">
        <f t="shared" si="310"/>
        <v/>
      </c>
      <c r="CW749" s="1" t="str">
        <f t="shared" si="311"/>
        <v/>
      </c>
      <c r="CZ749" s="343" t="str">
        <f t="shared" si="289"/>
        <v/>
      </c>
    </row>
    <row r="750" spans="1:104" s="1" customFormat="1" ht="13.5" customHeight="1" x14ac:dyDescent="0.2">
      <c r="A750" s="61">
        <v>735</v>
      </c>
      <c r="B750" s="218"/>
      <c r="C750" s="218"/>
      <c r="D750" s="218"/>
      <c r="E750" s="218"/>
      <c r="F750" s="218"/>
      <c r="G750" s="218"/>
      <c r="H750" s="218"/>
      <c r="I750" s="218"/>
      <c r="J750" s="218"/>
      <c r="K750" s="218"/>
      <c r="L750" s="219"/>
      <c r="M750" s="218"/>
      <c r="N750" s="254"/>
      <c r="O750" s="255"/>
      <c r="P750" s="293" t="str">
        <f>IF(G750="R",IF(OR(AND(実績自動車一覧!H750=SUM(実績事業所!$B$2-1),3&lt;実績自動車一覧!I750),AND(実績自動車一覧!H750=実績事業所!$B$2,4&gt;実績自動車一覧!I750)),"新規",""),"")</f>
        <v/>
      </c>
      <c r="Q750" s="290"/>
      <c r="R750" s="259"/>
      <c r="S750" s="204"/>
      <c r="T750" s="84"/>
      <c r="U750" s="85"/>
      <c r="V750" s="86"/>
      <c r="W750" s="87"/>
      <c r="X750" s="87"/>
      <c r="Y750" s="106"/>
      <c r="Z750" s="16"/>
      <c r="AA750" s="15" t="str">
        <f t="shared" si="290"/>
        <v/>
      </c>
      <c r="AB750" s="15" t="str">
        <f t="shared" si="291"/>
        <v/>
      </c>
      <c r="AC750" s="14" t="str">
        <f t="shared" si="292"/>
        <v/>
      </c>
      <c r="AD750" s="6" t="e">
        <f t="shared" si="293"/>
        <v>#N/A</v>
      </c>
      <c r="AE750" s="6" t="e">
        <f t="shared" si="294"/>
        <v>#N/A</v>
      </c>
      <c r="AF750" s="6" t="e">
        <f t="shared" si="295"/>
        <v>#N/A</v>
      </c>
      <c r="AG750" s="6" t="str">
        <f t="shared" si="296"/>
        <v/>
      </c>
      <c r="AH750" s="6">
        <f t="shared" si="297"/>
        <v>1</v>
      </c>
      <c r="AI750" s="6" t="e">
        <f t="shared" si="298"/>
        <v>#N/A</v>
      </c>
      <c r="AJ750" s="6" t="e">
        <f t="shared" si="299"/>
        <v>#N/A</v>
      </c>
      <c r="AK750" s="6" t="e">
        <f t="shared" si="300"/>
        <v>#N/A</v>
      </c>
      <c r="AL750" s="6" t="e">
        <f t="shared" si="301"/>
        <v>#N/A</v>
      </c>
      <c r="AM750" s="7" t="str">
        <f t="shared" si="302"/>
        <v xml:space="preserve"> </v>
      </c>
      <c r="AN750" s="6" t="e">
        <f t="shared" si="303"/>
        <v>#N/A</v>
      </c>
      <c r="AO750" s="6"/>
      <c r="AP750" s="6"/>
      <c r="AQ750" s="6"/>
      <c r="AR750" s="6"/>
      <c r="AS750" s="6"/>
      <c r="AT750" s="6"/>
      <c r="AU750" s="6"/>
      <c r="AV750" s="6"/>
      <c r="AW750" s="6">
        <f t="shared" si="304"/>
        <v>0</v>
      </c>
      <c r="AX750" s="6" t="e">
        <f t="shared" si="305"/>
        <v>#N/A</v>
      </c>
      <c r="AY750" s="6" t="str">
        <f t="shared" si="306"/>
        <v/>
      </c>
      <c r="AZ750" s="6" t="str">
        <f t="shared" si="307"/>
        <v/>
      </c>
      <c r="BA750" s="6" t="str">
        <f t="shared" si="308"/>
        <v/>
      </c>
      <c r="BB750" s="6" t="str">
        <f t="shared" si="309"/>
        <v/>
      </c>
      <c r="BC750" s="40"/>
      <c r="BI750" t="s">
        <v>620</v>
      </c>
      <c r="CS750" s="286"/>
      <c r="CT750" s="288"/>
      <c r="CU750" s="331" t="str">
        <f t="shared" si="288"/>
        <v/>
      </c>
      <c r="CV750" s="1" t="str">
        <f t="shared" si="310"/>
        <v/>
      </c>
      <c r="CW750" s="1" t="str">
        <f t="shared" si="311"/>
        <v/>
      </c>
      <c r="CZ750" s="343" t="str">
        <f t="shared" si="289"/>
        <v/>
      </c>
    </row>
    <row r="751" spans="1:104" s="1" customFormat="1" ht="13.5" customHeight="1" x14ac:dyDescent="0.2">
      <c r="A751" s="61">
        <v>736</v>
      </c>
      <c r="B751" s="218"/>
      <c r="C751" s="218"/>
      <c r="D751" s="218"/>
      <c r="E751" s="218"/>
      <c r="F751" s="218"/>
      <c r="G751" s="218"/>
      <c r="H751" s="218"/>
      <c r="I751" s="218"/>
      <c r="J751" s="218"/>
      <c r="K751" s="218"/>
      <c r="L751" s="219"/>
      <c r="M751" s="218"/>
      <c r="N751" s="254"/>
      <c r="O751" s="255"/>
      <c r="P751" s="293" t="str">
        <f>IF(G751="R",IF(OR(AND(実績自動車一覧!H751=SUM(実績事業所!$B$2-1),3&lt;実績自動車一覧!I751),AND(実績自動車一覧!H751=実績事業所!$B$2,4&gt;実績自動車一覧!I751)),"新規",""),"")</f>
        <v/>
      </c>
      <c r="Q751" s="290"/>
      <c r="R751" s="259"/>
      <c r="S751" s="204"/>
      <c r="T751" s="84"/>
      <c r="U751" s="85"/>
      <c r="V751" s="86"/>
      <c r="W751" s="87"/>
      <c r="X751" s="87"/>
      <c r="Y751" s="106"/>
      <c r="Z751" s="16"/>
      <c r="AA751" s="15" t="str">
        <f t="shared" si="290"/>
        <v/>
      </c>
      <c r="AB751" s="15" t="str">
        <f t="shared" si="291"/>
        <v/>
      </c>
      <c r="AC751" s="14" t="str">
        <f t="shared" si="292"/>
        <v/>
      </c>
      <c r="AD751" s="6" t="e">
        <f t="shared" si="293"/>
        <v>#N/A</v>
      </c>
      <c r="AE751" s="6" t="e">
        <f t="shared" si="294"/>
        <v>#N/A</v>
      </c>
      <c r="AF751" s="6" t="e">
        <f t="shared" si="295"/>
        <v>#N/A</v>
      </c>
      <c r="AG751" s="6" t="str">
        <f t="shared" si="296"/>
        <v/>
      </c>
      <c r="AH751" s="6">
        <f t="shared" si="297"/>
        <v>1</v>
      </c>
      <c r="AI751" s="6" t="e">
        <f t="shared" si="298"/>
        <v>#N/A</v>
      </c>
      <c r="AJ751" s="6" t="e">
        <f t="shared" si="299"/>
        <v>#N/A</v>
      </c>
      <c r="AK751" s="6" t="e">
        <f t="shared" si="300"/>
        <v>#N/A</v>
      </c>
      <c r="AL751" s="6" t="e">
        <f t="shared" si="301"/>
        <v>#N/A</v>
      </c>
      <c r="AM751" s="7" t="str">
        <f t="shared" si="302"/>
        <v xml:space="preserve"> </v>
      </c>
      <c r="AN751" s="6" t="e">
        <f t="shared" si="303"/>
        <v>#N/A</v>
      </c>
      <c r="AO751" s="6"/>
      <c r="AP751" s="6"/>
      <c r="AQ751" s="6"/>
      <c r="AR751" s="6"/>
      <c r="AS751" s="6"/>
      <c r="AT751" s="6"/>
      <c r="AU751" s="6"/>
      <c r="AV751" s="6"/>
      <c r="AW751" s="6">
        <f t="shared" si="304"/>
        <v>0</v>
      </c>
      <c r="AX751" s="6" t="e">
        <f t="shared" si="305"/>
        <v>#N/A</v>
      </c>
      <c r="AY751" s="6" t="str">
        <f t="shared" si="306"/>
        <v/>
      </c>
      <c r="AZ751" s="6" t="str">
        <f t="shared" si="307"/>
        <v/>
      </c>
      <c r="BA751" s="6" t="str">
        <f t="shared" si="308"/>
        <v/>
      </c>
      <c r="BB751" s="6" t="str">
        <f t="shared" si="309"/>
        <v/>
      </c>
      <c r="BC751" s="40"/>
      <c r="BI751" t="s">
        <v>621</v>
      </c>
      <c r="CS751" s="286"/>
      <c r="CT751" s="288"/>
      <c r="CU751" s="331" t="str">
        <f t="shared" si="288"/>
        <v/>
      </c>
      <c r="CV751" s="1" t="str">
        <f t="shared" si="310"/>
        <v/>
      </c>
      <c r="CW751" s="1" t="str">
        <f t="shared" si="311"/>
        <v/>
      </c>
      <c r="CZ751" s="343" t="str">
        <f t="shared" si="289"/>
        <v/>
      </c>
    </row>
    <row r="752" spans="1:104" s="1" customFormat="1" ht="13.5" customHeight="1" x14ac:dyDescent="0.2">
      <c r="A752" s="61">
        <v>737</v>
      </c>
      <c r="B752" s="218"/>
      <c r="C752" s="218"/>
      <c r="D752" s="218"/>
      <c r="E752" s="218"/>
      <c r="F752" s="218"/>
      <c r="G752" s="218"/>
      <c r="H752" s="218"/>
      <c r="I752" s="218"/>
      <c r="J752" s="218"/>
      <c r="K752" s="218"/>
      <c r="L752" s="219"/>
      <c r="M752" s="218"/>
      <c r="N752" s="254"/>
      <c r="O752" s="255"/>
      <c r="P752" s="293" t="str">
        <f>IF(G752="R",IF(OR(AND(実績自動車一覧!H752=SUM(実績事業所!$B$2-1),3&lt;実績自動車一覧!I752),AND(実績自動車一覧!H752=実績事業所!$B$2,4&gt;実績自動車一覧!I752)),"新規",""),"")</f>
        <v/>
      </c>
      <c r="Q752" s="290"/>
      <c r="R752" s="259"/>
      <c r="S752" s="204"/>
      <c r="T752" s="84"/>
      <c r="U752" s="85"/>
      <c r="V752" s="86"/>
      <c r="W752" s="87"/>
      <c r="X752" s="87"/>
      <c r="Y752" s="106"/>
      <c r="Z752" s="16"/>
      <c r="AA752" s="15" t="str">
        <f t="shared" si="290"/>
        <v/>
      </c>
      <c r="AB752" s="15" t="str">
        <f t="shared" si="291"/>
        <v/>
      </c>
      <c r="AC752" s="14" t="str">
        <f t="shared" si="292"/>
        <v/>
      </c>
      <c r="AD752" s="6" t="e">
        <f t="shared" si="293"/>
        <v>#N/A</v>
      </c>
      <c r="AE752" s="6" t="e">
        <f t="shared" si="294"/>
        <v>#N/A</v>
      </c>
      <c r="AF752" s="6" t="e">
        <f t="shared" si="295"/>
        <v>#N/A</v>
      </c>
      <c r="AG752" s="6" t="str">
        <f t="shared" si="296"/>
        <v/>
      </c>
      <c r="AH752" s="6">
        <f t="shared" si="297"/>
        <v>1</v>
      </c>
      <c r="AI752" s="6" t="e">
        <f t="shared" si="298"/>
        <v>#N/A</v>
      </c>
      <c r="AJ752" s="6" t="e">
        <f t="shared" si="299"/>
        <v>#N/A</v>
      </c>
      <c r="AK752" s="6" t="e">
        <f t="shared" si="300"/>
        <v>#N/A</v>
      </c>
      <c r="AL752" s="6" t="e">
        <f t="shared" si="301"/>
        <v>#N/A</v>
      </c>
      <c r="AM752" s="7" t="str">
        <f t="shared" si="302"/>
        <v xml:space="preserve"> </v>
      </c>
      <c r="AN752" s="6" t="e">
        <f t="shared" si="303"/>
        <v>#N/A</v>
      </c>
      <c r="AO752" s="6"/>
      <c r="AP752" s="6"/>
      <c r="AQ752" s="6"/>
      <c r="AR752" s="6"/>
      <c r="AS752" s="6"/>
      <c r="AT752" s="6"/>
      <c r="AU752" s="6"/>
      <c r="AV752" s="6"/>
      <c r="AW752" s="6">
        <f t="shared" si="304"/>
        <v>0</v>
      </c>
      <c r="AX752" s="6" t="e">
        <f t="shared" si="305"/>
        <v>#N/A</v>
      </c>
      <c r="AY752" s="6" t="str">
        <f t="shared" si="306"/>
        <v/>
      </c>
      <c r="AZ752" s="6" t="str">
        <f t="shared" si="307"/>
        <v/>
      </c>
      <c r="BA752" s="6" t="str">
        <f t="shared" si="308"/>
        <v/>
      </c>
      <c r="BB752" s="6" t="str">
        <f t="shared" si="309"/>
        <v/>
      </c>
      <c r="BC752" s="40"/>
      <c r="BI752" t="s">
        <v>622</v>
      </c>
      <c r="CS752" s="286"/>
      <c r="CT752" s="288"/>
      <c r="CU752" s="331" t="str">
        <f t="shared" si="288"/>
        <v/>
      </c>
      <c r="CV752" s="1" t="str">
        <f t="shared" si="310"/>
        <v/>
      </c>
      <c r="CW752" s="1" t="str">
        <f t="shared" si="311"/>
        <v/>
      </c>
      <c r="CZ752" s="343" t="str">
        <f t="shared" si="289"/>
        <v/>
      </c>
    </row>
    <row r="753" spans="1:104" s="1" customFormat="1" ht="13.5" customHeight="1" x14ac:dyDescent="0.2">
      <c r="A753" s="61">
        <v>738</v>
      </c>
      <c r="B753" s="218"/>
      <c r="C753" s="218"/>
      <c r="D753" s="218"/>
      <c r="E753" s="218"/>
      <c r="F753" s="218"/>
      <c r="G753" s="218"/>
      <c r="H753" s="218"/>
      <c r="I753" s="218"/>
      <c r="J753" s="218"/>
      <c r="K753" s="218"/>
      <c r="L753" s="219"/>
      <c r="M753" s="218"/>
      <c r="N753" s="254"/>
      <c r="O753" s="255"/>
      <c r="P753" s="293" t="str">
        <f>IF(G753="R",IF(OR(AND(実績自動車一覧!H753=SUM(実績事業所!$B$2-1),3&lt;実績自動車一覧!I753),AND(実績自動車一覧!H753=実績事業所!$B$2,4&gt;実績自動車一覧!I753)),"新規",""),"")</f>
        <v/>
      </c>
      <c r="Q753" s="290"/>
      <c r="R753" s="259"/>
      <c r="S753" s="204"/>
      <c r="T753" s="84"/>
      <c r="U753" s="85"/>
      <c r="V753" s="86"/>
      <c r="W753" s="87"/>
      <c r="X753" s="87"/>
      <c r="Y753" s="106"/>
      <c r="Z753" s="16"/>
      <c r="AA753" s="15" t="str">
        <f t="shared" si="290"/>
        <v/>
      </c>
      <c r="AB753" s="15" t="str">
        <f t="shared" si="291"/>
        <v/>
      </c>
      <c r="AC753" s="14" t="str">
        <f t="shared" si="292"/>
        <v/>
      </c>
      <c r="AD753" s="6" t="e">
        <f t="shared" si="293"/>
        <v>#N/A</v>
      </c>
      <c r="AE753" s="6" t="e">
        <f t="shared" si="294"/>
        <v>#N/A</v>
      </c>
      <c r="AF753" s="6" t="e">
        <f t="shared" si="295"/>
        <v>#N/A</v>
      </c>
      <c r="AG753" s="6" t="str">
        <f t="shared" si="296"/>
        <v/>
      </c>
      <c r="AH753" s="6">
        <f t="shared" si="297"/>
        <v>1</v>
      </c>
      <c r="AI753" s="6" t="e">
        <f t="shared" si="298"/>
        <v>#N/A</v>
      </c>
      <c r="AJ753" s="6" t="e">
        <f t="shared" si="299"/>
        <v>#N/A</v>
      </c>
      <c r="AK753" s="6" t="e">
        <f t="shared" si="300"/>
        <v>#N/A</v>
      </c>
      <c r="AL753" s="6" t="e">
        <f t="shared" si="301"/>
        <v>#N/A</v>
      </c>
      <c r="AM753" s="7" t="str">
        <f t="shared" si="302"/>
        <v xml:space="preserve"> </v>
      </c>
      <c r="AN753" s="6" t="e">
        <f t="shared" si="303"/>
        <v>#N/A</v>
      </c>
      <c r="AO753" s="6"/>
      <c r="AP753" s="6"/>
      <c r="AQ753" s="6"/>
      <c r="AR753" s="6"/>
      <c r="AS753" s="6"/>
      <c r="AT753" s="6"/>
      <c r="AU753" s="6"/>
      <c r="AV753" s="6"/>
      <c r="AW753" s="6">
        <f t="shared" si="304"/>
        <v>0</v>
      </c>
      <c r="AX753" s="6" t="e">
        <f t="shared" si="305"/>
        <v>#N/A</v>
      </c>
      <c r="AY753" s="6" t="str">
        <f t="shared" si="306"/>
        <v/>
      </c>
      <c r="AZ753" s="6" t="str">
        <f t="shared" si="307"/>
        <v/>
      </c>
      <c r="BA753" s="6" t="str">
        <f t="shared" si="308"/>
        <v/>
      </c>
      <c r="BB753" s="6" t="str">
        <f t="shared" si="309"/>
        <v/>
      </c>
      <c r="BC753" s="40"/>
      <c r="BI753" t="s">
        <v>623</v>
      </c>
      <c r="CS753" s="286"/>
      <c r="CT753" s="288"/>
      <c r="CU753" s="331" t="str">
        <f t="shared" si="288"/>
        <v/>
      </c>
      <c r="CV753" s="1" t="str">
        <f t="shared" si="310"/>
        <v/>
      </c>
      <c r="CW753" s="1" t="str">
        <f t="shared" si="311"/>
        <v/>
      </c>
      <c r="CZ753" s="343" t="str">
        <f t="shared" si="289"/>
        <v/>
      </c>
    </row>
    <row r="754" spans="1:104" s="1" customFormat="1" ht="13.5" customHeight="1" x14ac:dyDescent="0.2">
      <c r="A754" s="61">
        <v>739</v>
      </c>
      <c r="B754" s="218"/>
      <c r="C754" s="218"/>
      <c r="D754" s="218"/>
      <c r="E754" s="218"/>
      <c r="F754" s="218"/>
      <c r="G754" s="218"/>
      <c r="H754" s="218"/>
      <c r="I754" s="218"/>
      <c r="J754" s="218"/>
      <c r="K754" s="218"/>
      <c r="L754" s="219"/>
      <c r="M754" s="218"/>
      <c r="N754" s="254"/>
      <c r="O754" s="255"/>
      <c r="P754" s="293" t="str">
        <f>IF(G754="R",IF(OR(AND(実績自動車一覧!H754=SUM(実績事業所!$B$2-1),3&lt;実績自動車一覧!I754),AND(実績自動車一覧!H754=実績事業所!$B$2,4&gt;実績自動車一覧!I754)),"新規",""),"")</f>
        <v/>
      </c>
      <c r="Q754" s="290"/>
      <c r="R754" s="259"/>
      <c r="S754" s="204"/>
      <c r="T754" s="84"/>
      <c r="U754" s="85"/>
      <c r="V754" s="86"/>
      <c r="W754" s="87"/>
      <c r="X754" s="87"/>
      <c r="Y754" s="106"/>
      <c r="Z754" s="16"/>
      <c r="AA754" s="15" t="str">
        <f t="shared" si="290"/>
        <v/>
      </c>
      <c r="AB754" s="15" t="str">
        <f t="shared" si="291"/>
        <v/>
      </c>
      <c r="AC754" s="14" t="str">
        <f t="shared" si="292"/>
        <v/>
      </c>
      <c r="AD754" s="6" t="e">
        <f t="shared" si="293"/>
        <v>#N/A</v>
      </c>
      <c r="AE754" s="6" t="e">
        <f t="shared" si="294"/>
        <v>#N/A</v>
      </c>
      <c r="AF754" s="6" t="e">
        <f t="shared" si="295"/>
        <v>#N/A</v>
      </c>
      <c r="AG754" s="6" t="str">
        <f t="shared" si="296"/>
        <v/>
      </c>
      <c r="AH754" s="6">
        <f t="shared" si="297"/>
        <v>1</v>
      </c>
      <c r="AI754" s="6" t="e">
        <f t="shared" si="298"/>
        <v>#N/A</v>
      </c>
      <c r="AJ754" s="6" t="e">
        <f t="shared" si="299"/>
        <v>#N/A</v>
      </c>
      <c r="AK754" s="6" t="e">
        <f t="shared" si="300"/>
        <v>#N/A</v>
      </c>
      <c r="AL754" s="6" t="e">
        <f t="shared" si="301"/>
        <v>#N/A</v>
      </c>
      <c r="AM754" s="7" t="str">
        <f t="shared" si="302"/>
        <v xml:space="preserve"> </v>
      </c>
      <c r="AN754" s="6" t="e">
        <f t="shared" si="303"/>
        <v>#N/A</v>
      </c>
      <c r="AO754" s="6"/>
      <c r="AP754" s="6"/>
      <c r="AQ754" s="6"/>
      <c r="AR754" s="6"/>
      <c r="AS754" s="6"/>
      <c r="AT754" s="6"/>
      <c r="AU754" s="6"/>
      <c r="AV754" s="6"/>
      <c r="AW754" s="6">
        <f t="shared" si="304"/>
        <v>0</v>
      </c>
      <c r="AX754" s="6" t="e">
        <f t="shared" si="305"/>
        <v>#N/A</v>
      </c>
      <c r="AY754" s="6" t="str">
        <f t="shared" si="306"/>
        <v/>
      </c>
      <c r="AZ754" s="6" t="str">
        <f t="shared" si="307"/>
        <v/>
      </c>
      <c r="BA754" s="6" t="str">
        <f t="shared" si="308"/>
        <v/>
      </c>
      <c r="BB754" s="6" t="str">
        <f t="shared" si="309"/>
        <v/>
      </c>
      <c r="BC754" s="40"/>
      <c r="BI754" t="s">
        <v>624</v>
      </c>
      <c r="CS754" s="286"/>
      <c r="CT754" s="288"/>
      <c r="CU754" s="331" t="str">
        <f t="shared" si="288"/>
        <v/>
      </c>
      <c r="CV754" s="1" t="str">
        <f t="shared" si="310"/>
        <v/>
      </c>
      <c r="CW754" s="1" t="str">
        <f t="shared" si="311"/>
        <v/>
      </c>
      <c r="CZ754" s="343" t="str">
        <f t="shared" si="289"/>
        <v/>
      </c>
    </row>
    <row r="755" spans="1:104" s="1" customFormat="1" ht="13.5" customHeight="1" x14ac:dyDescent="0.2">
      <c r="A755" s="61">
        <v>740</v>
      </c>
      <c r="B755" s="218"/>
      <c r="C755" s="218"/>
      <c r="D755" s="218"/>
      <c r="E755" s="218"/>
      <c r="F755" s="218"/>
      <c r="G755" s="218"/>
      <c r="H755" s="218"/>
      <c r="I755" s="218"/>
      <c r="J755" s="218"/>
      <c r="K755" s="218"/>
      <c r="L755" s="219"/>
      <c r="M755" s="218"/>
      <c r="N755" s="254"/>
      <c r="O755" s="255"/>
      <c r="P755" s="293" t="str">
        <f>IF(G755="R",IF(OR(AND(実績自動車一覧!H755=SUM(実績事業所!$B$2-1),3&lt;実績自動車一覧!I755),AND(実績自動車一覧!H755=実績事業所!$B$2,4&gt;実績自動車一覧!I755)),"新規",""),"")</f>
        <v/>
      </c>
      <c r="Q755" s="290"/>
      <c r="R755" s="259"/>
      <c r="S755" s="204"/>
      <c r="T755" s="84"/>
      <c r="U755" s="85"/>
      <c r="V755" s="86"/>
      <c r="W755" s="87"/>
      <c r="X755" s="87"/>
      <c r="Y755" s="106"/>
      <c r="Z755" s="16"/>
      <c r="AA755" s="15" t="str">
        <f t="shared" si="290"/>
        <v/>
      </c>
      <c r="AB755" s="15" t="str">
        <f t="shared" si="291"/>
        <v/>
      </c>
      <c r="AC755" s="14" t="str">
        <f t="shared" si="292"/>
        <v/>
      </c>
      <c r="AD755" s="6" t="e">
        <f t="shared" si="293"/>
        <v>#N/A</v>
      </c>
      <c r="AE755" s="6" t="e">
        <f t="shared" si="294"/>
        <v>#N/A</v>
      </c>
      <c r="AF755" s="6" t="e">
        <f t="shared" si="295"/>
        <v>#N/A</v>
      </c>
      <c r="AG755" s="6" t="str">
        <f t="shared" si="296"/>
        <v/>
      </c>
      <c r="AH755" s="6">
        <f t="shared" si="297"/>
        <v>1</v>
      </c>
      <c r="AI755" s="6" t="e">
        <f t="shared" si="298"/>
        <v>#N/A</v>
      </c>
      <c r="AJ755" s="6" t="e">
        <f t="shared" si="299"/>
        <v>#N/A</v>
      </c>
      <c r="AK755" s="6" t="e">
        <f t="shared" si="300"/>
        <v>#N/A</v>
      </c>
      <c r="AL755" s="6" t="e">
        <f t="shared" si="301"/>
        <v>#N/A</v>
      </c>
      <c r="AM755" s="7" t="str">
        <f t="shared" si="302"/>
        <v xml:space="preserve"> </v>
      </c>
      <c r="AN755" s="6" t="e">
        <f t="shared" si="303"/>
        <v>#N/A</v>
      </c>
      <c r="AO755" s="6"/>
      <c r="AP755" s="6"/>
      <c r="AQ755" s="6"/>
      <c r="AR755" s="6"/>
      <c r="AS755" s="6"/>
      <c r="AT755" s="6"/>
      <c r="AU755" s="6"/>
      <c r="AV755" s="6"/>
      <c r="AW755" s="6">
        <f t="shared" si="304"/>
        <v>0</v>
      </c>
      <c r="AX755" s="6" t="e">
        <f t="shared" si="305"/>
        <v>#N/A</v>
      </c>
      <c r="AY755" s="6" t="str">
        <f t="shared" si="306"/>
        <v/>
      </c>
      <c r="AZ755" s="6" t="str">
        <f t="shared" si="307"/>
        <v/>
      </c>
      <c r="BA755" s="6" t="str">
        <f t="shared" si="308"/>
        <v/>
      </c>
      <c r="BB755" s="6" t="str">
        <f t="shared" si="309"/>
        <v/>
      </c>
      <c r="BC755" s="40"/>
      <c r="BI755"/>
      <c r="CS755" s="286"/>
      <c r="CT755" s="288"/>
      <c r="CU755" s="331" t="str">
        <f t="shared" si="288"/>
        <v/>
      </c>
      <c r="CV755" s="1" t="str">
        <f t="shared" si="310"/>
        <v/>
      </c>
      <c r="CW755" s="1" t="str">
        <f t="shared" si="311"/>
        <v/>
      </c>
      <c r="CZ755" s="343" t="str">
        <f t="shared" si="289"/>
        <v/>
      </c>
    </row>
    <row r="756" spans="1:104" s="1" customFormat="1" ht="13.5" customHeight="1" x14ac:dyDescent="0.2">
      <c r="A756" s="61">
        <v>741</v>
      </c>
      <c r="B756" s="218"/>
      <c r="C756" s="218"/>
      <c r="D756" s="218"/>
      <c r="E756" s="218"/>
      <c r="F756" s="218"/>
      <c r="G756" s="218"/>
      <c r="H756" s="218"/>
      <c r="I756" s="218"/>
      <c r="J756" s="218"/>
      <c r="K756" s="218"/>
      <c r="L756" s="219"/>
      <c r="M756" s="218"/>
      <c r="N756" s="254"/>
      <c r="O756" s="255"/>
      <c r="P756" s="293" t="str">
        <f>IF(G756="R",IF(OR(AND(実績自動車一覧!H756=SUM(実績事業所!$B$2-1),3&lt;実績自動車一覧!I756),AND(実績自動車一覧!H756=実績事業所!$B$2,4&gt;実績自動車一覧!I756)),"新規",""),"")</f>
        <v/>
      </c>
      <c r="Q756" s="290"/>
      <c r="R756" s="259"/>
      <c r="S756" s="204"/>
      <c r="T756" s="84"/>
      <c r="U756" s="85"/>
      <c r="V756" s="86"/>
      <c r="W756" s="87"/>
      <c r="X756" s="87"/>
      <c r="Y756" s="106"/>
      <c r="Z756" s="16"/>
      <c r="AA756" s="15" t="str">
        <f t="shared" si="290"/>
        <v/>
      </c>
      <c r="AB756" s="15" t="str">
        <f t="shared" si="291"/>
        <v/>
      </c>
      <c r="AC756" s="14" t="str">
        <f t="shared" si="292"/>
        <v/>
      </c>
      <c r="AD756" s="6" t="e">
        <f t="shared" si="293"/>
        <v>#N/A</v>
      </c>
      <c r="AE756" s="6" t="e">
        <f t="shared" si="294"/>
        <v>#N/A</v>
      </c>
      <c r="AF756" s="6" t="e">
        <f t="shared" si="295"/>
        <v>#N/A</v>
      </c>
      <c r="AG756" s="6" t="str">
        <f t="shared" si="296"/>
        <v/>
      </c>
      <c r="AH756" s="6">
        <f t="shared" si="297"/>
        <v>1</v>
      </c>
      <c r="AI756" s="6" t="e">
        <f t="shared" si="298"/>
        <v>#N/A</v>
      </c>
      <c r="AJ756" s="6" t="e">
        <f t="shared" si="299"/>
        <v>#N/A</v>
      </c>
      <c r="AK756" s="6" t="e">
        <f t="shared" si="300"/>
        <v>#N/A</v>
      </c>
      <c r="AL756" s="6" t="e">
        <f t="shared" si="301"/>
        <v>#N/A</v>
      </c>
      <c r="AM756" s="7" t="str">
        <f t="shared" si="302"/>
        <v xml:space="preserve"> </v>
      </c>
      <c r="AN756" s="6" t="e">
        <f t="shared" si="303"/>
        <v>#N/A</v>
      </c>
      <c r="AO756" s="6"/>
      <c r="AP756" s="6"/>
      <c r="AQ756" s="6"/>
      <c r="AR756" s="6"/>
      <c r="AS756" s="6"/>
      <c r="AT756" s="6"/>
      <c r="AU756" s="6"/>
      <c r="AV756" s="6"/>
      <c r="AW756" s="6">
        <f t="shared" si="304"/>
        <v>0</v>
      </c>
      <c r="AX756" s="6" t="e">
        <f t="shared" si="305"/>
        <v>#N/A</v>
      </c>
      <c r="AY756" s="6" t="str">
        <f t="shared" si="306"/>
        <v/>
      </c>
      <c r="AZ756" s="6" t="str">
        <f t="shared" si="307"/>
        <v/>
      </c>
      <c r="BA756" s="6" t="str">
        <f t="shared" si="308"/>
        <v/>
      </c>
      <c r="BB756" s="6" t="str">
        <f t="shared" si="309"/>
        <v/>
      </c>
      <c r="BC756" s="40"/>
      <c r="BI756"/>
      <c r="CS756" s="286"/>
      <c r="CT756" s="288"/>
      <c r="CU756" s="331" t="str">
        <f t="shared" si="288"/>
        <v/>
      </c>
      <c r="CV756" s="1" t="str">
        <f t="shared" si="310"/>
        <v/>
      </c>
      <c r="CW756" s="1" t="str">
        <f t="shared" si="311"/>
        <v/>
      </c>
      <c r="CZ756" s="343" t="str">
        <f t="shared" si="289"/>
        <v/>
      </c>
    </row>
    <row r="757" spans="1:104" s="1" customFormat="1" ht="13.5" customHeight="1" x14ac:dyDescent="0.2">
      <c r="A757" s="61">
        <v>742</v>
      </c>
      <c r="B757" s="218"/>
      <c r="C757" s="218"/>
      <c r="D757" s="218"/>
      <c r="E757" s="218"/>
      <c r="F757" s="218"/>
      <c r="G757" s="218"/>
      <c r="H757" s="218"/>
      <c r="I757" s="218"/>
      <c r="J757" s="218"/>
      <c r="K757" s="218"/>
      <c r="L757" s="219"/>
      <c r="M757" s="218"/>
      <c r="N757" s="254"/>
      <c r="O757" s="255"/>
      <c r="P757" s="293" t="str">
        <f>IF(G757="R",IF(OR(AND(実績自動車一覧!H757=SUM(実績事業所!$B$2-1),3&lt;実績自動車一覧!I757),AND(実績自動車一覧!H757=実績事業所!$B$2,4&gt;実績自動車一覧!I757)),"新規",""),"")</f>
        <v/>
      </c>
      <c r="Q757" s="290"/>
      <c r="R757" s="259"/>
      <c r="S757" s="204"/>
      <c r="T757" s="84"/>
      <c r="U757" s="85"/>
      <c r="V757" s="86"/>
      <c r="W757" s="87"/>
      <c r="X757" s="87"/>
      <c r="Y757" s="106"/>
      <c r="Z757" s="16"/>
      <c r="AA757" s="15" t="str">
        <f t="shared" si="290"/>
        <v/>
      </c>
      <c r="AB757" s="15" t="str">
        <f t="shared" si="291"/>
        <v/>
      </c>
      <c r="AC757" s="14" t="str">
        <f t="shared" si="292"/>
        <v/>
      </c>
      <c r="AD757" s="6" t="e">
        <f t="shared" si="293"/>
        <v>#N/A</v>
      </c>
      <c r="AE757" s="6" t="e">
        <f t="shared" si="294"/>
        <v>#N/A</v>
      </c>
      <c r="AF757" s="6" t="e">
        <f t="shared" si="295"/>
        <v>#N/A</v>
      </c>
      <c r="AG757" s="6" t="str">
        <f t="shared" si="296"/>
        <v/>
      </c>
      <c r="AH757" s="6">
        <f t="shared" si="297"/>
        <v>1</v>
      </c>
      <c r="AI757" s="6" t="e">
        <f t="shared" si="298"/>
        <v>#N/A</v>
      </c>
      <c r="AJ757" s="6" t="e">
        <f t="shared" si="299"/>
        <v>#N/A</v>
      </c>
      <c r="AK757" s="6" t="e">
        <f t="shared" si="300"/>
        <v>#N/A</v>
      </c>
      <c r="AL757" s="6" t="e">
        <f t="shared" si="301"/>
        <v>#N/A</v>
      </c>
      <c r="AM757" s="7" t="str">
        <f t="shared" si="302"/>
        <v xml:space="preserve"> </v>
      </c>
      <c r="AN757" s="6" t="e">
        <f t="shared" si="303"/>
        <v>#N/A</v>
      </c>
      <c r="AO757" s="6"/>
      <c r="AP757" s="6"/>
      <c r="AQ757" s="6"/>
      <c r="AR757" s="6"/>
      <c r="AS757" s="6"/>
      <c r="AT757" s="6"/>
      <c r="AU757" s="6"/>
      <c r="AV757" s="6"/>
      <c r="AW757" s="6">
        <f t="shared" si="304"/>
        <v>0</v>
      </c>
      <c r="AX757" s="6" t="e">
        <f t="shared" si="305"/>
        <v>#N/A</v>
      </c>
      <c r="AY757" s="6" t="str">
        <f t="shared" si="306"/>
        <v/>
      </c>
      <c r="AZ757" s="6" t="str">
        <f t="shared" si="307"/>
        <v/>
      </c>
      <c r="BA757" s="6" t="str">
        <f t="shared" si="308"/>
        <v/>
      </c>
      <c r="BB757" s="6" t="str">
        <f t="shared" si="309"/>
        <v/>
      </c>
      <c r="BC757" s="40"/>
      <c r="BI757"/>
      <c r="CS757" s="286"/>
      <c r="CT757" s="288"/>
      <c r="CU757" s="331" t="str">
        <f t="shared" si="288"/>
        <v/>
      </c>
      <c r="CV757" s="1" t="str">
        <f t="shared" si="310"/>
        <v/>
      </c>
      <c r="CW757" s="1" t="str">
        <f t="shared" si="311"/>
        <v/>
      </c>
      <c r="CZ757" s="343" t="str">
        <f t="shared" si="289"/>
        <v/>
      </c>
    </row>
    <row r="758" spans="1:104" s="1" customFormat="1" ht="13.5" customHeight="1" x14ac:dyDescent="0.2">
      <c r="A758" s="61">
        <v>743</v>
      </c>
      <c r="B758" s="218"/>
      <c r="C758" s="218"/>
      <c r="D758" s="218"/>
      <c r="E758" s="218"/>
      <c r="F758" s="218"/>
      <c r="G758" s="218"/>
      <c r="H758" s="218"/>
      <c r="I758" s="218"/>
      <c r="J758" s="218"/>
      <c r="K758" s="218"/>
      <c r="L758" s="219"/>
      <c r="M758" s="218"/>
      <c r="N758" s="254"/>
      <c r="O758" s="255"/>
      <c r="P758" s="293" t="str">
        <f>IF(G758="R",IF(OR(AND(実績自動車一覧!H758=SUM(実績事業所!$B$2-1),3&lt;実績自動車一覧!I758),AND(実績自動車一覧!H758=実績事業所!$B$2,4&gt;実績自動車一覧!I758)),"新規",""),"")</f>
        <v/>
      </c>
      <c r="Q758" s="290"/>
      <c r="R758" s="259"/>
      <c r="S758" s="204"/>
      <c r="T758" s="84"/>
      <c r="U758" s="85"/>
      <c r="V758" s="86"/>
      <c r="W758" s="87"/>
      <c r="X758" s="87"/>
      <c r="Y758" s="106"/>
      <c r="Z758" s="16"/>
      <c r="AA758" s="15" t="str">
        <f t="shared" si="290"/>
        <v/>
      </c>
      <c r="AB758" s="15" t="str">
        <f t="shared" si="291"/>
        <v/>
      </c>
      <c r="AC758" s="14" t="str">
        <f t="shared" si="292"/>
        <v/>
      </c>
      <c r="AD758" s="6" t="e">
        <f t="shared" si="293"/>
        <v>#N/A</v>
      </c>
      <c r="AE758" s="6" t="e">
        <f t="shared" si="294"/>
        <v>#N/A</v>
      </c>
      <c r="AF758" s="6" t="e">
        <f t="shared" si="295"/>
        <v>#N/A</v>
      </c>
      <c r="AG758" s="6" t="str">
        <f t="shared" si="296"/>
        <v/>
      </c>
      <c r="AH758" s="6">
        <f t="shared" si="297"/>
        <v>1</v>
      </c>
      <c r="AI758" s="6" t="e">
        <f t="shared" si="298"/>
        <v>#N/A</v>
      </c>
      <c r="AJ758" s="6" t="e">
        <f t="shared" si="299"/>
        <v>#N/A</v>
      </c>
      <c r="AK758" s="6" t="e">
        <f t="shared" si="300"/>
        <v>#N/A</v>
      </c>
      <c r="AL758" s="6" t="e">
        <f t="shared" si="301"/>
        <v>#N/A</v>
      </c>
      <c r="AM758" s="7" t="str">
        <f t="shared" si="302"/>
        <v xml:space="preserve"> </v>
      </c>
      <c r="AN758" s="6" t="e">
        <f t="shared" si="303"/>
        <v>#N/A</v>
      </c>
      <c r="AO758" s="6"/>
      <c r="AP758" s="6"/>
      <c r="AQ758" s="6"/>
      <c r="AR758" s="6"/>
      <c r="AS758" s="6"/>
      <c r="AT758" s="6"/>
      <c r="AU758" s="6"/>
      <c r="AV758" s="6"/>
      <c r="AW758" s="6">
        <f t="shared" si="304"/>
        <v>0</v>
      </c>
      <c r="AX758" s="6" t="e">
        <f t="shared" si="305"/>
        <v>#N/A</v>
      </c>
      <c r="AY758" s="6" t="str">
        <f t="shared" si="306"/>
        <v/>
      </c>
      <c r="AZ758" s="6" t="str">
        <f t="shared" si="307"/>
        <v/>
      </c>
      <c r="BA758" s="6" t="str">
        <f t="shared" si="308"/>
        <v/>
      </c>
      <c r="BB758" s="6" t="str">
        <f t="shared" si="309"/>
        <v/>
      </c>
      <c r="BC758" s="40"/>
      <c r="BI758"/>
      <c r="CS758" s="286"/>
      <c r="CT758" s="288"/>
      <c r="CU758" s="331" t="str">
        <f t="shared" si="288"/>
        <v/>
      </c>
      <c r="CV758" s="1" t="str">
        <f t="shared" si="310"/>
        <v/>
      </c>
      <c r="CW758" s="1" t="str">
        <f t="shared" si="311"/>
        <v/>
      </c>
      <c r="CZ758" s="343" t="str">
        <f t="shared" si="289"/>
        <v/>
      </c>
    </row>
    <row r="759" spans="1:104" s="1" customFormat="1" ht="13.5" customHeight="1" x14ac:dyDescent="0.2">
      <c r="A759" s="61">
        <v>744</v>
      </c>
      <c r="B759" s="218"/>
      <c r="C759" s="218"/>
      <c r="D759" s="218"/>
      <c r="E759" s="218"/>
      <c r="F759" s="218"/>
      <c r="G759" s="218"/>
      <c r="H759" s="218"/>
      <c r="I759" s="218"/>
      <c r="J759" s="218"/>
      <c r="K759" s="218"/>
      <c r="L759" s="219"/>
      <c r="M759" s="218"/>
      <c r="N759" s="254"/>
      <c r="O759" s="255"/>
      <c r="P759" s="293" t="str">
        <f>IF(G759="R",IF(OR(AND(実績自動車一覧!H759=SUM(実績事業所!$B$2-1),3&lt;実績自動車一覧!I759),AND(実績自動車一覧!H759=実績事業所!$B$2,4&gt;実績自動車一覧!I759)),"新規",""),"")</f>
        <v/>
      </c>
      <c r="Q759" s="290"/>
      <c r="R759" s="259"/>
      <c r="S759" s="204"/>
      <c r="T759" s="84"/>
      <c r="U759" s="85"/>
      <c r="V759" s="86"/>
      <c r="W759" s="87"/>
      <c r="X759" s="87"/>
      <c r="Y759" s="106"/>
      <c r="Z759" s="16"/>
      <c r="AA759" s="15" t="str">
        <f t="shared" si="290"/>
        <v/>
      </c>
      <c r="AB759" s="15" t="str">
        <f t="shared" si="291"/>
        <v/>
      </c>
      <c r="AC759" s="14" t="str">
        <f t="shared" si="292"/>
        <v/>
      </c>
      <c r="AD759" s="6" t="e">
        <f t="shared" si="293"/>
        <v>#N/A</v>
      </c>
      <c r="AE759" s="6" t="e">
        <f t="shared" si="294"/>
        <v>#N/A</v>
      </c>
      <c r="AF759" s="6" t="e">
        <f t="shared" si="295"/>
        <v>#N/A</v>
      </c>
      <c r="AG759" s="6" t="str">
        <f t="shared" si="296"/>
        <v/>
      </c>
      <c r="AH759" s="6">
        <f t="shared" si="297"/>
        <v>1</v>
      </c>
      <c r="AI759" s="6" t="e">
        <f t="shared" si="298"/>
        <v>#N/A</v>
      </c>
      <c r="AJ759" s="6" t="e">
        <f t="shared" si="299"/>
        <v>#N/A</v>
      </c>
      <c r="AK759" s="6" t="e">
        <f t="shared" si="300"/>
        <v>#N/A</v>
      </c>
      <c r="AL759" s="6" t="e">
        <f t="shared" si="301"/>
        <v>#N/A</v>
      </c>
      <c r="AM759" s="7" t="str">
        <f t="shared" si="302"/>
        <v xml:space="preserve"> </v>
      </c>
      <c r="AN759" s="6" t="e">
        <f t="shared" si="303"/>
        <v>#N/A</v>
      </c>
      <c r="AO759" s="6"/>
      <c r="AP759" s="6"/>
      <c r="AQ759" s="6"/>
      <c r="AR759" s="6"/>
      <c r="AS759" s="6"/>
      <c r="AT759" s="6"/>
      <c r="AU759" s="6"/>
      <c r="AV759" s="6"/>
      <c r="AW759" s="6">
        <f t="shared" si="304"/>
        <v>0</v>
      </c>
      <c r="AX759" s="6" t="e">
        <f t="shared" si="305"/>
        <v>#N/A</v>
      </c>
      <c r="AY759" s="6" t="str">
        <f t="shared" si="306"/>
        <v/>
      </c>
      <c r="AZ759" s="6" t="str">
        <f t="shared" si="307"/>
        <v/>
      </c>
      <c r="BA759" s="6" t="str">
        <f t="shared" si="308"/>
        <v/>
      </c>
      <c r="BB759" s="6" t="str">
        <f t="shared" si="309"/>
        <v/>
      </c>
      <c r="BC759" s="40"/>
      <c r="BI759"/>
      <c r="CS759" s="286"/>
      <c r="CT759" s="288"/>
      <c r="CU759" s="331" t="str">
        <f t="shared" si="288"/>
        <v/>
      </c>
      <c r="CV759" s="1" t="str">
        <f t="shared" si="310"/>
        <v/>
      </c>
      <c r="CW759" s="1" t="str">
        <f t="shared" si="311"/>
        <v/>
      </c>
      <c r="CZ759" s="343" t="str">
        <f t="shared" si="289"/>
        <v/>
      </c>
    </row>
    <row r="760" spans="1:104" s="1" customFormat="1" ht="13.5" customHeight="1" x14ac:dyDescent="0.2">
      <c r="A760" s="61">
        <v>745</v>
      </c>
      <c r="B760" s="218"/>
      <c r="C760" s="218"/>
      <c r="D760" s="218"/>
      <c r="E760" s="218"/>
      <c r="F760" s="218"/>
      <c r="G760" s="218"/>
      <c r="H760" s="218"/>
      <c r="I760" s="218"/>
      <c r="J760" s="218"/>
      <c r="K760" s="218"/>
      <c r="L760" s="219"/>
      <c r="M760" s="218"/>
      <c r="N760" s="254"/>
      <c r="O760" s="255"/>
      <c r="P760" s="293" t="str">
        <f>IF(G760="R",IF(OR(AND(実績自動車一覧!H760=SUM(実績事業所!$B$2-1),3&lt;実績自動車一覧!I760),AND(実績自動車一覧!H760=実績事業所!$B$2,4&gt;実績自動車一覧!I760)),"新規",""),"")</f>
        <v/>
      </c>
      <c r="Q760" s="290"/>
      <c r="R760" s="259"/>
      <c r="S760" s="204"/>
      <c r="T760" s="84"/>
      <c r="U760" s="85"/>
      <c r="V760" s="86"/>
      <c r="W760" s="87"/>
      <c r="X760" s="87"/>
      <c r="Y760" s="106"/>
      <c r="Z760" s="16"/>
      <c r="AA760" s="15" t="str">
        <f t="shared" si="290"/>
        <v/>
      </c>
      <c r="AB760" s="15" t="str">
        <f t="shared" si="291"/>
        <v/>
      </c>
      <c r="AC760" s="14" t="str">
        <f t="shared" si="292"/>
        <v/>
      </c>
      <c r="AD760" s="6" t="e">
        <f t="shared" si="293"/>
        <v>#N/A</v>
      </c>
      <c r="AE760" s="6" t="e">
        <f t="shared" si="294"/>
        <v>#N/A</v>
      </c>
      <c r="AF760" s="6" t="e">
        <f t="shared" si="295"/>
        <v>#N/A</v>
      </c>
      <c r="AG760" s="6" t="str">
        <f t="shared" si="296"/>
        <v/>
      </c>
      <c r="AH760" s="6">
        <f t="shared" si="297"/>
        <v>1</v>
      </c>
      <c r="AI760" s="6" t="e">
        <f t="shared" si="298"/>
        <v>#N/A</v>
      </c>
      <c r="AJ760" s="6" t="e">
        <f t="shared" si="299"/>
        <v>#N/A</v>
      </c>
      <c r="AK760" s="6" t="e">
        <f t="shared" si="300"/>
        <v>#N/A</v>
      </c>
      <c r="AL760" s="6" t="e">
        <f t="shared" si="301"/>
        <v>#N/A</v>
      </c>
      <c r="AM760" s="7" t="str">
        <f t="shared" si="302"/>
        <v xml:space="preserve"> </v>
      </c>
      <c r="AN760" s="6" t="e">
        <f t="shared" si="303"/>
        <v>#N/A</v>
      </c>
      <c r="AO760" s="6"/>
      <c r="AP760" s="6"/>
      <c r="AQ760" s="6"/>
      <c r="AR760" s="6"/>
      <c r="AS760" s="6"/>
      <c r="AT760" s="6"/>
      <c r="AU760" s="6"/>
      <c r="AV760" s="6"/>
      <c r="AW760" s="6">
        <f t="shared" si="304"/>
        <v>0</v>
      </c>
      <c r="AX760" s="6" t="e">
        <f t="shared" si="305"/>
        <v>#N/A</v>
      </c>
      <c r="AY760" s="6" t="str">
        <f t="shared" si="306"/>
        <v/>
      </c>
      <c r="AZ760" s="6" t="str">
        <f t="shared" si="307"/>
        <v/>
      </c>
      <c r="BA760" s="6" t="str">
        <f t="shared" si="308"/>
        <v/>
      </c>
      <c r="BB760" s="6" t="str">
        <f t="shared" si="309"/>
        <v/>
      </c>
      <c r="BC760" s="40"/>
      <c r="BI760"/>
      <c r="CS760" s="286"/>
      <c r="CT760" s="288"/>
      <c r="CU760" s="331" t="str">
        <f t="shared" si="288"/>
        <v/>
      </c>
      <c r="CV760" s="1" t="str">
        <f t="shared" si="310"/>
        <v/>
      </c>
      <c r="CW760" s="1" t="str">
        <f t="shared" si="311"/>
        <v/>
      </c>
      <c r="CZ760" s="343" t="str">
        <f t="shared" si="289"/>
        <v/>
      </c>
    </row>
    <row r="761" spans="1:104" s="1" customFormat="1" ht="13.5" customHeight="1" x14ac:dyDescent="0.2">
      <c r="A761" s="61">
        <v>746</v>
      </c>
      <c r="B761" s="218"/>
      <c r="C761" s="218"/>
      <c r="D761" s="218"/>
      <c r="E761" s="218"/>
      <c r="F761" s="218"/>
      <c r="G761" s="218"/>
      <c r="H761" s="218"/>
      <c r="I761" s="218"/>
      <c r="J761" s="218"/>
      <c r="K761" s="218"/>
      <c r="L761" s="219"/>
      <c r="M761" s="218"/>
      <c r="N761" s="254"/>
      <c r="O761" s="255"/>
      <c r="P761" s="293" t="str">
        <f>IF(G761="R",IF(OR(AND(実績自動車一覧!H761=SUM(実績事業所!$B$2-1),3&lt;実績自動車一覧!I761),AND(実績自動車一覧!H761=実績事業所!$B$2,4&gt;実績自動車一覧!I761)),"新規",""),"")</f>
        <v/>
      </c>
      <c r="Q761" s="290"/>
      <c r="R761" s="259"/>
      <c r="S761" s="204"/>
      <c r="T761" s="84"/>
      <c r="U761" s="85"/>
      <c r="V761" s="86"/>
      <c r="W761" s="87"/>
      <c r="X761" s="87"/>
      <c r="Y761" s="106"/>
      <c r="Z761" s="16"/>
      <c r="AA761" s="15" t="str">
        <f t="shared" si="290"/>
        <v/>
      </c>
      <c r="AB761" s="15" t="str">
        <f t="shared" si="291"/>
        <v/>
      </c>
      <c r="AC761" s="14" t="str">
        <f t="shared" si="292"/>
        <v/>
      </c>
      <c r="AD761" s="6" t="e">
        <f t="shared" si="293"/>
        <v>#N/A</v>
      </c>
      <c r="AE761" s="6" t="e">
        <f t="shared" si="294"/>
        <v>#N/A</v>
      </c>
      <c r="AF761" s="6" t="e">
        <f t="shared" si="295"/>
        <v>#N/A</v>
      </c>
      <c r="AG761" s="6" t="str">
        <f t="shared" si="296"/>
        <v/>
      </c>
      <c r="AH761" s="6">
        <f t="shared" si="297"/>
        <v>1</v>
      </c>
      <c r="AI761" s="6" t="e">
        <f t="shared" si="298"/>
        <v>#N/A</v>
      </c>
      <c r="AJ761" s="6" t="e">
        <f t="shared" si="299"/>
        <v>#N/A</v>
      </c>
      <c r="AK761" s="6" t="e">
        <f t="shared" si="300"/>
        <v>#N/A</v>
      </c>
      <c r="AL761" s="6" t="e">
        <f t="shared" si="301"/>
        <v>#N/A</v>
      </c>
      <c r="AM761" s="7" t="str">
        <f t="shared" si="302"/>
        <v xml:space="preserve"> </v>
      </c>
      <c r="AN761" s="6" t="e">
        <f t="shared" si="303"/>
        <v>#N/A</v>
      </c>
      <c r="AO761" s="6"/>
      <c r="AP761" s="6"/>
      <c r="AQ761" s="6"/>
      <c r="AR761" s="6"/>
      <c r="AS761" s="6"/>
      <c r="AT761" s="6"/>
      <c r="AU761" s="6"/>
      <c r="AV761" s="6"/>
      <c r="AW761" s="6">
        <f t="shared" si="304"/>
        <v>0</v>
      </c>
      <c r="AX761" s="6" t="e">
        <f t="shared" si="305"/>
        <v>#N/A</v>
      </c>
      <c r="AY761" s="6" t="str">
        <f t="shared" si="306"/>
        <v/>
      </c>
      <c r="AZ761" s="6" t="str">
        <f t="shared" si="307"/>
        <v/>
      </c>
      <c r="BA761" s="6" t="str">
        <f t="shared" si="308"/>
        <v/>
      </c>
      <c r="BB761" s="6" t="str">
        <f t="shared" si="309"/>
        <v/>
      </c>
      <c r="BC761" s="40"/>
      <c r="BI761"/>
      <c r="CS761" s="286"/>
      <c r="CT761" s="288"/>
      <c r="CU761" s="331" t="str">
        <f t="shared" si="288"/>
        <v/>
      </c>
      <c r="CV761" s="1" t="str">
        <f t="shared" si="310"/>
        <v/>
      </c>
      <c r="CW761" s="1" t="str">
        <f t="shared" si="311"/>
        <v/>
      </c>
      <c r="CZ761" s="343" t="str">
        <f t="shared" si="289"/>
        <v/>
      </c>
    </row>
    <row r="762" spans="1:104" s="1" customFormat="1" ht="13.5" customHeight="1" x14ac:dyDescent="0.2">
      <c r="A762" s="61">
        <v>747</v>
      </c>
      <c r="B762" s="218"/>
      <c r="C762" s="218"/>
      <c r="D762" s="218"/>
      <c r="E762" s="218"/>
      <c r="F762" s="218"/>
      <c r="G762" s="218"/>
      <c r="H762" s="218"/>
      <c r="I762" s="218"/>
      <c r="J762" s="218"/>
      <c r="K762" s="218"/>
      <c r="L762" s="219"/>
      <c r="M762" s="218"/>
      <c r="N762" s="254"/>
      <c r="O762" s="255"/>
      <c r="P762" s="293" t="str">
        <f>IF(G762="R",IF(OR(AND(実績自動車一覧!H762=SUM(実績事業所!$B$2-1),3&lt;実績自動車一覧!I762),AND(実績自動車一覧!H762=実績事業所!$B$2,4&gt;実績自動車一覧!I762)),"新規",""),"")</f>
        <v/>
      </c>
      <c r="Q762" s="290"/>
      <c r="R762" s="259"/>
      <c r="S762" s="204"/>
      <c r="T762" s="84"/>
      <c r="U762" s="85"/>
      <c r="V762" s="86"/>
      <c r="W762" s="87"/>
      <c r="X762" s="87"/>
      <c r="Y762" s="106"/>
      <c r="Z762" s="16"/>
      <c r="AA762" s="15" t="str">
        <f t="shared" si="290"/>
        <v/>
      </c>
      <c r="AB762" s="15" t="str">
        <f t="shared" si="291"/>
        <v/>
      </c>
      <c r="AC762" s="14" t="str">
        <f t="shared" si="292"/>
        <v/>
      </c>
      <c r="AD762" s="6" t="e">
        <f t="shared" si="293"/>
        <v>#N/A</v>
      </c>
      <c r="AE762" s="6" t="e">
        <f t="shared" si="294"/>
        <v>#N/A</v>
      </c>
      <c r="AF762" s="6" t="e">
        <f t="shared" si="295"/>
        <v>#N/A</v>
      </c>
      <c r="AG762" s="6" t="str">
        <f t="shared" si="296"/>
        <v/>
      </c>
      <c r="AH762" s="6">
        <f t="shared" si="297"/>
        <v>1</v>
      </c>
      <c r="AI762" s="6" t="e">
        <f t="shared" si="298"/>
        <v>#N/A</v>
      </c>
      <c r="AJ762" s="6" t="e">
        <f t="shared" si="299"/>
        <v>#N/A</v>
      </c>
      <c r="AK762" s="6" t="e">
        <f t="shared" si="300"/>
        <v>#N/A</v>
      </c>
      <c r="AL762" s="6" t="e">
        <f t="shared" si="301"/>
        <v>#N/A</v>
      </c>
      <c r="AM762" s="7" t="str">
        <f t="shared" si="302"/>
        <v xml:space="preserve"> </v>
      </c>
      <c r="AN762" s="6" t="e">
        <f t="shared" si="303"/>
        <v>#N/A</v>
      </c>
      <c r="AO762" s="6"/>
      <c r="AP762" s="6"/>
      <c r="AQ762" s="6"/>
      <c r="AR762" s="6"/>
      <c r="AS762" s="6"/>
      <c r="AT762" s="6"/>
      <c r="AU762" s="6"/>
      <c r="AV762" s="6"/>
      <c r="AW762" s="6">
        <f t="shared" si="304"/>
        <v>0</v>
      </c>
      <c r="AX762" s="6" t="e">
        <f t="shared" si="305"/>
        <v>#N/A</v>
      </c>
      <c r="AY762" s="6" t="str">
        <f t="shared" si="306"/>
        <v/>
      </c>
      <c r="AZ762" s="6" t="str">
        <f t="shared" si="307"/>
        <v/>
      </c>
      <c r="BA762" s="6" t="str">
        <f t="shared" si="308"/>
        <v/>
      </c>
      <c r="BB762" s="6" t="str">
        <f t="shared" si="309"/>
        <v/>
      </c>
      <c r="BC762" s="40"/>
      <c r="BI762"/>
      <c r="CS762" s="286"/>
      <c r="CT762" s="288"/>
      <c r="CU762" s="331" t="str">
        <f t="shared" si="288"/>
        <v/>
      </c>
      <c r="CV762" s="1" t="str">
        <f t="shared" si="310"/>
        <v/>
      </c>
      <c r="CW762" s="1" t="str">
        <f t="shared" si="311"/>
        <v/>
      </c>
      <c r="CZ762" s="343" t="str">
        <f t="shared" si="289"/>
        <v/>
      </c>
    </row>
    <row r="763" spans="1:104" s="1" customFormat="1" ht="13.5" customHeight="1" x14ac:dyDescent="0.2">
      <c r="A763" s="61">
        <v>748</v>
      </c>
      <c r="B763" s="218"/>
      <c r="C763" s="218"/>
      <c r="D763" s="218"/>
      <c r="E763" s="218"/>
      <c r="F763" s="218"/>
      <c r="G763" s="218"/>
      <c r="H763" s="218"/>
      <c r="I763" s="218"/>
      <c r="J763" s="218"/>
      <c r="K763" s="218"/>
      <c r="L763" s="219"/>
      <c r="M763" s="218"/>
      <c r="N763" s="254"/>
      <c r="O763" s="255"/>
      <c r="P763" s="293" t="str">
        <f>IF(G763="R",IF(OR(AND(実績自動車一覧!H763=SUM(実績事業所!$B$2-1),3&lt;実績自動車一覧!I763),AND(実績自動車一覧!H763=実績事業所!$B$2,4&gt;実績自動車一覧!I763)),"新規",""),"")</f>
        <v/>
      </c>
      <c r="Q763" s="290"/>
      <c r="R763" s="259"/>
      <c r="S763" s="204"/>
      <c r="T763" s="84"/>
      <c r="U763" s="85"/>
      <c r="V763" s="86"/>
      <c r="W763" s="87"/>
      <c r="X763" s="87"/>
      <c r="Y763" s="106"/>
      <c r="Z763" s="16"/>
      <c r="AA763" s="15" t="str">
        <f t="shared" si="290"/>
        <v/>
      </c>
      <c r="AB763" s="15" t="str">
        <f t="shared" si="291"/>
        <v/>
      </c>
      <c r="AC763" s="14" t="str">
        <f t="shared" si="292"/>
        <v/>
      </c>
      <c r="AD763" s="6" t="e">
        <f t="shared" si="293"/>
        <v>#N/A</v>
      </c>
      <c r="AE763" s="6" t="e">
        <f t="shared" si="294"/>
        <v>#N/A</v>
      </c>
      <c r="AF763" s="6" t="e">
        <f t="shared" si="295"/>
        <v>#N/A</v>
      </c>
      <c r="AG763" s="6" t="str">
        <f t="shared" si="296"/>
        <v/>
      </c>
      <c r="AH763" s="6">
        <f t="shared" si="297"/>
        <v>1</v>
      </c>
      <c r="AI763" s="6" t="e">
        <f t="shared" si="298"/>
        <v>#N/A</v>
      </c>
      <c r="AJ763" s="6" t="e">
        <f t="shared" si="299"/>
        <v>#N/A</v>
      </c>
      <c r="AK763" s="6" t="e">
        <f t="shared" si="300"/>
        <v>#N/A</v>
      </c>
      <c r="AL763" s="6" t="e">
        <f t="shared" si="301"/>
        <v>#N/A</v>
      </c>
      <c r="AM763" s="7" t="str">
        <f t="shared" si="302"/>
        <v xml:space="preserve"> </v>
      </c>
      <c r="AN763" s="6" t="e">
        <f t="shared" si="303"/>
        <v>#N/A</v>
      </c>
      <c r="AO763" s="6"/>
      <c r="AP763" s="6"/>
      <c r="AQ763" s="6"/>
      <c r="AR763" s="6"/>
      <c r="AS763" s="6"/>
      <c r="AT763" s="6"/>
      <c r="AU763" s="6"/>
      <c r="AV763" s="6"/>
      <c r="AW763" s="6">
        <f t="shared" si="304"/>
        <v>0</v>
      </c>
      <c r="AX763" s="6" t="e">
        <f t="shared" si="305"/>
        <v>#N/A</v>
      </c>
      <c r="AY763" s="6" t="str">
        <f t="shared" si="306"/>
        <v/>
      </c>
      <c r="AZ763" s="6" t="str">
        <f t="shared" si="307"/>
        <v/>
      </c>
      <c r="BA763" s="6" t="str">
        <f t="shared" si="308"/>
        <v/>
      </c>
      <c r="BB763" s="6" t="str">
        <f t="shared" si="309"/>
        <v/>
      </c>
      <c r="BC763" s="40"/>
      <c r="BI763"/>
      <c r="CS763" s="286"/>
      <c r="CT763" s="288"/>
      <c r="CU763" s="331" t="str">
        <f t="shared" si="288"/>
        <v/>
      </c>
      <c r="CV763" s="1" t="str">
        <f t="shared" si="310"/>
        <v/>
      </c>
      <c r="CW763" s="1" t="str">
        <f t="shared" si="311"/>
        <v/>
      </c>
      <c r="CZ763" s="343" t="str">
        <f t="shared" si="289"/>
        <v/>
      </c>
    </row>
    <row r="764" spans="1:104" s="1" customFormat="1" ht="13.5" customHeight="1" x14ac:dyDescent="0.2">
      <c r="A764" s="61">
        <v>749</v>
      </c>
      <c r="B764" s="218"/>
      <c r="C764" s="218"/>
      <c r="D764" s="218"/>
      <c r="E764" s="218"/>
      <c r="F764" s="218"/>
      <c r="G764" s="218"/>
      <c r="H764" s="218"/>
      <c r="I764" s="218"/>
      <c r="J764" s="218"/>
      <c r="K764" s="218"/>
      <c r="L764" s="219"/>
      <c r="M764" s="218"/>
      <c r="N764" s="254"/>
      <c r="O764" s="255"/>
      <c r="P764" s="293" t="str">
        <f>IF(G764="R",IF(OR(AND(実績自動車一覧!H764=SUM(実績事業所!$B$2-1),3&lt;実績自動車一覧!I764),AND(実績自動車一覧!H764=実績事業所!$B$2,4&gt;実績自動車一覧!I764)),"新規",""),"")</f>
        <v/>
      </c>
      <c r="Q764" s="290"/>
      <c r="R764" s="259"/>
      <c r="S764" s="204"/>
      <c r="T764" s="84"/>
      <c r="U764" s="85"/>
      <c r="V764" s="86"/>
      <c r="W764" s="87"/>
      <c r="X764" s="87"/>
      <c r="Y764" s="106"/>
      <c r="Z764" s="16"/>
      <c r="AA764" s="15" t="str">
        <f t="shared" si="290"/>
        <v/>
      </c>
      <c r="AB764" s="15" t="str">
        <f t="shared" si="291"/>
        <v/>
      </c>
      <c r="AC764" s="14" t="str">
        <f t="shared" si="292"/>
        <v/>
      </c>
      <c r="AD764" s="6" t="e">
        <f t="shared" si="293"/>
        <v>#N/A</v>
      </c>
      <c r="AE764" s="6" t="e">
        <f t="shared" si="294"/>
        <v>#N/A</v>
      </c>
      <c r="AF764" s="6" t="e">
        <f t="shared" si="295"/>
        <v>#N/A</v>
      </c>
      <c r="AG764" s="6" t="str">
        <f t="shared" si="296"/>
        <v/>
      </c>
      <c r="AH764" s="6">
        <f t="shared" si="297"/>
        <v>1</v>
      </c>
      <c r="AI764" s="6" t="e">
        <f t="shared" si="298"/>
        <v>#N/A</v>
      </c>
      <c r="AJ764" s="6" t="e">
        <f t="shared" si="299"/>
        <v>#N/A</v>
      </c>
      <c r="AK764" s="6" t="e">
        <f t="shared" si="300"/>
        <v>#N/A</v>
      </c>
      <c r="AL764" s="6" t="e">
        <f t="shared" si="301"/>
        <v>#N/A</v>
      </c>
      <c r="AM764" s="7" t="str">
        <f t="shared" si="302"/>
        <v xml:space="preserve"> </v>
      </c>
      <c r="AN764" s="6" t="e">
        <f t="shared" si="303"/>
        <v>#N/A</v>
      </c>
      <c r="AO764" s="6"/>
      <c r="AP764" s="6"/>
      <c r="AQ764" s="6"/>
      <c r="AR764" s="6"/>
      <c r="AS764" s="6"/>
      <c r="AT764" s="6"/>
      <c r="AU764" s="6"/>
      <c r="AV764" s="6"/>
      <c r="AW764" s="6">
        <f t="shared" si="304"/>
        <v>0</v>
      </c>
      <c r="AX764" s="6" t="e">
        <f t="shared" si="305"/>
        <v>#N/A</v>
      </c>
      <c r="AY764" s="6" t="str">
        <f t="shared" si="306"/>
        <v/>
      </c>
      <c r="AZ764" s="6" t="str">
        <f t="shared" si="307"/>
        <v/>
      </c>
      <c r="BA764" s="6" t="str">
        <f t="shared" si="308"/>
        <v/>
      </c>
      <c r="BB764" s="6" t="str">
        <f t="shared" si="309"/>
        <v/>
      </c>
      <c r="BC764" s="40"/>
      <c r="BI764"/>
      <c r="CS764" s="286"/>
      <c r="CT764" s="288"/>
      <c r="CU764" s="331" t="str">
        <f t="shared" si="288"/>
        <v/>
      </c>
      <c r="CV764" s="1" t="str">
        <f t="shared" si="310"/>
        <v/>
      </c>
      <c r="CW764" s="1" t="str">
        <f t="shared" si="311"/>
        <v/>
      </c>
      <c r="CZ764" s="343" t="str">
        <f t="shared" si="289"/>
        <v/>
      </c>
    </row>
    <row r="765" spans="1:104" s="1" customFormat="1" ht="13.5" customHeight="1" x14ac:dyDescent="0.2">
      <c r="A765" s="61">
        <v>750</v>
      </c>
      <c r="B765" s="218"/>
      <c r="C765" s="218"/>
      <c r="D765" s="218"/>
      <c r="E765" s="218"/>
      <c r="F765" s="218"/>
      <c r="G765" s="218"/>
      <c r="H765" s="218"/>
      <c r="I765" s="218"/>
      <c r="J765" s="218"/>
      <c r="K765" s="218"/>
      <c r="L765" s="219"/>
      <c r="M765" s="218"/>
      <c r="N765" s="254"/>
      <c r="O765" s="255"/>
      <c r="P765" s="293" t="str">
        <f>IF(G765="R",IF(OR(AND(実績自動車一覧!H765=SUM(実績事業所!$B$2-1),3&lt;実績自動車一覧!I765),AND(実績自動車一覧!H765=実績事業所!$B$2,4&gt;実績自動車一覧!I765)),"新規",""),"")</f>
        <v/>
      </c>
      <c r="Q765" s="290"/>
      <c r="R765" s="259"/>
      <c r="S765" s="204"/>
      <c r="T765" s="84"/>
      <c r="U765" s="85"/>
      <c r="V765" s="86"/>
      <c r="W765" s="87"/>
      <c r="X765" s="87"/>
      <c r="Y765" s="106"/>
      <c r="Z765" s="16"/>
      <c r="AA765" s="15" t="str">
        <f t="shared" si="290"/>
        <v/>
      </c>
      <c r="AB765" s="15" t="str">
        <f t="shared" si="291"/>
        <v/>
      </c>
      <c r="AC765" s="14" t="str">
        <f t="shared" si="292"/>
        <v/>
      </c>
      <c r="AD765" s="6" t="e">
        <f t="shared" si="293"/>
        <v>#N/A</v>
      </c>
      <c r="AE765" s="6" t="e">
        <f t="shared" si="294"/>
        <v>#N/A</v>
      </c>
      <c r="AF765" s="6" t="e">
        <f t="shared" si="295"/>
        <v>#N/A</v>
      </c>
      <c r="AG765" s="6" t="str">
        <f t="shared" si="296"/>
        <v/>
      </c>
      <c r="AH765" s="6">
        <f t="shared" si="297"/>
        <v>1</v>
      </c>
      <c r="AI765" s="6" t="e">
        <f t="shared" si="298"/>
        <v>#N/A</v>
      </c>
      <c r="AJ765" s="6" t="e">
        <f t="shared" si="299"/>
        <v>#N/A</v>
      </c>
      <c r="AK765" s="6" t="e">
        <f t="shared" si="300"/>
        <v>#N/A</v>
      </c>
      <c r="AL765" s="6" t="e">
        <f t="shared" si="301"/>
        <v>#N/A</v>
      </c>
      <c r="AM765" s="7" t="str">
        <f t="shared" si="302"/>
        <v xml:space="preserve"> </v>
      </c>
      <c r="AN765" s="6" t="e">
        <f t="shared" si="303"/>
        <v>#N/A</v>
      </c>
      <c r="AO765" s="6"/>
      <c r="AP765" s="6"/>
      <c r="AQ765" s="6"/>
      <c r="AR765" s="6"/>
      <c r="AS765" s="6"/>
      <c r="AT765" s="6"/>
      <c r="AU765" s="6"/>
      <c r="AV765" s="6"/>
      <c r="AW765" s="6">
        <f t="shared" si="304"/>
        <v>0</v>
      </c>
      <c r="AX765" s="6" t="e">
        <f t="shared" si="305"/>
        <v>#N/A</v>
      </c>
      <c r="AY765" s="6" t="str">
        <f t="shared" si="306"/>
        <v/>
      </c>
      <c r="AZ765" s="6" t="str">
        <f t="shared" si="307"/>
        <v/>
      </c>
      <c r="BA765" s="6" t="str">
        <f t="shared" si="308"/>
        <v/>
      </c>
      <c r="BB765" s="6" t="str">
        <f t="shared" si="309"/>
        <v/>
      </c>
      <c r="BC765" s="40"/>
      <c r="BI765"/>
      <c r="CS765" s="286"/>
      <c r="CT765" s="288"/>
      <c r="CU765" s="331" t="str">
        <f t="shared" si="288"/>
        <v/>
      </c>
      <c r="CV765" s="1" t="str">
        <f t="shared" si="310"/>
        <v/>
      </c>
      <c r="CW765" s="1" t="str">
        <f t="shared" si="311"/>
        <v/>
      </c>
      <c r="CZ765" s="343" t="str">
        <f t="shared" si="289"/>
        <v/>
      </c>
    </row>
    <row r="766" spans="1:104" s="1" customFormat="1" ht="13.5" customHeight="1" x14ac:dyDescent="0.2">
      <c r="A766" s="61">
        <v>751</v>
      </c>
      <c r="B766" s="218"/>
      <c r="C766" s="218"/>
      <c r="D766" s="218"/>
      <c r="E766" s="218"/>
      <c r="F766" s="218"/>
      <c r="G766" s="218"/>
      <c r="H766" s="218"/>
      <c r="I766" s="218"/>
      <c r="J766" s="218"/>
      <c r="K766" s="218"/>
      <c r="L766" s="219"/>
      <c r="M766" s="218"/>
      <c r="N766" s="254"/>
      <c r="O766" s="255"/>
      <c r="P766" s="293" t="str">
        <f>IF(G766="R",IF(OR(AND(実績自動車一覧!H766=SUM(実績事業所!$B$2-1),3&lt;実績自動車一覧!I766),AND(実績自動車一覧!H766=実績事業所!$B$2,4&gt;実績自動車一覧!I766)),"新規",""),"")</f>
        <v/>
      </c>
      <c r="Q766" s="290"/>
      <c r="R766" s="259"/>
      <c r="S766" s="204"/>
      <c r="T766" s="84"/>
      <c r="U766" s="85"/>
      <c r="V766" s="86"/>
      <c r="W766" s="87"/>
      <c r="X766" s="87"/>
      <c r="Y766" s="106"/>
      <c r="Z766" s="16"/>
      <c r="AA766" s="15" t="str">
        <f t="shared" si="290"/>
        <v/>
      </c>
      <c r="AB766" s="15" t="str">
        <f t="shared" si="291"/>
        <v/>
      </c>
      <c r="AC766" s="14" t="str">
        <f t="shared" si="292"/>
        <v/>
      </c>
      <c r="AD766" s="6" t="e">
        <f t="shared" si="293"/>
        <v>#N/A</v>
      </c>
      <c r="AE766" s="6" t="e">
        <f t="shared" si="294"/>
        <v>#N/A</v>
      </c>
      <c r="AF766" s="6" t="e">
        <f t="shared" si="295"/>
        <v>#N/A</v>
      </c>
      <c r="AG766" s="6" t="str">
        <f t="shared" si="296"/>
        <v/>
      </c>
      <c r="AH766" s="6">
        <f t="shared" si="297"/>
        <v>1</v>
      </c>
      <c r="AI766" s="6" t="e">
        <f t="shared" si="298"/>
        <v>#N/A</v>
      </c>
      <c r="AJ766" s="6" t="e">
        <f t="shared" si="299"/>
        <v>#N/A</v>
      </c>
      <c r="AK766" s="6" t="e">
        <f t="shared" si="300"/>
        <v>#N/A</v>
      </c>
      <c r="AL766" s="6" t="e">
        <f t="shared" si="301"/>
        <v>#N/A</v>
      </c>
      <c r="AM766" s="7" t="str">
        <f t="shared" si="302"/>
        <v xml:space="preserve"> </v>
      </c>
      <c r="AN766" s="6" t="e">
        <f t="shared" si="303"/>
        <v>#N/A</v>
      </c>
      <c r="AO766" s="6"/>
      <c r="AP766" s="6"/>
      <c r="AQ766" s="6"/>
      <c r="AR766" s="6"/>
      <c r="AS766" s="6"/>
      <c r="AT766" s="6"/>
      <c r="AU766" s="6"/>
      <c r="AV766" s="6"/>
      <c r="AW766" s="6">
        <f t="shared" si="304"/>
        <v>0</v>
      </c>
      <c r="AX766" s="6" t="e">
        <f t="shared" si="305"/>
        <v>#N/A</v>
      </c>
      <c r="AY766" s="6" t="str">
        <f t="shared" si="306"/>
        <v/>
      </c>
      <c r="AZ766" s="6" t="str">
        <f t="shared" si="307"/>
        <v/>
      </c>
      <c r="BA766" s="6" t="str">
        <f t="shared" si="308"/>
        <v/>
      </c>
      <c r="BB766" s="6" t="str">
        <f t="shared" si="309"/>
        <v/>
      </c>
      <c r="BC766" s="40"/>
      <c r="BI766"/>
      <c r="CS766" s="286"/>
      <c r="CT766" s="288"/>
      <c r="CU766" s="331" t="str">
        <f t="shared" si="288"/>
        <v/>
      </c>
      <c r="CV766" s="1" t="str">
        <f t="shared" si="310"/>
        <v/>
      </c>
      <c r="CW766" s="1" t="str">
        <f t="shared" si="311"/>
        <v/>
      </c>
      <c r="CZ766" s="343" t="str">
        <f t="shared" si="289"/>
        <v/>
      </c>
    </row>
    <row r="767" spans="1:104" s="1" customFormat="1" ht="13.5" customHeight="1" x14ac:dyDescent="0.2">
      <c r="A767" s="61">
        <v>752</v>
      </c>
      <c r="B767" s="218"/>
      <c r="C767" s="218"/>
      <c r="D767" s="218"/>
      <c r="E767" s="218"/>
      <c r="F767" s="218"/>
      <c r="G767" s="218"/>
      <c r="H767" s="218"/>
      <c r="I767" s="218"/>
      <c r="J767" s="218"/>
      <c r="K767" s="218"/>
      <c r="L767" s="219"/>
      <c r="M767" s="218"/>
      <c r="N767" s="254"/>
      <c r="O767" s="255"/>
      <c r="P767" s="293" t="str">
        <f>IF(G767="R",IF(OR(AND(実績自動車一覧!H767=SUM(実績事業所!$B$2-1),3&lt;実績自動車一覧!I767),AND(実績自動車一覧!H767=実績事業所!$B$2,4&gt;実績自動車一覧!I767)),"新規",""),"")</f>
        <v/>
      </c>
      <c r="Q767" s="290"/>
      <c r="R767" s="259"/>
      <c r="S767" s="204"/>
      <c r="T767" s="84"/>
      <c r="U767" s="85"/>
      <c r="V767" s="86"/>
      <c r="W767" s="87"/>
      <c r="X767" s="87"/>
      <c r="Y767" s="106"/>
      <c r="Z767" s="16"/>
      <c r="AA767" s="15" t="str">
        <f t="shared" si="290"/>
        <v/>
      </c>
      <c r="AB767" s="15" t="str">
        <f t="shared" si="291"/>
        <v/>
      </c>
      <c r="AC767" s="14" t="str">
        <f t="shared" si="292"/>
        <v/>
      </c>
      <c r="AD767" s="6" t="e">
        <f t="shared" si="293"/>
        <v>#N/A</v>
      </c>
      <c r="AE767" s="6" t="e">
        <f t="shared" si="294"/>
        <v>#N/A</v>
      </c>
      <c r="AF767" s="6" t="e">
        <f t="shared" si="295"/>
        <v>#N/A</v>
      </c>
      <c r="AG767" s="6" t="str">
        <f t="shared" si="296"/>
        <v/>
      </c>
      <c r="AH767" s="6">
        <f t="shared" si="297"/>
        <v>1</v>
      </c>
      <c r="AI767" s="6" t="e">
        <f t="shared" si="298"/>
        <v>#N/A</v>
      </c>
      <c r="AJ767" s="6" t="e">
        <f t="shared" si="299"/>
        <v>#N/A</v>
      </c>
      <c r="AK767" s="6" t="e">
        <f t="shared" si="300"/>
        <v>#N/A</v>
      </c>
      <c r="AL767" s="6" t="e">
        <f t="shared" si="301"/>
        <v>#N/A</v>
      </c>
      <c r="AM767" s="7" t="str">
        <f t="shared" si="302"/>
        <v xml:space="preserve"> </v>
      </c>
      <c r="AN767" s="6" t="e">
        <f t="shared" si="303"/>
        <v>#N/A</v>
      </c>
      <c r="AO767" s="6"/>
      <c r="AP767" s="6"/>
      <c r="AQ767" s="6"/>
      <c r="AR767" s="6"/>
      <c r="AS767" s="6"/>
      <c r="AT767" s="6"/>
      <c r="AU767" s="6"/>
      <c r="AV767" s="6"/>
      <c r="AW767" s="6">
        <f t="shared" si="304"/>
        <v>0</v>
      </c>
      <c r="AX767" s="6" t="e">
        <f t="shared" si="305"/>
        <v>#N/A</v>
      </c>
      <c r="AY767" s="6" t="str">
        <f t="shared" si="306"/>
        <v/>
      </c>
      <c r="AZ767" s="6" t="str">
        <f t="shared" si="307"/>
        <v/>
      </c>
      <c r="BA767" s="6" t="str">
        <f t="shared" si="308"/>
        <v/>
      </c>
      <c r="BB767" s="6" t="str">
        <f t="shared" si="309"/>
        <v/>
      </c>
      <c r="BC767" s="40"/>
      <c r="BI767"/>
      <c r="CS767" s="286"/>
      <c r="CT767" s="288"/>
      <c r="CU767" s="331" t="str">
        <f t="shared" si="288"/>
        <v/>
      </c>
      <c r="CV767" s="1" t="str">
        <f t="shared" si="310"/>
        <v/>
      </c>
      <c r="CW767" s="1" t="str">
        <f t="shared" si="311"/>
        <v/>
      </c>
      <c r="CZ767" s="343" t="str">
        <f t="shared" si="289"/>
        <v/>
      </c>
    </row>
    <row r="768" spans="1:104" s="1" customFormat="1" ht="13.5" customHeight="1" x14ac:dyDescent="0.2">
      <c r="A768" s="61">
        <v>753</v>
      </c>
      <c r="B768" s="218"/>
      <c r="C768" s="218"/>
      <c r="D768" s="218"/>
      <c r="E768" s="218"/>
      <c r="F768" s="218"/>
      <c r="G768" s="218"/>
      <c r="H768" s="218"/>
      <c r="I768" s="218"/>
      <c r="J768" s="218"/>
      <c r="K768" s="218"/>
      <c r="L768" s="219"/>
      <c r="M768" s="218"/>
      <c r="N768" s="254"/>
      <c r="O768" s="255"/>
      <c r="P768" s="293" t="str">
        <f>IF(G768="R",IF(OR(AND(実績自動車一覧!H768=SUM(実績事業所!$B$2-1),3&lt;実績自動車一覧!I768),AND(実績自動車一覧!H768=実績事業所!$B$2,4&gt;実績自動車一覧!I768)),"新規",""),"")</f>
        <v/>
      </c>
      <c r="Q768" s="290"/>
      <c r="R768" s="259"/>
      <c r="S768" s="204"/>
      <c r="T768" s="84"/>
      <c r="U768" s="85"/>
      <c r="V768" s="86"/>
      <c r="W768" s="87"/>
      <c r="X768" s="87"/>
      <c r="Y768" s="106"/>
      <c r="Z768" s="16"/>
      <c r="AA768" s="15" t="str">
        <f t="shared" si="290"/>
        <v/>
      </c>
      <c r="AB768" s="15" t="str">
        <f t="shared" si="291"/>
        <v/>
      </c>
      <c r="AC768" s="14" t="str">
        <f t="shared" si="292"/>
        <v/>
      </c>
      <c r="AD768" s="6" t="e">
        <f t="shared" si="293"/>
        <v>#N/A</v>
      </c>
      <c r="AE768" s="6" t="e">
        <f t="shared" si="294"/>
        <v>#N/A</v>
      </c>
      <c r="AF768" s="6" t="e">
        <f t="shared" si="295"/>
        <v>#N/A</v>
      </c>
      <c r="AG768" s="6" t="str">
        <f t="shared" si="296"/>
        <v/>
      </c>
      <c r="AH768" s="6">
        <f t="shared" si="297"/>
        <v>1</v>
      </c>
      <c r="AI768" s="6" t="e">
        <f t="shared" si="298"/>
        <v>#N/A</v>
      </c>
      <c r="AJ768" s="6" t="e">
        <f t="shared" si="299"/>
        <v>#N/A</v>
      </c>
      <c r="AK768" s="6" t="e">
        <f t="shared" si="300"/>
        <v>#N/A</v>
      </c>
      <c r="AL768" s="6" t="e">
        <f t="shared" si="301"/>
        <v>#N/A</v>
      </c>
      <c r="AM768" s="7" t="str">
        <f t="shared" si="302"/>
        <v xml:space="preserve"> </v>
      </c>
      <c r="AN768" s="6" t="e">
        <f t="shared" si="303"/>
        <v>#N/A</v>
      </c>
      <c r="AO768" s="6"/>
      <c r="AP768" s="6"/>
      <c r="AQ768" s="6"/>
      <c r="AR768" s="6"/>
      <c r="AS768" s="6"/>
      <c r="AT768" s="6"/>
      <c r="AU768" s="6"/>
      <c r="AV768" s="6"/>
      <c r="AW768" s="6">
        <f t="shared" si="304"/>
        <v>0</v>
      </c>
      <c r="AX768" s="6" t="e">
        <f t="shared" si="305"/>
        <v>#N/A</v>
      </c>
      <c r="AY768" s="6" t="str">
        <f t="shared" si="306"/>
        <v/>
      </c>
      <c r="AZ768" s="6" t="str">
        <f t="shared" si="307"/>
        <v/>
      </c>
      <c r="BA768" s="6" t="str">
        <f t="shared" si="308"/>
        <v/>
      </c>
      <c r="BB768" s="6" t="str">
        <f t="shared" si="309"/>
        <v/>
      </c>
      <c r="BC768" s="40"/>
      <c r="BI768"/>
      <c r="CS768" s="286"/>
      <c r="CT768" s="288"/>
      <c r="CU768" s="331" t="str">
        <f t="shared" si="288"/>
        <v/>
      </c>
      <c r="CV768" s="1" t="str">
        <f t="shared" si="310"/>
        <v/>
      </c>
      <c r="CW768" s="1" t="str">
        <f t="shared" si="311"/>
        <v/>
      </c>
      <c r="CZ768" s="343" t="str">
        <f t="shared" si="289"/>
        <v/>
      </c>
    </row>
    <row r="769" spans="1:104" s="1" customFormat="1" ht="13.5" customHeight="1" x14ac:dyDescent="0.2">
      <c r="A769" s="61">
        <v>754</v>
      </c>
      <c r="B769" s="218"/>
      <c r="C769" s="218"/>
      <c r="D769" s="218"/>
      <c r="E769" s="218"/>
      <c r="F769" s="218"/>
      <c r="G769" s="218"/>
      <c r="H769" s="218"/>
      <c r="I769" s="218"/>
      <c r="J769" s="218"/>
      <c r="K769" s="218"/>
      <c r="L769" s="219"/>
      <c r="M769" s="218"/>
      <c r="N769" s="254"/>
      <c r="O769" s="255"/>
      <c r="P769" s="293" t="str">
        <f>IF(G769="R",IF(OR(AND(実績自動車一覧!H769=SUM(実績事業所!$B$2-1),3&lt;実績自動車一覧!I769),AND(実績自動車一覧!H769=実績事業所!$B$2,4&gt;実績自動車一覧!I769)),"新規",""),"")</f>
        <v/>
      </c>
      <c r="Q769" s="290"/>
      <c r="R769" s="259"/>
      <c r="S769" s="204"/>
      <c r="T769" s="84"/>
      <c r="U769" s="85"/>
      <c r="V769" s="86"/>
      <c r="W769" s="87"/>
      <c r="X769" s="87"/>
      <c r="Y769" s="106"/>
      <c r="Z769" s="16"/>
      <c r="AA769" s="15" t="str">
        <f t="shared" si="290"/>
        <v/>
      </c>
      <c r="AB769" s="15" t="str">
        <f t="shared" si="291"/>
        <v/>
      </c>
      <c r="AC769" s="14" t="str">
        <f t="shared" si="292"/>
        <v/>
      </c>
      <c r="AD769" s="6" t="e">
        <f t="shared" si="293"/>
        <v>#N/A</v>
      </c>
      <c r="AE769" s="6" t="e">
        <f t="shared" si="294"/>
        <v>#N/A</v>
      </c>
      <c r="AF769" s="6" t="e">
        <f t="shared" si="295"/>
        <v>#N/A</v>
      </c>
      <c r="AG769" s="6" t="str">
        <f t="shared" si="296"/>
        <v/>
      </c>
      <c r="AH769" s="6">
        <f t="shared" si="297"/>
        <v>1</v>
      </c>
      <c r="AI769" s="6" t="e">
        <f t="shared" si="298"/>
        <v>#N/A</v>
      </c>
      <c r="AJ769" s="6" t="e">
        <f t="shared" si="299"/>
        <v>#N/A</v>
      </c>
      <c r="AK769" s="6" t="e">
        <f t="shared" si="300"/>
        <v>#N/A</v>
      </c>
      <c r="AL769" s="6" t="e">
        <f t="shared" si="301"/>
        <v>#N/A</v>
      </c>
      <c r="AM769" s="7" t="str">
        <f t="shared" si="302"/>
        <v xml:space="preserve"> </v>
      </c>
      <c r="AN769" s="6" t="e">
        <f t="shared" si="303"/>
        <v>#N/A</v>
      </c>
      <c r="AO769" s="6"/>
      <c r="AP769" s="6"/>
      <c r="AQ769" s="6"/>
      <c r="AR769" s="6"/>
      <c r="AS769" s="6"/>
      <c r="AT769" s="6"/>
      <c r="AU769" s="6"/>
      <c r="AV769" s="6"/>
      <c r="AW769" s="6">
        <f t="shared" si="304"/>
        <v>0</v>
      </c>
      <c r="AX769" s="6" t="e">
        <f t="shared" si="305"/>
        <v>#N/A</v>
      </c>
      <c r="AY769" s="6" t="str">
        <f t="shared" si="306"/>
        <v/>
      </c>
      <c r="AZ769" s="6" t="str">
        <f t="shared" si="307"/>
        <v/>
      </c>
      <c r="BA769" s="6" t="str">
        <f t="shared" si="308"/>
        <v/>
      </c>
      <c r="BB769" s="6" t="str">
        <f t="shared" si="309"/>
        <v/>
      </c>
      <c r="BC769" s="40"/>
      <c r="BI769"/>
      <c r="CS769" s="286"/>
      <c r="CT769" s="288"/>
      <c r="CU769" s="331" t="str">
        <f t="shared" si="288"/>
        <v/>
      </c>
      <c r="CV769" s="1" t="str">
        <f t="shared" si="310"/>
        <v/>
      </c>
      <c r="CW769" s="1" t="str">
        <f t="shared" si="311"/>
        <v/>
      </c>
      <c r="CZ769" s="343" t="str">
        <f t="shared" si="289"/>
        <v/>
      </c>
    </row>
    <row r="770" spans="1:104" s="1" customFormat="1" ht="13.5" customHeight="1" x14ac:dyDescent="0.2">
      <c r="A770" s="61">
        <v>755</v>
      </c>
      <c r="B770" s="218"/>
      <c r="C770" s="218"/>
      <c r="D770" s="218"/>
      <c r="E770" s="218"/>
      <c r="F770" s="218"/>
      <c r="G770" s="218"/>
      <c r="H770" s="218"/>
      <c r="I770" s="218"/>
      <c r="J770" s="218"/>
      <c r="K770" s="218"/>
      <c r="L770" s="219"/>
      <c r="M770" s="218"/>
      <c r="N770" s="254"/>
      <c r="O770" s="255"/>
      <c r="P770" s="293" t="str">
        <f>IF(G770="R",IF(OR(AND(実績自動車一覧!H770=SUM(実績事業所!$B$2-1),3&lt;実績自動車一覧!I770),AND(実績自動車一覧!H770=実績事業所!$B$2,4&gt;実績自動車一覧!I770)),"新規",""),"")</f>
        <v/>
      </c>
      <c r="Q770" s="290"/>
      <c r="R770" s="259"/>
      <c r="S770" s="204"/>
      <c r="T770" s="84"/>
      <c r="U770" s="85"/>
      <c r="V770" s="86"/>
      <c r="W770" s="87"/>
      <c r="X770" s="87"/>
      <c r="Y770" s="106"/>
      <c r="Z770" s="16"/>
      <c r="AA770" s="15" t="str">
        <f t="shared" si="290"/>
        <v/>
      </c>
      <c r="AB770" s="15" t="str">
        <f t="shared" si="291"/>
        <v/>
      </c>
      <c r="AC770" s="14" t="str">
        <f t="shared" si="292"/>
        <v/>
      </c>
      <c r="AD770" s="6" t="e">
        <f t="shared" si="293"/>
        <v>#N/A</v>
      </c>
      <c r="AE770" s="6" t="e">
        <f t="shared" si="294"/>
        <v>#N/A</v>
      </c>
      <c r="AF770" s="6" t="e">
        <f t="shared" si="295"/>
        <v>#N/A</v>
      </c>
      <c r="AG770" s="6" t="str">
        <f t="shared" si="296"/>
        <v/>
      </c>
      <c r="AH770" s="6">
        <f t="shared" si="297"/>
        <v>1</v>
      </c>
      <c r="AI770" s="6" t="e">
        <f t="shared" si="298"/>
        <v>#N/A</v>
      </c>
      <c r="AJ770" s="6" t="e">
        <f t="shared" si="299"/>
        <v>#N/A</v>
      </c>
      <c r="AK770" s="6" t="e">
        <f t="shared" si="300"/>
        <v>#N/A</v>
      </c>
      <c r="AL770" s="6" t="e">
        <f t="shared" si="301"/>
        <v>#N/A</v>
      </c>
      <c r="AM770" s="7" t="str">
        <f t="shared" si="302"/>
        <v xml:space="preserve"> </v>
      </c>
      <c r="AN770" s="6" t="e">
        <f t="shared" si="303"/>
        <v>#N/A</v>
      </c>
      <c r="AO770" s="6"/>
      <c r="AP770" s="6"/>
      <c r="AQ770" s="6"/>
      <c r="AR770" s="6"/>
      <c r="AS770" s="6"/>
      <c r="AT770" s="6"/>
      <c r="AU770" s="6"/>
      <c r="AV770" s="6"/>
      <c r="AW770" s="6">
        <f t="shared" si="304"/>
        <v>0</v>
      </c>
      <c r="AX770" s="6" t="e">
        <f t="shared" si="305"/>
        <v>#N/A</v>
      </c>
      <c r="AY770" s="6" t="str">
        <f t="shared" si="306"/>
        <v/>
      </c>
      <c r="AZ770" s="6" t="str">
        <f t="shared" si="307"/>
        <v/>
      </c>
      <c r="BA770" s="6" t="str">
        <f t="shared" si="308"/>
        <v/>
      </c>
      <c r="BB770" s="6" t="str">
        <f t="shared" si="309"/>
        <v/>
      </c>
      <c r="BC770" s="40"/>
      <c r="BI770"/>
      <c r="CS770" s="286"/>
      <c r="CT770" s="288"/>
      <c r="CU770" s="331" t="str">
        <f t="shared" si="288"/>
        <v/>
      </c>
      <c r="CV770" s="1" t="str">
        <f t="shared" si="310"/>
        <v/>
      </c>
      <c r="CW770" s="1" t="str">
        <f t="shared" si="311"/>
        <v/>
      </c>
      <c r="CZ770" s="343" t="str">
        <f t="shared" si="289"/>
        <v/>
      </c>
    </row>
    <row r="771" spans="1:104" s="1" customFormat="1" ht="13.5" customHeight="1" x14ac:dyDescent="0.2">
      <c r="A771" s="61">
        <v>756</v>
      </c>
      <c r="B771" s="218"/>
      <c r="C771" s="218"/>
      <c r="D771" s="218"/>
      <c r="E771" s="218"/>
      <c r="F771" s="218"/>
      <c r="G771" s="218"/>
      <c r="H771" s="218"/>
      <c r="I771" s="218"/>
      <c r="J771" s="218"/>
      <c r="K771" s="218"/>
      <c r="L771" s="219"/>
      <c r="M771" s="218"/>
      <c r="N771" s="254"/>
      <c r="O771" s="255"/>
      <c r="P771" s="293" t="str">
        <f>IF(G771="R",IF(OR(AND(実績自動車一覧!H771=SUM(実績事業所!$B$2-1),3&lt;実績自動車一覧!I771),AND(実績自動車一覧!H771=実績事業所!$B$2,4&gt;実績自動車一覧!I771)),"新規",""),"")</f>
        <v/>
      </c>
      <c r="Q771" s="290"/>
      <c r="R771" s="259"/>
      <c r="S771" s="204"/>
      <c r="T771" s="84"/>
      <c r="U771" s="85"/>
      <c r="V771" s="86"/>
      <c r="W771" s="87"/>
      <c r="X771" s="87"/>
      <c r="Y771" s="106"/>
      <c r="Z771" s="16"/>
      <c r="AA771" s="15" t="str">
        <f t="shared" si="290"/>
        <v/>
      </c>
      <c r="AB771" s="15" t="str">
        <f t="shared" si="291"/>
        <v/>
      </c>
      <c r="AC771" s="14" t="str">
        <f t="shared" si="292"/>
        <v/>
      </c>
      <c r="AD771" s="6" t="e">
        <f t="shared" si="293"/>
        <v>#N/A</v>
      </c>
      <c r="AE771" s="6" t="e">
        <f t="shared" si="294"/>
        <v>#N/A</v>
      </c>
      <c r="AF771" s="6" t="e">
        <f t="shared" si="295"/>
        <v>#N/A</v>
      </c>
      <c r="AG771" s="6" t="str">
        <f t="shared" si="296"/>
        <v/>
      </c>
      <c r="AH771" s="6">
        <f t="shared" si="297"/>
        <v>1</v>
      </c>
      <c r="AI771" s="6" t="e">
        <f t="shared" si="298"/>
        <v>#N/A</v>
      </c>
      <c r="AJ771" s="6" t="e">
        <f t="shared" si="299"/>
        <v>#N/A</v>
      </c>
      <c r="AK771" s="6" t="e">
        <f t="shared" si="300"/>
        <v>#N/A</v>
      </c>
      <c r="AL771" s="6" t="e">
        <f t="shared" si="301"/>
        <v>#N/A</v>
      </c>
      <c r="AM771" s="7" t="str">
        <f t="shared" si="302"/>
        <v xml:space="preserve"> </v>
      </c>
      <c r="AN771" s="6" t="e">
        <f t="shared" si="303"/>
        <v>#N/A</v>
      </c>
      <c r="AO771" s="6"/>
      <c r="AP771" s="6"/>
      <c r="AQ771" s="6"/>
      <c r="AR771" s="6"/>
      <c r="AS771" s="6"/>
      <c r="AT771" s="6"/>
      <c r="AU771" s="6"/>
      <c r="AV771" s="6"/>
      <c r="AW771" s="6">
        <f t="shared" si="304"/>
        <v>0</v>
      </c>
      <c r="AX771" s="6" t="e">
        <f t="shared" si="305"/>
        <v>#N/A</v>
      </c>
      <c r="AY771" s="6" t="str">
        <f t="shared" si="306"/>
        <v/>
      </c>
      <c r="AZ771" s="6" t="str">
        <f t="shared" si="307"/>
        <v/>
      </c>
      <c r="BA771" s="6" t="str">
        <f t="shared" si="308"/>
        <v/>
      </c>
      <c r="BB771" s="6" t="str">
        <f t="shared" si="309"/>
        <v/>
      </c>
      <c r="BC771" s="40"/>
      <c r="BI771"/>
      <c r="CS771" s="286"/>
      <c r="CT771" s="288"/>
      <c r="CU771" s="331" t="str">
        <f t="shared" si="288"/>
        <v/>
      </c>
      <c r="CV771" s="1" t="str">
        <f t="shared" si="310"/>
        <v/>
      </c>
      <c r="CW771" s="1" t="str">
        <f t="shared" si="311"/>
        <v/>
      </c>
      <c r="CZ771" s="343" t="str">
        <f t="shared" si="289"/>
        <v/>
      </c>
    </row>
    <row r="772" spans="1:104" s="1" customFormat="1" ht="13.5" customHeight="1" x14ac:dyDescent="0.2">
      <c r="A772" s="61">
        <v>757</v>
      </c>
      <c r="B772" s="218"/>
      <c r="C772" s="218"/>
      <c r="D772" s="218"/>
      <c r="E772" s="218"/>
      <c r="F772" s="218"/>
      <c r="G772" s="218"/>
      <c r="H772" s="218"/>
      <c r="I772" s="218"/>
      <c r="J772" s="218"/>
      <c r="K772" s="218"/>
      <c r="L772" s="219"/>
      <c r="M772" s="218"/>
      <c r="N772" s="254"/>
      <c r="O772" s="255"/>
      <c r="P772" s="293" t="str">
        <f>IF(G772="R",IF(OR(AND(実績自動車一覧!H772=SUM(実績事業所!$B$2-1),3&lt;実績自動車一覧!I772),AND(実績自動車一覧!H772=実績事業所!$B$2,4&gt;実績自動車一覧!I772)),"新規",""),"")</f>
        <v/>
      </c>
      <c r="Q772" s="290"/>
      <c r="R772" s="259"/>
      <c r="S772" s="204"/>
      <c r="T772" s="84"/>
      <c r="U772" s="85"/>
      <c r="V772" s="86"/>
      <c r="W772" s="87"/>
      <c r="X772" s="87"/>
      <c r="Y772" s="106"/>
      <c r="Z772" s="16"/>
      <c r="AA772" s="15" t="str">
        <f t="shared" si="290"/>
        <v/>
      </c>
      <c r="AB772" s="15" t="str">
        <f t="shared" si="291"/>
        <v/>
      </c>
      <c r="AC772" s="14" t="str">
        <f t="shared" si="292"/>
        <v/>
      </c>
      <c r="AD772" s="6" t="e">
        <f t="shared" si="293"/>
        <v>#N/A</v>
      </c>
      <c r="AE772" s="6" t="e">
        <f t="shared" si="294"/>
        <v>#N/A</v>
      </c>
      <c r="AF772" s="6" t="e">
        <f t="shared" si="295"/>
        <v>#N/A</v>
      </c>
      <c r="AG772" s="6" t="str">
        <f t="shared" si="296"/>
        <v/>
      </c>
      <c r="AH772" s="6">
        <f t="shared" si="297"/>
        <v>1</v>
      </c>
      <c r="AI772" s="6" t="e">
        <f t="shared" si="298"/>
        <v>#N/A</v>
      </c>
      <c r="AJ772" s="6" t="e">
        <f t="shared" si="299"/>
        <v>#N/A</v>
      </c>
      <c r="AK772" s="6" t="e">
        <f t="shared" si="300"/>
        <v>#N/A</v>
      </c>
      <c r="AL772" s="6" t="e">
        <f t="shared" si="301"/>
        <v>#N/A</v>
      </c>
      <c r="AM772" s="7" t="str">
        <f t="shared" si="302"/>
        <v xml:space="preserve"> </v>
      </c>
      <c r="AN772" s="6" t="e">
        <f t="shared" si="303"/>
        <v>#N/A</v>
      </c>
      <c r="AO772" s="6"/>
      <c r="AP772" s="6"/>
      <c r="AQ772" s="6"/>
      <c r="AR772" s="6"/>
      <c r="AS772" s="6"/>
      <c r="AT772" s="6"/>
      <c r="AU772" s="6"/>
      <c r="AV772" s="6"/>
      <c r="AW772" s="6">
        <f t="shared" si="304"/>
        <v>0</v>
      </c>
      <c r="AX772" s="6" t="e">
        <f t="shared" si="305"/>
        <v>#N/A</v>
      </c>
      <c r="AY772" s="6" t="str">
        <f t="shared" si="306"/>
        <v/>
      </c>
      <c r="AZ772" s="6" t="str">
        <f t="shared" si="307"/>
        <v/>
      </c>
      <c r="BA772" s="6" t="str">
        <f t="shared" si="308"/>
        <v/>
      </c>
      <c r="BB772" s="6" t="str">
        <f t="shared" si="309"/>
        <v/>
      </c>
      <c r="BC772" s="40"/>
      <c r="BI772"/>
      <c r="CS772" s="286"/>
      <c r="CT772" s="288"/>
      <c r="CU772" s="331" t="str">
        <f t="shared" si="288"/>
        <v/>
      </c>
      <c r="CV772" s="1" t="str">
        <f t="shared" si="310"/>
        <v/>
      </c>
      <c r="CW772" s="1" t="str">
        <f t="shared" si="311"/>
        <v/>
      </c>
      <c r="CZ772" s="343" t="str">
        <f t="shared" si="289"/>
        <v/>
      </c>
    </row>
    <row r="773" spans="1:104" s="1" customFormat="1" ht="13.5" customHeight="1" x14ac:dyDescent="0.2">
      <c r="A773" s="61">
        <v>758</v>
      </c>
      <c r="B773" s="218"/>
      <c r="C773" s="218"/>
      <c r="D773" s="218"/>
      <c r="E773" s="218"/>
      <c r="F773" s="218"/>
      <c r="G773" s="218"/>
      <c r="H773" s="218"/>
      <c r="I773" s="218"/>
      <c r="J773" s="218"/>
      <c r="K773" s="218"/>
      <c r="L773" s="219"/>
      <c r="M773" s="218"/>
      <c r="N773" s="254"/>
      <c r="O773" s="255"/>
      <c r="P773" s="293" t="str">
        <f>IF(G773="R",IF(OR(AND(実績自動車一覧!H773=SUM(実績事業所!$B$2-1),3&lt;実績自動車一覧!I773),AND(実績自動車一覧!H773=実績事業所!$B$2,4&gt;実績自動車一覧!I773)),"新規",""),"")</f>
        <v/>
      </c>
      <c r="Q773" s="290"/>
      <c r="R773" s="259"/>
      <c r="S773" s="204"/>
      <c r="T773" s="84"/>
      <c r="U773" s="85"/>
      <c r="V773" s="86"/>
      <c r="W773" s="87"/>
      <c r="X773" s="87"/>
      <c r="Y773" s="106"/>
      <c r="Z773" s="16"/>
      <c r="AA773" s="15" t="str">
        <f t="shared" si="290"/>
        <v/>
      </c>
      <c r="AB773" s="15" t="str">
        <f t="shared" si="291"/>
        <v/>
      </c>
      <c r="AC773" s="14" t="str">
        <f t="shared" si="292"/>
        <v/>
      </c>
      <c r="AD773" s="6" t="e">
        <f t="shared" si="293"/>
        <v>#N/A</v>
      </c>
      <c r="AE773" s="6" t="e">
        <f t="shared" si="294"/>
        <v>#N/A</v>
      </c>
      <c r="AF773" s="6" t="e">
        <f t="shared" si="295"/>
        <v>#N/A</v>
      </c>
      <c r="AG773" s="6" t="str">
        <f t="shared" si="296"/>
        <v/>
      </c>
      <c r="AH773" s="6">
        <f t="shared" si="297"/>
        <v>1</v>
      </c>
      <c r="AI773" s="6" t="e">
        <f t="shared" si="298"/>
        <v>#N/A</v>
      </c>
      <c r="AJ773" s="6" t="e">
        <f t="shared" si="299"/>
        <v>#N/A</v>
      </c>
      <c r="AK773" s="6" t="e">
        <f t="shared" si="300"/>
        <v>#N/A</v>
      </c>
      <c r="AL773" s="6" t="e">
        <f t="shared" si="301"/>
        <v>#N/A</v>
      </c>
      <c r="AM773" s="7" t="str">
        <f t="shared" si="302"/>
        <v xml:space="preserve"> </v>
      </c>
      <c r="AN773" s="6" t="e">
        <f t="shared" si="303"/>
        <v>#N/A</v>
      </c>
      <c r="AO773" s="6"/>
      <c r="AP773" s="6"/>
      <c r="AQ773" s="6"/>
      <c r="AR773" s="6"/>
      <c r="AS773" s="6"/>
      <c r="AT773" s="6"/>
      <c r="AU773" s="6"/>
      <c r="AV773" s="6"/>
      <c r="AW773" s="6">
        <f t="shared" si="304"/>
        <v>0</v>
      </c>
      <c r="AX773" s="6" t="e">
        <f t="shared" si="305"/>
        <v>#N/A</v>
      </c>
      <c r="AY773" s="6" t="str">
        <f t="shared" si="306"/>
        <v/>
      </c>
      <c r="AZ773" s="6" t="str">
        <f t="shared" si="307"/>
        <v/>
      </c>
      <c r="BA773" s="6" t="str">
        <f t="shared" si="308"/>
        <v/>
      </c>
      <c r="BB773" s="6" t="str">
        <f t="shared" si="309"/>
        <v/>
      </c>
      <c r="BC773" s="40"/>
      <c r="BI773"/>
      <c r="CS773" s="286"/>
      <c r="CT773" s="288"/>
      <c r="CU773" s="331" t="str">
        <f t="shared" si="288"/>
        <v/>
      </c>
      <c r="CV773" s="1" t="str">
        <f t="shared" si="310"/>
        <v/>
      </c>
      <c r="CW773" s="1" t="str">
        <f t="shared" si="311"/>
        <v/>
      </c>
      <c r="CZ773" s="343" t="str">
        <f t="shared" si="289"/>
        <v/>
      </c>
    </row>
    <row r="774" spans="1:104" s="1" customFormat="1" ht="13.5" customHeight="1" x14ac:dyDescent="0.2">
      <c r="A774" s="61">
        <v>759</v>
      </c>
      <c r="B774" s="218"/>
      <c r="C774" s="218"/>
      <c r="D774" s="218"/>
      <c r="E774" s="218"/>
      <c r="F774" s="218"/>
      <c r="G774" s="218"/>
      <c r="H774" s="218"/>
      <c r="I774" s="218"/>
      <c r="J774" s="218"/>
      <c r="K774" s="218"/>
      <c r="L774" s="219"/>
      <c r="M774" s="218"/>
      <c r="N774" s="254"/>
      <c r="O774" s="255"/>
      <c r="P774" s="293" t="str">
        <f>IF(G774="R",IF(OR(AND(実績自動車一覧!H774=SUM(実績事業所!$B$2-1),3&lt;実績自動車一覧!I774),AND(実績自動車一覧!H774=実績事業所!$B$2,4&gt;実績自動車一覧!I774)),"新規",""),"")</f>
        <v/>
      </c>
      <c r="Q774" s="290"/>
      <c r="R774" s="259"/>
      <c r="S774" s="204"/>
      <c r="T774" s="84"/>
      <c r="U774" s="85"/>
      <c r="V774" s="86"/>
      <c r="W774" s="87"/>
      <c r="X774" s="87"/>
      <c r="Y774" s="106"/>
      <c r="Z774" s="16"/>
      <c r="AA774" s="15" t="str">
        <f t="shared" si="290"/>
        <v/>
      </c>
      <c r="AB774" s="15" t="str">
        <f t="shared" si="291"/>
        <v/>
      </c>
      <c r="AC774" s="14" t="str">
        <f t="shared" si="292"/>
        <v/>
      </c>
      <c r="AD774" s="6" t="e">
        <f t="shared" si="293"/>
        <v>#N/A</v>
      </c>
      <c r="AE774" s="6" t="e">
        <f t="shared" si="294"/>
        <v>#N/A</v>
      </c>
      <c r="AF774" s="6" t="e">
        <f t="shared" si="295"/>
        <v>#N/A</v>
      </c>
      <c r="AG774" s="6" t="str">
        <f t="shared" si="296"/>
        <v/>
      </c>
      <c r="AH774" s="6">
        <f t="shared" si="297"/>
        <v>1</v>
      </c>
      <c r="AI774" s="6" t="e">
        <f t="shared" si="298"/>
        <v>#N/A</v>
      </c>
      <c r="AJ774" s="6" t="e">
        <f t="shared" si="299"/>
        <v>#N/A</v>
      </c>
      <c r="AK774" s="6" t="e">
        <f t="shared" si="300"/>
        <v>#N/A</v>
      </c>
      <c r="AL774" s="6" t="e">
        <f t="shared" si="301"/>
        <v>#N/A</v>
      </c>
      <c r="AM774" s="7" t="str">
        <f t="shared" si="302"/>
        <v xml:space="preserve"> </v>
      </c>
      <c r="AN774" s="6" t="e">
        <f t="shared" si="303"/>
        <v>#N/A</v>
      </c>
      <c r="AO774" s="6"/>
      <c r="AP774" s="6"/>
      <c r="AQ774" s="6"/>
      <c r="AR774" s="6"/>
      <c r="AS774" s="6"/>
      <c r="AT774" s="6"/>
      <c r="AU774" s="6"/>
      <c r="AV774" s="6"/>
      <c r="AW774" s="6">
        <f t="shared" si="304"/>
        <v>0</v>
      </c>
      <c r="AX774" s="6" t="e">
        <f t="shared" si="305"/>
        <v>#N/A</v>
      </c>
      <c r="AY774" s="6" t="str">
        <f t="shared" si="306"/>
        <v/>
      </c>
      <c r="AZ774" s="6" t="str">
        <f t="shared" si="307"/>
        <v/>
      </c>
      <c r="BA774" s="6" t="str">
        <f t="shared" si="308"/>
        <v/>
      </c>
      <c r="BB774" s="6" t="str">
        <f t="shared" si="309"/>
        <v/>
      </c>
      <c r="BC774" s="40"/>
      <c r="BI774"/>
      <c r="CS774" s="286"/>
      <c r="CT774" s="288"/>
      <c r="CU774" s="331" t="str">
        <f t="shared" si="288"/>
        <v/>
      </c>
      <c r="CV774" s="1" t="str">
        <f t="shared" si="310"/>
        <v/>
      </c>
      <c r="CW774" s="1" t="str">
        <f t="shared" si="311"/>
        <v/>
      </c>
      <c r="CZ774" s="343" t="str">
        <f t="shared" si="289"/>
        <v/>
      </c>
    </row>
    <row r="775" spans="1:104" s="1" customFormat="1" ht="13.5" customHeight="1" x14ac:dyDescent="0.2">
      <c r="A775" s="61">
        <v>760</v>
      </c>
      <c r="B775" s="218"/>
      <c r="C775" s="218"/>
      <c r="D775" s="218"/>
      <c r="E775" s="218"/>
      <c r="F775" s="218"/>
      <c r="G775" s="218"/>
      <c r="H775" s="218"/>
      <c r="I775" s="218"/>
      <c r="J775" s="218"/>
      <c r="K775" s="218"/>
      <c r="L775" s="219"/>
      <c r="M775" s="218"/>
      <c r="N775" s="254"/>
      <c r="O775" s="255"/>
      <c r="P775" s="293" t="str">
        <f>IF(G775="R",IF(OR(AND(実績自動車一覧!H775=SUM(実績事業所!$B$2-1),3&lt;実績自動車一覧!I775),AND(実績自動車一覧!H775=実績事業所!$B$2,4&gt;実績自動車一覧!I775)),"新規",""),"")</f>
        <v/>
      </c>
      <c r="Q775" s="290"/>
      <c r="R775" s="259"/>
      <c r="S775" s="204"/>
      <c r="T775" s="84"/>
      <c r="U775" s="85"/>
      <c r="V775" s="86"/>
      <c r="W775" s="87"/>
      <c r="X775" s="87"/>
      <c r="Y775" s="106"/>
      <c r="Z775" s="16"/>
      <c r="AA775" s="15" t="str">
        <f t="shared" si="290"/>
        <v/>
      </c>
      <c r="AB775" s="15" t="str">
        <f t="shared" si="291"/>
        <v/>
      </c>
      <c r="AC775" s="14" t="str">
        <f t="shared" si="292"/>
        <v/>
      </c>
      <c r="AD775" s="6" t="e">
        <f t="shared" si="293"/>
        <v>#N/A</v>
      </c>
      <c r="AE775" s="6" t="e">
        <f t="shared" si="294"/>
        <v>#N/A</v>
      </c>
      <c r="AF775" s="6" t="e">
        <f t="shared" si="295"/>
        <v>#N/A</v>
      </c>
      <c r="AG775" s="6" t="str">
        <f t="shared" si="296"/>
        <v/>
      </c>
      <c r="AH775" s="6">
        <f t="shared" si="297"/>
        <v>1</v>
      </c>
      <c r="AI775" s="6" t="e">
        <f t="shared" si="298"/>
        <v>#N/A</v>
      </c>
      <c r="AJ775" s="6" t="e">
        <f t="shared" si="299"/>
        <v>#N/A</v>
      </c>
      <c r="AK775" s="6" t="e">
        <f t="shared" si="300"/>
        <v>#N/A</v>
      </c>
      <c r="AL775" s="6" t="e">
        <f t="shared" si="301"/>
        <v>#N/A</v>
      </c>
      <c r="AM775" s="7" t="str">
        <f t="shared" si="302"/>
        <v xml:space="preserve"> </v>
      </c>
      <c r="AN775" s="6" t="e">
        <f t="shared" si="303"/>
        <v>#N/A</v>
      </c>
      <c r="AO775" s="6"/>
      <c r="AP775" s="6"/>
      <c r="AQ775" s="6"/>
      <c r="AR775" s="6"/>
      <c r="AS775" s="6"/>
      <c r="AT775" s="6"/>
      <c r="AU775" s="6"/>
      <c r="AV775" s="6"/>
      <c r="AW775" s="6">
        <f t="shared" si="304"/>
        <v>0</v>
      </c>
      <c r="AX775" s="6" t="e">
        <f t="shared" si="305"/>
        <v>#N/A</v>
      </c>
      <c r="AY775" s="6" t="str">
        <f t="shared" si="306"/>
        <v/>
      </c>
      <c r="AZ775" s="6" t="str">
        <f t="shared" si="307"/>
        <v/>
      </c>
      <c r="BA775" s="6" t="str">
        <f t="shared" si="308"/>
        <v/>
      </c>
      <c r="BB775" s="6" t="str">
        <f t="shared" si="309"/>
        <v/>
      </c>
      <c r="BC775" s="40"/>
      <c r="BI775"/>
      <c r="CS775" s="286"/>
      <c r="CT775" s="288"/>
      <c r="CU775" s="331" t="str">
        <f t="shared" si="288"/>
        <v/>
      </c>
      <c r="CV775" s="1" t="str">
        <f t="shared" si="310"/>
        <v/>
      </c>
      <c r="CW775" s="1" t="str">
        <f t="shared" si="311"/>
        <v/>
      </c>
      <c r="CZ775" s="343" t="str">
        <f t="shared" si="289"/>
        <v/>
      </c>
    </row>
    <row r="776" spans="1:104" s="1" customFormat="1" ht="13.5" customHeight="1" x14ac:dyDescent="0.2">
      <c r="A776" s="61">
        <v>761</v>
      </c>
      <c r="B776" s="218"/>
      <c r="C776" s="218"/>
      <c r="D776" s="218"/>
      <c r="E776" s="218"/>
      <c r="F776" s="218"/>
      <c r="G776" s="218"/>
      <c r="H776" s="218"/>
      <c r="I776" s="218"/>
      <c r="J776" s="218"/>
      <c r="K776" s="218"/>
      <c r="L776" s="219"/>
      <c r="M776" s="218"/>
      <c r="N776" s="254"/>
      <c r="O776" s="255"/>
      <c r="P776" s="293" t="str">
        <f>IF(G776="R",IF(OR(AND(実績自動車一覧!H776=SUM(実績事業所!$B$2-1),3&lt;実績自動車一覧!I776),AND(実績自動車一覧!H776=実績事業所!$B$2,4&gt;実績自動車一覧!I776)),"新規",""),"")</f>
        <v/>
      </c>
      <c r="Q776" s="290"/>
      <c r="R776" s="259"/>
      <c r="S776" s="204"/>
      <c r="T776" s="84"/>
      <c r="U776" s="85"/>
      <c r="V776" s="86"/>
      <c r="W776" s="87"/>
      <c r="X776" s="87"/>
      <c r="Y776" s="106"/>
      <c r="Z776" s="16"/>
      <c r="AA776" s="15" t="str">
        <f t="shared" si="290"/>
        <v/>
      </c>
      <c r="AB776" s="15" t="str">
        <f t="shared" si="291"/>
        <v/>
      </c>
      <c r="AC776" s="14" t="str">
        <f t="shared" si="292"/>
        <v/>
      </c>
      <c r="AD776" s="6" t="e">
        <f t="shared" si="293"/>
        <v>#N/A</v>
      </c>
      <c r="AE776" s="6" t="e">
        <f t="shared" si="294"/>
        <v>#N/A</v>
      </c>
      <c r="AF776" s="6" t="e">
        <f t="shared" si="295"/>
        <v>#N/A</v>
      </c>
      <c r="AG776" s="6" t="str">
        <f t="shared" si="296"/>
        <v/>
      </c>
      <c r="AH776" s="6">
        <f t="shared" si="297"/>
        <v>1</v>
      </c>
      <c r="AI776" s="6" t="e">
        <f t="shared" si="298"/>
        <v>#N/A</v>
      </c>
      <c r="AJ776" s="6" t="e">
        <f t="shared" si="299"/>
        <v>#N/A</v>
      </c>
      <c r="AK776" s="6" t="e">
        <f t="shared" si="300"/>
        <v>#N/A</v>
      </c>
      <c r="AL776" s="6" t="e">
        <f t="shared" si="301"/>
        <v>#N/A</v>
      </c>
      <c r="AM776" s="7" t="str">
        <f t="shared" si="302"/>
        <v xml:space="preserve"> </v>
      </c>
      <c r="AN776" s="6" t="e">
        <f t="shared" si="303"/>
        <v>#N/A</v>
      </c>
      <c r="AO776" s="6"/>
      <c r="AP776" s="6"/>
      <c r="AQ776" s="6"/>
      <c r="AR776" s="6"/>
      <c r="AS776" s="6"/>
      <c r="AT776" s="6"/>
      <c r="AU776" s="6"/>
      <c r="AV776" s="6"/>
      <c r="AW776" s="6">
        <f t="shared" si="304"/>
        <v>0</v>
      </c>
      <c r="AX776" s="6" t="e">
        <f t="shared" si="305"/>
        <v>#N/A</v>
      </c>
      <c r="AY776" s="6" t="str">
        <f t="shared" si="306"/>
        <v/>
      </c>
      <c r="AZ776" s="6" t="str">
        <f t="shared" si="307"/>
        <v/>
      </c>
      <c r="BA776" s="6" t="str">
        <f t="shared" si="308"/>
        <v/>
      </c>
      <c r="BB776" s="6" t="str">
        <f t="shared" si="309"/>
        <v/>
      </c>
      <c r="BC776" s="40"/>
      <c r="BI776"/>
      <c r="CS776" s="286"/>
      <c r="CT776" s="288"/>
      <c r="CU776" s="331" t="str">
        <f t="shared" si="288"/>
        <v/>
      </c>
      <c r="CV776" s="1" t="str">
        <f t="shared" si="310"/>
        <v/>
      </c>
      <c r="CW776" s="1" t="str">
        <f t="shared" si="311"/>
        <v/>
      </c>
      <c r="CZ776" s="343" t="str">
        <f t="shared" si="289"/>
        <v/>
      </c>
    </row>
    <row r="777" spans="1:104" s="1" customFormat="1" ht="13.5" customHeight="1" x14ac:dyDescent="0.2">
      <c r="A777" s="61">
        <v>762</v>
      </c>
      <c r="B777" s="218"/>
      <c r="C777" s="218"/>
      <c r="D777" s="218"/>
      <c r="E777" s="218"/>
      <c r="F777" s="218"/>
      <c r="G777" s="218"/>
      <c r="H777" s="218"/>
      <c r="I777" s="218"/>
      <c r="J777" s="218"/>
      <c r="K777" s="218"/>
      <c r="L777" s="219"/>
      <c r="M777" s="218"/>
      <c r="N777" s="254"/>
      <c r="O777" s="255"/>
      <c r="P777" s="293" t="str">
        <f>IF(G777="R",IF(OR(AND(実績自動車一覧!H777=SUM(実績事業所!$B$2-1),3&lt;実績自動車一覧!I777),AND(実績自動車一覧!H777=実績事業所!$B$2,4&gt;実績自動車一覧!I777)),"新規",""),"")</f>
        <v/>
      </c>
      <c r="Q777" s="290"/>
      <c r="R777" s="259"/>
      <c r="S777" s="204"/>
      <c r="T777" s="84"/>
      <c r="U777" s="85"/>
      <c r="V777" s="86"/>
      <c r="W777" s="87"/>
      <c r="X777" s="87"/>
      <c r="Y777" s="106"/>
      <c r="Z777" s="16"/>
      <c r="AA777" s="15" t="str">
        <f t="shared" si="290"/>
        <v/>
      </c>
      <c r="AB777" s="15" t="str">
        <f t="shared" si="291"/>
        <v/>
      </c>
      <c r="AC777" s="14" t="str">
        <f t="shared" si="292"/>
        <v/>
      </c>
      <c r="AD777" s="6" t="e">
        <f t="shared" si="293"/>
        <v>#N/A</v>
      </c>
      <c r="AE777" s="6" t="e">
        <f t="shared" si="294"/>
        <v>#N/A</v>
      </c>
      <c r="AF777" s="6" t="e">
        <f t="shared" si="295"/>
        <v>#N/A</v>
      </c>
      <c r="AG777" s="6" t="str">
        <f t="shared" si="296"/>
        <v/>
      </c>
      <c r="AH777" s="6">
        <f t="shared" si="297"/>
        <v>1</v>
      </c>
      <c r="AI777" s="6" t="e">
        <f t="shared" si="298"/>
        <v>#N/A</v>
      </c>
      <c r="AJ777" s="6" t="e">
        <f t="shared" si="299"/>
        <v>#N/A</v>
      </c>
      <c r="AK777" s="6" t="e">
        <f t="shared" si="300"/>
        <v>#N/A</v>
      </c>
      <c r="AL777" s="6" t="e">
        <f t="shared" si="301"/>
        <v>#N/A</v>
      </c>
      <c r="AM777" s="7" t="str">
        <f t="shared" si="302"/>
        <v xml:space="preserve"> </v>
      </c>
      <c r="AN777" s="6" t="e">
        <f t="shared" si="303"/>
        <v>#N/A</v>
      </c>
      <c r="AO777" s="6"/>
      <c r="AP777" s="6"/>
      <c r="AQ777" s="6"/>
      <c r="AR777" s="6"/>
      <c r="AS777" s="6"/>
      <c r="AT777" s="6"/>
      <c r="AU777" s="6"/>
      <c r="AV777" s="6"/>
      <c r="AW777" s="6">
        <f t="shared" si="304"/>
        <v>0</v>
      </c>
      <c r="AX777" s="6" t="e">
        <f t="shared" si="305"/>
        <v>#N/A</v>
      </c>
      <c r="AY777" s="6" t="str">
        <f t="shared" si="306"/>
        <v/>
      </c>
      <c r="AZ777" s="6" t="str">
        <f t="shared" si="307"/>
        <v/>
      </c>
      <c r="BA777" s="6" t="str">
        <f t="shared" si="308"/>
        <v/>
      </c>
      <c r="BB777" s="6" t="str">
        <f t="shared" si="309"/>
        <v/>
      </c>
      <c r="BC777" s="40"/>
      <c r="BI777"/>
      <c r="CS777" s="286"/>
      <c r="CT777" s="288"/>
      <c r="CU777" s="331" t="str">
        <f t="shared" si="288"/>
        <v/>
      </c>
      <c r="CV777" s="1" t="str">
        <f t="shared" si="310"/>
        <v/>
      </c>
      <c r="CW777" s="1" t="str">
        <f t="shared" si="311"/>
        <v/>
      </c>
      <c r="CZ777" s="343" t="str">
        <f t="shared" si="289"/>
        <v/>
      </c>
    </row>
    <row r="778" spans="1:104" s="1" customFormat="1" ht="13.5" customHeight="1" x14ac:dyDescent="0.2">
      <c r="A778" s="61">
        <v>763</v>
      </c>
      <c r="B778" s="218"/>
      <c r="C778" s="218"/>
      <c r="D778" s="218"/>
      <c r="E778" s="218"/>
      <c r="F778" s="218"/>
      <c r="G778" s="218"/>
      <c r="H778" s="218"/>
      <c r="I778" s="218"/>
      <c r="J778" s="218"/>
      <c r="K778" s="218"/>
      <c r="L778" s="219"/>
      <c r="M778" s="218"/>
      <c r="N778" s="254"/>
      <c r="O778" s="255"/>
      <c r="P778" s="293" t="str">
        <f>IF(G778="R",IF(OR(AND(実績自動車一覧!H778=SUM(実績事業所!$B$2-1),3&lt;実績自動車一覧!I778),AND(実績自動車一覧!H778=実績事業所!$B$2,4&gt;実績自動車一覧!I778)),"新規",""),"")</f>
        <v/>
      </c>
      <c r="Q778" s="290"/>
      <c r="R778" s="259"/>
      <c r="S778" s="204"/>
      <c r="T778" s="84"/>
      <c r="U778" s="85"/>
      <c r="V778" s="86"/>
      <c r="W778" s="87"/>
      <c r="X778" s="87"/>
      <c r="Y778" s="106"/>
      <c r="Z778" s="16"/>
      <c r="AA778" s="15" t="str">
        <f t="shared" si="290"/>
        <v/>
      </c>
      <c r="AB778" s="15" t="str">
        <f t="shared" si="291"/>
        <v/>
      </c>
      <c r="AC778" s="14" t="str">
        <f t="shared" si="292"/>
        <v/>
      </c>
      <c r="AD778" s="6" t="e">
        <f t="shared" si="293"/>
        <v>#N/A</v>
      </c>
      <c r="AE778" s="6" t="e">
        <f t="shared" si="294"/>
        <v>#N/A</v>
      </c>
      <c r="AF778" s="6" t="e">
        <f t="shared" si="295"/>
        <v>#N/A</v>
      </c>
      <c r="AG778" s="6" t="str">
        <f t="shared" si="296"/>
        <v/>
      </c>
      <c r="AH778" s="6">
        <f t="shared" si="297"/>
        <v>1</v>
      </c>
      <c r="AI778" s="6" t="e">
        <f t="shared" si="298"/>
        <v>#N/A</v>
      </c>
      <c r="AJ778" s="6" t="e">
        <f t="shared" si="299"/>
        <v>#N/A</v>
      </c>
      <c r="AK778" s="6" t="e">
        <f t="shared" si="300"/>
        <v>#N/A</v>
      </c>
      <c r="AL778" s="6" t="e">
        <f t="shared" si="301"/>
        <v>#N/A</v>
      </c>
      <c r="AM778" s="7" t="str">
        <f t="shared" si="302"/>
        <v xml:space="preserve"> </v>
      </c>
      <c r="AN778" s="6" t="e">
        <f t="shared" si="303"/>
        <v>#N/A</v>
      </c>
      <c r="AO778" s="6"/>
      <c r="AP778" s="6"/>
      <c r="AQ778" s="6"/>
      <c r="AR778" s="6"/>
      <c r="AS778" s="6"/>
      <c r="AT778" s="6"/>
      <c r="AU778" s="6"/>
      <c r="AV778" s="6"/>
      <c r="AW778" s="6">
        <f t="shared" si="304"/>
        <v>0</v>
      </c>
      <c r="AX778" s="6" t="e">
        <f t="shared" si="305"/>
        <v>#N/A</v>
      </c>
      <c r="AY778" s="6" t="str">
        <f t="shared" si="306"/>
        <v/>
      </c>
      <c r="AZ778" s="6" t="str">
        <f t="shared" si="307"/>
        <v/>
      </c>
      <c r="BA778" s="6" t="str">
        <f t="shared" si="308"/>
        <v/>
      </c>
      <c r="BB778" s="6" t="str">
        <f t="shared" si="309"/>
        <v/>
      </c>
      <c r="BC778" s="40"/>
      <c r="BI778"/>
      <c r="CS778" s="286"/>
      <c r="CT778" s="288"/>
      <c r="CU778" s="331" t="str">
        <f t="shared" si="288"/>
        <v/>
      </c>
      <c r="CV778" s="1" t="str">
        <f t="shared" si="310"/>
        <v/>
      </c>
      <c r="CW778" s="1" t="str">
        <f t="shared" si="311"/>
        <v/>
      </c>
      <c r="CZ778" s="343" t="str">
        <f t="shared" si="289"/>
        <v/>
      </c>
    </row>
    <row r="779" spans="1:104" s="1" customFormat="1" ht="13.5" customHeight="1" x14ac:dyDescent="0.2">
      <c r="A779" s="61">
        <v>764</v>
      </c>
      <c r="B779" s="218"/>
      <c r="C779" s="218"/>
      <c r="D779" s="218"/>
      <c r="E779" s="218"/>
      <c r="F779" s="218"/>
      <c r="G779" s="218"/>
      <c r="H779" s="218"/>
      <c r="I779" s="218"/>
      <c r="J779" s="218"/>
      <c r="K779" s="218"/>
      <c r="L779" s="219"/>
      <c r="M779" s="218"/>
      <c r="N779" s="254"/>
      <c r="O779" s="255"/>
      <c r="P779" s="293" t="str">
        <f>IF(G779="R",IF(OR(AND(実績自動車一覧!H779=SUM(実績事業所!$B$2-1),3&lt;実績自動車一覧!I779),AND(実績自動車一覧!H779=実績事業所!$B$2,4&gt;実績自動車一覧!I779)),"新規",""),"")</f>
        <v/>
      </c>
      <c r="Q779" s="290"/>
      <c r="R779" s="259"/>
      <c r="S779" s="204"/>
      <c r="T779" s="84"/>
      <c r="U779" s="85"/>
      <c r="V779" s="86"/>
      <c r="W779" s="87"/>
      <c r="X779" s="87"/>
      <c r="Y779" s="106"/>
      <c r="Z779" s="16"/>
      <c r="AA779" s="15" t="str">
        <f t="shared" si="290"/>
        <v/>
      </c>
      <c r="AB779" s="15" t="str">
        <f t="shared" si="291"/>
        <v/>
      </c>
      <c r="AC779" s="14" t="str">
        <f t="shared" si="292"/>
        <v/>
      </c>
      <c r="AD779" s="6" t="e">
        <f t="shared" si="293"/>
        <v>#N/A</v>
      </c>
      <c r="AE779" s="6" t="e">
        <f t="shared" si="294"/>
        <v>#N/A</v>
      </c>
      <c r="AF779" s="6" t="e">
        <f t="shared" si="295"/>
        <v>#N/A</v>
      </c>
      <c r="AG779" s="6" t="str">
        <f t="shared" si="296"/>
        <v/>
      </c>
      <c r="AH779" s="6">
        <f t="shared" si="297"/>
        <v>1</v>
      </c>
      <c r="AI779" s="6" t="e">
        <f t="shared" si="298"/>
        <v>#N/A</v>
      </c>
      <c r="AJ779" s="6" t="e">
        <f t="shared" si="299"/>
        <v>#N/A</v>
      </c>
      <c r="AK779" s="6" t="e">
        <f t="shared" si="300"/>
        <v>#N/A</v>
      </c>
      <c r="AL779" s="6" t="e">
        <f t="shared" si="301"/>
        <v>#N/A</v>
      </c>
      <c r="AM779" s="7" t="str">
        <f t="shared" si="302"/>
        <v xml:space="preserve"> </v>
      </c>
      <c r="AN779" s="6" t="e">
        <f t="shared" si="303"/>
        <v>#N/A</v>
      </c>
      <c r="AO779" s="6"/>
      <c r="AP779" s="6"/>
      <c r="AQ779" s="6"/>
      <c r="AR779" s="6"/>
      <c r="AS779" s="6"/>
      <c r="AT779" s="6"/>
      <c r="AU779" s="6"/>
      <c r="AV779" s="6"/>
      <c r="AW779" s="6">
        <f t="shared" si="304"/>
        <v>0</v>
      </c>
      <c r="AX779" s="6" t="e">
        <f t="shared" si="305"/>
        <v>#N/A</v>
      </c>
      <c r="AY779" s="6" t="str">
        <f t="shared" si="306"/>
        <v/>
      </c>
      <c r="AZ779" s="6" t="str">
        <f t="shared" si="307"/>
        <v/>
      </c>
      <c r="BA779" s="6" t="str">
        <f t="shared" si="308"/>
        <v/>
      </c>
      <c r="BB779" s="6" t="str">
        <f t="shared" si="309"/>
        <v/>
      </c>
      <c r="BC779" s="40"/>
      <c r="BI779"/>
      <c r="CS779" s="286"/>
      <c r="CT779" s="288"/>
      <c r="CU779" s="331" t="str">
        <f t="shared" si="288"/>
        <v/>
      </c>
      <c r="CV779" s="1" t="str">
        <f t="shared" si="310"/>
        <v/>
      </c>
      <c r="CW779" s="1" t="str">
        <f t="shared" si="311"/>
        <v/>
      </c>
      <c r="CZ779" s="343" t="str">
        <f t="shared" si="289"/>
        <v/>
      </c>
    </row>
    <row r="780" spans="1:104" s="1" customFormat="1" ht="13.5" customHeight="1" x14ac:dyDescent="0.2">
      <c r="A780" s="61">
        <v>765</v>
      </c>
      <c r="B780" s="218"/>
      <c r="C780" s="218"/>
      <c r="D780" s="218"/>
      <c r="E780" s="218"/>
      <c r="F780" s="218"/>
      <c r="G780" s="218"/>
      <c r="H780" s="218"/>
      <c r="I780" s="218"/>
      <c r="J780" s="218"/>
      <c r="K780" s="218"/>
      <c r="L780" s="219"/>
      <c r="M780" s="218"/>
      <c r="N780" s="254"/>
      <c r="O780" s="255"/>
      <c r="P780" s="293" t="str">
        <f>IF(G780="R",IF(OR(AND(実績自動車一覧!H780=SUM(実績事業所!$B$2-1),3&lt;実績自動車一覧!I780),AND(実績自動車一覧!H780=実績事業所!$B$2,4&gt;実績自動車一覧!I780)),"新規",""),"")</f>
        <v/>
      </c>
      <c r="Q780" s="290"/>
      <c r="R780" s="259"/>
      <c r="S780" s="204"/>
      <c r="T780" s="84"/>
      <c r="U780" s="85"/>
      <c r="V780" s="86"/>
      <c r="W780" s="87"/>
      <c r="X780" s="87"/>
      <c r="Y780" s="106"/>
      <c r="Z780" s="16"/>
      <c r="AA780" s="15" t="str">
        <f t="shared" si="290"/>
        <v/>
      </c>
      <c r="AB780" s="15" t="str">
        <f t="shared" si="291"/>
        <v/>
      </c>
      <c r="AC780" s="14" t="str">
        <f t="shared" si="292"/>
        <v/>
      </c>
      <c r="AD780" s="6" t="e">
        <f t="shared" si="293"/>
        <v>#N/A</v>
      </c>
      <c r="AE780" s="6" t="e">
        <f t="shared" si="294"/>
        <v>#N/A</v>
      </c>
      <c r="AF780" s="6" t="e">
        <f t="shared" si="295"/>
        <v>#N/A</v>
      </c>
      <c r="AG780" s="6" t="str">
        <f t="shared" si="296"/>
        <v/>
      </c>
      <c r="AH780" s="6">
        <f t="shared" si="297"/>
        <v>1</v>
      </c>
      <c r="AI780" s="6" t="e">
        <f t="shared" si="298"/>
        <v>#N/A</v>
      </c>
      <c r="AJ780" s="6" t="e">
        <f t="shared" si="299"/>
        <v>#N/A</v>
      </c>
      <c r="AK780" s="6" t="e">
        <f t="shared" si="300"/>
        <v>#N/A</v>
      </c>
      <c r="AL780" s="6" t="e">
        <f t="shared" si="301"/>
        <v>#N/A</v>
      </c>
      <c r="AM780" s="7" t="str">
        <f t="shared" si="302"/>
        <v xml:space="preserve"> </v>
      </c>
      <c r="AN780" s="6" t="e">
        <f t="shared" si="303"/>
        <v>#N/A</v>
      </c>
      <c r="AO780" s="6"/>
      <c r="AP780" s="6"/>
      <c r="AQ780" s="6"/>
      <c r="AR780" s="6"/>
      <c r="AS780" s="6"/>
      <c r="AT780" s="6"/>
      <c r="AU780" s="6"/>
      <c r="AV780" s="6"/>
      <c r="AW780" s="6">
        <f t="shared" si="304"/>
        <v>0</v>
      </c>
      <c r="AX780" s="6" t="e">
        <f t="shared" si="305"/>
        <v>#N/A</v>
      </c>
      <c r="AY780" s="6" t="str">
        <f t="shared" si="306"/>
        <v/>
      </c>
      <c r="AZ780" s="6" t="str">
        <f t="shared" si="307"/>
        <v/>
      </c>
      <c r="BA780" s="6" t="str">
        <f t="shared" si="308"/>
        <v/>
      </c>
      <c r="BB780" s="6" t="str">
        <f t="shared" si="309"/>
        <v/>
      </c>
      <c r="BC780" s="40"/>
      <c r="BI780"/>
      <c r="CS780" s="286"/>
      <c r="CT780" s="288"/>
      <c r="CU780" s="331" t="str">
        <f t="shared" si="288"/>
        <v/>
      </c>
      <c r="CV780" s="1" t="str">
        <f t="shared" si="310"/>
        <v/>
      </c>
      <c r="CW780" s="1" t="str">
        <f t="shared" si="311"/>
        <v/>
      </c>
      <c r="CZ780" s="343" t="str">
        <f t="shared" si="289"/>
        <v/>
      </c>
    </row>
    <row r="781" spans="1:104" s="1" customFormat="1" ht="13.5" customHeight="1" x14ac:dyDescent="0.2">
      <c r="A781" s="61">
        <v>766</v>
      </c>
      <c r="B781" s="218"/>
      <c r="C781" s="218"/>
      <c r="D781" s="218"/>
      <c r="E781" s="218"/>
      <c r="F781" s="218"/>
      <c r="G781" s="218"/>
      <c r="H781" s="218"/>
      <c r="I781" s="218"/>
      <c r="J781" s="218"/>
      <c r="K781" s="218"/>
      <c r="L781" s="219"/>
      <c r="M781" s="218"/>
      <c r="N781" s="254"/>
      <c r="O781" s="255"/>
      <c r="P781" s="293" t="str">
        <f>IF(G781="R",IF(OR(AND(実績自動車一覧!H781=SUM(実績事業所!$B$2-1),3&lt;実績自動車一覧!I781),AND(実績自動車一覧!H781=実績事業所!$B$2,4&gt;実績自動車一覧!I781)),"新規",""),"")</f>
        <v/>
      </c>
      <c r="Q781" s="290"/>
      <c r="R781" s="259"/>
      <c r="S781" s="204"/>
      <c r="T781" s="84"/>
      <c r="U781" s="85"/>
      <c r="V781" s="86"/>
      <c r="W781" s="87"/>
      <c r="X781" s="87"/>
      <c r="Y781" s="106"/>
      <c r="Z781" s="16"/>
      <c r="AA781" s="15" t="str">
        <f t="shared" si="290"/>
        <v/>
      </c>
      <c r="AB781" s="15" t="str">
        <f t="shared" si="291"/>
        <v/>
      </c>
      <c r="AC781" s="14" t="str">
        <f t="shared" si="292"/>
        <v/>
      </c>
      <c r="AD781" s="6" t="e">
        <f t="shared" si="293"/>
        <v>#N/A</v>
      </c>
      <c r="AE781" s="6" t="e">
        <f t="shared" si="294"/>
        <v>#N/A</v>
      </c>
      <c r="AF781" s="6" t="e">
        <f t="shared" si="295"/>
        <v>#N/A</v>
      </c>
      <c r="AG781" s="6" t="str">
        <f t="shared" si="296"/>
        <v/>
      </c>
      <c r="AH781" s="6">
        <f t="shared" si="297"/>
        <v>1</v>
      </c>
      <c r="AI781" s="6" t="e">
        <f t="shared" si="298"/>
        <v>#N/A</v>
      </c>
      <c r="AJ781" s="6" t="e">
        <f t="shared" si="299"/>
        <v>#N/A</v>
      </c>
      <c r="AK781" s="6" t="e">
        <f t="shared" si="300"/>
        <v>#N/A</v>
      </c>
      <c r="AL781" s="6" t="e">
        <f t="shared" si="301"/>
        <v>#N/A</v>
      </c>
      <c r="AM781" s="7" t="str">
        <f t="shared" si="302"/>
        <v xml:space="preserve"> </v>
      </c>
      <c r="AN781" s="6" t="e">
        <f t="shared" si="303"/>
        <v>#N/A</v>
      </c>
      <c r="AO781" s="6"/>
      <c r="AP781" s="6"/>
      <c r="AQ781" s="6"/>
      <c r="AR781" s="6"/>
      <c r="AS781" s="6"/>
      <c r="AT781" s="6"/>
      <c r="AU781" s="6"/>
      <c r="AV781" s="6"/>
      <c r="AW781" s="6">
        <f t="shared" si="304"/>
        <v>0</v>
      </c>
      <c r="AX781" s="6" t="e">
        <f t="shared" si="305"/>
        <v>#N/A</v>
      </c>
      <c r="AY781" s="6" t="str">
        <f t="shared" si="306"/>
        <v/>
      </c>
      <c r="AZ781" s="6" t="str">
        <f t="shared" si="307"/>
        <v/>
      </c>
      <c r="BA781" s="6" t="str">
        <f t="shared" si="308"/>
        <v/>
      </c>
      <c r="BB781" s="6" t="str">
        <f t="shared" si="309"/>
        <v/>
      </c>
      <c r="BC781" s="40"/>
      <c r="BI781"/>
      <c r="CS781" s="286"/>
      <c r="CT781" s="288"/>
      <c r="CU781" s="331" t="str">
        <f t="shared" si="288"/>
        <v/>
      </c>
      <c r="CV781" s="1" t="str">
        <f t="shared" si="310"/>
        <v/>
      </c>
      <c r="CW781" s="1" t="str">
        <f t="shared" si="311"/>
        <v/>
      </c>
      <c r="CZ781" s="343" t="str">
        <f t="shared" si="289"/>
        <v/>
      </c>
    </row>
    <row r="782" spans="1:104" s="1" customFormat="1" ht="13.5" customHeight="1" x14ac:dyDescent="0.2">
      <c r="A782" s="61">
        <v>767</v>
      </c>
      <c r="B782" s="218"/>
      <c r="C782" s="218"/>
      <c r="D782" s="218"/>
      <c r="E782" s="218"/>
      <c r="F782" s="218"/>
      <c r="G782" s="218"/>
      <c r="H782" s="218"/>
      <c r="I782" s="218"/>
      <c r="J782" s="218"/>
      <c r="K782" s="218"/>
      <c r="L782" s="219"/>
      <c r="M782" s="218"/>
      <c r="N782" s="254"/>
      <c r="O782" s="255"/>
      <c r="P782" s="293" t="str">
        <f>IF(G782="R",IF(OR(AND(実績自動車一覧!H782=SUM(実績事業所!$B$2-1),3&lt;実績自動車一覧!I782),AND(実績自動車一覧!H782=実績事業所!$B$2,4&gt;実績自動車一覧!I782)),"新規",""),"")</f>
        <v/>
      </c>
      <c r="Q782" s="290"/>
      <c r="R782" s="259"/>
      <c r="S782" s="204"/>
      <c r="T782" s="84"/>
      <c r="U782" s="85"/>
      <c r="V782" s="86"/>
      <c r="W782" s="87"/>
      <c r="X782" s="87"/>
      <c r="Y782" s="106"/>
      <c r="Z782" s="16"/>
      <c r="AA782" s="15" t="str">
        <f t="shared" si="290"/>
        <v/>
      </c>
      <c r="AB782" s="15" t="str">
        <f t="shared" si="291"/>
        <v/>
      </c>
      <c r="AC782" s="14" t="str">
        <f t="shared" si="292"/>
        <v/>
      </c>
      <c r="AD782" s="6" t="e">
        <f t="shared" si="293"/>
        <v>#N/A</v>
      </c>
      <c r="AE782" s="6" t="e">
        <f t="shared" si="294"/>
        <v>#N/A</v>
      </c>
      <c r="AF782" s="6" t="e">
        <f t="shared" si="295"/>
        <v>#N/A</v>
      </c>
      <c r="AG782" s="6" t="str">
        <f t="shared" si="296"/>
        <v/>
      </c>
      <c r="AH782" s="6">
        <f t="shared" si="297"/>
        <v>1</v>
      </c>
      <c r="AI782" s="6" t="e">
        <f t="shared" si="298"/>
        <v>#N/A</v>
      </c>
      <c r="AJ782" s="6" t="e">
        <f t="shared" si="299"/>
        <v>#N/A</v>
      </c>
      <c r="AK782" s="6" t="e">
        <f t="shared" si="300"/>
        <v>#N/A</v>
      </c>
      <c r="AL782" s="6" t="e">
        <f t="shared" si="301"/>
        <v>#N/A</v>
      </c>
      <c r="AM782" s="7" t="str">
        <f t="shared" si="302"/>
        <v xml:space="preserve"> </v>
      </c>
      <c r="AN782" s="6" t="e">
        <f t="shared" si="303"/>
        <v>#N/A</v>
      </c>
      <c r="AO782" s="6"/>
      <c r="AP782" s="6"/>
      <c r="AQ782" s="6"/>
      <c r="AR782" s="6"/>
      <c r="AS782" s="6"/>
      <c r="AT782" s="6"/>
      <c r="AU782" s="6"/>
      <c r="AV782" s="6"/>
      <c r="AW782" s="6">
        <f t="shared" si="304"/>
        <v>0</v>
      </c>
      <c r="AX782" s="6" t="e">
        <f t="shared" si="305"/>
        <v>#N/A</v>
      </c>
      <c r="AY782" s="6" t="str">
        <f t="shared" si="306"/>
        <v/>
      </c>
      <c r="AZ782" s="6" t="str">
        <f t="shared" si="307"/>
        <v/>
      </c>
      <c r="BA782" s="6" t="str">
        <f t="shared" si="308"/>
        <v/>
      </c>
      <c r="BB782" s="6" t="str">
        <f t="shared" si="309"/>
        <v/>
      </c>
      <c r="BC782" s="40"/>
      <c r="BI782"/>
      <c r="CS782" s="286"/>
      <c r="CT782" s="288"/>
      <c r="CU782" s="331" t="str">
        <f t="shared" si="288"/>
        <v/>
      </c>
      <c r="CV782" s="1" t="str">
        <f t="shared" si="310"/>
        <v/>
      </c>
      <c r="CW782" s="1" t="str">
        <f t="shared" si="311"/>
        <v/>
      </c>
      <c r="CZ782" s="343" t="str">
        <f t="shared" si="289"/>
        <v/>
      </c>
    </row>
    <row r="783" spans="1:104" s="1" customFormat="1" ht="13.5" customHeight="1" x14ac:dyDescent="0.2">
      <c r="A783" s="61">
        <v>768</v>
      </c>
      <c r="B783" s="218"/>
      <c r="C783" s="218"/>
      <c r="D783" s="218"/>
      <c r="E783" s="218"/>
      <c r="F783" s="218"/>
      <c r="G783" s="218"/>
      <c r="H783" s="218"/>
      <c r="I783" s="218"/>
      <c r="J783" s="218"/>
      <c r="K783" s="218"/>
      <c r="L783" s="219"/>
      <c r="M783" s="218"/>
      <c r="N783" s="254"/>
      <c r="O783" s="255"/>
      <c r="P783" s="293" t="str">
        <f>IF(G783="R",IF(OR(AND(実績自動車一覧!H783=SUM(実績事業所!$B$2-1),3&lt;実績自動車一覧!I783),AND(実績自動車一覧!H783=実績事業所!$B$2,4&gt;実績自動車一覧!I783)),"新規",""),"")</f>
        <v/>
      </c>
      <c r="Q783" s="290"/>
      <c r="R783" s="259"/>
      <c r="S783" s="204"/>
      <c r="T783" s="84"/>
      <c r="U783" s="85"/>
      <c r="V783" s="86"/>
      <c r="W783" s="87"/>
      <c r="X783" s="87"/>
      <c r="Y783" s="106"/>
      <c r="Z783" s="16"/>
      <c r="AA783" s="15" t="str">
        <f t="shared" si="290"/>
        <v/>
      </c>
      <c r="AB783" s="15" t="str">
        <f t="shared" si="291"/>
        <v/>
      </c>
      <c r="AC783" s="14" t="str">
        <f t="shared" si="292"/>
        <v/>
      </c>
      <c r="AD783" s="6" t="e">
        <f t="shared" si="293"/>
        <v>#N/A</v>
      </c>
      <c r="AE783" s="6" t="e">
        <f t="shared" si="294"/>
        <v>#N/A</v>
      </c>
      <c r="AF783" s="6" t="e">
        <f t="shared" si="295"/>
        <v>#N/A</v>
      </c>
      <c r="AG783" s="6" t="str">
        <f t="shared" si="296"/>
        <v/>
      </c>
      <c r="AH783" s="6">
        <f t="shared" si="297"/>
        <v>1</v>
      </c>
      <c r="AI783" s="6" t="e">
        <f t="shared" si="298"/>
        <v>#N/A</v>
      </c>
      <c r="AJ783" s="6" t="e">
        <f t="shared" si="299"/>
        <v>#N/A</v>
      </c>
      <c r="AK783" s="6" t="e">
        <f t="shared" si="300"/>
        <v>#N/A</v>
      </c>
      <c r="AL783" s="6" t="e">
        <f t="shared" si="301"/>
        <v>#N/A</v>
      </c>
      <c r="AM783" s="7" t="str">
        <f t="shared" si="302"/>
        <v xml:space="preserve"> </v>
      </c>
      <c r="AN783" s="6" t="e">
        <f t="shared" si="303"/>
        <v>#N/A</v>
      </c>
      <c r="AO783" s="6"/>
      <c r="AP783" s="6"/>
      <c r="AQ783" s="6"/>
      <c r="AR783" s="6"/>
      <c r="AS783" s="6"/>
      <c r="AT783" s="6"/>
      <c r="AU783" s="6"/>
      <c r="AV783" s="6"/>
      <c r="AW783" s="6">
        <f t="shared" si="304"/>
        <v>0</v>
      </c>
      <c r="AX783" s="6" t="e">
        <f t="shared" si="305"/>
        <v>#N/A</v>
      </c>
      <c r="AY783" s="6" t="str">
        <f t="shared" si="306"/>
        <v/>
      </c>
      <c r="AZ783" s="6" t="str">
        <f t="shared" si="307"/>
        <v/>
      </c>
      <c r="BA783" s="6" t="str">
        <f t="shared" si="308"/>
        <v/>
      </c>
      <c r="BB783" s="6" t="str">
        <f t="shared" si="309"/>
        <v/>
      </c>
      <c r="BC783" s="40"/>
      <c r="BI783"/>
      <c r="CS783" s="286"/>
      <c r="CT783" s="288"/>
      <c r="CU783" s="331" t="str">
        <f t="shared" si="288"/>
        <v/>
      </c>
      <c r="CV783" s="1" t="str">
        <f t="shared" si="310"/>
        <v/>
      </c>
      <c r="CW783" s="1" t="str">
        <f t="shared" si="311"/>
        <v/>
      </c>
      <c r="CZ783" s="343" t="str">
        <f t="shared" si="289"/>
        <v/>
      </c>
    </row>
    <row r="784" spans="1:104" s="1" customFormat="1" ht="13.5" customHeight="1" x14ac:dyDescent="0.2">
      <c r="A784" s="61">
        <v>769</v>
      </c>
      <c r="B784" s="218"/>
      <c r="C784" s="218"/>
      <c r="D784" s="218"/>
      <c r="E784" s="218"/>
      <c r="F784" s="218"/>
      <c r="G784" s="218"/>
      <c r="H784" s="218"/>
      <c r="I784" s="218"/>
      <c r="J784" s="218"/>
      <c r="K784" s="218"/>
      <c r="L784" s="219"/>
      <c r="M784" s="218"/>
      <c r="N784" s="254"/>
      <c r="O784" s="255"/>
      <c r="P784" s="293" t="str">
        <f>IF(G784="R",IF(OR(AND(実績自動車一覧!H784=SUM(実績事業所!$B$2-1),3&lt;実績自動車一覧!I784),AND(実績自動車一覧!H784=実績事業所!$B$2,4&gt;実績自動車一覧!I784)),"新規",""),"")</f>
        <v/>
      </c>
      <c r="Q784" s="290"/>
      <c r="R784" s="259"/>
      <c r="S784" s="204"/>
      <c r="T784" s="84"/>
      <c r="U784" s="85"/>
      <c r="V784" s="86"/>
      <c r="W784" s="87"/>
      <c r="X784" s="87"/>
      <c r="Y784" s="106"/>
      <c r="Z784" s="16"/>
      <c r="AA784" s="15" t="str">
        <f t="shared" si="290"/>
        <v/>
      </c>
      <c r="AB784" s="15" t="str">
        <f t="shared" si="291"/>
        <v/>
      </c>
      <c r="AC784" s="14" t="str">
        <f t="shared" si="292"/>
        <v/>
      </c>
      <c r="AD784" s="6" t="e">
        <f t="shared" si="293"/>
        <v>#N/A</v>
      </c>
      <c r="AE784" s="6" t="e">
        <f t="shared" si="294"/>
        <v>#N/A</v>
      </c>
      <c r="AF784" s="6" t="e">
        <f t="shared" si="295"/>
        <v>#N/A</v>
      </c>
      <c r="AG784" s="6" t="str">
        <f t="shared" si="296"/>
        <v/>
      </c>
      <c r="AH784" s="6">
        <f t="shared" si="297"/>
        <v>1</v>
      </c>
      <c r="AI784" s="6" t="e">
        <f t="shared" si="298"/>
        <v>#N/A</v>
      </c>
      <c r="AJ784" s="6" t="e">
        <f t="shared" si="299"/>
        <v>#N/A</v>
      </c>
      <c r="AK784" s="6" t="e">
        <f t="shared" si="300"/>
        <v>#N/A</v>
      </c>
      <c r="AL784" s="6" t="e">
        <f t="shared" si="301"/>
        <v>#N/A</v>
      </c>
      <c r="AM784" s="7" t="str">
        <f t="shared" si="302"/>
        <v xml:space="preserve"> </v>
      </c>
      <c r="AN784" s="6" t="e">
        <f t="shared" si="303"/>
        <v>#N/A</v>
      </c>
      <c r="AO784" s="6"/>
      <c r="AP784" s="6"/>
      <c r="AQ784" s="6"/>
      <c r="AR784" s="6"/>
      <c r="AS784" s="6"/>
      <c r="AT784" s="6"/>
      <c r="AU784" s="6"/>
      <c r="AV784" s="6"/>
      <c r="AW784" s="6">
        <f t="shared" si="304"/>
        <v>0</v>
      </c>
      <c r="AX784" s="6" t="e">
        <f t="shared" si="305"/>
        <v>#N/A</v>
      </c>
      <c r="AY784" s="6" t="str">
        <f t="shared" si="306"/>
        <v/>
      </c>
      <c r="AZ784" s="6" t="str">
        <f t="shared" si="307"/>
        <v/>
      </c>
      <c r="BA784" s="6" t="str">
        <f t="shared" si="308"/>
        <v/>
      </c>
      <c r="BB784" s="6" t="str">
        <f t="shared" si="309"/>
        <v/>
      </c>
      <c r="BC784" s="40"/>
      <c r="BI784"/>
      <c r="CS784" s="286"/>
      <c r="CT784" s="288"/>
      <c r="CU784" s="331" t="str">
        <f t="shared" si="288"/>
        <v/>
      </c>
      <c r="CV784" s="1" t="str">
        <f t="shared" si="310"/>
        <v/>
      </c>
      <c r="CW784" s="1" t="str">
        <f t="shared" si="311"/>
        <v/>
      </c>
      <c r="CZ784" s="343" t="str">
        <f t="shared" si="289"/>
        <v/>
      </c>
    </row>
    <row r="785" spans="1:104" s="1" customFormat="1" ht="13.5" customHeight="1" x14ac:dyDescent="0.2">
      <c r="A785" s="61">
        <v>770</v>
      </c>
      <c r="B785" s="218"/>
      <c r="C785" s="218"/>
      <c r="D785" s="218"/>
      <c r="E785" s="218"/>
      <c r="F785" s="218"/>
      <c r="G785" s="218"/>
      <c r="H785" s="218"/>
      <c r="I785" s="218"/>
      <c r="J785" s="218"/>
      <c r="K785" s="218"/>
      <c r="L785" s="219"/>
      <c r="M785" s="218"/>
      <c r="N785" s="254"/>
      <c r="O785" s="255"/>
      <c r="P785" s="293" t="str">
        <f>IF(G785="R",IF(OR(AND(実績自動車一覧!H785=SUM(実績事業所!$B$2-1),3&lt;実績自動車一覧!I785),AND(実績自動車一覧!H785=実績事業所!$B$2,4&gt;実績自動車一覧!I785)),"新規",""),"")</f>
        <v/>
      </c>
      <c r="Q785" s="290"/>
      <c r="R785" s="259"/>
      <c r="S785" s="204"/>
      <c r="T785" s="84"/>
      <c r="U785" s="85"/>
      <c r="V785" s="86"/>
      <c r="W785" s="87"/>
      <c r="X785" s="87"/>
      <c r="Y785" s="106"/>
      <c r="Z785" s="16"/>
      <c r="AA785" s="15" t="str">
        <f t="shared" si="290"/>
        <v/>
      </c>
      <c r="AB785" s="15" t="str">
        <f t="shared" si="291"/>
        <v/>
      </c>
      <c r="AC785" s="14" t="str">
        <f t="shared" si="292"/>
        <v/>
      </c>
      <c r="AD785" s="6" t="e">
        <f t="shared" si="293"/>
        <v>#N/A</v>
      </c>
      <c r="AE785" s="6" t="e">
        <f t="shared" si="294"/>
        <v>#N/A</v>
      </c>
      <c r="AF785" s="6" t="e">
        <f t="shared" si="295"/>
        <v>#N/A</v>
      </c>
      <c r="AG785" s="6" t="str">
        <f t="shared" si="296"/>
        <v/>
      </c>
      <c r="AH785" s="6">
        <f t="shared" si="297"/>
        <v>1</v>
      </c>
      <c r="AI785" s="6" t="e">
        <f t="shared" si="298"/>
        <v>#N/A</v>
      </c>
      <c r="AJ785" s="6" t="e">
        <f t="shared" si="299"/>
        <v>#N/A</v>
      </c>
      <c r="AK785" s="6" t="e">
        <f t="shared" si="300"/>
        <v>#N/A</v>
      </c>
      <c r="AL785" s="6" t="e">
        <f t="shared" si="301"/>
        <v>#N/A</v>
      </c>
      <c r="AM785" s="7" t="str">
        <f t="shared" si="302"/>
        <v xml:space="preserve"> </v>
      </c>
      <c r="AN785" s="6" t="e">
        <f t="shared" si="303"/>
        <v>#N/A</v>
      </c>
      <c r="AO785" s="6"/>
      <c r="AP785" s="6"/>
      <c r="AQ785" s="6"/>
      <c r="AR785" s="6"/>
      <c r="AS785" s="6"/>
      <c r="AT785" s="6"/>
      <c r="AU785" s="6"/>
      <c r="AV785" s="6"/>
      <c r="AW785" s="6">
        <f t="shared" si="304"/>
        <v>0</v>
      </c>
      <c r="AX785" s="6" t="e">
        <f t="shared" si="305"/>
        <v>#N/A</v>
      </c>
      <c r="AY785" s="6" t="str">
        <f t="shared" si="306"/>
        <v/>
      </c>
      <c r="AZ785" s="6" t="str">
        <f t="shared" si="307"/>
        <v/>
      </c>
      <c r="BA785" s="6" t="str">
        <f t="shared" si="308"/>
        <v/>
      </c>
      <c r="BB785" s="6" t="str">
        <f t="shared" si="309"/>
        <v/>
      </c>
      <c r="BC785" s="40"/>
      <c r="BI785"/>
      <c r="CS785" s="286"/>
      <c r="CT785" s="288"/>
      <c r="CU785" s="331" t="str">
        <f t="shared" ref="CU785:CU848" si="312">IFERROR(VLOOKUP(AL785,$CQ$17:$CR$33,2,0),"")</f>
        <v/>
      </c>
      <c r="CV785" s="1" t="str">
        <f t="shared" si="310"/>
        <v/>
      </c>
      <c r="CW785" s="1" t="str">
        <f t="shared" si="311"/>
        <v/>
      </c>
      <c r="CZ785" s="343" t="str">
        <f t="shared" ref="CZ785:CZ848" si="313">IF(
  OR(
    AND(D785&gt;=480, D785&lt;=498),
    AND(D785&gt;=580, D785&lt;=598),
    AND(D785&gt;=680, D785&lt;=698),
    AND(D785&gt;=780, D785&lt;=798)
  ),
  "※軽自動車は報告の対象外です。",
  ""
)</f>
        <v/>
      </c>
    </row>
    <row r="786" spans="1:104" s="1" customFormat="1" ht="13.5" customHeight="1" x14ac:dyDescent="0.2">
      <c r="A786" s="61">
        <v>771</v>
      </c>
      <c r="B786" s="218"/>
      <c r="C786" s="218"/>
      <c r="D786" s="218"/>
      <c r="E786" s="218"/>
      <c r="F786" s="218"/>
      <c r="G786" s="218"/>
      <c r="H786" s="218"/>
      <c r="I786" s="218"/>
      <c r="J786" s="218"/>
      <c r="K786" s="218"/>
      <c r="L786" s="219"/>
      <c r="M786" s="218"/>
      <c r="N786" s="254"/>
      <c r="O786" s="255"/>
      <c r="P786" s="293" t="str">
        <f>IF(G786="R",IF(OR(AND(実績自動車一覧!H786=SUM(実績事業所!$B$2-1),3&lt;実績自動車一覧!I786),AND(実績自動車一覧!H786=実績事業所!$B$2,4&gt;実績自動車一覧!I786)),"新規",""),"")</f>
        <v/>
      </c>
      <c r="Q786" s="290"/>
      <c r="R786" s="259"/>
      <c r="S786" s="204"/>
      <c r="T786" s="84"/>
      <c r="U786" s="85"/>
      <c r="V786" s="86"/>
      <c r="W786" s="87"/>
      <c r="X786" s="87"/>
      <c r="Y786" s="106"/>
      <c r="Z786" s="16"/>
      <c r="AA786" s="15" t="str">
        <f t="shared" si="290"/>
        <v/>
      </c>
      <c r="AB786" s="15" t="str">
        <f t="shared" si="291"/>
        <v/>
      </c>
      <c r="AC786" s="14" t="str">
        <f t="shared" si="292"/>
        <v/>
      </c>
      <c r="AD786" s="6" t="e">
        <f t="shared" si="293"/>
        <v>#N/A</v>
      </c>
      <c r="AE786" s="6" t="e">
        <f t="shared" si="294"/>
        <v>#N/A</v>
      </c>
      <c r="AF786" s="6" t="e">
        <f t="shared" si="295"/>
        <v>#N/A</v>
      </c>
      <c r="AG786" s="6" t="str">
        <f t="shared" si="296"/>
        <v/>
      </c>
      <c r="AH786" s="6">
        <f t="shared" si="297"/>
        <v>1</v>
      </c>
      <c r="AI786" s="6" t="e">
        <f t="shared" si="298"/>
        <v>#N/A</v>
      </c>
      <c r="AJ786" s="6" t="e">
        <f t="shared" si="299"/>
        <v>#N/A</v>
      </c>
      <c r="AK786" s="6" t="e">
        <f t="shared" si="300"/>
        <v>#N/A</v>
      </c>
      <c r="AL786" s="6" t="e">
        <f t="shared" si="301"/>
        <v>#N/A</v>
      </c>
      <c r="AM786" s="7" t="str">
        <f t="shared" si="302"/>
        <v xml:space="preserve"> </v>
      </c>
      <c r="AN786" s="6" t="e">
        <f t="shared" si="303"/>
        <v>#N/A</v>
      </c>
      <c r="AO786" s="6"/>
      <c r="AP786" s="6"/>
      <c r="AQ786" s="6"/>
      <c r="AR786" s="6"/>
      <c r="AS786" s="6"/>
      <c r="AT786" s="6"/>
      <c r="AU786" s="6"/>
      <c r="AV786" s="6"/>
      <c r="AW786" s="6">
        <f t="shared" si="304"/>
        <v>0</v>
      </c>
      <c r="AX786" s="6" t="e">
        <f t="shared" si="305"/>
        <v>#N/A</v>
      </c>
      <c r="AY786" s="6" t="str">
        <f t="shared" si="306"/>
        <v/>
      </c>
      <c r="AZ786" s="6" t="str">
        <f t="shared" si="307"/>
        <v/>
      </c>
      <c r="BA786" s="6" t="str">
        <f t="shared" si="308"/>
        <v/>
      </c>
      <c r="BB786" s="6" t="str">
        <f t="shared" si="309"/>
        <v/>
      </c>
      <c r="BC786" s="40"/>
      <c r="BI786"/>
      <c r="CS786" s="286"/>
      <c r="CT786" s="288"/>
      <c r="CU786" s="331" t="str">
        <f t="shared" si="312"/>
        <v/>
      </c>
      <c r="CV786" s="1" t="str">
        <f t="shared" si="310"/>
        <v/>
      </c>
      <c r="CW786" s="1" t="str">
        <f t="shared" si="311"/>
        <v/>
      </c>
      <c r="CZ786" s="343" t="str">
        <f t="shared" si="313"/>
        <v/>
      </c>
    </row>
    <row r="787" spans="1:104" s="1" customFormat="1" ht="13.5" customHeight="1" x14ac:dyDescent="0.2">
      <c r="A787" s="61">
        <v>772</v>
      </c>
      <c r="B787" s="218"/>
      <c r="C787" s="218"/>
      <c r="D787" s="218"/>
      <c r="E787" s="218"/>
      <c r="F787" s="218"/>
      <c r="G787" s="218"/>
      <c r="H787" s="218"/>
      <c r="I787" s="218"/>
      <c r="J787" s="218"/>
      <c r="K787" s="218"/>
      <c r="L787" s="219"/>
      <c r="M787" s="218"/>
      <c r="N787" s="254"/>
      <c r="O787" s="255"/>
      <c r="P787" s="293" t="str">
        <f>IF(G787="R",IF(OR(AND(実績自動車一覧!H787=SUM(実績事業所!$B$2-1),3&lt;実績自動車一覧!I787),AND(実績自動車一覧!H787=実績事業所!$B$2,4&gt;実績自動車一覧!I787)),"新規",""),"")</f>
        <v/>
      </c>
      <c r="Q787" s="290"/>
      <c r="R787" s="259"/>
      <c r="S787" s="204"/>
      <c r="T787" s="84"/>
      <c r="U787" s="85"/>
      <c r="V787" s="86"/>
      <c r="W787" s="87"/>
      <c r="X787" s="87"/>
      <c r="Y787" s="106"/>
      <c r="Z787" s="16"/>
      <c r="AA787" s="15" t="str">
        <f t="shared" si="290"/>
        <v/>
      </c>
      <c r="AB787" s="15" t="str">
        <f t="shared" si="291"/>
        <v/>
      </c>
      <c r="AC787" s="14" t="str">
        <f t="shared" si="292"/>
        <v/>
      </c>
      <c r="AD787" s="6" t="e">
        <f t="shared" si="293"/>
        <v>#N/A</v>
      </c>
      <c r="AE787" s="6" t="e">
        <f t="shared" si="294"/>
        <v>#N/A</v>
      </c>
      <c r="AF787" s="6" t="e">
        <f t="shared" si="295"/>
        <v>#N/A</v>
      </c>
      <c r="AG787" s="6" t="str">
        <f t="shared" si="296"/>
        <v/>
      </c>
      <c r="AH787" s="6">
        <f t="shared" si="297"/>
        <v>1</v>
      </c>
      <c r="AI787" s="6" t="e">
        <f t="shared" si="298"/>
        <v>#N/A</v>
      </c>
      <c r="AJ787" s="6" t="e">
        <f t="shared" si="299"/>
        <v>#N/A</v>
      </c>
      <c r="AK787" s="6" t="e">
        <f t="shared" si="300"/>
        <v>#N/A</v>
      </c>
      <c r="AL787" s="6" t="e">
        <f t="shared" si="301"/>
        <v>#N/A</v>
      </c>
      <c r="AM787" s="7" t="str">
        <f t="shared" si="302"/>
        <v xml:space="preserve"> </v>
      </c>
      <c r="AN787" s="6" t="e">
        <f t="shared" si="303"/>
        <v>#N/A</v>
      </c>
      <c r="AO787" s="6"/>
      <c r="AP787" s="6"/>
      <c r="AQ787" s="6"/>
      <c r="AR787" s="6"/>
      <c r="AS787" s="6"/>
      <c r="AT787" s="6"/>
      <c r="AU787" s="6"/>
      <c r="AV787" s="6"/>
      <c r="AW787" s="6">
        <f t="shared" si="304"/>
        <v>0</v>
      </c>
      <c r="AX787" s="6" t="e">
        <f t="shared" si="305"/>
        <v>#N/A</v>
      </c>
      <c r="AY787" s="6" t="str">
        <f t="shared" si="306"/>
        <v/>
      </c>
      <c r="AZ787" s="6" t="str">
        <f t="shared" si="307"/>
        <v/>
      </c>
      <c r="BA787" s="6" t="str">
        <f t="shared" si="308"/>
        <v/>
      </c>
      <c r="BB787" s="6" t="str">
        <f t="shared" si="309"/>
        <v/>
      </c>
      <c r="BC787" s="40"/>
      <c r="BI787"/>
      <c r="CS787" s="286"/>
      <c r="CT787" s="288"/>
      <c r="CU787" s="331" t="str">
        <f t="shared" si="312"/>
        <v/>
      </c>
      <c r="CV787" s="1" t="str">
        <f t="shared" si="310"/>
        <v/>
      </c>
      <c r="CW787" s="1" t="str">
        <f t="shared" si="311"/>
        <v/>
      </c>
      <c r="CZ787" s="343" t="str">
        <f t="shared" si="313"/>
        <v/>
      </c>
    </row>
    <row r="788" spans="1:104" s="1" customFormat="1" ht="13.5" customHeight="1" x14ac:dyDescent="0.2">
      <c r="A788" s="61">
        <v>773</v>
      </c>
      <c r="B788" s="218"/>
      <c r="C788" s="218"/>
      <c r="D788" s="218"/>
      <c r="E788" s="218"/>
      <c r="F788" s="218"/>
      <c r="G788" s="218"/>
      <c r="H788" s="218"/>
      <c r="I788" s="218"/>
      <c r="J788" s="218"/>
      <c r="K788" s="218"/>
      <c r="L788" s="219"/>
      <c r="M788" s="218"/>
      <c r="N788" s="254"/>
      <c r="O788" s="255"/>
      <c r="P788" s="293" t="str">
        <f>IF(G788="R",IF(OR(AND(実績自動車一覧!H788=SUM(実績事業所!$B$2-1),3&lt;実績自動車一覧!I788),AND(実績自動車一覧!H788=実績事業所!$B$2,4&gt;実績自動車一覧!I788)),"新規",""),"")</f>
        <v/>
      </c>
      <c r="Q788" s="290"/>
      <c r="R788" s="259"/>
      <c r="S788" s="204"/>
      <c r="T788" s="84"/>
      <c r="U788" s="85"/>
      <c r="V788" s="86"/>
      <c r="W788" s="87"/>
      <c r="X788" s="87"/>
      <c r="Y788" s="106"/>
      <c r="Z788" s="16"/>
      <c r="AA788" s="15" t="str">
        <f t="shared" si="290"/>
        <v/>
      </c>
      <c r="AB788" s="15" t="str">
        <f t="shared" si="291"/>
        <v/>
      </c>
      <c r="AC788" s="14" t="str">
        <f t="shared" si="292"/>
        <v/>
      </c>
      <c r="AD788" s="6" t="e">
        <f t="shared" si="293"/>
        <v>#N/A</v>
      </c>
      <c r="AE788" s="6" t="e">
        <f t="shared" si="294"/>
        <v>#N/A</v>
      </c>
      <c r="AF788" s="6" t="e">
        <f t="shared" si="295"/>
        <v>#N/A</v>
      </c>
      <c r="AG788" s="6" t="str">
        <f t="shared" si="296"/>
        <v/>
      </c>
      <c r="AH788" s="6">
        <f t="shared" si="297"/>
        <v>1</v>
      </c>
      <c r="AI788" s="6" t="e">
        <f t="shared" si="298"/>
        <v>#N/A</v>
      </c>
      <c r="AJ788" s="6" t="e">
        <f t="shared" si="299"/>
        <v>#N/A</v>
      </c>
      <c r="AK788" s="6" t="e">
        <f t="shared" si="300"/>
        <v>#N/A</v>
      </c>
      <c r="AL788" s="6" t="e">
        <f t="shared" si="301"/>
        <v>#N/A</v>
      </c>
      <c r="AM788" s="7" t="str">
        <f t="shared" si="302"/>
        <v xml:space="preserve"> </v>
      </c>
      <c r="AN788" s="6" t="e">
        <f t="shared" si="303"/>
        <v>#N/A</v>
      </c>
      <c r="AO788" s="6"/>
      <c r="AP788" s="6"/>
      <c r="AQ788" s="6"/>
      <c r="AR788" s="6"/>
      <c r="AS788" s="6"/>
      <c r="AT788" s="6"/>
      <c r="AU788" s="6"/>
      <c r="AV788" s="6"/>
      <c r="AW788" s="6">
        <f t="shared" si="304"/>
        <v>0</v>
      </c>
      <c r="AX788" s="6" t="e">
        <f t="shared" si="305"/>
        <v>#N/A</v>
      </c>
      <c r="AY788" s="6" t="str">
        <f t="shared" si="306"/>
        <v/>
      </c>
      <c r="AZ788" s="6" t="str">
        <f t="shared" si="307"/>
        <v/>
      </c>
      <c r="BA788" s="6" t="str">
        <f t="shared" si="308"/>
        <v/>
      </c>
      <c r="BB788" s="6" t="str">
        <f t="shared" si="309"/>
        <v/>
      </c>
      <c r="BC788" s="40"/>
      <c r="BI788"/>
      <c r="CS788" s="286"/>
      <c r="CT788" s="288"/>
      <c r="CU788" s="331" t="str">
        <f t="shared" si="312"/>
        <v/>
      </c>
      <c r="CV788" s="1" t="str">
        <f t="shared" si="310"/>
        <v/>
      </c>
      <c r="CW788" s="1" t="str">
        <f t="shared" si="311"/>
        <v/>
      </c>
      <c r="CZ788" s="343" t="str">
        <f t="shared" si="313"/>
        <v/>
      </c>
    </row>
    <row r="789" spans="1:104" s="1" customFormat="1" ht="13.5" customHeight="1" x14ac:dyDescent="0.2">
      <c r="A789" s="61">
        <v>774</v>
      </c>
      <c r="B789" s="218"/>
      <c r="C789" s="218"/>
      <c r="D789" s="218"/>
      <c r="E789" s="218"/>
      <c r="F789" s="218"/>
      <c r="G789" s="218"/>
      <c r="H789" s="218"/>
      <c r="I789" s="218"/>
      <c r="J789" s="218"/>
      <c r="K789" s="218"/>
      <c r="L789" s="219"/>
      <c r="M789" s="218"/>
      <c r="N789" s="254"/>
      <c r="O789" s="255"/>
      <c r="P789" s="293" t="str">
        <f>IF(G789="R",IF(OR(AND(実績自動車一覧!H789=SUM(実績事業所!$B$2-1),3&lt;実績自動車一覧!I789),AND(実績自動車一覧!H789=実績事業所!$B$2,4&gt;実績自動車一覧!I789)),"新規",""),"")</f>
        <v/>
      </c>
      <c r="Q789" s="290"/>
      <c r="R789" s="259"/>
      <c r="S789" s="204"/>
      <c r="T789" s="84"/>
      <c r="U789" s="85"/>
      <c r="V789" s="86"/>
      <c r="W789" s="87"/>
      <c r="X789" s="87"/>
      <c r="Y789" s="106"/>
      <c r="Z789" s="16"/>
      <c r="AA789" s="15" t="str">
        <f t="shared" si="290"/>
        <v/>
      </c>
      <c r="AB789" s="15" t="str">
        <f t="shared" si="291"/>
        <v/>
      </c>
      <c r="AC789" s="14" t="str">
        <f t="shared" si="292"/>
        <v/>
      </c>
      <c r="AD789" s="6" t="e">
        <f t="shared" si="293"/>
        <v>#N/A</v>
      </c>
      <c r="AE789" s="6" t="e">
        <f t="shared" si="294"/>
        <v>#N/A</v>
      </c>
      <c r="AF789" s="6" t="e">
        <f t="shared" si="295"/>
        <v>#N/A</v>
      </c>
      <c r="AG789" s="6" t="str">
        <f t="shared" si="296"/>
        <v/>
      </c>
      <c r="AH789" s="6">
        <f t="shared" si="297"/>
        <v>1</v>
      </c>
      <c r="AI789" s="6" t="e">
        <f t="shared" si="298"/>
        <v>#N/A</v>
      </c>
      <c r="AJ789" s="6" t="e">
        <f t="shared" si="299"/>
        <v>#N/A</v>
      </c>
      <c r="AK789" s="6" t="e">
        <f t="shared" si="300"/>
        <v>#N/A</v>
      </c>
      <c r="AL789" s="6" t="e">
        <f t="shared" si="301"/>
        <v>#N/A</v>
      </c>
      <c r="AM789" s="7" t="str">
        <f t="shared" si="302"/>
        <v xml:space="preserve"> </v>
      </c>
      <c r="AN789" s="6" t="e">
        <f t="shared" si="303"/>
        <v>#N/A</v>
      </c>
      <c r="AO789" s="6"/>
      <c r="AP789" s="6"/>
      <c r="AQ789" s="6"/>
      <c r="AR789" s="6"/>
      <c r="AS789" s="6"/>
      <c r="AT789" s="6"/>
      <c r="AU789" s="6"/>
      <c r="AV789" s="6"/>
      <c r="AW789" s="6">
        <f t="shared" si="304"/>
        <v>0</v>
      </c>
      <c r="AX789" s="6" t="e">
        <f t="shared" si="305"/>
        <v>#N/A</v>
      </c>
      <c r="AY789" s="6" t="str">
        <f t="shared" si="306"/>
        <v/>
      </c>
      <c r="AZ789" s="6" t="str">
        <f t="shared" si="307"/>
        <v/>
      </c>
      <c r="BA789" s="6" t="str">
        <f t="shared" si="308"/>
        <v/>
      </c>
      <c r="BB789" s="6" t="str">
        <f t="shared" si="309"/>
        <v/>
      </c>
      <c r="BC789" s="40"/>
      <c r="BI789"/>
      <c r="CS789" s="286"/>
      <c r="CT789" s="288"/>
      <c r="CU789" s="331" t="str">
        <f t="shared" si="312"/>
        <v/>
      </c>
      <c r="CV789" s="1" t="str">
        <f t="shared" si="310"/>
        <v/>
      </c>
      <c r="CW789" s="1" t="str">
        <f t="shared" si="311"/>
        <v/>
      </c>
      <c r="CZ789" s="343" t="str">
        <f t="shared" si="313"/>
        <v/>
      </c>
    </row>
    <row r="790" spans="1:104" s="1" customFormat="1" ht="13.5" customHeight="1" x14ac:dyDescent="0.2">
      <c r="A790" s="61">
        <v>775</v>
      </c>
      <c r="B790" s="218"/>
      <c r="C790" s="218"/>
      <c r="D790" s="218"/>
      <c r="E790" s="218"/>
      <c r="F790" s="218"/>
      <c r="G790" s="218"/>
      <c r="H790" s="218"/>
      <c r="I790" s="218"/>
      <c r="J790" s="218"/>
      <c r="K790" s="218"/>
      <c r="L790" s="219"/>
      <c r="M790" s="218"/>
      <c r="N790" s="254"/>
      <c r="O790" s="255"/>
      <c r="P790" s="293" t="str">
        <f>IF(G790="R",IF(OR(AND(実績自動車一覧!H790=SUM(実績事業所!$B$2-1),3&lt;実績自動車一覧!I790),AND(実績自動車一覧!H790=実績事業所!$B$2,4&gt;実績自動車一覧!I790)),"新規",""),"")</f>
        <v/>
      </c>
      <c r="Q790" s="290"/>
      <c r="R790" s="259"/>
      <c r="S790" s="204"/>
      <c r="T790" s="84"/>
      <c r="U790" s="85"/>
      <c r="V790" s="86"/>
      <c r="W790" s="87"/>
      <c r="X790" s="87"/>
      <c r="Y790" s="106"/>
      <c r="Z790" s="16"/>
      <c r="AA790" s="15" t="str">
        <f t="shared" si="290"/>
        <v/>
      </c>
      <c r="AB790" s="15" t="str">
        <f t="shared" si="291"/>
        <v/>
      </c>
      <c r="AC790" s="14" t="str">
        <f t="shared" si="292"/>
        <v/>
      </c>
      <c r="AD790" s="6" t="e">
        <f t="shared" si="293"/>
        <v>#N/A</v>
      </c>
      <c r="AE790" s="6" t="e">
        <f t="shared" si="294"/>
        <v>#N/A</v>
      </c>
      <c r="AF790" s="6" t="e">
        <f t="shared" si="295"/>
        <v>#N/A</v>
      </c>
      <c r="AG790" s="6" t="str">
        <f t="shared" si="296"/>
        <v/>
      </c>
      <c r="AH790" s="6">
        <f t="shared" si="297"/>
        <v>1</v>
      </c>
      <c r="AI790" s="6" t="e">
        <f t="shared" si="298"/>
        <v>#N/A</v>
      </c>
      <c r="AJ790" s="6" t="e">
        <f t="shared" si="299"/>
        <v>#N/A</v>
      </c>
      <c r="AK790" s="6" t="e">
        <f t="shared" si="300"/>
        <v>#N/A</v>
      </c>
      <c r="AL790" s="6" t="e">
        <f t="shared" si="301"/>
        <v>#N/A</v>
      </c>
      <c r="AM790" s="7" t="str">
        <f t="shared" si="302"/>
        <v xml:space="preserve"> </v>
      </c>
      <c r="AN790" s="6" t="e">
        <f t="shared" si="303"/>
        <v>#N/A</v>
      </c>
      <c r="AO790" s="6"/>
      <c r="AP790" s="6"/>
      <c r="AQ790" s="6"/>
      <c r="AR790" s="6"/>
      <c r="AS790" s="6"/>
      <c r="AT790" s="6"/>
      <c r="AU790" s="6"/>
      <c r="AV790" s="6"/>
      <c r="AW790" s="6">
        <f t="shared" si="304"/>
        <v>0</v>
      </c>
      <c r="AX790" s="6" t="e">
        <f t="shared" si="305"/>
        <v>#N/A</v>
      </c>
      <c r="AY790" s="6" t="str">
        <f t="shared" si="306"/>
        <v/>
      </c>
      <c r="AZ790" s="6" t="str">
        <f t="shared" si="307"/>
        <v/>
      </c>
      <c r="BA790" s="6" t="str">
        <f t="shared" si="308"/>
        <v/>
      </c>
      <c r="BB790" s="6" t="str">
        <f t="shared" si="309"/>
        <v/>
      </c>
      <c r="BC790" s="40"/>
      <c r="BI790"/>
      <c r="CS790" s="286"/>
      <c r="CT790" s="288"/>
      <c r="CU790" s="331" t="str">
        <f t="shared" si="312"/>
        <v/>
      </c>
      <c r="CV790" s="1" t="str">
        <f t="shared" si="310"/>
        <v/>
      </c>
      <c r="CW790" s="1" t="str">
        <f t="shared" si="311"/>
        <v/>
      </c>
      <c r="CZ790" s="343" t="str">
        <f t="shared" si="313"/>
        <v/>
      </c>
    </row>
    <row r="791" spans="1:104" s="1" customFormat="1" ht="13.5" customHeight="1" x14ac:dyDescent="0.2">
      <c r="A791" s="61">
        <v>776</v>
      </c>
      <c r="B791" s="218"/>
      <c r="C791" s="218"/>
      <c r="D791" s="218"/>
      <c r="E791" s="218"/>
      <c r="F791" s="218"/>
      <c r="G791" s="218"/>
      <c r="H791" s="218"/>
      <c r="I791" s="218"/>
      <c r="J791" s="218"/>
      <c r="K791" s="218"/>
      <c r="L791" s="219"/>
      <c r="M791" s="218"/>
      <c r="N791" s="254"/>
      <c r="O791" s="255"/>
      <c r="P791" s="293" t="str">
        <f>IF(G791="R",IF(OR(AND(実績自動車一覧!H791=SUM(実績事業所!$B$2-1),3&lt;実績自動車一覧!I791),AND(実績自動車一覧!H791=実績事業所!$B$2,4&gt;実績自動車一覧!I791)),"新規",""),"")</f>
        <v/>
      </c>
      <c r="Q791" s="290"/>
      <c r="R791" s="259"/>
      <c r="S791" s="204"/>
      <c r="T791" s="84"/>
      <c r="U791" s="85"/>
      <c r="V791" s="86"/>
      <c r="W791" s="87"/>
      <c r="X791" s="87"/>
      <c r="Y791" s="106"/>
      <c r="Z791" s="16"/>
      <c r="AA791" s="15" t="str">
        <f t="shared" si="290"/>
        <v/>
      </c>
      <c r="AB791" s="15" t="str">
        <f t="shared" si="291"/>
        <v/>
      </c>
      <c r="AC791" s="14" t="str">
        <f t="shared" si="292"/>
        <v/>
      </c>
      <c r="AD791" s="6" t="e">
        <f t="shared" si="293"/>
        <v>#N/A</v>
      </c>
      <c r="AE791" s="6" t="e">
        <f t="shared" si="294"/>
        <v>#N/A</v>
      </c>
      <c r="AF791" s="6" t="e">
        <f t="shared" si="295"/>
        <v>#N/A</v>
      </c>
      <c r="AG791" s="6" t="str">
        <f t="shared" si="296"/>
        <v/>
      </c>
      <c r="AH791" s="6">
        <f t="shared" si="297"/>
        <v>1</v>
      </c>
      <c r="AI791" s="6" t="e">
        <f t="shared" si="298"/>
        <v>#N/A</v>
      </c>
      <c r="AJ791" s="6" t="e">
        <f t="shared" si="299"/>
        <v>#N/A</v>
      </c>
      <c r="AK791" s="6" t="e">
        <f t="shared" si="300"/>
        <v>#N/A</v>
      </c>
      <c r="AL791" s="6" t="e">
        <f t="shared" si="301"/>
        <v>#N/A</v>
      </c>
      <c r="AM791" s="7" t="str">
        <f t="shared" si="302"/>
        <v xml:space="preserve"> </v>
      </c>
      <c r="AN791" s="6" t="e">
        <f t="shared" si="303"/>
        <v>#N/A</v>
      </c>
      <c r="AO791" s="6"/>
      <c r="AP791" s="6"/>
      <c r="AQ791" s="6"/>
      <c r="AR791" s="6"/>
      <c r="AS791" s="6"/>
      <c r="AT791" s="6"/>
      <c r="AU791" s="6"/>
      <c r="AV791" s="6"/>
      <c r="AW791" s="6">
        <f t="shared" si="304"/>
        <v>0</v>
      </c>
      <c r="AX791" s="6" t="e">
        <f t="shared" si="305"/>
        <v>#N/A</v>
      </c>
      <c r="AY791" s="6" t="str">
        <f t="shared" si="306"/>
        <v/>
      </c>
      <c r="AZ791" s="6" t="str">
        <f t="shared" si="307"/>
        <v/>
      </c>
      <c r="BA791" s="6" t="str">
        <f t="shared" si="308"/>
        <v/>
      </c>
      <c r="BB791" s="6" t="str">
        <f t="shared" si="309"/>
        <v/>
      </c>
      <c r="BC791" s="40"/>
      <c r="BI791"/>
      <c r="CS791" s="286"/>
      <c r="CT791" s="288"/>
      <c r="CU791" s="331" t="str">
        <f t="shared" si="312"/>
        <v/>
      </c>
      <c r="CV791" s="1" t="str">
        <f t="shared" si="310"/>
        <v/>
      </c>
      <c r="CW791" s="1" t="str">
        <f t="shared" si="311"/>
        <v/>
      </c>
      <c r="CZ791" s="343" t="str">
        <f t="shared" si="313"/>
        <v/>
      </c>
    </row>
    <row r="792" spans="1:104" s="1" customFormat="1" ht="13.5" customHeight="1" x14ac:dyDescent="0.2">
      <c r="A792" s="61">
        <v>777</v>
      </c>
      <c r="B792" s="218"/>
      <c r="C792" s="218"/>
      <c r="D792" s="218"/>
      <c r="E792" s="218"/>
      <c r="F792" s="218"/>
      <c r="G792" s="218"/>
      <c r="H792" s="218"/>
      <c r="I792" s="218"/>
      <c r="J792" s="218"/>
      <c r="K792" s="218"/>
      <c r="L792" s="219"/>
      <c r="M792" s="218"/>
      <c r="N792" s="254"/>
      <c r="O792" s="255"/>
      <c r="P792" s="293" t="str">
        <f>IF(G792="R",IF(OR(AND(実績自動車一覧!H792=SUM(実績事業所!$B$2-1),3&lt;実績自動車一覧!I792),AND(実績自動車一覧!H792=実績事業所!$B$2,4&gt;実績自動車一覧!I792)),"新規",""),"")</f>
        <v/>
      </c>
      <c r="Q792" s="290"/>
      <c r="R792" s="259"/>
      <c r="S792" s="204"/>
      <c r="T792" s="84"/>
      <c r="U792" s="85"/>
      <c r="V792" s="86"/>
      <c r="W792" s="87"/>
      <c r="X792" s="87"/>
      <c r="Y792" s="106"/>
      <c r="Z792" s="16"/>
      <c r="AA792" s="15" t="str">
        <f t="shared" ref="AA792:AA855" si="314">IF(Q792="","",Q792)</f>
        <v/>
      </c>
      <c r="AB792" s="15" t="str">
        <f t="shared" ref="AB792:AB855" si="315">IF(R792="","",R792)</f>
        <v/>
      </c>
      <c r="AC792" s="14" t="str">
        <f t="shared" ref="AC792:AC855" si="316">IF(ISBLANK(J792)=TRUE,"",IF(OR(ISBLANK(B792)=TRUE),1,""))</f>
        <v/>
      </c>
      <c r="AD792" s="6" t="e">
        <f t="shared" ref="AD792:AD855" si="317">VLOOKUP(J792,$BD$17:$BG$23,2,FALSE)</f>
        <v>#N/A</v>
      </c>
      <c r="AE792" s="6" t="e">
        <f t="shared" ref="AE792:AE855" si="318">VLOOKUP(J792,$BD$17:$BG$23,3,FALSE)</f>
        <v>#N/A</v>
      </c>
      <c r="AF792" s="6" t="e">
        <f t="shared" ref="AF792:AF855" si="319">VLOOKUP(J792,$BD$17:$BG$23,4,FALSE)</f>
        <v>#N/A</v>
      </c>
      <c r="AG792" s="6" t="str">
        <f t="shared" ref="AG792:AG855" si="320">IF(ISERROR(SEARCH("-",K792,1))=TRUE,ASC(UPPER(K792)),ASC(UPPER(LEFT(K792,SEARCH("-",K792,1)-1))))</f>
        <v/>
      </c>
      <c r="AH792" s="6">
        <f t="shared" ref="AH792:AH855" si="321">IF(L792&gt;3500,L792/1000,1)</f>
        <v>1</v>
      </c>
      <c r="AI792" s="6" t="e">
        <f t="shared" ref="AI792:AI855" si="322">IF(AF792=9,0,IF(L792&lt;=1700,1,IF(L792&lt;=2500,2,IF(L792&lt;=3500,3,4))))</f>
        <v>#N/A</v>
      </c>
      <c r="AJ792" s="6" t="e">
        <f t="shared" ref="AJ792:AJ855" si="323">IF(AF792=5,0,IF(AF792=9,0,IF(L792&lt;=1700,1,IF(L792&lt;=2500,2,IF(L792&lt;=3500,3,4)))))</f>
        <v>#N/A</v>
      </c>
      <c r="AK792" s="6" t="e">
        <f t="shared" ref="AK792:AK855" si="324">VLOOKUP(M792,$BL$17:$BM$27,2,FALSE)</f>
        <v>#N/A</v>
      </c>
      <c r="AL792" s="6" t="e">
        <f t="shared" ref="AL792:AL855" si="325">VLOOKUP(AN792,排出係数表,9,FALSE)</f>
        <v>#N/A</v>
      </c>
      <c r="AM792" s="7" t="str">
        <f t="shared" ref="AM792:AM855" si="326">IF(OR(ISBLANK(M792)=TRUE,ISBLANK(B792)=TRUE)," ",P792&amp;CONCATENATE(B792,AF792,AI792))</f>
        <v xml:space="preserve"> </v>
      </c>
      <c r="AN792" s="6" t="e">
        <f t="shared" ref="AN792:AN855" si="327">CONCATENATE(AD792,AJ792,AK792,AG792)</f>
        <v>#N/A</v>
      </c>
      <c r="AO792" s="6"/>
      <c r="AP792" s="6"/>
      <c r="AQ792" s="6"/>
      <c r="AR792" s="6"/>
      <c r="AS792" s="6"/>
      <c r="AT792" s="6"/>
      <c r="AU792" s="6"/>
      <c r="AV792" s="6"/>
      <c r="AW792" s="6">
        <f t="shared" ref="AW792:AW855" si="328">IF(AND(N792="なし",O792="なし"),0,IF(AND(N792="",O792=""),0,IF(AND(N792="",O792="なし"),0,IF(AND(N792="なし",O792=""),0,1))))</f>
        <v>0</v>
      </c>
      <c r="AX792" s="6" t="e">
        <f t="shared" ref="AX792:AX855" si="329">VLOOKUP(AN792,排出係数表,8,FALSE)</f>
        <v>#N/A</v>
      </c>
      <c r="AY792" s="6" t="str">
        <f t="shared" ref="AY792:AY855" si="330">IF(J792="","",VLOOKUP(J792,$BD$17:$BH$25,5,FALSE))</f>
        <v/>
      </c>
      <c r="AZ792" s="6" t="str">
        <f t="shared" ref="AZ792:AZ855" si="331">IF(D792="","",VLOOKUP(CONCATENATE("A",LEFT(D792)),$BW$17:$BX$26,2,FALSE))</f>
        <v/>
      </c>
      <c r="BA792" s="6" t="str">
        <f t="shared" ref="BA792:BA855" si="332">IF(AY792=AZ792,"",1)</f>
        <v/>
      </c>
      <c r="BB792" s="6" t="str">
        <f t="shared" ref="BB792:BB855" si="333">CONCATENATE(C792,D792,E792,F792)</f>
        <v/>
      </c>
      <c r="BC792" s="40"/>
      <c r="BI792"/>
      <c r="CS792" s="286"/>
      <c r="CT792" s="288"/>
      <c r="CU792" s="331" t="str">
        <f t="shared" si="312"/>
        <v/>
      </c>
      <c r="CV792" s="1" t="str">
        <f t="shared" ref="CV792:CV855" si="334">IF(P792="","",IF(P792="新規",P792&amp;CU792,IF(P792="減車",P792&amp;CU792,"")))</f>
        <v/>
      </c>
      <c r="CW792" s="1" t="str">
        <f t="shared" ref="CW792:CW855" si="335">IF("新規"=P792,IF(OR(N792="あり",O792="あり(H17あり)",O792="あり(H17なし)"),"新規後付",""),IF("減車"=P792,IF(OR(N792="あり",O792="あり(H17あり)",O792="あり(H17なし)"),"減車後付",""),""))</f>
        <v/>
      </c>
      <c r="CZ792" s="343" t="str">
        <f t="shared" si="313"/>
        <v/>
      </c>
    </row>
    <row r="793" spans="1:104" s="1" customFormat="1" ht="13.5" customHeight="1" x14ac:dyDescent="0.2">
      <c r="A793" s="61">
        <v>778</v>
      </c>
      <c r="B793" s="218"/>
      <c r="C793" s="218"/>
      <c r="D793" s="218"/>
      <c r="E793" s="218"/>
      <c r="F793" s="218"/>
      <c r="G793" s="218"/>
      <c r="H793" s="218"/>
      <c r="I793" s="218"/>
      <c r="J793" s="218"/>
      <c r="K793" s="218"/>
      <c r="L793" s="219"/>
      <c r="M793" s="218"/>
      <c r="N793" s="254"/>
      <c r="O793" s="255"/>
      <c r="P793" s="293" t="str">
        <f>IF(G793="R",IF(OR(AND(実績自動車一覧!H793=SUM(実績事業所!$B$2-1),3&lt;実績自動車一覧!I793),AND(実績自動車一覧!H793=実績事業所!$B$2,4&gt;実績自動車一覧!I793)),"新規",""),"")</f>
        <v/>
      </c>
      <c r="Q793" s="290"/>
      <c r="R793" s="259"/>
      <c r="S793" s="204"/>
      <c r="T793" s="84"/>
      <c r="U793" s="85"/>
      <c r="V793" s="86"/>
      <c r="W793" s="87"/>
      <c r="X793" s="87"/>
      <c r="Y793" s="106"/>
      <c r="Z793" s="16"/>
      <c r="AA793" s="15" t="str">
        <f t="shared" si="314"/>
        <v/>
      </c>
      <c r="AB793" s="15" t="str">
        <f t="shared" si="315"/>
        <v/>
      </c>
      <c r="AC793" s="14" t="str">
        <f t="shared" si="316"/>
        <v/>
      </c>
      <c r="AD793" s="6" t="e">
        <f t="shared" si="317"/>
        <v>#N/A</v>
      </c>
      <c r="AE793" s="6" t="e">
        <f t="shared" si="318"/>
        <v>#N/A</v>
      </c>
      <c r="AF793" s="6" t="e">
        <f t="shared" si="319"/>
        <v>#N/A</v>
      </c>
      <c r="AG793" s="6" t="str">
        <f t="shared" si="320"/>
        <v/>
      </c>
      <c r="AH793" s="6">
        <f t="shared" si="321"/>
        <v>1</v>
      </c>
      <c r="AI793" s="6" t="e">
        <f t="shared" si="322"/>
        <v>#N/A</v>
      </c>
      <c r="AJ793" s="6" t="e">
        <f t="shared" si="323"/>
        <v>#N/A</v>
      </c>
      <c r="AK793" s="6" t="e">
        <f t="shared" si="324"/>
        <v>#N/A</v>
      </c>
      <c r="AL793" s="6" t="e">
        <f t="shared" si="325"/>
        <v>#N/A</v>
      </c>
      <c r="AM793" s="7" t="str">
        <f t="shared" si="326"/>
        <v xml:space="preserve"> </v>
      </c>
      <c r="AN793" s="6" t="e">
        <f t="shared" si="327"/>
        <v>#N/A</v>
      </c>
      <c r="AO793" s="6"/>
      <c r="AP793" s="6"/>
      <c r="AQ793" s="6"/>
      <c r="AR793" s="6"/>
      <c r="AS793" s="6"/>
      <c r="AT793" s="6"/>
      <c r="AU793" s="6"/>
      <c r="AV793" s="6"/>
      <c r="AW793" s="6">
        <f t="shared" si="328"/>
        <v>0</v>
      </c>
      <c r="AX793" s="6" t="e">
        <f t="shared" si="329"/>
        <v>#N/A</v>
      </c>
      <c r="AY793" s="6" t="str">
        <f t="shared" si="330"/>
        <v/>
      </c>
      <c r="AZ793" s="6" t="str">
        <f t="shared" si="331"/>
        <v/>
      </c>
      <c r="BA793" s="6" t="str">
        <f t="shared" si="332"/>
        <v/>
      </c>
      <c r="BB793" s="6" t="str">
        <f t="shared" si="333"/>
        <v/>
      </c>
      <c r="BC793" s="40"/>
      <c r="BI793"/>
      <c r="CS793" s="286"/>
      <c r="CT793" s="288"/>
      <c r="CU793" s="331" t="str">
        <f t="shared" si="312"/>
        <v/>
      </c>
      <c r="CV793" s="1" t="str">
        <f t="shared" si="334"/>
        <v/>
      </c>
      <c r="CW793" s="1" t="str">
        <f t="shared" si="335"/>
        <v/>
      </c>
      <c r="CZ793" s="343" t="str">
        <f t="shared" si="313"/>
        <v/>
      </c>
    </row>
    <row r="794" spans="1:104" s="1" customFormat="1" ht="13.5" customHeight="1" x14ac:dyDescent="0.2">
      <c r="A794" s="61">
        <v>779</v>
      </c>
      <c r="B794" s="218"/>
      <c r="C794" s="218"/>
      <c r="D794" s="218"/>
      <c r="E794" s="218"/>
      <c r="F794" s="218"/>
      <c r="G794" s="218"/>
      <c r="H794" s="218"/>
      <c r="I794" s="218"/>
      <c r="J794" s="218"/>
      <c r="K794" s="218"/>
      <c r="L794" s="219"/>
      <c r="M794" s="218"/>
      <c r="N794" s="254"/>
      <c r="O794" s="255"/>
      <c r="P794" s="293" t="str">
        <f>IF(G794="R",IF(OR(AND(実績自動車一覧!H794=SUM(実績事業所!$B$2-1),3&lt;実績自動車一覧!I794),AND(実績自動車一覧!H794=実績事業所!$B$2,4&gt;実績自動車一覧!I794)),"新規",""),"")</f>
        <v/>
      </c>
      <c r="Q794" s="290"/>
      <c r="R794" s="259"/>
      <c r="S794" s="204"/>
      <c r="T794" s="84"/>
      <c r="U794" s="85"/>
      <c r="V794" s="86"/>
      <c r="W794" s="87"/>
      <c r="X794" s="87"/>
      <c r="Y794" s="106"/>
      <c r="Z794" s="16"/>
      <c r="AA794" s="15" t="str">
        <f t="shared" si="314"/>
        <v/>
      </c>
      <c r="AB794" s="15" t="str">
        <f t="shared" si="315"/>
        <v/>
      </c>
      <c r="AC794" s="14" t="str">
        <f t="shared" si="316"/>
        <v/>
      </c>
      <c r="AD794" s="6" t="e">
        <f t="shared" si="317"/>
        <v>#N/A</v>
      </c>
      <c r="AE794" s="6" t="e">
        <f t="shared" si="318"/>
        <v>#N/A</v>
      </c>
      <c r="AF794" s="6" t="e">
        <f t="shared" si="319"/>
        <v>#N/A</v>
      </c>
      <c r="AG794" s="6" t="str">
        <f t="shared" si="320"/>
        <v/>
      </c>
      <c r="AH794" s="6">
        <f t="shared" si="321"/>
        <v>1</v>
      </c>
      <c r="AI794" s="6" t="e">
        <f t="shared" si="322"/>
        <v>#N/A</v>
      </c>
      <c r="AJ794" s="6" t="e">
        <f t="shared" si="323"/>
        <v>#N/A</v>
      </c>
      <c r="AK794" s="6" t="e">
        <f t="shared" si="324"/>
        <v>#N/A</v>
      </c>
      <c r="AL794" s="6" t="e">
        <f t="shared" si="325"/>
        <v>#N/A</v>
      </c>
      <c r="AM794" s="7" t="str">
        <f t="shared" si="326"/>
        <v xml:space="preserve"> </v>
      </c>
      <c r="AN794" s="6" t="e">
        <f t="shared" si="327"/>
        <v>#N/A</v>
      </c>
      <c r="AO794" s="6"/>
      <c r="AP794" s="6"/>
      <c r="AQ794" s="6"/>
      <c r="AR794" s="6"/>
      <c r="AS794" s="6"/>
      <c r="AT794" s="6"/>
      <c r="AU794" s="6"/>
      <c r="AV794" s="6"/>
      <c r="AW794" s="6">
        <f t="shared" si="328"/>
        <v>0</v>
      </c>
      <c r="AX794" s="6" t="e">
        <f t="shared" si="329"/>
        <v>#N/A</v>
      </c>
      <c r="AY794" s="6" t="str">
        <f t="shared" si="330"/>
        <v/>
      </c>
      <c r="AZ794" s="6" t="str">
        <f t="shared" si="331"/>
        <v/>
      </c>
      <c r="BA794" s="6" t="str">
        <f t="shared" si="332"/>
        <v/>
      </c>
      <c r="BB794" s="6" t="str">
        <f t="shared" si="333"/>
        <v/>
      </c>
      <c r="BC794" s="40"/>
      <c r="BI794"/>
      <c r="CS794" s="286"/>
      <c r="CT794" s="288"/>
      <c r="CU794" s="331" t="str">
        <f t="shared" si="312"/>
        <v/>
      </c>
      <c r="CV794" s="1" t="str">
        <f t="shared" si="334"/>
        <v/>
      </c>
      <c r="CW794" s="1" t="str">
        <f t="shared" si="335"/>
        <v/>
      </c>
      <c r="CZ794" s="343" t="str">
        <f t="shared" si="313"/>
        <v/>
      </c>
    </row>
    <row r="795" spans="1:104" s="1" customFormat="1" ht="13.5" customHeight="1" x14ac:dyDescent="0.2">
      <c r="A795" s="61">
        <v>780</v>
      </c>
      <c r="B795" s="218"/>
      <c r="C795" s="218"/>
      <c r="D795" s="218"/>
      <c r="E795" s="218"/>
      <c r="F795" s="218"/>
      <c r="G795" s="218"/>
      <c r="H795" s="218"/>
      <c r="I795" s="218"/>
      <c r="J795" s="218"/>
      <c r="K795" s="218"/>
      <c r="L795" s="219"/>
      <c r="M795" s="218"/>
      <c r="N795" s="254"/>
      <c r="O795" s="255"/>
      <c r="P795" s="293" t="str">
        <f>IF(G795="R",IF(OR(AND(実績自動車一覧!H795=SUM(実績事業所!$B$2-1),3&lt;実績自動車一覧!I795),AND(実績自動車一覧!H795=実績事業所!$B$2,4&gt;実績自動車一覧!I795)),"新規",""),"")</f>
        <v/>
      </c>
      <c r="Q795" s="290"/>
      <c r="R795" s="259"/>
      <c r="S795" s="204"/>
      <c r="T795" s="84"/>
      <c r="U795" s="85"/>
      <c r="V795" s="86"/>
      <c r="W795" s="87"/>
      <c r="X795" s="87"/>
      <c r="Y795" s="106"/>
      <c r="Z795" s="16"/>
      <c r="AA795" s="15" t="str">
        <f t="shared" si="314"/>
        <v/>
      </c>
      <c r="AB795" s="15" t="str">
        <f t="shared" si="315"/>
        <v/>
      </c>
      <c r="AC795" s="14" t="str">
        <f t="shared" si="316"/>
        <v/>
      </c>
      <c r="AD795" s="6" t="e">
        <f t="shared" si="317"/>
        <v>#N/A</v>
      </c>
      <c r="AE795" s="6" t="e">
        <f t="shared" si="318"/>
        <v>#N/A</v>
      </c>
      <c r="AF795" s="6" t="e">
        <f t="shared" si="319"/>
        <v>#N/A</v>
      </c>
      <c r="AG795" s="6" t="str">
        <f t="shared" si="320"/>
        <v/>
      </c>
      <c r="AH795" s="6">
        <f t="shared" si="321"/>
        <v>1</v>
      </c>
      <c r="AI795" s="6" t="e">
        <f t="shared" si="322"/>
        <v>#N/A</v>
      </c>
      <c r="AJ795" s="6" t="e">
        <f t="shared" si="323"/>
        <v>#N/A</v>
      </c>
      <c r="AK795" s="6" t="e">
        <f t="shared" si="324"/>
        <v>#N/A</v>
      </c>
      <c r="AL795" s="6" t="e">
        <f t="shared" si="325"/>
        <v>#N/A</v>
      </c>
      <c r="AM795" s="7" t="str">
        <f t="shared" si="326"/>
        <v xml:space="preserve"> </v>
      </c>
      <c r="AN795" s="6" t="e">
        <f t="shared" si="327"/>
        <v>#N/A</v>
      </c>
      <c r="AO795" s="6"/>
      <c r="AP795" s="6"/>
      <c r="AQ795" s="6"/>
      <c r="AR795" s="6"/>
      <c r="AS795" s="6"/>
      <c r="AT795" s="6"/>
      <c r="AU795" s="6"/>
      <c r="AV795" s="6"/>
      <c r="AW795" s="6">
        <f t="shared" si="328"/>
        <v>0</v>
      </c>
      <c r="AX795" s="6" t="e">
        <f t="shared" si="329"/>
        <v>#N/A</v>
      </c>
      <c r="AY795" s="6" t="str">
        <f t="shared" si="330"/>
        <v/>
      </c>
      <c r="AZ795" s="6" t="str">
        <f t="shared" si="331"/>
        <v/>
      </c>
      <c r="BA795" s="6" t="str">
        <f t="shared" si="332"/>
        <v/>
      </c>
      <c r="BB795" s="6" t="str">
        <f t="shared" si="333"/>
        <v/>
      </c>
      <c r="BC795" s="40"/>
      <c r="BI795"/>
      <c r="CS795" s="286"/>
      <c r="CT795" s="288"/>
      <c r="CU795" s="331" t="str">
        <f t="shared" si="312"/>
        <v/>
      </c>
      <c r="CV795" s="1" t="str">
        <f t="shared" si="334"/>
        <v/>
      </c>
      <c r="CW795" s="1" t="str">
        <f t="shared" si="335"/>
        <v/>
      </c>
      <c r="CZ795" s="343" t="str">
        <f t="shared" si="313"/>
        <v/>
      </c>
    </row>
    <row r="796" spans="1:104" s="1" customFormat="1" ht="13.5" customHeight="1" x14ac:dyDescent="0.2">
      <c r="A796" s="61">
        <v>781</v>
      </c>
      <c r="B796" s="218"/>
      <c r="C796" s="218"/>
      <c r="D796" s="218"/>
      <c r="E796" s="218"/>
      <c r="F796" s="218"/>
      <c r="G796" s="218"/>
      <c r="H796" s="218"/>
      <c r="I796" s="218"/>
      <c r="J796" s="218"/>
      <c r="K796" s="218"/>
      <c r="L796" s="219"/>
      <c r="M796" s="218"/>
      <c r="N796" s="254"/>
      <c r="O796" s="255"/>
      <c r="P796" s="293" t="str">
        <f>IF(G796="R",IF(OR(AND(実績自動車一覧!H796=SUM(実績事業所!$B$2-1),3&lt;実績自動車一覧!I796),AND(実績自動車一覧!H796=実績事業所!$B$2,4&gt;実績自動車一覧!I796)),"新規",""),"")</f>
        <v/>
      </c>
      <c r="Q796" s="290"/>
      <c r="R796" s="259"/>
      <c r="S796" s="204"/>
      <c r="T796" s="84"/>
      <c r="U796" s="85"/>
      <c r="V796" s="86"/>
      <c r="W796" s="87"/>
      <c r="X796" s="87"/>
      <c r="Y796" s="106"/>
      <c r="Z796" s="16"/>
      <c r="AA796" s="15" t="str">
        <f t="shared" si="314"/>
        <v/>
      </c>
      <c r="AB796" s="15" t="str">
        <f t="shared" si="315"/>
        <v/>
      </c>
      <c r="AC796" s="14" t="str">
        <f t="shared" si="316"/>
        <v/>
      </c>
      <c r="AD796" s="6" t="e">
        <f t="shared" si="317"/>
        <v>#N/A</v>
      </c>
      <c r="AE796" s="6" t="e">
        <f t="shared" si="318"/>
        <v>#N/A</v>
      </c>
      <c r="AF796" s="6" t="e">
        <f t="shared" si="319"/>
        <v>#N/A</v>
      </c>
      <c r="AG796" s="6" t="str">
        <f t="shared" si="320"/>
        <v/>
      </c>
      <c r="AH796" s="6">
        <f t="shared" si="321"/>
        <v>1</v>
      </c>
      <c r="AI796" s="6" t="e">
        <f t="shared" si="322"/>
        <v>#N/A</v>
      </c>
      <c r="AJ796" s="6" t="e">
        <f t="shared" si="323"/>
        <v>#N/A</v>
      </c>
      <c r="AK796" s="6" t="e">
        <f t="shared" si="324"/>
        <v>#N/A</v>
      </c>
      <c r="AL796" s="6" t="e">
        <f t="shared" si="325"/>
        <v>#N/A</v>
      </c>
      <c r="AM796" s="7" t="str">
        <f t="shared" si="326"/>
        <v xml:space="preserve"> </v>
      </c>
      <c r="AN796" s="6" t="e">
        <f t="shared" si="327"/>
        <v>#N/A</v>
      </c>
      <c r="AO796" s="6"/>
      <c r="AP796" s="6"/>
      <c r="AQ796" s="6"/>
      <c r="AR796" s="6"/>
      <c r="AS796" s="6"/>
      <c r="AT796" s="6"/>
      <c r="AU796" s="6"/>
      <c r="AV796" s="6"/>
      <c r="AW796" s="6">
        <f t="shared" si="328"/>
        <v>0</v>
      </c>
      <c r="AX796" s="6" t="e">
        <f t="shared" si="329"/>
        <v>#N/A</v>
      </c>
      <c r="AY796" s="6" t="str">
        <f t="shared" si="330"/>
        <v/>
      </c>
      <c r="AZ796" s="6" t="str">
        <f t="shared" si="331"/>
        <v/>
      </c>
      <c r="BA796" s="6" t="str">
        <f t="shared" si="332"/>
        <v/>
      </c>
      <c r="BB796" s="6" t="str">
        <f t="shared" si="333"/>
        <v/>
      </c>
      <c r="BC796" s="40"/>
      <c r="BI796"/>
      <c r="CS796" s="286"/>
      <c r="CT796" s="288"/>
      <c r="CU796" s="331" t="str">
        <f t="shared" si="312"/>
        <v/>
      </c>
      <c r="CV796" s="1" t="str">
        <f t="shared" si="334"/>
        <v/>
      </c>
      <c r="CW796" s="1" t="str">
        <f t="shared" si="335"/>
        <v/>
      </c>
      <c r="CZ796" s="343" t="str">
        <f t="shared" si="313"/>
        <v/>
      </c>
    </row>
    <row r="797" spans="1:104" s="1" customFormat="1" ht="13.5" customHeight="1" x14ac:dyDescent="0.2">
      <c r="A797" s="61">
        <v>782</v>
      </c>
      <c r="B797" s="218"/>
      <c r="C797" s="218"/>
      <c r="D797" s="218"/>
      <c r="E797" s="218"/>
      <c r="F797" s="218"/>
      <c r="G797" s="218"/>
      <c r="H797" s="218"/>
      <c r="I797" s="218"/>
      <c r="J797" s="218"/>
      <c r="K797" s="218"/>
      <c r="L797" s="219"/>
      <c r="M797" s="218"/>
      <c r="N797" s="254"/>
      <c r="O797" s="255"/>
      <c r="P797" s="293" t="str">
        <f>IF(G797="R",IF(OR(AND(実績自動車一覧!H797=SUM(実績事業所!$B$2-1),3&lt;実績自動車一覧!I797),AND(実績自動車一覧!H797=実績事業所!$B$2,4&gt;実績自動車一覧!I797)),"新規",""),"")</f>
        <v/>
      </c>
      <c r="Q797" s="290"/>
      <c r="R797" s="259"/>
      <c r="S797" s="204"/>
      <c r="T797" s="84"/>
      <c r="U797" s="85"/>
      <c r="V797" s="86"/>
      <c r="W797" s="87"/>
      <c r="X797" s="87"/>
      <c r="Y797" s="106"/>
      <c r="Z797" s="16"/>
      <c r="AA797" s="15" t="str">
        <f t="shared" si="314"/>
        <v/>
      </c>
      <c r="AB797" s="15" t="str">
        <f t="shared" si="315"/>
        <v/>
      </c>
      <c r="AC797" s="14" t="str">
        <f t="shared" si="316"/>
        <v/>
      </c>
      <c r="AD797" s="6" t="e">
        <f t="shared" si="317"/>
        <v>#N/A</v>
      </c>
      <c r="AE797" s="6" t="e">
        <f t="shared" si="318"/>
        <v>#N/A</v>
      </c>
      <c r="AF797" s="6" t="e">
        <f t="shared" si="319"/>
        <v>#N/A</v>
      </c>
      <c r="AG797" s="6" t="str">
        <f t="shared" si="320"/>
        <v/>
      </c>
      <c r="AH797" s="6">
        <f t="shared" si="321"/>
        <v>1</v>
      </c>
      <c r="AI797" s="6" t="e">
        <f t="shared" si="322"/>
        <v>#N/A</v>
      </c>
      <c r="AJ797" s="6" t="e">
        <f t="shared" si="323"/>
        <v>#N/A</v>
      </c>
      <c r="AK797" s="6" t="e">
        <f t="shared" si="324"/>
        <v>#N/A</v>
      </c>
      <c r="AL797" s="6" t="e">
        <f t="shared" si="325"/>
        <v>#N/A</v>
      </c>
      <c r="AM797" s="7" t="str">
        <f t="shared" si="326"/>
        <v xml:space="preserve"> </v>
      </c>
      <c r="AN797" s="6" t="e">
        <f t="shared" si="327"/>
        <v>#N/A</v>
      </c>
      <c r="AO797" s="6"/>
      <c r="AP797" s="6"/>
      <c r="AQ797" s="6"/>
      <c r="AR797" s="6"/>
      <c r="AS797" s="6"/>
      <c r="AT797" s="6"/>
      <c r="AU797" s="6"/>
      <c r="AV797" s="6"/>
      <c r="AW797" s="6">
        <f t="shared" si="328"/>
        <v>0</v>
      </c>
      <c r="AX797" s="6" t="e">
        <f t="shared" si="329"/>
        <v>#N/A</v>
      </c>
      <c r="AY797" s="6" t="str">
        <f t="shared" si="330"/>
        <v/>
      </c>
      <c r="AZ797" s="6" t="str">
        <f t="shared" si="331"/>
        <v/>
      </c>
      <c r="BA797" s="6" t="str">
        <f t="shared" si="332"/>
        <v/>
      </c>
      <c r="BB797" s="6" t="str">
        <f t="shared" si="333"/>
        <v/>
      </c>
      <c r="BC797" s="40"/>
      <c r="BI797"/>
      <c r="CS797" s="286"/>
      <c r="CT797" s="288"/>
      <c r="CU797" s="331" t="str">
        <f t="shared" si="312"/>
        <v/>
      </c>
      <c r="CV797" s="1" t="str">
        <f t="shared" si="334"/>
        <v/>
      </c>
      <c r="CW797" s="1" t="str">
        <f t="shared" si="335"/>
        <v/>
      </c>
      <c r="CZ797" s="343" t="str">
        <f t="shared" si="313"/>
        <v/>
      </c>
    </row>
    <row r="798" spans="1:104" s="1" customFormat="1" ht="13.5" customHeight="1" x14ac:dyDescent="0.2">
      <c r="A798" s="61">
        <v>783</v>
      </c>
      <c r="B798" s="218"/>
      <c r="C798" s="218"/>
      <c r="D798" s="218"/>
      <c r="E798" s="218"/>
      <c r="F798" s="218"/>
      <c r="G798" s="218"/>
      <c r="H798" s="218"/>
      <c r="I798" s="218"/>
      <c r="J798" s="218"/>
      <c r="K798" s="218"/>
      <c r="L798" s="219"/>
      <c r="M798" s="218"/>
      <c r="N798" s="254"/>
      <c r="O798" s="255"/>
      <c r="P798" s="293" t="str">
        <f>IF(G798="R",IF(OR(AND(実績自動車一覧!H798=SUM(実績事業所!$B$2-1),3&lt;実績自動車一覧!I798),AND(実績自動車一覧!H798=実績事業所!$B$2,4&gt;実績自動車一覧!I798)),"新規",""),"")</f>
        <v/>
      </c>
      <c r="Q798" s="290"/>
      <c r="R798" s="259"/>
      <c r="S798" s="204"/>
      <c r="T798" s="84"/>
      <c r="U798" s="85"/>
      <c r="V798" s="86"/>
      <c r="W798" s="87"/>
      <c r="X798" s="87"/>
      <c r="Y798" s="106"/>
      <c r="Z798" s="16"/>
      <c r="AA798" s="15" t="str">
        <f t="shared" si="314"/>
        <v/>
      </c>
      <c r="AB798" s="15" t="str">
        <f t="shared" si="315"/>
        <v/>
      </c>
      <c r="AC798" s="14" t="str">
        <f t="shared" si="316"/>
        <v/>
      </c>
      <c r="AD798" s="6" t="e">
        <f t="shared" si="317"/>
        <v>#N/A</v>
      </c>
      <c r="AE798" s="6" t="e">
        <f t="shared" si="318"/>
        <v>#N/A</v>
      </c>
      <c r="AF798" s="6" t="e">
        <f t="shared" si="319"/>
        <v>#N/A</v>
      </c>
      <c r="AG798" s="6" t="str">
        <f t="shared" si="320"/>
        <v/>
      </c>
      <c r="AH798" s="6">
        <f t="shared" si="321"/>
        <v>1</v>
      </c>
      <c r="AI798" s="6" t="e">
        <f t="shared" si="322"/>
        <v>#N/A</v>
      </c>
      <c r="AJ798" s="6" t="e">
        <f t="shared" si="323"/>
        <v>#N/A</v>
      </c>
      <c r="AK798" s="6" t="e">
        <f t="shared" si="324"/>
        <v>#N/A</v>
      </c>
      <c r="AL798" s="6" t="e">
        <f t="shared" si="325"/>
        <v>#N/A</v>
      </c>
      <c r="AM798" s="7" t="str">
        <f t="shared" si="326"/>
        <v xml:space="preserve"> </v>
      </c>
      <c r="AN798" s="6" t="e">
        <f t="shared" si="327"/>
        <v>#N/A</v>
      </c>
      <c r="AO798" s="6"/>
      <c r="AP798" s="6"/>
      <c r="AQ798" s="6"/>
      <c r="AR798" s="6"/>
      <c r="AS798" s="6"/>
      <c r="AT798" s="6"/>
      <c r="AU798" s="6"/>
      <c r="AV798" s="6"/>
      <c r="AW798" s="6">
        <f t="shared" si="328"/>
        <v>0</v>
      </c>
      <c r="AX798" s="6" t="e">
        <f t="shared" si="329"/>
        <v>#N/A</v>
      </c>
      <c r="AY798" s="6" t="str">
        <f t="shared" si="330"/>
        <v/>
      </c>
      <c r="AZ798" s="6" t="str">
        <f t="shared" si="331"/>
        <v/>
      </c>
      <c r="BA798" s="6" t="str">
        <f t="shared" si="332"/>
        <v/>
      </c>
      <c r="BB798" s="6" t="str">
        <f t="shared" si="333"/>
        <v/>
      </c>
      <c r="BC798" s="40"/>
      <c r="BI798"/>
      <c r="CS798" s="286"/>
      <c r="CT798" s="288"/>
      <c r="CU798" s="331" t="str">
        <f t="shared" si="312"/>
        <v/>
      </c>
      <c r="CV798" s="1" t="str">
        <f t="shared" si="334"/>
        <v/>
      </c>
      <c r="CW798" s="1" t="str">
        <f t="shared" si="335"/>
        <v/>
      </c>
      <c r="CZ798" s="343" t="str">
        <f t="shared" si="313"/>
        <v/>
      </c>
    </row>
    <row r="799" spans="1:104" s="1" customFormat="1" ht="13.5" customHeight="1" x14ac:dyDescent="0.2">
      <c r="A799" s="61">
        <v>784</v>
      </c>
      <c r="B799" s="218"/>
      <c r="C799" s="218"/>
      <c r="D799" s="218"/>
      <c r="E799" s="218"/>
      <c r="F799" s="218"/>
      <c r="G799" s="218"/>
      <c r="H799" s="218"/>
      <c r="I799" s="218"/>
      <c r="J799" s="218"/>
      <c r="K799" s="218"/>
      <c r="L799" s="219"/>
      <c r="M799" s="218"/>
      <c r="N799" s="254"/>
      <c r="O799" s="255"/>
      <c r="P799" s="293" t="str">
        <f>IF(G799="R",IF(OR(AND(実績自動車一覧!H799=SUM(実績事業所!$B$2-1),3&lt;実績自動車一覧!I799),AND(実績自動車一覧!H799=実績事業所!$B$2,4&gt;実績自動車一覧!I799)),"新規",""),"")</f>
        <v/>
      </c>
      <c r="Q799" s="290"/>
      <c r="R799" s="259"/>
      <c r="S799" s="204"/>
      <c r="T799" s="84"/>
      <c r="U799" s="85"/>
      <c r="V799" s="86"/>
      <c r="W799" s="87"/>
      <c r="X799" s="87"/>
      <c r="Y799" s="106"/>
      <c r="Z799" s="16"/>
      <c r="AA799" s="15" t="str">
        <f t="shared" si="314"/>
        <v/>
      </c>
      <c r="AB799" s="15" t="str">
        <f t="shared" si="315"/>
        <v/>
      </c>
      <c r="AC799" s="14" t="str">
        <f t="shared" si="316"/>
        <v/>
      </c>
      <c r="AD799" s="6" t="e">
        <f t="shared" si="317"/>
        <v>#N/A</v>
      </c>
      <c r="AE799" s="6" t="e">
        <f t="shared" si="318"/>
        <v>#N/A</v>
      </c>
      <c r="AF799" s="6" t="e">
        <f t="shared" si="319"/>
        <v>#N/A</v>
      </c>
      <c r="AG799" s="6" t="str">
        <f t="shared" si="320"/>
        <v/>
      </c>
      <c r="AH799" s="6">
        <f t="shared" si="321"/>
        <v>1</v>
      </c>
      <c r="AI799" s="6" t="e">
        <f t="shared" si="322"/>
        <v>#N/A</v>
      </c>
      <c r="AJ799" s="6" t="e">
        <f t="shared" si="323"/>
        <v>#N/A</v>
      </c>
      <c r="AK799" s="6" t="e">
        <f t="shared" si="324"/>
        <v>#N/A</v>
      </c>
      <c r="AL799" s="6" t="e">
        <f t="shared" si="325"/>
        <v>#N/A</v>
      </c>
      <c r="AM799" s="7" t="str">
        <f t="shared" si="326"/>
        <v xml:space="preserve"> </v>
      </c>
      <c r="AN799" s="6" t="e">
        <f t="shared" si="327"/>
        <v>#N/A</v>
      </c>
      <c r="AO799" s="6"/>
      <c r="AP799" s="6"/>
      <c r="AQ799" s="6"/>
      <c r="AR799" s="6"/>
      <c r="AS799" s="6"/>
      <c r="AT799" s="6"/>
      <c r="AU799" s="6"/>
      <c r="AV799" s="6"/>
      <c r="AW799" s="6">
        <f t="shared" si="328"/>
        <v>0</v>
      </c>
      <c r="AX799" s="6" t="e">
        <f t="shared" si="329"/>
        <v>#N/A</v>
      </c>
      <c r="AY799" s="6" t="str">
        <f t="shared" si="330"/>
        <v/>
      </c>
      <c r="AZ799" s="6" t="str">
        <f t="shared" si="331"/>
        <v/>
      </c>
      <c r="BA799" s="6" t="str">
        <f t="shared" si="332"/>
        <v/>
      </c>
      <c r="BB799" s="6" t="str">
        <f t="shared" si="333"/>
        <v/>
      </c>
      <c r="BC799" s="40"/>
      <c r="BI799"/>
      <c r="CS799" s="286"/>
      <c r="CT799" s="288"/>
      <c r="CU799" s="331" t="str">
        <f t="shared" si="312"/>
        <v/>
      </c>
      <c r="CV799" s="1" t="str">
        <f t="shared" si="334"/>
        <v/>
      </c>
      <c r="CW799" s="1" t="str">
        <f t="shared" si="335"/>
        <v/>
      </c>
      <c r="CZ799" s="343" t="str">
        <f t="shared" si="313"/>
        <v/>
      </c>
    </row>
    <row r="800" spans="1:104" s="1" customFormat="1" ht="13.5" customHeight="1" x14ac:dyDescent="0.2">
      <c r="A800" s="61">
        <v>785</v>
      </c>
      <c r="B800" s="218"/>
      <c r="C800" s="218"/>
      <c r="D800" s="218"/>
      <c r="E800" s="218"/>
      <c r="F800" s="218"/>
      <c r="G800" s="218"/>
      <c r="H800" s="218"/>
      <c r="I800" s="218"/>
      <c r="J800" s="218"/>
      <c r="K800" s="218"/>
      <c r="L800" s="219"/>
      <c r="M800" s="218"/>
      <c r="N800" s="254"/>
      <c r="O800" s="255"/>
      <c r="P800" s="293" t="str">
        <f>IF(G800="R",IF(OR(AND(実績自動車一覧!H800=SUM(実績事業所!$B$2-1),3&lt;実績自動車一覧!I800),AND(実績自動車一覧!H800=実績事業所!$B$2,4&gt;実績自動車一覧!I800)),"新規",""),"")</f>
        <v/>
      </c>
      <c r="Q800" s="290"/>
      <c r="R800" s="259"/>
      <c r="S800" s="204"/>
      <c r="T800" s="84"/>
      <c r="U800" s="85"/>
      <c r="V800" s="86"/>
      <c r="W800" s="87"/>
      <c r="X800" s="87"/>
      <c r="Y800" s="106"/>
      <c r="Z800" s="16"/>
      <c r="AA800" s="15" t="str">
        <f t="shared" si="314"/>
        <v/>
      </c>
      <c r="AB800" s="15" t="str">
        <f t="shared" si="315"/>
        <v/>
      </c>
      <c r="AC800" s="14" t="str">
        <f t="shared" si="316"/>
        <v/>
      </c>
      <c r="AD800" s="6" t="e">
        <f t="shared" si="317"/>
        <v>#N/A</v>
      </c>
      <c r="AE800" s="6" t="e">
        <f t="shared" si="318"/>
        <v>#N/A</v>
      </c>
      <c r="AF800" s="6" t="e">
        <f t="shared" si="319"/>
        <v>#N/A</v>
      </c>
      <c r="AG800" s="6" t="str">
        <f t="shared" si="320"/>
        <v/>
      </c>
      <c r="AH800" s="6">
        <f t="shared" si="321"/>
        <v>1</v>
      </c>
      <c r="AI800" s="6" t="e">
        <f t="shared" si="322"/>
        <v>#N/A</v>
      </c>
      <c r="AJ800" s="6" t="e">
        <f t="shared" si="323"/>
        <v>#N/A</v>
      </c>
      <c r="AK800" s="6" t="e">
        <f t="shared" si="324"/>
        <v>#N/A</v>
      </c>
      <c r="AL800" s="6" t="e">
        <f t="shared" si="325"/>
        <v>#N/A</v>
      </c>
      <c r="AM800" s="7" t="str">
        <f t="shared" si="326"/>
        <v xml:space="preserve"> </v>
      </c>
      <c r="AN800" s="6" t="e">
        <f t="shared" si="327"/>
        <v>#N/A</v>
      </c>
      <c r="AO800" s="6"/>
      <c r="AP800" s="6"/>
      <c r="AQ800" s="6"/>
      <c r="AR800" s="6"/>
      <c r="AS800" s="6"/>
      <c r="AT800" s="6"/>
      <c r="AU800" s="6"/>
      <c r="AV800" s="6"/>
      <c r="AW800" s="6">
        <f t="shared" si="328"/>
        <v>0</v>
      </c>
      <c r="AX800" s="6" t="e">
        <f t="shared" si="329"/>
        <v>#N/A</v>
      </c>
      <c r="AY800" s="6" t="str">
        <f t="shared" si="330"/>
        <v/>
      </c>
      <c r="AZ800" s="6" t="str">
        <f t="shared" si="331"/>
        <v/>
      </c>
      <c r="BA800" s="6" t="str">
        <f t="shared" si="332"/>
        <v/>
      </c>
      <c r="BB800" s="6" t="str">
        <f t="shared" si="333"/>
        <v/>
      </c>
      <c r="BC800" s="40"/>
      <c r="BI800"/>
      <c r="CS800" s="286"/>
      <c r="CT800" s="288"/>
      <c r="CU800" s="331" t="str">
        <f t="shared" si="312"/>
        <v/>
      </c>
      <c r="CV800" s="1" t="str">
        <f t="shared" si="334"/>
        <v/>
      </c>
      <c r="CW800" s="1" t="str">
        <f t="shared" si="335"/>
        <v/>
      </c>
      <c r="CZ800" s="343" t="str">
        <f t="shared" si="313"/>
        <v/>
      </c>
    </row>
    <row r="801" spans="1:104" s="1" customFormat="1" ht="13.5" customHeight="1" x14ac:dyDescent="0.2">
      <c r="A801" s="61">
        <v>786</v>
      </c>
      <c r="B801" s="218"/>
      <c r="C801" s="218"/>
      <c r="D801" s="218"/>
      <c r="E801" s="218"/>
      <c r="F801" s="218"/>
      <c r="G801" s="218"/>
      <c r="H801" s="218"/>
      <c r="I801" s="218"/>
      <c r="J801" s="218"/>
      <c r="K801" s="218"/>
      <c r="L801" s="219"/>
      <c r="M801" s="218"/>
      <c r="N801" s="254"/>
      <c r="O801" s="255"/>
      <c r="P801" s="293" t="str">
        <f>IF(G801="R",IF(OR(AND(実績自動車一覧!H801=SUM(実績事業所!$B$2-1),3&lt;実績自動車一覧!I801),AND(実績自動車一覧!H801=実績事業所!$B$2,4&gt;実績自動車一覧!I801)),"新規",""),"")</f>
        <v/>
      </c>
      <c r="Q801" s="290"/>
      <c r="R801" s="259"/>
      <c r="S801" s="204"/>
      <c r="T801" s="84"/>
      <c r="U801" s="85"/>
      <c r="V801" s="86"/>
      <c r="W801" s="87"/>
      <c r="X801" s="87"/>
      <c r="Y801" s="106"/>
      <c r="Z801" s="16"/>
      <c r="AA801" s="15" t="str">
        <f t="shared" si="314"/>
        <v/>
      </c>
      <c r="AB801" s="15" t="str">
        <f t="shared" si="315"/>
        <v/>
      </c>
      <c r="AC801" s="14" t="str">
        <f t="shared" si="316"/>
        <v/>
      </c>
      <c r="AD801" s="6" t="e">
        <f t="shared" si="317"/>
        <v>#N/A</v>
      </c>
      <c r="AE801" s="6" t="e">
        <f t="shared" si="318"/>
        <v>#N/A</v>
      </c>
      <c r="AF801" s="6" t="e">
        <f t="shared" si="319"/>
        <v>#N/A</v>
      </c>
      <c r="AG801" s="6" t="str">
        <f t="shared" si="320"/>
        <v/>
      </c>
      <c r="AH801" s="6">
        <f t="shared" si="321"/>
        <v>1</v>
      </c>
      <c r="AI801" s="6" t="e">
        <f t="shared" si="322"/>
        <v>#N/A</v>
      </c>
      <c r="AJ801" s="6" t="e">
        <f t="shared" si="323"/>
        <v>#N/A</v>
      </c>
      <c r="AK801" s="6" t="e">
        <f t="shared" si="324"/>
        <v>#N/A</v>
      </c>
      <c r="AL801" s="6" t="e">
        <f t="shared" si="325"/>
        <v>#N/A</v>
      </c>
      <c r="AM801" s="7" t="str">
        <f t="shared" si="326"/>
        <v xml:space="preserve"> </v>
      </c>
      <c r="AN801" s="6" t="e">
        <f t="shared" si="327"/>
        <v>#N/A</v>
      </c>
      <c r="AO801" s="6"/>
      <c r="AP801" s="6"/>
      <c r="AQ801" s="6"/>
      <c r="AR801" s="6"/>
      <c r="AS801" s="6"/>
      <c r="AT801" s="6"/>
      <c r="AU801" s="6"/>
      <c r="AV801" s="6"/>
      <c r="AW801" s="6">
        <f t="shared" si="328"/>
        <v>0</v>
      </c>
      <c r="AX801" s="6" t="e">
        <f t="shared" si="329"/>
        <v>#N/A</v>
      </c>
      <c r="AY801" s="6" t="str">
        <f t="shared" si="330"/>
        <v/>
      </c>
      <c r="AZ801" s="6" t="str">
        <f t="shared" si="331"/>
        <v/>
      </c>
      <c r="BA801" s="6" t="str">
        <f t="shared" si="332"/>
        <v/>
      </c>
      <c r="BB801" s="6" t="str">
        <f t="shared" si="333"/>
        <v/>
      </c>
      <c r="BC801" s="40"/>
      <c r="BI801"/>
      <c r="CS801" s="286"/>
      <c r="CT801" s="288"/>
      <c r="CU801" s="331" t="str">
        <f t="shared" si="312"/>
        <v/>
      </c>
      <c r="CV801" s="1" t="str">
        <f t="shared" si="334"/>
        <v/>
      </c>
      <c r="CW801" s="1" t="str">
        <f t="shared" si="335"/>
        <v/>
      </c>
      <c r="CZ801" s="343" t="str">
        <f t="shared" si="313"/>
        <v/>
      </c>
    </row>
    <row r="802" spans="1:104" s="1" customFormat="1" ht="13.5" customHeight="1" x14ac:dyDescent="0.2">
      <c r="A802" s="61">
        <v>787</v>
      </c>
      <c r="B802" s="218"/>
      <c r="C802" s="218"/>
      <c r="D802" s="218"/>
      <c r="E802" s="218"/>
      <c r="F802" s="218"/>
      <c r="G802" s="218"/>
      <c r="H802" s="218"/>
      <c r="I802" s="218"/>
      <c r="J802" s="218"/>
      <c r="K802" s="218"/>
      <c r="L802" s="219"/>
      <c r="M802" s="218"/>
      <c r="N802" s="254"/>
      <c r="O802" s="255"/>
      <c r="P802" s="293" t="str">
        <f>IF(G802="R",IF(OR(AND(実績自動車一覧!H802=SUM(実績事業所!$B$2-1),3&lt;実績自動車一覧!I802),AND(実績自動車一覧!H802=実績事業所!$B$2,4&gt;実績自動車一覧!I802)),"新規",""),"")</f>
        <v/>
      </c>
      <c r="Q802" s="290"/>
      <c r="R802" s="259"/>
      <c r="S802" s="204"/>
      <c r="T802" s="84"/>
      <c r="U802" s="85"/>
      <c r="V802" s="86"/>
      <c r="W802" s="87"/>
      <c r="X802" s="87"/>
      <c r="Y802" s="106"/>
      <c r="Z802" s="16"/>
      <c r="AA802" s="15" t="str">
        <f t="shared" si="314"/>
        <v/>
      </c>
      <c r="AB802" s="15" t="str">
        <f t="shared" si="315"/>
        <v/>
      </c>
      <c r="AC802" s="14" t="str">
        <f t="shared" si="316"/>
        <v/>
      </c>
      <c r="AD802" s="6" t="e">
        <f t="shared" si="317"/>
        <v>#N/A</v>
      </c>
      <c r="AE802" s="6" t="e">
        <f t="shared" si="318"/>
        <v>#N/A</v>
      </c>
      <c r="AF802" s="6" t="e">
        <f t="shared" si="319"/>
        <v>#N/A</v>
      </c>
      <c r="AG802" s="6" t="str">
        <f t="shared" si="320"/>
        <v/>
      </c>
      <c r="AH802" s="6">
        <f t="shared" si="321"/>
        <v>1</v>
      </c>
      <c r="AI802" s="6" t="e">
        <f t="shared" si="322"/>
        <v>#N/A</v>
      </c>
      <c r="AJ802" s="6" t="e">
        <f t="shared" si="323"/>
        <v>#N/A</v>
      </c>
      <c r="AK802" s="6" t="e">
        <f t="shared" si="324"/>
        <v>#N/A</v>
      </c>
      <c r="AL802" s="6" t="e">
        <f t="shared" si="325"/>
        <v>#N/A</v>
      </c>
      <c r="AM802" s="7" t="str">
        <f t="shared" si="326"/>
        <v xml:space="preserve"> </v>
      </c>
      <c r="AN802" s="6" t="e">
        <f t="shared" si="327"/>
        <v>#N/A</v>
      </c>
      <c r="AO802" s="6"/>
      <c r="AP802" s="6"/>
      <c r="AQ802" s="6"/>
      <c r="AR802" s="6"/>
      <c r="AS802" s="6"/>
      <c r="AT802" s="6"/>
      <c r="AU802" s="6"/>
      <c r="AV802" s="6"/>
      <c r="AW802" s="6">
        <f t="shared" si="328"/>
        <v>0</v>
      </c>
      <c r="AX802" s="6" t="e">
        <f t="shared" si="329"/>
        <v>#N/A</v>
      </c>
      <c r="AY802" s="6" t="str">
        <f t="shared" si="330"/>
        <v/>
      </c>
      <c r="AZ802" s="6" t="str">
        <f t="shared" si="331"/>
        <v/>
      </c>
      <c r="BA802" s="6" t="str">
        <f t="shared" si="332"/>
        <v/>
      </c>
      <c r="BB802" s="6" t="str">
        <f t="shared" si="333"/>
        <v/>
      </c>
      <c r="BC802" s="40"/>
      <c r="BI802"/>
      <c r="CS802" s="286"/>
      <c r="CT802" s="288"/>
      <c r="CU802" s="331" t="str">
        <f t="shared" si="312"/>
        <v/>
      </c>
      <c r="CV802" s="1" t="str">
        <f t="shared" si="334"/>
        <v/>
      </c>
      <c r="CW802" s="1" t="str">
        <f t="shared" si="335"/>
        <v/>
      </c>
      <c r="CZ802" s="343" t="str">
        <f t="shared" si="313"/>
        <v/>
      </c>
    </row>
    <row r="803" spans="1:104" s="1" customFormat="1" ht="13.5" customHeight="1" x14ac:dyDescent="0.2">
      <c r="A803" s="61">
        <v>788</v>
      </c>
      <c r="B803" s="218"/>
      <c r="C803" s="218"/>
      <c r="D803" s="218"/>
      <c r="E803" s="218"/>
      <c r="F803" s="218"/>
      <c r="G803" s="218"/>
      <c r="H803" s="218"/>
      <c r="I803" s="218"/>
      <c r="J803" s="218"/>
      <c r="K803" s="218"/>
      <c r="L803" s="219"/>
      <c r="M803" s="218"/>
      <c r="N803" s="254"/>
      <c r="O803" s="255"/>
      <c r="P803" s="293" t="str">
        <f>IF(G803="R",IF(OR(AND(実績自動車一覧!H803=SUM(実績事業所!$B$2-1),3&lt;実績自動車一覧!I803),AND(実績自動車一覧!H803=実績事業所!$B$2,4&gt;実績自動車一覧!I803)),"新規",""),"")</f>
        <v/>
      </c>
      <c r="Q803" s="290"/>
      <c r="R803" s="259"/>
      <c r="S803" s="204"/>
      <c r="T803" s="84"/>
      <c r="U803" s="85"/>
      <c r="V803" s="86"/>
      <c r="W803" s="87"/>
      <c r="X803" s="87"/>
      <c r="Y803" s="106"/>
      <c r="Z803" s="16"/>
      <c r="AA803" s="15" t="str">
        <f t="shared" si="314"/>
        <v/>
      </c>
      <c r="AB803" s="15" t="str">
        <f t="shared" si="315"/>
        <v/>
      </c>
      <c r="AC803" s="14" t="str">
        <f t="shared" si="316"/>
        <v/>
      </c>
      <c r="AD803" s="6" t="e">
        <f t="shared" si="317"/>
        <v>#N/A</v>
      </c>
      <c r="AE803" s="6" t="e">
        <f t="shared" si="318"/>
        <v>#N/A</v>
      </c>
      <c r="AF803" s="6" t="e">
        <f t="shared" si="319"/>
        <v>#N/A</v>
      </c>
      <c r="AG803" s="6" t="str">
        <f t="shared" si="320"/>
        <v/>
      </c>
      <c r="AH803" s="6">
        <f t="shared" si="321"/>
        <v>1</v>
      </c>
      <c r="AI803" s="6" t="e">
        <f t="shared" si="322"/>
        <v>#N/A</v>
      </c>
      <c r="AJ803" s="6" t="e">
        <f t="shared" si="323"/>
        <v>#N/A</v>
      </c>
      <c r="AK803" s="6" t="e">
        <f t="shared" si="324"/>
        <v>#N/A</v>
      </c>
      <c r="AL803" s="6" t="e">
        <f t="shared" si="325"/>
        <v>#N/A</v>
      </c>
      <c r="AM803" s="7" t="str">
        <f t="shared" si="326"/>
        <v xml:space="preserve"> </v>
      </c>
      <c r="AN803" s="6" t="e">
        <f t="shared" si="327"/>
        <v>#N/A</v>
      </c>
      <c r="AO803" s="6"/>
      <c r="AP803" s="6"/>
      <c r="AQ803" s="6"/>
      <c r="AR803" s="6"/>
      <c r="AS803" s="6"/>
      <c r="AT803" s="6"/>
      <c r="AU803" s="6"/>
      <c r="AV803" s="6"/>
      <c r="AW803" s="6">
        <f t="shared" si="328"/>
        <v>0</v>
      </c>
      <c r="AX803" s="6" t="e">
        <f t="shared" si="329"/>
        <v>#N/A</v>
      </c>
      <c r="AY803" s="6" t="str">
        <f t="shared" si="330"/>
        <v/>
      </c>
      <c r="AZ803" s="6" t="str">
        <f t="shared" si="331"/>
        <v/>
      </c>
      <c r="BA803" s="6" t="str">
        <f t="shared" si="332"/>
        <v/>
      </c>
      <c r="BB803" s="6" t="str">
        <f t="shared" si="333"/>
        <v/>
      </c>
      <c r="BC803" s="40"/>
      <c r="BI803"/>
      <c r="CS803" s="286"/>
      <c r="CT803" s="288"/>
      <c r="CU803" s="331" t="str">
        <f t="shared" si="312"/>
        <v/>
      </c>
      <c r="CV803" s="1" t="str">
        <f t="shared" si="334"/>
        <v/>
      </c>
      <c r="CW803" s="1" t="str">
        <f t="shared" si="335"/>
        <v/>
      </c>
      <c r="CZ803" s="343" t="str">
        <f t="shared" si="313"/>
        <v/>
      </c>
    </row>
    <row r="804" spans="1:104" s="1" customFormat="1" ht="13.5" customHeight="1" x14ac:dyDescent="0.2">
      <c r="A804" s="61">
        <v>789</v>
      </c>
      <c r="B804" s="218"/>
      <c r="C804" s="218"/>
      <c r="D804" s="218"/>
      <c r="E804" s="218"/>
      <c r="F804" s="218"/>
      <c r="G804" s="218"/>
      <c r="H804" s="218"/>
      <c r="I804" s="218"/>
      <c r="J804" s="218"/>
      <c r="K804" s="218"/>
      <c r="L804" s="219"/>
      <c r="M804" s="218"/>
      <c r="N804" s="254"/>
      <c r="O804" s="255"/>
      <c r="P804" s="293" t="str">
        <f>IF(G804="R",IF(OR(AND(実績自動車一覧!H804=SUM(実績事業所!$B$2-1),3&lt;実績自動車一覧!I804),AND(実績自動車一覧!H804=実績事業所!$B$2,4&gt;実績自動車一覧!I804)),"新規",""),"")</f>
        <v/>
      </c>
      <c r="Q804" s="290"/>
      <c r="R804" s="259"/>
      <c r="S804" s="204"/>
      <c r="T804" s="84"/>
      <c r="U804" s="85"/>
      <c r="V804" s="86"/>
      <c r="W804" s="87"/>
      <c r="X804" s="87"/>
      <c r="Y804" s="106"/>
      <c r="Z804" s="16"/>
      <c r="AA804" s="15" t="str">
        <f t="shared" si="314"/>
        <v/>
      </c>
      <c r="AB804" s="15" t="str">
        <f t="shared" si="315"/>
        <v/>
      </c>
      <c r="AC804" s="14" t="str">
        <f t="shared" si="316"/>
        <v/>
      </c>
      <c r="AD804" s="6" t="e">
        <f t="shared" si="317"/>
        <v>#N/A</v>
      </c>
      <c r="AE804" s="6" t="e">
        <f t="shared" si="318"/>
        <v>#N/A</v>
      </c>
      <c r="AF804" s="6" t="e">
        <f t="shared" si="319"/>
        <v>#N/A</v>
      </c>
      <c r="AG804" s="6" t="str">
        <f t="shared" si="320"/>
        <v/>
      </c>
      <c r="AH804" s="6">
        <f t="shared" si="321"/>
        <v>1</v>
      </c>
      <c r="AI804" s="6" t="e">
        <f t="shared" si="322"/>
        <v>#N/A</v>
      </c>
      <c r="AJ804" s="6" t="e">
        <f t="shared" si="323"/>
        <v>#N/A</v>
      </c>
      <c r="AK804" s="6" t="e">
        <f t="shared" si="324"/>
        <v>#N/A</v>
      </c>
      <c r="AL804" s="6" t="e">
        <f t="shared" si="325"/>
        <v>#N/A</v>
      </c>
      <c r="AM804" s="7" t="str">
        <f t="shared" si="326"/>
        <v xml:space="preserve"> </v>
      </c>
      <c r="AN804" s="6" t="e">
        <f t="shared" si="327"/>
        <v>#N/A</v>
      </c>
      <c r="AO804" s="6"/>
      <c r="AP804" s="6"/>
      <c r="AQ804" s="6"/>
      <c r="AR804" s="6"/>
      <c r="AS804" s="6"/>
      <c r="AT804" s="6"/>
      <c r="AU804" s="6"/>
      <c r="AV804" s="6"/>
      <c r="AW804" s="6">
        <f t="shared" si="328"/>
        <v>0</v>
      </c>
      <c r="AX804" s="6" t="e">
        <f t="shared" si="329"/>
        <v>#N/A</v>
      </c>
      <c r="AY804" s="6" t="str">
        <f t="shared" si="330"/>
        <v/>
      </c>
      <c r="AZ804" s="6" t="str">
        <f t="shared" si="331"/>
        <v/>
      </c>
      <c r="BA804" s="6" t="str">
        <f t="shared" si="332"/>
        <v/>
      </c>
      <c r="BB804" s="6" t="str">
        <f t="shared" si="333"/>
        <v/>
      </c>
      <c r="BC804" s="40"/>
      <c r="BI804"/>
      <c r="CS804" s="286"/>
      <c r="CT804" s="288"/>
      <c r="CU804" s="331" t="str">
        <f t="shared" si="312"/>
        <v/>
      </c>
      <c r="CV804" s="1" t="str">
        <f t="shared" si="334"/>
        <v/>
      </c>
      <c r="CW804" s="1" t="str">
        <f t="shared" si="335"/>
        <v/>
      </c>
      <c r="CZ804" s="343" t="str">
        <f t="shared" si="313"/>
        <v/>
      </c>
    </row>
    <row r="805" spans="1:104" s="1" customFormat="1" ht="13.5" customHeight="1" x14ac:dyDescent="0.2">
      <c r="A805" s="61">
        <v>790</v>
      </c>
      <c r="B805" s="218"/>
      <c r="C805" s="218"/>
      <c r="D805" s="218"/>
      <c r="E805" s="218"/>
      <c r="F805" s="218"/>
      <c r="G805" s="218"/>
      <c r="H805" s="218"/>
      <c r="I805" s="218"/>
      <c r="J805" s="218"/>
      <c r="K805" s="218"/>
      <c r="L805" s="219"/>
      <c r="M805" s="218"/>
      <c r="N805" s="254"/>
      <c r="O805" s="255"/>
      <c r="P805" s="293" t="str">
        <f>IF(G805="R",IF(OR(AND(実績自動車一覧!H805=SUM(実績事業所!$B$2-1),3&lt;実績自動車一覧!I805),AND(実績自動車一覧!H805=実績事業所!$B$2,4&gt;実績自動車一覧!I805)),"新規",""),"")</f>
        <v/>
      </c>
      <c r="Q805" s="290"/>
      <c r="R805" s="259"/>
      <c r="S805" s="204"/>
      <c r="T805" s="84"/>
      <c r="U805" s="85"/>
      <c r="V805" s="86"/>
      <c r="W805" s="87"/>
      <c r="X805" s="87"/>
      <c r="Y805" s="106"/>
      <c r="Z805" s="16"/>
      <c r="AA805" s="15" t="str">
        <f t="shared" si="314"/>
        <v/>
      </c>
      <c r="AB805" s="15" t="str">
        <f t="shared" si="315"/>
        <v/>
      </c>
      <c r="AC805" s="14" t="str">
        <f t="shared" si="316"/>
        <v/>
      </c>
      <c r="AD805" s="6" t="e">
        <f t="shared" si="317"/>
        <v>#N/A</v>
      </c>
      <c r="AE805" s="6" t="e">
        <f t="shared" si="318"/>
        <v>#N/A</v>
      </c>
      <c r="AF805" s="6" t="e">
        <f t="shared" si="319"/>
        <v>#N/A</v>
      </c>
      <c r="AG805" s="6" t="str">
        <f t="shared" si="320"/>
        <v/>
      </c>
      <c r="AH805" s="6">
        <f t="shared" si="321"/>
        <v>1</v>
      </c>
      <c r="AI805" s="6" t="e">
        <f t="shared" si="322"/>
        <v>#N/A</v>
      </c>
      <c r="AJ805" s="6" t="e">
        <f t="shared" si="323"/>
        <v>#N/A</v>
      </c>
      <c r="AK805" s="6" t="e">
        <f t="shared" si="324"/>
        <v>#N/A</v>
      </c>
      <c r="AL805" s="6" t="e">
        <f t="shared" si="325"/>
        <v>#N/A</v>
      </c>
      <c r="AM805" s="7" t="str">
        <f t="shared" si="326"/>
        <v xml:space="preserve"> </v>
      </c>
      <c r="AN805" s="6" t="e">
        <f t="shared" si="327"/>
        <v>#N/A</v>
      </c>
      <c r="AO805" s="6"/>
      <c r="AP805" s="6"/>
      <c r="AQ805" s="6"/>
      <c r="AR805" s="6"/>
      <c r="AS805" s="6"/>
      <c r="AT805" s="6"/>
      <c r="AU805" s="6"/>
      <c r="AV805" s="6"/>
      <c r="AW805" s="6">
        <f t="shared" si="328"/>
        <v>0</v>
      </c>
      <c r="AX805" s="6" t="e">
        <f t="shared" si="329"/>
        <v>#N/A</v>
      </c>
      <c r="AY805" s="6" t="str">
        <f t="shared" si="330"/>
        <v/>
      </c>
      <c r="AZ805" s="6" t="str">
        <f t="shared" si="331"/>
        <v/>
      </c>
      <c r="BA805" s="6" t="str">
        <f t="shared" si="332"/>
        <v/>
      </c>
      <c r="BB805" s="6" t="str">
        <f t="shared" si="333"/>
        <v/>
      </c>
      <c r="BC805" s="40"/>
      <c r="BI805"/>
      <c r="CS805" s="286"/>
      <c r="CT805" s="288"/>
      <c r="CU805" s="331" t="str">
        <f t="shared" si="312"/>
        <v/>
      </c>
      <c r="CV805" s="1" t="str">
        <f t="shared" si="334"/>
        <v/>
      </c>
      <c r="CW805" s="1" t="str">
        <f t="shared" si="335"/>
        <v/>
      </c>
      <c r="CZ805" s="343" t="str">
        <f t="shared" si="313"/>
        <v/>
      </c>
    </row>
    <row r="806" spans="1:104" s="1" customFormat="1" ht="13.5" customHeight="1" x14ac:dyDescent="0.2">
      <c r="A806" s="61">
        <v>791</v>
      </c>
      <c r="B806" s="218"/>
      <c r="C806" s="218"/>
      <c r="D806" s="218"/>
      <c r="E806" s="218"/>
      <c r="F806" s="218"/>
      <c r="G806" s="218"/>
      <c r="H806" s="218"/>
      <c r="I806" s="218"/>
      <c r="J806" s="218"/>
      <c r="K806" s="218"/>
      <c r="L806" s="219"/>
      <c r="M806" s="218"/>
      <c r="N806" s="254"/>
      <c r="O806" s="255"/>
      <c r="P806" s="293" t="str">
        <f>IF(G806="R",IF(OR(AND(実績自動車一覧!H806=SUM(実績事業所!$B$2-1),3&lt;実績自動車一覧!I806),AND(実績自動車一覧!H806=実績事業所!$B$2,4&gt;実績自動車一覧!I806)),"新規",""),"")</f>
        <v/>
      </c>
      <c r="Q806" s="290"/>
      <c r="R806" s="259"/>
      <c r="S806" s="204"/>
      <c r="T806" s="84"/>
      <c r="U806" s="85"/>
      <c r="V806" s="86"/>
      <c r="W806" s="87"/>
      <c r="X806" s="87"/>
      <c r="Y806" s="106"/>
      <c r="Z806" s="16"/>
      <c r="AA806" s="15" t="str">
        <f t="shared" si="314"/>
        <v/>
      </c>
      <c r="AB806" s="15" t="str">
        <f t="shared" si="315"/>
        <v/>
      </c>
      <c r="AC806" s="14" t="str">
        <f t="shared" si="316"/>
        <v/>
      </c>
      <c r="AD806" s="6" t="e">
        <f t="shared" si="317"/>
        <v>#N/A</v>
      </c>
      <c r="AE806" s="6" t="e">
        <f t="shared" si="318"/>
        <v>#N/A</v>
      </c>
      <c r="AF806" s="6" t="e">
        <f t="shared" si="319"/>
        <v>#N/A</v>
      </c>
      <c r="AG806" s="6" t="str">
        <f t="shared" si="320"/>
        <v/>
      </c>
      <c r="AH806" s="6">
        <f t="shared" si="321"/>
        <v>1</v>
      </c>
      <c r="AI806" s="6" t="e">
        <f t="shared" si="322"/>
        <v>#N/A</v>
      </c>
      <c r="AJ806" s="6" t="e">
        <f t="shared" si="323"/>
        <v>#N/A</v>
      </c>
      <c r="AK806" s="6" t="e">
        <f t="shared" si="324"/>
        <v>#N/A</v>
      </c>
      <c r="AL806" s="6" t="e">
        <f t="shared" si="325"/>
        <v>#N/A</v>
      </c>
      <c r="AM806" s="7" t="str">
        <f t="shared" si="326"/>
        <v xml:space="preserve"> </v>
      </c>
      <c r="AN806" s="6" t="e">
        <f t="shared" si="327"/>
        <v>#N/A</v>
      </c>
      <c r="AO806" s="6"/>
      <c r="AP806" s="6"/>
      <c r="AQ806" s="6"/>
      <c r="AR806" s="6"/>
      <c r="AS806" s="6"/>
      <c r="AT806" s="6"/>
      <c r="AU806" s="6"/>
      <c r="AV806" s="6"/>
      <c r="AW806" s="6">
        <f t="shared" si="328"/>
        <v>0</v>
      </c>
      <c r="AX806" s="6" t="e">
        <f t="shared" si="329"/>
        <v>#N/A</v>
      </c>
      <c r="AY806" s="6" t="str">
        <f t="shared" si="330"/>
        <v/>
      </c>
      <c r="AZ806" s="6" t="str">
        <f t="shared" si="331"/>
        <v/>
      </c>
      <c r="BA806" s="6" t="str">
        <f t="shared" si="332"/>
        <v/>
      </c>
      <c r="BB806" s="6" t="str">
        <f t="shared" si="333"/>
        <v/>
      </c>
      <c r="BC806" s="40"/>
      <c r="BI806"/>
      <c r="CS806" s="286"/>
      <c r="CT806" s="288"/>
      <c r="CU806" s="331" t="str">
        <f t="shared" si="312"/>
        <v/>
      </c>
      <c r="CV806" s="1" t="str">
        <f t="shared" si="334"/>
        <v/>
      </c>
      <c r="CW806" s="1" t="str">
        <f t="shared" si="335"/>
        <v/>
      </c>
      <c r="CZ806" s="343" t="str">
        <f t="shared" si="313"/>
        <v/>
      </c>
    </row>
    <row r="807" spans="1:104" s="1" customFormat="1" ht="13.5" customHeight="1" x14ac:dyDescent="0.2">
      <c r="A807" s="61">
        <v>792</v>
      </c>
      <c r="B807" s="218"/>
      <c r="C807" s="218"/>
      <c r="D807" s="218"/>
      <c r="E807" s="218"/>
      <c r="F807" s="218"/>
      <c r="G807" s="218"/>
      <c r="H807" s="218"/>
      <c r="I807" s="218"/>
      <c r="J807" s="218"/>
      <c r="K807" s="218"/>
      <c r="L807" s="219"/>
      <c r="M807" s="218"/>
      <c r="N807" s="254"/>
      <c r="O807" s="255"/>
      <c r="P807" s="293" t="str">
        <f>IF(G807="R",IF(OR(AND(実績自動車一覧!H807=SUM(実績事業所!$B$2-1),3&lt;実績自動車一覧!I807),AND(実績自動車一覧!H807=実績事業所!$B$2,4&gt;実績自動車一覧!I807)),"新規",""),"")</f>
        <v/>
      </c>
      <c r="Q807" s="290"/>
      <c r="R807" s="259"/>
      <c r="S807" s="204"/>
      <c r="T807" s="84"/>
      <c r="U807" s="85"/>
      <c r="V807" s="86"/>
      <c r="W807" s="87"/>
      <c r="X807" s="87"/>
      <c r="Y807" s="106"/>
      <c r="Z807" s="16"/>
      <c r="AA807" s="15" t="str">
        <f t="shared" si="314"/>
        <v/>
      </c>
      <c r="AB807" s="15" t="str">
        <f t="shared" si="315"/>
        <v/>
      </c>
      <c r="AC807" s="14" t="str">
        <f t="shared" si="316"/>
        <v/>
      </c>
      <c r="AD807" s="6" t="e">
        <f t="shared" si="317"/>
        <v>#N/A</v>
      </c>
      <c r="AE807" s="6" t="e">
        <f t="shared" si="318"/>
        <v>#N/A</v>
      </c>
      <c r="AF807" s="6" t="e">
        <f t="shared" si="319"/>
        <v>#N/A</v>
      </c>
      <c r="AG807" s="6" t="str">
        <f t="shared" si="320"/>
        <v/>
      </c>
      <c r="AH807" s="6">
        <f t="shared" si="321"/>
        <v>1</v>
      </c>
      <c r="AI807" s="6" t="e">
        <f t="shared" si="322"/>
        <v>#N/A</v>
      </c>
      <c r="AJ807" s="6" t="e">
        <f t="shared" si="323"/>
        <v>#N/A</v>
      </c>
      <c r="AK807" s="6" t="e">
        <f t="shared" si="324"/>
        <v>#N/A</v>
      </c>
      <c r="AL807" s="6" t="e">
        <f t="shared" si="325"/>
        <v>#N/A</v>
      </c>
      <c r="AM807" s="7" t="str">
        <f t="shared" si="326"/>
        <v xml:space="preserve"> </v>
      </c>
      <c r="AN807" s="6" t="e">
        <f t="shared" si="327"/>
        <v>#N/A</v>
      </c>
      <c r="AO807" s="6"/>
      <c r="AP807" s="6"/>
      <c r="AQ807" s="6"/>
      <c r="AR807" s="6"/>
      <c r="AS807" s="6"/>
      <c r="AT807" s="6"/>
      <c r="AU807" s="6"/>
      <c r="AV807" s="6"/>
      <c r="AW807" s="6">
        <f t="shared" si="328"/>
        <v>0</v>
      </c>
      <c r="AX807" s="6" t="e">
        <f t="shared" si="329"/>
        <v>#N/A</v>
      </c>
      <c r="AY807" s="6" t="str">
        <f t="shared" si="330"/>
        <v/>
      </c>
      <c r="AZ807" s="6" t="str">
        <f t="shared" si="331"/>
        <v/>
      </c>
      <c r="BA807" s="6" t="str">
        <f t="shared" si="332"/>
        <v/>
      </c>
      <c r="BB807" s="6" t="str">
        <f t="shared" si="333"/>
        <v/>
      </c>
      <c r="BC807" s="40"/>
      <c r="BI807"/>
      <c r="CS807" s="286"/>
      <c r="CT807" s="288"/>
      <c r="CU807" s="331" t="str">
        <f t="shared" si="312"/>
        <v/>
      </c>
      <c r="CV807" s="1" t="str">
        <f t="shared" si="334"/>
        <v/>
      </c>
      <c r="CW807" s="1" t="str">
        <f t="shared" si="335"/>
        <v/>
      </c>
      <c r="CZ807" s="343" t="str">
        <f t="shared" si="313"/>
        <v/>
      </c>
    </row>
    <row r="808" spans="1:104" s="1" customFormat="1" ht="13.5" customHeight="1" x14ac:dyDescent="0.2">
      <c r="A808" s="61">
        <v>793</v>
      </c>
      <c r="B808" s="218"/>
      <c r="C808" s="218"/>
      <c r="D808" s="218"/>
      <c r="E808" s="218"/>
      <c r="F808" s="218"/>
      <c r="G808" s="218"/>
      <c r="H808" s="218"/>
      <c r="I808" s="218"/>
      <c r="J808" s="218"/>
      <c r="K808" s="218"/>
      <c r="L808" s="219"/>
      <c r="M808" s="218"/>
      <c r="N808" s="254"/>
      <c r="O808" s="255"/>
      <c r="P808" s="293" t="str">
        <f>IF(G808="R",IF(OR(AND(実績自動車一覧!H808=SUM(実績事業所!$B$2-1),3&lt;実績自動車一覧!I808),AND(実績自動車一覧!H808=実績事業所!$B$2,4&gt;実績自動車一覧!I808)),"新規",""),"")</f>
        <v/>
      </c>
      <c r="Q808" s="290"/>
      <c r="R808" s="259"/>
      <c r="S808" s="204"/>
      <c r="T808" s="84"/>
      <c r="U808" s="85"/>
      <c r="V808" s="86"/>
      <c r="W808" s="87"/>
      <c r="X808" s="87"/>
      <c r="Y808" s="106"/>
      <c r="Z808" s="16"/>
      <c r="AA808" s="15" t="str">
        <f t="shared" si="314"/>
        <v/>
      </c>
      <c r="AB808" s="15" t="str">
        <f t="shared" si="315"/>
        <v/>
      </c>
      <c r="AC808" s="14" t="str">
        <f t="shared" si="316"/>
        <v/>
      </c>
      <c r="AD808" s="6" t="e">
        <f t="shared" si="317"/>
        <v>#N/A</v>
      </c>
      <c r="AE808" s="6" t="e">
        <f t="shared" si="318"/>
        <v>#N/A</v>
      </c>
      <c r="AF808" s="6" t="e">
        <f t="shared" si="319"/>
        <v>#N/A</v>
      </c>
      <c r="AG808" s="6" t="str">
        <f t="shared" si="320"/>
        <v/>
      </c>
      <c r="AH808" s="6">
        <f t="shared" si="321"/>
        <v>1</v>
      </c>
      <c r="AI808" s="6" t="e">
        <f t="shared" si="322"/>
        <v>#N/A</v>
      </c>
      <c r="AJ808" s="6" t="e">
        <f t="shared" si="323"/>
        <v>#N/A</v>
      </c>
      <c r="AK808" s="6" t="e">
        <f t="shared" si="324"/>
        <v>#N/A</v>
      </c>
      <c r="AL808" s="6" t="e">
        <f t="shared" si="325"/>
        <v>#N/A</v>
      </c>
      <c r="AM808" s="7" t="str">
        <f t="shared" si="326"/>
        <v xml:space="preserve"> </v>
      </c>
      <c r="AN808" s="6" t="e">
        <f t="shared" si="327"/>
        <v>#N/A</v>
      </c>
      <c r="AO808" s="6"/>
      <c r="AP808" s="6"/>
      <c r="AQ808" s="6"/>
      <c r="AR808" s="6"/>
      <c r="AS808" s="6"/>
      <c r="AT808" s="6"/>
      <c r="AU808" s="6"/>
      <c r="AV808" s="6"/>
      <c r="AW808" s="6">
        <f t="shared" si="328"/>
        <v>0</v>
      </c>
      <c r="AX808" s="6" t="e">
        <f t="shared" si="329"/>
        <v>#N/A</v>
      </c>
      <c r="AY808" s="6" t="str">
        <f t="shared" si="330"/>
        <v/>
      </c>
      <c r="AZ808" s="6" t="str">
        <f t="shared" si="331"/>
        <v/>
      </c>
      <c r="BA808" s="6" t="str">
        <f t="shared" si="332"/>
        <v/>
      </c>
      <c r="BB808" s="6" t="str">
        <f t="shared" si="333"/>
        <v/>
      </c>
      <c r="BC808" s="40"/>
      <c r="BI808"/>
      <c r="CS808" s="286"/>
      <c r="CT808" s="288"/>
      <c r="CU808" s="331" t="str">
        <f t="shared" si="312"/>
        <v/>
      </c>
      <c r="CV808" s="1" t="str">
        <f t="shared" si="334"/>
        <v/>
      </c>
      <c r="CW808" s="1" t="str">
        <f t="shared" si="335"/>
        <v/>
      </c>
      <c r="CZ808" s="343" t="str">
        <f t="shared" si="313"/>
        <v/>
      </c>
    </row>
    <row r="809" spans="1:104" s="1" customFormat="1" ht="13.5" customHeight="1" x14ac:dyDescent="0.2">
      <c r="A809" s="61">
        <v>794</v>
      </c>
      <c r="B809" s="218"/>
      <c r="C809" s="218"/>
      <c r="D809" s="218"/>
      <c r="E809" s="218"/>
      <c r="F809" s="218"/>
      <c r="G809" s="218"/>
      <c r="H809" s="218"/>
      <c r="I809" s="218"/>
      <c r="J809" s="218"/>
      <c r="K809" s="218"/>
      <c r="L809" s="219"/>
      <c r="M809" s="218"/>
      <c r="N809" s="254"/>
      <c r="O809" s="255"/>
      <c r="P809" s="293" t="str">
        <f>IF(G809="R",IF(OR(AND(実績自動車一覧!H809=SUM(実績事業所!$B$2-1),3&lt;実績自動車一覧!I809),AND(実績自動車一覧!H809=実績事業所!$B$2,4&gt;実績自動車一覧!I809)),"新規",""),"")</f>
        <v/>
      </c>
      <c r="Q809" s="290"/>
      <c r="R809" s="259"/>
      <c r="S809" s="204"/>
      <c r="T809" s="84"/>
      <c r="U809" s="85"/>
      <c r="V809" s="86"/>
      <c r="W809" s="87"/>
      <c r="X809" s="87"/>
      <c r="Y809" s="106"/>
      <c r="Z809" s="16"/>
      <c r="AA809" s="15" t="str">
        <f t="shared" si="314"/>
        <v/>
      </c>
      <c r="AB809" s="15" t="str">
        <f t="shared" si="315"/>
        <v/>
      </c>
      <c r="AC809" s="14" t="str">
        <f t="shared" si="316"/>
        <v/>
      </c>
      <c r="AD809" s="6" t="e">
        <f t="shared" si="317"/>
        <v>#N/A</v>
      </c>
      <c r="AE809" s="6" t="e">
        <f t="shared" si="318"/>
        <v>#N/A</v>
      </c>
      <c r="AF809" s="6" t="e">
        <f t="shared" si="319"/>
        <v>#N/A</v>
      </c>
      <c r="AG809" s="6" t="str">
        <f t="shared" si="320"/>
        <v/>
      </c>
      <c r="AH809" s="6">
        <f t="shared" si="321"/>
        <v>1</v>
      </c>
      <c r="AI809" s="6" t="e">
        <f t="shared" si="322"/>
        <v>#N/A</v>
      </c>
      <c r="AJ809" s="6" t="e">
        <f t="shared" si="323"/>
        <v>#N/A</v>
      </c>
      <c r="AK809" s="6" t="e">
        <f t="shared" si="324"/>
        <v>#N/A</v>
      </c>
      <c r="AL809" s="6" t="e">
        <f t="shared" si="325"/>
        <v>#N/A</v>
      </c>
      <c r="AM809" s="7" t="str">
        <f t="shared" si="326"/>
        <v xml:space="preserve"> </v>
      </c>
      <c r="AN809" s="6" t="e">
        <f t="shared" si="327"/>
        <v>#N/A</v>
      </c>
      <c r="AO809" s="6"/>
      <c r="AP809" s="6"/>
      <c r="AQ809" s="6"/>
      <c r="AR809" s="6"/>
      <c r="AS809" s="6"/>
      <c r="AT809" s="6"/>
      <c r="AU809" s="6"/>
      <c r="AV809" s="6"/>
      <c r="AW809" s="6">
        <f t="shared" si="328"/>
        <v>0</v>
      </c>
      <c r="AX809" s="6" t="e">
        <f t="shared" si="329"/>
        <v>#N/A</v>
      </c>
      <c r="AY809" s="6" t="str">
        <f t="shared" si="330"/>
        <v/>
      </c>
      <c r="AZ809" s="6" t="str">
        <f t="shared" si="331"/>
        <v/>
      </c>
      <c r="BA809" s="6" t="str">
        <f t="shared" si="332"/>
        <v/>
      </c>
      <c r="BB809" s="6" t="str">
        <f t="shared" si="333"/>
        <v/>
      </c>
      <c r="BC809" s="40"/>
      <c r="BI809"/>
      <c r="CS809" s="286"/>
      <c r="CT809" s="288"/>
      <c r="CU809" s="331" t="str">
        <f t="shared" si="312"/>
        <v/>
      </c>
      <c r="CV809" s="1" t="str">
        <f t="shared" si="334"/>
        <v/>
      </c>
      <c r="CW809" s="1" t="str">
        <f t="shared" si="335"/>
        <v/>
      </c>
      <c r="CZ809" s="343" t="str">
        <f t="shared" si="313"/>
        <v/>
      </c>
    </row>
    <row r="810" spans="1:104" s="1" customFormat="1" ht="13.5" customHeight="1" x14ac:dyDescent="0.2">
      <c r="A810" s="61">
        <v>795</v>
      </c>
      <c r="B810" s="218"/>
      <c r="C810" s="218"/>
      <c r="D810" s="218"/>
      <c r="E810" s="218"/>
      <c r="F810" s="218"/>
      <c r="G810" s="218"/>
      <c r="H810" s="218"/>
      <c r="I810" s="218"/>
      <c r="J810" s="218"/>
      <c r="K810" s="218"/>
      <c r="L810" s="219"/>
      <c r="M810" s="218"/>
      <c r="N810" s="254"/>
      <c r="O810" s="255"/>
      <c r="P810" s="293" t="str">
        <f>IF(G810="R",IF(OR(AND(実績自動車一覧!H810=SUM(実績事業所!$B$2-1),3&lt;実績自動車一覧!I810),AND(実績自動車一覧!H810=実績事業所!$B$2,4&gt;実績自動車一覧!I810)),"新規",""),"")</f>
        <v/>
      </c>
      <c r="Q810" s="290"/>
      <c r="R810" s="259"/>
      <c r="S810" s="204"/>
      <c r="T810" s="84"/>
      <c r="U810" s="85"/>
      <c r="V810" s="86"/>
      <c r="W810" s="87"/>
      <c r="X810" s="87"/>
      <c r="Y810" s="106"/>
      <c r="Z810" s="16"/>
      <c r="AA810" s="15" t="str">
        <f t="shared" si="314"/>
        <v/>
      </c>
      <c r="AB810" s="15" t="str">
        <f t="shared" si="315"/>
        <v/>
      </c>
      <c r="AC810" s="14" t="str">
        <f t="shared" si="316"/>
        <v/>
      </c>
      <c r="AD810" s="6" t="e">
        <f t="shared" si="317"/>
        <v>#N/A</v>
      </c>
      <c r="AE810" s="6" t="e">
        <f t="shared" si="318"/>
        <v>#N/A</v>
      </c>
      <c r="AF810" s="6" t="e">
        <f t="shared" si="319"/>
        <v>#N/A</v>
      </c>
      <c r="AG810" s="6" t="str">
        <f t="shared" si="320"/>
        <v/>
      </c>
      <c r="AH810" s="6">
        <f t="shared" si="321"/>
        <v>1</v>
      </c>
      <c r="AI810" s="6" t="e">
        <f t="shared" si="322"/>
        <v>#N/A</v>
      </c>
      <c r="AJ810" s="6" t="e">
        <f t="shared" si="323"/>
        <v>#N/A</v>
      </c>
      <c r="AK810" s="6" t="e">
        <f t="shared" si="324"/>
        <v>#N/A</v>
      </c>
      <c r="AL810" s="6" t="e">
        <f t="shared" si="325"/>
        <v>#N/A</v>
      </c>
      <c r="AM810" s="7" t="str">
        <f t="shared" si="326"/>
        <v xml:space="preserve"> </v>
      </c>
      <c r="AN810" s="6" t="e">
        <f t="shared" si="327"/>
        <v>#N/A</v>
      </c>
      <c r="AO810" s="6"/>
      <c r="AP810" s="6"/>
      <c r="AQ810" s="6"/>
      <c r="AR810" s="6"/>
      <c r="AS810" s="6"/>
      <c r="AT810" s="6"/>
      <c r="AU810" s="6"/>
      <c r="AV810" s="6"/>
      <c r="AW810" s="6">
        <f t="shared" si="328"/>
        <v>0</v>
      </c>
      <c r="AX810" s="6" t="e">
        <f t="shared" si="329"/>
        <v>#N/A</v>
      </c>
      <c r="AY810" s="6" t="str">
        <f t="shared" si="330"/>
        <v/>
      </c>
      <c r="AZ810" s="6" t="str">
        <f t="shared" si="331"/>
        <v/>
      </c>
      <c r="BA810" s="6" t="str">
        <f t="shared" si="332"/>
        <v/>
      </c>
      <c r="BB810" s="6" t="str">
        <f t="shared" si="333"/>
        <v/>
      </c>
      <c r="BC810" s="40"/>
      <c r="BI810"/>
      <c r="CS810" s="286"/>
      <c r="CT810" s="288"/>
      <c r="CU810" s="331" t="str">
        <f t="shared" si="312"/>
        <v/>
      </c>
      <c r="CV810" s="1" t="str">
        <f t="shared" si="334"/>
        <v/>
      </c>
      <c r="CW810" s="1" t="str">
        <f t="shared" si="335"/>
        <v/>
      </c>
      <c r="CZ810" s="343" t="str">
        <f t="shared" si="313"/>
        <v/>
      </c>
    </row>
    <row r="811" spans="1:104" s="1" customFormat="1" ht="13.5" customHeight="1" x14ac:dyDescent="0.2">
      <c r="A811" s="61">
        <v>796</v>
      </c>
      <c r="B811" s="218"/>
      <c r="C811" s="218"/>
      <c r="D811" s="218"/>
      <c r="E811" s="218"/>
      <c r="F811" s="218"/>
      <c r="G811" s="218"/>
      <c r="H811" s="218"/>
      <c r="I811" s="218"/>
      <c r="J811" s="218"/>
      <c r="K811" s="218"/>
      <c r="L811" s="219"/>
      <c r="M811" s="218"/>
      <c r="N811" s="254"/>
      <c r="O811" s="255"/>
      <c r="P811" s="293" t="str">
        <f>IF(G811="R",IF(OR(AND(実績自動車一覧!H811=SUM(実績事業所!$B$2-1),3&lt;実績自動車一覧!I811),AND(実績自動車一覧!H811=実績事業所!$B$2,4&gt;実績自動車一覧!I811)),"新規",""),"")</f>
        <v/>
      </c>
      <c r="Q811" s="290"/>
      <c r="R811" s="259"/>
      <c r="S811" s="204"/>
      <c r="T811" s="84"/>
      <c r="U811" s="85"/>
      <c r="V811" s="86"/>
      <c r="W811" s="87"/>
      <c r="X811" s="87"/>
      <c r="Y811" s="106"/>
      <c r="Z811" s="16"/>
      <c r="AA811" s="15" t="str">
        <f t="shared" si="314"/>
        <v/>
      </c>
      <c r="AB811" s="15" t="str">
        <f t="shared" si="315"/>
        <v/>
      </c>
      <c r="AC811" s="14" t="str">
        <f t="shared" si="316"/>
        <v/>
      </c>
      <c r="AD811" s="6" t="e">
        <f t="shared" si="317"/>
        <v>#N/A</v>
      </c>
      <c r="AE811" s="6" t="e">
        <f t="shared" si="318"/>
        <v>#N/A</v>
      </c>
      <c r="AF811" s="6" t="e">
        <f t="shared" si="319"/>
        <v>#N/A</v>
      </c>
      <c r="AG811" s="6" t="str">
        <f t="shared" si="320"/>
        <v/>
      </c>
      <c r="AH811" s="6">
        <f t="shared" si="321"/>
        <v>1</v>
      </c>
      <c r="AI811" s="6" t="e">
        <f t="shared" si="322"/>
        <v>#N/A</v>
      </c>
      <c r="AJ811" s="6" t="e">
        <f t="shared" si="323"/>
        <v>#N/A</v>
      </c>
      <c r="AK811" s="6" t="e">
        <f t="shared" si="324"/>
        <v>#N/A</v>
      </c>
      <c r="AL811" s="6" t="e">
        <f t="shared" si="325"/>
        <v>#N/A</v>
      </c>
      <c r="AM811" s="7" t="str">
        <f t="shared" si="326"/>
        <v xml:space="preserve"> </v>
      </c>
      <c r="AN811" s="6" t="e">
        <f t="shared" si="327"/>
        <v>#N/A</v>
      </c>
      <c r="AO811" s="6"/>
      <c r="AP811" s="6"/>
      <c r="AQ811" s="6"/>
      <c r="AR811" s="6"/>
      <c r="AS811" s="6"/>
      <c r="AT811" s="6"/>
      <c r="AU811" s="6"/>
      <c r="AV811" s="6"/>
      <c r="AW811" s="6">
        <f t="shared" si="328"/>
        <v>0</v>
      </c>
      <c r="AX811" s="6" t="e">
        <f t="shared" si="329"/>
        <v>#N/A</v>
      </c>
      <c r="AY811" s="6" t="str">
        <f t="shared" si="330"/>
        <v/>
      </c>
      <c r="AZ811" s="6" t="str">
        <f t="shared" si="331"/>
        <v/>
      </c>
      <c r="BA811" s="6" t="str">
        <f t="shared" si="332"/>
        <v/>
      </c>
      <c r="BB811" s="6" t="str">
        <f t="shared" si="333"/>
        <v/>
      </c>
      <c r="BC811" s="40"/>
      <c r="BI811"/>
      <c r="CS811" s="286"/>
      <c r="CT811" s="288"/>
      <c r="CU811" s="331" t="str">
        <f t="shared" si="312"/>
        <v/>
      </c>
      <c r="CV811" s="1" t="str">
        <f t="shared" si="334"/>
        <v/>
      </c>
      <c r="CW811" s="1" t="str">
        <f t="shared" si="335"/>
        <v/>
      </c>
      <c r="CZ811" s="343" t="str">
        <f t="shared" si="313"/>
        <v/>
      </c>
    </row>
    <row r="812" spans="1:104" s="1" customFormat="1" ht="13.5" customHeight="1" x14ac:dyDescent="0.2">
      <c r="A812" s="61">
        <v>797</v>
      </c>
      <c r="B812" s="218"/>
      <c r="C812" s="218"/>
      <c r="D812" s="218"/>
      <c r="E812" s="218"/>
      <c r="F812" s="218"/>
      <c r="G812" s="218"/>
      <c r="H812" s="218"/>
      <c r="I812" s="218"/>
      <c r="J812" s="218"/>
      <c r="K812" s="218"/>
      <c r="L812" s="219"/>
      <c r="M812" s="218"/>
      <c r="N812" s="254"/>
      <c r="O812" s="255"/>
      <c r="P812" s="293" t="str">
        <f>IF(G812="R",IF(OR(AND(実績自動車一覧!H812=SUM(実績事業所!$B$2-1),3&lt;実績自動車一覧!I812),AND(実績自動車一覧!H812=実績事業所!$B$2,4&gt;実績自動車一覧!I812)),"新規",""),"")</f>
        <v/>
      </c>
      <c r="Q812" s="290"/>
      <c r="R812" s="259"/>
      <c r="S812" s="204"/>
      <c r="T812" s="84"/>
      <c r="U812" s="85"/>
      <c r="V812" s="86"/>
      <c r="W812" s="87"/>
      <c r="X812" s="87"/>
      <c r="Y812" s="106"/>
      <c r="Z812" s="16"/>
      <c r="AA812" s="15" t="str">
        <f t="shared" si="314"/>
        <v/>
      </c>
      <c r="AB812" s="15" t="str">
        <f t="shared" si="315"/>
        <v/>
      </c>
      <c r="AC812" s="14" t="str">
        <f t="shared" si="316"/>
        <v/>
      </c>
      <c r="AD812" s="6" t="e">
        <f t="shared" si="317"/>
        <v>#N/A</v>
      </c>
      <c r="AE812" s="6" t="e">
        <f t="shared" si="318"/>
        <v>#N/A</v>
      </c>
      <c r="AF812" s="6" t="e">
        <f t="shared" si="319"/>
        <v>#N/A</v>
      </c>
      <c r="AG812" s="6" t="str">
        <f t="shared" si="320"/>
        <v/>
      </c>
      <c r="AH812" s="6">
        <f t="shared" si="321"/>
        <v>1</v>
      </c>
      <c r="AI812" s="6" t="e">
        <f t="shared" si="322"/>
        <v>#N/A</v>
      </c>
      <c r="AJ812" s="6" t="e">
        <f t="shared" si="323"/>
        <v>#N/A</v>
      </c>
      <c r="AK812" s="6" t="e">
        <f t="shared" si="324"/>
        <v>#N/A</v>
      </c>
      <c r="AL812" s="6" t="e">
        <f t="shared" si="325"/>
        <v>#N/A</v>
      </c>
      <c r="AM812" s="7" t="str">
        <f t="shared" si="326"/>
        <v xml:space="preserve"> </v>
      </c>
      <c r="AN812" s="6" t="e">
        <f t="shared" si="327"/>
        <v>#N/A</v>
      </c>
      <c r="AO812" s="6"/>
      <c r="AP812" s="6"/>
      <c r="AQ812" s="6"/>
      <c r="AR812" s="6"/>
      <c r="AS812" s="6"/>
      <c r="AT812" s="6"/>
      <c r="AU812" s="6"/>
      <c r="AV812" s="6"/>
      <c r="AW812" s="6">
        <f t="shared" si="328"/>
        <v>0</v>
      </c>
      <c r="AX812" s="6" t="e">
        <f t="shared" si="329"/>
        <v>#N/A</v>
      </c>
      <c r="AY812" s="6" t="str">
        <f t="shared" si="330"/>
        <v/>
      </c>
      <c r="AZ812" s="6" t="str">
        <f t="shared" si="331"/>
        <v/>
      </c>
      <c r="BA812" s="6" t="str">
        <f t="shared" si="332"/>
        <v/>
      </c>
      <c r="BB812" s="6" t="str">
        <f t="shared" si="333"/>
        <v/>
      </c>
      <c r="BC812" s="40"/>
      <c r="BI812"/>
      <c r="CS812" s="286"/>
      <c r="CT812" s="288"/>
      <c r="CU812" s="331" t="str">
        <f t="shared" si="312"/>
        <v/>
      </c>
      <c r="CV812" s="1" t="str">
        <f t="shared" si="334"/>
        <v/>
      </c>
      <c r="CW812" s="1" t="str">
        <f t="shared" si="335"/>
        <v/>
      </c>
      <c r="CZ812" s="343" t="str">
        <f t="shared" si="313"/>
        <v/>
      </c>
    </row>
    <row r="813" spans="1:104" s="1" customFormat="1" ht="13.5" customHeight="1" x14ac:dyDescent="0.2">
      <c r="A813" s="61">
        <v>798</v>
      </c>
      <c r="B813" s="218"/>
      <c r="C813" s="218"/>
      <c r="D813" s="218"/>
      <c r="E813" s="218"/>
      <c r="F813" s="218"/>
      <c r="G813" s="218"/>
      <c r="H813" s="218"/>
      <c r="I813" s="218"/>
      <c r="J813" s="218"/>
      <c r="K813" s="218"/>
      <c r="L813" s="219"/>
      <c r="M813" s="218"/>
      <c r="N813" s="254"/>
      <c r="O813" s="255"/>
      <c r="P813" s="293" t="str">
        <f>IF(G813="R",IF(OR(AND(実績自動車一覧!H813=SUM(実績事業所!$B$2-1),3&lt;実績自動車一覧!I813),AND(実績自動車一覧!H813=実績事業所!$B$2,4&gt;実績自動車一覧!I813)),"新規",""),"")</f>
        <v/>
      </c>
      <c r="Q813" s="290"/>
      <c r="R813" s="259"/>
      <c r="S813" s="204"/>
      <c r="T813" s="84"/>
      <c r="U813" s="85"/>
      <c r="V813" s="86"/>
      <c r="W813" s="87"/>
      <c r="X813" s="87"/>
      <c r="Y813" s="106"/>
      <c r="Z813" s="16"/>
      <c r="AA813" s="15" t="str">
        <f t="shared" si="314"/>
        <v/>
      </c>
      <c r="AB813" s="15" t="str">
        <f t="shared" si="315"/>
        <v/>
      </c>
      <c r="AC813" s="14" t="str">
        <f t="shared" si="316"/>
        <v/>
      </c>
      <c r="AD813" s="6" t="e">
        <f t="shared" si="317"/>
        <v>#N/A</v>
      </c>
      <c r="AE813" s="6" t="e">
        <f t="shared" si="318"/>
        <v>#N/A</v>
      </c>
      <c r="AF813" s="6" t="e">
        <f t="shared" si="319"/>
        <v>#N/A</v>
      </c>
      <c r="AG813" s="6" t="str">
        <f t="shared" si="320"/>
        <v/>
      </c>
      <c r="AH813" s="6">
        <f t="shared" si="321"/>
        <v>1</v>
      </c>
      <c r="AI813" s="6" t="e">
        <f t="shared" si="322"/>
        <v>#N/A</v>
      </c>
      <c r="AJ813" s="6" t="e">
        <f t="shared" si="323"/>
        <v>#N/A</v>
      </c>
      <c r="AK813" s="6" t="e">
        <f t="shared" si="324"/>
        <v>#N/A</v>
      </c>
      <c r="AL813" s="6" t="e">
        <f t="shared" si="325"/>
        <v>#N/A</v>
      </c>
      <c r="AM813" s="7" t="str">
        <f t="shared" si="326"/>
        <v xml:space="preserve"> </v>
      </c>
      <c r="AN813" s="6" t="e">
        <f t="shared" si="327"/>
        <v>#N/A</v>
      </c>
      <c r="AO813" s="6"/>
      <c r="AP813" s="6"/>
      <c r="AQ813" s="6"/>
      <c r="AR813" s="6"/>
      <c r="AS813" s="6"/>
      <c r="AT813" s="6"/>
      <c r="AU813" s="6"/>
      <c r="AV813" s="6"/>
      <c r="AW813" s="6">
        <f t="shared" si="328"/>
        <v>0</v>
      </c>
      <c r="AX813" s="6" t="e">
        <f t="shared" si="329"/>
        <v>#N/A</v>
      </c>
      <c r="AY813" s="6" t="str">
        <f t="shared" si="330"/>
        <v/>
      </c>
      <c r="AZ813" s="6" t="str">
        <f t="shared" si="331"/>
        <v/>
      </c>
      <c r="BA813" s="6" t="str">
        <f t="shared" si="332"/>
        <v/>
      </c>
      <c r="BB813" s="6" t="str">
        <f t="shared" si="333"/>
        <v/>
      </c>
      <c r="BC813" s="40"/>
      <c r="BI813"/>
      <c r="CS813" s="286"/>
      <c r="CT813" s="288"/>
      <c r="CU813" s="331" t="str">
        <f t="shared" si="312"/>
        <v/>
      </c>
      <c r="CV813" s="1" t="str">
        <f t="shared" si="334"/>
        <v/>
      </c>
      <c r="CW813" s="1" t="str">
        <f t="shared" si="335"/>
        <v/>
      </c>
      <c r="CZ813" s="343" t="str">
        <f t="shared" si="313"/>
        <v/>
      </c>
    </row>
    <row r="814" spans="1:104" s="1" customFormat="1" ht="13.5" customHeight="1" x14ac:dyDescent="0.2">
      <c r="A814" s="61">
        <v>799</v>
      </c>
      <c r="B814" s="218"/>
      <c r="C814" s="218"/>
      <c r="D814" s="218"/>
      <c r="E814" s="218"/>
      <c r="F814" s="218"/>
      <c r="G814" s="218"/>
      <c r="H814" s="218"/>
      <c r="I814" s="218"/>
      <c r="J814" s="218"/>
      <c r="K814" s="218"/>
      <c r="L814" s="219"/>
      <c r="M814" s="218"/>
      <c r="N814" s="254"/>
      <c r="O814" s="255"/>
      <c r="P814" s="293" t="str">
        <f>IF(G814="R",IF(OR(AND(実績自動車一覧!H814=SUM(実績事業所!$B$2-1),3&lt;実績自動車一覧!I814),AND(実績自動車一覧!H814=実績事業所!$B$2,4&gt;実績自動車一覧!I814)),"新規",""),"")</f>
        <v/>
      </c>
      <c r="Q814" s="290"/>
      <c r="R814" s="259"/>
      <c r="S814" s="204"/>
      <c r="T814" s="84"/>
      <c r="U814" s="85"/>
      <c r="V814" s="86"/>
      <c r="W814" s="87"/>
      <c r="X814" s="87"/>
      <c r="Y814" s="106"/>
      <c r="Z814" s="16"/>
      <c r="AA814" s="15" t="str">
        <f t="shared" si="314"/>
        <v/>
      </c>
      <c r="AB814" s="15" t="str">
        <f t="shared" si="315"/>
        <v/>
      </c>
      <c r="AC814" s="14" t="str">
        <f t="shared" si="316"/>
        <v/>
      </c>
      <c r="AD814" s="6" t="e">
        <f t="shared" si="317"/>
        <v>#N/A</v>
      </c>
      <c r="AE814" s="6" t="e">
        <f t="shared" si="318"/>
        <v>#N/A</v>
      </c>
      <c r="AF814" s="6" t="e">
        <f t="shared" si="319"/>
        <v>#N/A</v>
      </c>
      <c r="AG814" s="6" t="str">
        <f t="shared" si="320"/>
        <v/>
      </c>
      <c r="AH814" s="6">
        <f t="shared" si="321"/>
        <v>1</v>
      </c>
      <c r="AI814" s="6" t="e">
        <f t="shared" si="322"/>
        <v>#N/A</v>
      </c>
      <c r="AJ814" s="6" t="e">
        <f t="shared" si="323"/>
        <v>#N/A</v>
      </c>
      <c r="AK814" s="6" t="e">
        <f t="shared" si="324"/>
        <v>#N/A</v>
      </c>
      <c r="AL814" s="6" t="e">
        <f t="shared" si="325"/>
        <v>#N/A</v>
      </c>
      <c r="AM814" s="7" t="str">
        <f t="shared" si="326"/>
        <v xml:space="preserve"> </v>
      </c>
      <c r="AN814" s="6" t="e">
        <f t="shared" si="327"/>
        <v>#N/A</v>
      </c>
      <c r="AO814" s="6"/>
      <c r="AP814" s="6"/>
      <c r="AQ814" s="6"/>
      <c r="AR814" s="6"/>
      <c r="AS814" s="6"/>
      <c r="AT814" s="6"/>
      <c r="AU814" s="6"/>
      <c r="AV814" s="6"/>
      <c r="AW814" s="6">
        <f t="shared" si="328"/>
        <v>0</v>
      </c>
      <c r="AX814" s="6" t="e">
        <f t="shared" si="329"/>
        <v>#N/A</v>
      </c>
      <c r="AY814" s="6" t="str">
        <f t="shared" si="330"/>
        <v/>
      </c>
      <c r="AZ814" s="6" t="str">
        <f t="shared" si="331"/>
        <v/>
      </c>
      <c r="BA814" s="6" t="str">
        <f t="shared" si="332"/>
        <v/>
      </c>
      <c r="BB814" s="6" t="str">
        <f t="shared" si="333"/>
        <v/>
      </c>
      <c r="BC814" s="40"/>
      <c r="BI814"/>
      <c r="CS814" s="286"/>
      <c r="CT814" s="288"/>
      <c r="CU814" s="331" t="str">
        <f t="shared" si="312"/>
        <v/>
      </c>
      <c r="CV814" s="1" t="str">
        <f t="shared" si="334"/>
        <v/>
      </c>
      <c r="CW814" s="1" t="str">
        <f t="shared" si="335"/>
        <v/>
      </c>
      <c r="CZ814" s="343" t="str">
        <f t="shared" si="313"/>
        <v/>
      </c>
    </row>
    <row r="815" spans="1:104" s="1" customFormat="1" ht="13.5" customHeight="1" x14ac:dyDescent="0.2">
      <c r="A815" s="61">
        <v>800</v>
      </c>
      <c r="B815" s="218"/>
      <c r="C815" s="218"/>
      <c r="D815" s="218"/>
      <c r="E815" s="218"/>
      <c r="F815" s="218"/>
      <c r="G815" s="218"/>
      <c r="H815" s="218"/>
      <c r="I815" s="218"/>
      <c r="J815" s="218"/>
      <c r="K815" s="218"/>
      <c r="L815" s="219"/>
      <c r="M815" s="218"/>
      <c r="N815" s="254"/>
      <c r="O815" s="255"/>
      <c r="P815" s="293" t="str">
        <f>IF(G815="R",IF(OR(AND(実績自動車一覧!H815=SUM(実績事業所!$B$2-1),3&lt;実績自動車一覧!I815),AND(実績自動車一覧!H815=実績事業所!$B$2,4&gt;実績自動車一覧!I815)),"新規",""),"")</f>
        <v/>
      </c>
      <c r="Q815" s="290"/>
      <c r="R815" s="259"/>
      <c r="S815" s="204"/>
      <c r="T815" s="84"/>
      <c r="U815" s="85"/>
      <c r="V815" s="86"/>
      <c r="W815" s="87"/>
      <c r="X815" s="87"/>
      <c r="Y815" s="106"/>
      <c r="Z815" s="16"/>
      <c r="AA815" s="15" t="str">
        <f t="shared" si="314"/>
        <v/>
      </c>
      <c r="AB815" s="15" t="str">
        <f t="shared" si="315"/>
        <v/>
      </c>
      <c r="AC815" s="14" t="str">
        <f t="shared" si="316"/>
        <v/>
      </c>
      <c r="AD815" s="6" t="e">
        <f t="shared" si="317"/>
        <v>#N/A</v>
      </c>
      <c r="AE815" s="6" t="e">
        <f t="shared" si="318"/>
        <v>#N/A</v>
      </c>
      <c r="AF815" s="6" t="e">
        <f t="shared" si="319"/>
        <v>#N/A</v>
      </c>
      <c r="AG815" s="6" t="str">
        <f t="shared" si="320"/>
        <v/>
      </c>
      <c r="AH815" s="6">
        <f t="shared" si="321"/>
        <v>1</v>
      </c>
      <c r="AI815" s="6" t="e">
        <f t="shared" si="322"/>
        <v>#N/A</v>
      </c>
      <c r="AJ815" s="6" t="e">
        <f t="shared" si="323"/>
        <v>#N/A</v>
      </c>
      <c r="AK815" s="6" t="e">
        <f t="shared" si="324"/>
        <v>#N/A</v>
      </c>
      <c r="AL815" s="6" t="e">
        <f t="shared" si="325"/>
        <v>#N/A</v>
      </c>
      <c r="AM815" s="7" t="str">
        <f t="shared" si="326"/>
        <v xml:space="preserve"> </v>
      </c>
      <c r="AN815" s="6" t="e">
        <f t="shared" si="327"/>
        <v>#N/A</v>
      </c>
      <c r="AO815" s="6"/>
      <c r="AP815" s="6"/>
      <c r="AQ815" s="6"/>
      <c r="AR815" s="6"/>
      <c r="AS815" s="6"/>
      <c r="AT815" s="6"/>
      <c r="AU815" s="6"/>
      <c r="AV815" s="6"/>
      <c r="AW815" s="6">
        <f t="shared" si="328"/>
        <v>0</v>
      </c>
      <c r="AX815" s="6" t="e">
        <f t="shared" si="329"/>
        <v>#N/A</v>
      </c>
      <c r="AY815" s="6" t="str">
        <f t="shared" si="330"/>
        <v/>
      </c>
      <c r="AZ815" s="6" t="str">
        <f t="shared" si="331"/>
        <v/>
      </c>
      <c r="BA815" s="6" t="str">
        <f t="shared" si="332"/>
        <v/>
      </c>
      <c r="BB815" s="6" t="str">
        <f t="shared" si="333"/>
        <v/>
      </c>
      <c r="BC815" s="40"/>
      <c r="BI815"/>
      <c r="CS815" s="286"/>
      <c r="CT815" s="288"/>
      <c r="CU815" s="331" t="str">
        <f t="shared" si="312"/>
        <v/>
      </c>
      <c r="CV815" s="1" t="str">
        <f t="shared" si="334"/>
        <v/>
      </c>
      <c r="CW815" s="1" t="str">
        <f t="shared" si="335"/>
        <v/>
      </c>
      <c r="CZ815" s="343" t="str">
        <f t="shared" si="313"/>
        <v/>
      </c>
    </row>
    <row r="816" spans="1:104" s="1" customFormat="1" ht="13.5" customHeight="1" x14ac:dyDescent="0.2">
      <c r="A816" s="61">
        <v>801</v>
      </c>
      <c r="B816" s="218"/>
      <c r="C816" s="218"/>
      <c r="D816" s="218"/>
      <c r="E816" s="218"/>
      <c r="F816" s="218"/>
      <c r="G816" s="218"/>
      <c r="H816" s="218"/>
      <c r="I816" s="218"/>
      <c r="J816" s="218"/>
      <c r="K816" s="218"/>
      <c r="L816" s="219"/>
      <c r="M816" s="218"/>
      <c r="N816" s="254"/>
      <c r="O816" s="255"/>
      <c r="P816" s="293" t="str">
        <f>IF(G816="R",IF(OR(AND(実績自動車一覧!H816=SUM(実績事業所!$B$2-1),3&lt;実績自動車一覧!I816),AND(実績自動車一覧!H816=実績事業所!$B$2,4&gt;実績自動車一覧!I816)),"新規",""),"")</f>
        <v/>
      </c>
      <c r="Q816" s="290"/>
      <c r="R816" s="259"/>
      <c r="S816" s="204"/>
      <c r="T816" s="84"/>
      <c r="U816" s="85"/>
      <c r="V816" s="86"/>
      <c r="W816" s="87"/>
      <c r="X816" s="87"/>
      <c r="Y816" s="106"/>
      <c r="Z816" s="16"/>
      <c r="AA816" s="15" t="str">
        <f t="shared" si="314"/>
        <v/>
      </c>
      <c r="AB816" s="15" t="str">
        <f t="shared" si="315"/>
        <v/>
      </c>
      <c r="AC816" s="14" t="str">
        <f t="shared" si="316"/>
        <v/>
      </c>
      <c r="AD816" s="6" t="e">
        <f t="shared" si="317"/>
        <v>#N/A</v>
      </c>
      <c r="AE816" s="6" t="e">
        <f t="shared" si="318"/>
        <v>#N/A</v>
      </c>
      <c r="AF816" s="6" t="e">
        <f t="shared" si="319"/>
        <v>#N/A</v>
      </c>
      <c r="AG816" s="6" t="str">
        <f t="shared" si="320"/>
        <v/>
      </c>
      <c r="AH816" s="6">
        <f t="shared" si="321"/>
        <v>1</v>
      </c>
      <c r="AI816" s="6" t="e">
        <f t="shared" si="322"/>
        <v>#N/A</v>
      </c>
      <c r="AJ816" s="6" t="e">
        <f t="shared" si="323"/>
        <v>#N/A</v>
      </c>
      <c r="AK816" s="6" t="e">
        <f t="shared" si="324"/>
        <v>#N/A</v>
      </c>
      <c r="AL816" s="6" t="e">
        <f t="shared" si="325"/>
        <v>#N/A</v>
      </c>
      <c r="AM816" s="7" t="str">
        <f t="shared" si="326"/>
        <v xml:space="preserve"> </v>
      </c>
      <c r="AN816" s="6" t="e">
        <f t="shared" si="327"/>
        <v>#N/A</v>
      </c>
      <c r="AO816" s="6"/>
      <c r="AP816" s="6"/>
      <c r="AQ816" s="6"/>
      <c r="AR816" s="6"/>
      <c r="AS816" s="6"/>
      <c r="AT816" s="6"/>
      <c r="AU816" s="6"/>
      <c r="AV816" s="6"/>
      <c r="AW816" s="6">
        <f t="shared" si="328"/>
        <v>0</v>
      </c>
      <c r="AX816" s="6" t="e">
        <f t="shared" si="329"/>
        <v>#N/A</v>
      </c>
      <c r="AY816" s="6" t="str">
        <f t="shared" si="330"/>
        <v/>
      </c>
      <c r="AZ816" s="6" t="str">
        <f t="shared" si="331"/>
        <v/>
      </c>
      <c r="BA816" s="6" t="str">
        <f t="shared" si="332"/>
        <v/>
      </c>
      <c r="BB816" s="6" t="str">
        <f t="shared" si="333"/>
        <v/>
      </c>
      <c r="BC816" s="40"/>
      <c r="BI816"/>
      <c r="CS816" s="286"/>
      <c r="CT816" s="288"/>
      <c r="CU816" s="331" t="str">
        <f t="shared" si="312"/>
        <v/>
      </c>
      <c r="CV816" s="1" t="str">
        <f t="shared" si="334"/>
        <v/>
      </c>
      <c r="CW816" s="1" t="str">
        <f t="shared" si="335"/>
        <v/>
      </c>
      <c r="CZ816" s="343" t="str">
        <f t="shared" si="313"/>
        <v/>
      </c>
    </row>
    <row r="817" spans="1:104" s="1" customFormat="1" ht="13.5" customHeight="1" x14ac:dyDescent="0.2">
      <c r="A817" s="61">
        <v>802</v>
      </c>
      <c r="B817" s="218"/>
      <c r="C817" s="218"/>
      <c r="D817" s="218"/>
      <c r="E817" s="218"/>
      <c r="F817" s="218"/>
      <c r="G817" s="218"/>
      <c r="H817" s="218"/>
      <c r="I817" s="218"/>
      <c r="J817" s="218"/>
      <c r="K817" s="218"/>
      <c r="L817" s="219"/>
      <c r="M817" s="218"/>
      <c r="N817" s="254"/>
      <c r="O817" s="255"/>
      <c r="P817" s="293" t="str">
        <f>IF(G817="R",IF(OR(AND(実績自動車一覧!H817=SUM(実績事業所!$B$2-1),3&lt;実績自動車一覧!I817),AND(実績自動車一覧!H817=実績事業所!$B$2,4&gt;実績自動車一覧!I817)),"新規",""),"")</f>
        <v/>
      </c>
      <c r="Q817" s="290"/>
      <c r="R817" s="259"/>
      <c r="S817" s="204"/>
      <c r="T817" s="84"/>
      <c r="U817" s="85"/>
      <c r="V817" s="86"/>
      <c r="W817" s="87"/>
      <c r="X817" s="87"/>
      <c r="Y817" s="106"/>
      <c r="Z817" s="16"/>
      <c r="AA817" s="15" t="str">
        <f t="shared" si="314"/>
        <v/>
      </c>
      <c r="AB817" s="15" t="str">
        <f t="shared" si="315"/>
        <v/>
      </c>
      <c r="AC817" s="14" t="str">
        <f t="shared" si="316"/>
        <v/>
      </c>
      <c r="AD817" s="6" t="e">
        <f t="shared" si="317"/>
        <v>#N/A</v>
      </c>
      <c r="AE817" s="6" t="e">
        <f t="shared" si="318"/>
        <v>#N/A</v>
      </c>
      <c r="AF817" s="6" t="e">
        <f t="shared" si="319"/>
        <v>#N/A</v>
      </c>
      <c r="AG817" s="6" t="str">
        <f t="shared" si="320"/>
        <v/>
      </c>
      <c r="AH817" s="6">
        <f t="shared" si="321"/>
        <v>1</v>
      </c>
      <c r="AI817" s="6" t="e">
        <f t="shared" si="322"/>
        <v>#N/A</v>
      </c>
      <c r="AJ817" s="6" t="e">
        <f t="shared" si="323"/>
        <v>#N/A</v>
      </c>
      <c r="AK817" s="6" t="e">
        <f t="shared" si="324"/>
        <v>#N/A</v>
      </c>
      <c r="AL817" s="6" t="e">
        <f t="shared" si="325"/>
        <v>#N/A</v>
      </c>
      <c r="AM817" s="7" t="str">
        <f t="shared" si="326"/>
        <v xml:space="preserve"> </v>
      </c>
      <c r="AN817" s="6" t="e">
        <f t="shared" si="327"/>
        <v>#N/A</v>
      </c>
      <c r="AO817" s="6"/>
      <c r="AP817" s="6"/>
      <c r="AQ817" s="6"/>
      <c r="AR817" s="6"/>
      <c r="AS817" s="6"/>
      <c r="AT817" s="6"/>
      <c r="AU817" s="6"/>
      <c r="AV817" s="6"/>
      <c r="AW817" s="6">
        <f t="shared" si="328"/>
        <v>0</v>
      </c>
      <c r="AX817" s="6" t="e">
        <f t="shared" si="329"/>
        <v>#N/A</v>
      </c>
      <c r="AY817" s="6" t="str">
        <f t="shared" si="330"/>
        <v/>
      </c>
      <c r="AZ817" s="6" t="str">
        <f t="shared" si="331"/>
        <v/>
      </c>
      <c r="BA817" s="6" t="str">
        <f t="shared" si="332"/>
        <v/>
      </c>
      <c r="BB817" s="6" t="str">
        <f t="shared" si="333"/>
        <v/>
      </c>
      <c r="BC817" s="40"/>
      <c r="BI817"/>
      <c r="CS817" s="286"/>
      <c r="CT817" s="288"/>
      <c r="CU817" s="331" t="str">
        <f t="shared" si="312"/>
        <v/>
      </c>
      <c r="CV817" s="1" t="str">
        <f t="shared" si="334"/>
        <v/>
      </c>
      <c r="CW817" s="1" t="str">
        <f t="shared" si="335"/>
        <v/>
      </c>
      <c r="CZ817" s="343" t="str">
        <f t="shared" si="313"/>
        <v/>
      </c>
    </row>
    <row r="818" spans="1:104" s="1" customFormat="1" ht="13.5" customHeight="1" x14ac:dyDescent="0.2">
      <c r="A818" s="61">
        <v>803</v>
      </c>
      <c r="B818" s="218"/>
      <c r="C818" s="218"/>
      <c r="D818" s="218"/>
      <c r="E818" s="218"/>
      <c r="F818" s="218"/>
      <c r="G818" s="218"/>
      <c r="H818" s="218"/>
      <c r="I818" s="218"/>
      <c r="J818" s="218"/>
      <c r="K818" s="218"/>
      <c r="L818" s="219"/>
      <c r="M818" s="218"/>
      <c r="N818" s="254"/>
      <c r="O818" s="255"/>
      <c r="P818" s="293" t="str">
        <f>IF(G818="R",IF(OR(AND(実績自動車一覧!H818=SUM(実績事業所!$B$2-1),3&lt;実績自動車一覧!I818),AND(実績自動車一覧!H818=実績事業所!$B$2,4&gt;実績自動車一覧!I818)),"新規",""),"")</f>
        <v/>
      </c>
      <c r="Q818" s="290"/>
      <c r="R818" s="259"/>
      <c r="S818" s="204"/>
      <c r="T818" s="84"/>
      <c r="U818" s="85"/>
      <c r="V818" s="86"/>
      <c r="W818" s="87"/>
      <c r="X818" s="87"/>
      <c r="Y818" s="106"/>
      <c r="Z818" s="16"/>
      <c r="AA818" s="15" t="str">
        <f t="shared" si="314"/>
        <v/>
      </c>
      <c r="AB818" s="15" t="str">
        <f t="shared" si="315"/>
        <v/>
      </c>
      <c r="AC818" s="14" t="str">
        <f t="shared" si="316"/>
        <v/>
      </c>
      <c r="AD818" s="6" t="e">
        <f t="shared" si="317"/>
        <v>#N/A</v>
      </c>
      <c r="AE818" s="6" t="e">
        <f t="shared" si="318"/>
        <v>#N/A</v>
      </c>
      <c r="AF818" s="6" t="e">
        <f t="shared" si="319"/>
        <v>#N/A</v>
      </c>
      <c r="AG818" s="6" t="str">
        <f t="shared" si="320"/>
        <v/>
      </c>
      <c r="AH818" s="6">
        <f t="shared" si="321"/>
        <v>1</v>
      </c>
      <c r="AI818" s="6" t="e">
        <f t="shared" si="322"/>
        <v>#N/A</v>
      </c>
      <c r="AJ818" s="6" t="e">
        <f t="shared" si="323"/>
        <v>#N/A</v>
      </c>
      <c r="AK818" s="6" t="e">
        <f t="shared" si="324"/>
        <v>#N/A</v>
      </c>
      <c r="AL818" s="6" t="e">
        <f t="shared" si="325"/>
        <v>#N/A</v>
      </c>
      <c r="AM818" s="7" t="str">
        <f t="shared" si="326"/>
        <v xml:space="preserve"> </v>
      </c>
      <c r="AN818" s="6" t="e">
        <f t="shared" si="327"/>
        <v>#N/A</v>
      </c>
      <c r="AO818" s="6"/>
      <c r="AP818" s="6"/>
      <c r="AQ818" s="6"/>
      <c r="AR818" s="6"/>
      <c r="AS818" s="6"/>
      <c r="AT818" s="6"/>
      <c r="AU818" s="6"/>
      <c r="AV818" s="6"/>
      <c r="AW818" s="6">
        <f t="shared" si="328"/>
        <v>0</v>
      </c>
      <c r="AX818" s="6" t="e">
        <f t="shared" si="329"/>
        <v>#N/A</v>
      </c>
      <c r="AY818" s="6" t="str">
        <f t="shared" si="330"/>
        <v/>
      </c>
      <c r="AZ818" s="6" t="str">
        <f t="shared" si="331"/>
        <v/>
      </c>
      <c r="BA818" s="6" t="str">
        <f t="shared" si="332"/>
        <v/>
      </c>
      <c r="BB818" s="6" t="str">
        <f t="shared" si="333"/>
        <v/>
      </c>
      <c r="BC818" s="40"/>
      <c r="BI818"/>
      <c r="CS818" s="286"/>
      <c r="CT818" s="288"/>
      <c r="CU818" s="331" t="str">
        <f t="shared" si="312"/>
        <v/>
      </c>
      <c r="CV818" s="1" t="str">
        <f t="shared" si="334"/>
        <v/>
      </c>
      <c r="CW818" s="1" t="str">
        <f t="shared" si="335"/>
        <v/>
      </c>
      <c r="CZ818" s="343" t="str">
        <f t="shared" si="313"/>
        <v/>
      </c>
    </row>
    <row r="819" spans="1:104" s="1" customFormat="1" ht="13.5" customHeight="1" x14ac:dyDescent="0.2">
      <c r="A819" s="61">
        <v>804</v>
      </c>
      <c r="B819" s="218"/>
      <c r="C819" s="218"/>
      <c r="D819" s="218"/>
      <c r="E819" s="218"/>
      <c r="F819" s="218"/>
      <c r="G819" s="218"/>
      <c r="H819" s="218"/>
      <c r="I819" s="218"/>
      <c r="J819" s="218"/>
      <c r="K819" s="218"/>
      <c r="L819" s="219"/>
      <c r="M819" s="218"/>
      <c r="N819" s="254"/>
      <c r="O819" s="255"/>
      <c r="P819" s="293" t="str">
        <f>IF(G819="R",IF(OR(AND(実績自動車一覧!H819=SUM(実績事業所!$B$2-1),3&lt;実績自動車一覧!I819),AND(実績自動車一覧!H819=実績事業所!$B$2,4&gt;実績自動車一覧!I819)),"新規",""),"")</f>
        <v/>
      </c>
      <c r="Q819" s="290"/>
      <c r="R819" s="259"/>
      <c r="S819" s="204"/>
      <c r="T819" s="84"/>
      <c r="U819" s="85"/>
      <c r="V819" s="86"/>
      <c r="W819" s="87"/>
      <c r="X819" s="87"/>
      <c r="Y819" s="106"/>
      <c r="Z819" s="16"/>
      <c r="AA819" s="15" t="str">
        <f t="shared" si="314"/>
        <v/>
      </c>
      <c r="AB819" s="15" t="str">
        <f t="shared" si="315"/>
        <v/>
      </c>
      <c r="AC819" s="14" t="str">
        <f t="shared" si="316"/>
        <v/>
      </c>
      <c r="AD819" s="6" t="e">
        <f t="shared" si="317"/>
        <v>#N/A</v>
      </c>
      <c r="AE819" s="6" t="e">
        <f t="shared" si="318"/>
        <v>#N/A</v>
      </c>
      <c r="AF819" s="6" t="e">
        <f t="shared" si="319"/>
        <v>#N/A</v>
      </c>
      <c r="AG819" s="6" t="str">
        <f t="shared" si="320"/>
        <v/>
      </c>
      <c r="AH819" s="6">
        <f t="shared" si="321"/>
        <v>1</v>
      </c>
      <c r="AI819" s="6" t="e">
        <f t="shared" si="322"/>
        <v>#N/A</v>
      </c>
      <c r="AJ819" s="6" t="e">
        <f t="shared" si="323"/>
        <v>#N/A</v>
      </c>
      <c r="AK819" s="6" t="e">
        <f t="shared" si="324"/>
        <v>#N/A</v>
      </c>
      <c r="AL819" s="6" t="e">
        <f t="shared" si="325"/>
        <v>#N/A</v>
      </c>
      <c r="AM819" s="7" t="str">
        <f t="shared" si="326"/>
        <v xml:space="preserve"> </v>
      </c>
      <c r="AN819" s="6" t="e">
        <f t="shared" si="327"/>
        <v>#N/A</v>
      </c>
      <c r="AO819" s="6"/>
      <c r="AP819" s="6"/>
      <c r="AQ819" s="6"/>
      <c r="AR819" s="6"/>
      <c r="AS819" s="6"/>
      <c r="AT819" s="6"/>
      <c r="AU819" s="6"/>
      <c r="AV819" s="6"/>
      <c r="AW819" s="6">
        <f t="shared" si="328"/>
        <v>0</v>
      </c>
      <c r="AX819" s="6" t="e">
        <f t="shared" si="329"/>
        <v>#N/A</v>
      </c>
      <c r="AY819" s="6" t="str">
        <f t="shared" si="330"/>
        <v/>
      </c>
      <c r="AZ819" s="6" t="str">
        <f t="shared" si="331"/>
        <v/>
      </c>
      <c r="BA819" s="6" t="str">
        <f t="shared" si="332"/>
        <v/>
      </c>
      <c r="BB819" s="6" t="str">
        <f t="shared" si="333"/>
        <v/>
      </c>
      <c r="BC819" s="40"/>
      <c r="BI819"/>
      <c r="CS819" s="286"/>
      <c r="CT819" s="288"/>
      <c r="CU819" s="331" t="str">
        <f t="shared" si="312"/>
        <v/>
      </c>
      <c r="CV819" s="1" t="str">
        <f t="shared" si="334"/>
        <v/>
      </c>
      <c r="CW819" s="1" t="str">
        <f t="shared" si="335"/>
        <v/>
      </c>
      <c r="CZ819" s="343" t="str">
        <f t="shared" si="313"/>
        <v/>
      </c>
    </row>
    <row r="820" spans="1:104" s="1" customFormat="1" ht="13.5" customHeight="1" x14ac:dyDescent="0.2">
      <c r="A820" s="61">
        <v>805</v>
      </c>
      <c r="B820" s="218"/>
      <c r="C820" s="218"/>
      <c r="D820" s="218"/>
      <c r="E820" s="218"/>
      <c r="F820" s="218"/>
      <c r="G820" s="218"/>
      <c r="H820" s="218"/>
      <c r="I820" s="218"/>
      <c r="J820" s="218"/>
      <c r="K820" s="218"/>
      <c r="L820" s="219"/>
      <c r="M820" s="218"/>
      <c r="N820" s="254"/>
      <c r="O820" s="255"/>
      <c r="P820" s="293" t="str">
        <f>IF(G820="R",IF(OR(AND(実績自動車一覧!H820=SUM(実績事業所!$B$2-1),3&lt;実績自動車一覧!I820),AND(実績自動車一覧!H820=実績事業所!$B$2,4&gt;実績自動車一覧!I820)),"新規",""),"")</f>
        <v/>
      </c>
      <c r="Q820" s="290"/>
      <c r="R820" s="259"/>
      <c r="S820" s="204"/>
      <c r="T820" s="84"/>
      <c r="U820" s="85"/>
      <c r="V820" s="86"/>
      <c r="W820" s="87"/>
      <c r="X820" s="87"/>
      <c r="Y820" s="106"/>
      <c r="Z820" s="16"/>
      <c r="AA820" s="15" t="str">
        <f t="shared" si="314"/>
        <v/>
      </c>
      <c r="AB820" s="15" t="str">
        <f t="shared" si="315"/>
        <v/>
      </c>
      <c r="AC820" s="14" t="str">
        <f t="shared" si="316"/>
        <v/>
      </c>
      <c r="AD820" s="6" t="e">
        <f t="shared" si="317"/>
        <v>#N/A</v>
      </c>
      <c r="AE820" s="6" t="e">
        <f t="shared" si="318"/>
        <v>#N/A</v>
      </c>
      <c r="AF820" s="6" t="e">
        <f t="shared" si="319"/>
        <v>#N/A</v>
      </c>
      <c r="AG820" s="6" t="str">
        <f t="shared" si="320"/>
        <v/>
      </c>
      <c r="AH820" s="6">
        <f t="shared" si="321"/>
        <v>1</v>
      </c>
      <c r="AI820" s="6" t="e">
        <f t="shared" si="322"/>
        <v>#N/A</v>
      </c>
      <c r="AJ820" s="6" t="e">
        <f t="shared" si="323"/>
        <v>#N/A</v>
      </c>
      <c r="AK820" s="6" t="e">
        <f t="shared" si="324"/>
        <v>#N/A</v>
      </c>
      <c r="AL820" s="6" t="e">
        <f t="shared" si="325"/>
        <v>#N/A</v>
      </c>
      <c r="AM820" s="7" t="str">
        <f t="shared" si="326"/>
        <v xml:space="preserve"> </v>
      </c>
      <c r="AN820" s="6" t="e">
        <f t="shared" si="327"/>
        <v>#N/A</v>
      </c>
      <c r="AO820" s="6"/>
      <c r="AP820" s="6"/>
      <c r="AQ820" s="6"/>
      <c r="AR820" s="6"/>
      <c r="AS820" s="6"/>
      <c r="AT820" s="6"/>
      <c r="AU820" s="6"/>
      <c r="AV820" s="6"/>
      <c r="AW820" s="6">
        <f t="shared" si="328"/>
        <v>0</v>
      </c>
      <c r="AX820" s="6" t="e">
        <f t="shared" si="329"/>
        <v>#N/A</v>
      </c>
      <c r="AY820" s="6" t="str">
        <f t="shared" si="330"/>
        <v/>
      </c>
      <c r="AZ820" s="6" t="str">
        <f t="shared" si="331"/>
        <v/>
      </c>
      <c r="BA820" s="6" t="str">
        <f t="shared" si="332"/>
        <v/>
      </c>
      <c r="BB820" s="6" t="str">
        <f t="shared" si="333"/>
        <v/>
      </c>
      <c r="BC820" s="40"/>
      <c r="BI820"/>
      <c r="CS820" s="286"/>
      <c r="CT820" s="288"/>
      <c r="CU820" s="331" t="str">
        <f t="shared" si="312"/>
        <v/>
      </c>
      <c r="CV820" s="1" t="str">
        <f t="shared" si="334"/>
        <v/>
      </c>
      <c r="CW820" s="1" t="str">
        <f t="shared" si="335"/>
        <v/>
      </c>
      <c r="CZ820" s="343" t="str">
        <f t="shared" si="313"/>
        <v/>
      </c>
    </row>
    <row r="821" spans="1:104" s="1" customFormat="1" ht="13.5" customHeight="1" x14ac:dyDescent="0.2">
      <c r="A821" s="61">
        <v>806</v>
      </c>
      <c r="B821" s="218"/>
      <c r="C821" s="218"/>
      <c r="D821" s="218"/>
      <c r="E821" s="218"/>
      <c r="F821" s="218"/>
      <c r="G821" s="218"/>
      <c r="H821" s="218"/>
      <c r="I821" s="218"/>
      <c r="J821" s="218"/>
      <c r="K821" s="218"/>
      <c r="L821" s="219"/>
      <c r="M821" s="218"/>
      <c r="N821" s="254"/>
      <c r="O821" s="255"/>
      <c r="P821" s="293" t="str">
        <f>IF(G821="R",IF(OR(AND(実績自動車一覧!H821=SUM(実績事業所!$B$2-1),3&lt;実績自動車一覧!I821),AND(実績自動車一覧!H821=実績事業所!$B$2,4&gt;実績自動車一覧!I821)),"新規",""),"")</f>
        <v/>
      </c>
      <c r="Q821" s="290"/>
      <c r="R821" s="259"/>
      <c r="S821" s="204"/>
      <c r="T821" s="84"/>
      <c r="U821" s="85"/>
      <c r="V821" s="86"/>
      <c r="W821" s="87"/>
      <c r="X821" s="87"/>
      <c r="Y821" s="106"/>
      <c r="Z821" s="16"/>
      <c r="AA821" s="15" t="str">
        <f t="shared" si="314"/>
        <v/>
      </c>
      <c r="AB821" s="15" t="str">
        <f t="shared" si="315"/>
        <v/>
      </c>
      <c r="AC821" s="14" t="str">
        <f t="shared" si="316"/>
        <v/>
      </c>
      <c r="AD821" s="6" t="e">
        <f t="shared" si="317"/>
        <v>#N/A</v>
      </c>
      <c r="AE821" s="6" t="e">
        <f t="shared" si="318"/>
        <v>#N/A</v>
      </c>
      <c r="AF821" s="6" t="e">
        <f t="shared" si="319"/>
        <v>#N/A</v>
      </c>
      <c r="AG821" s="6" t="str">
        <f t="shared" si="320"/>
        <v/>
      </c>
      <c r="AH821" s="6">
        <f t="shared" si="321"/>
        <v>1</v>
      </c>
      <c r="AI821" s="6" t="e">
        <f t="shared" si="322"/>
        <v>#N/A</v>
      </c>
      <c r="AJ821" s="6" t="e">
        <f t="shared" si="323"/>
        <v>#N/A</v>
      </c>
      <c r="AK821" s="6" t="e">
        <f t="shared" si="324"/>
        <v>#N/A</v>
      </c>
      <c r="AL821" s="6" t="e">
        <f t="shared" si="325"/>
        <v>#N/A</v>
      </c>
      <c r="AM821" s="7" t="str">
        <f t="shared" si="326"/>
        <v xml:space="preserve"> </v>
      </c>
      <c r="AN821" s="6" t="e">
        <f t="shared" si="327"/>
        <v>#N/A</v>
      </c>
      <c r="AO821" s="6"/>
      <c r="AP821" s="6"/>
      <c r="AQ821" s="6"/>
      <c r="AR821" s="6"/>
      <c r="AS821" s="6"/>
      <c r="AT821" s="6"/>
      <c r="AU821" s="6"/>
      <c r="AV821" s="6"/>
      <c r="AW821" s="6">
        <f t="shared" si="328"/>
        <v>0</v>
      </c>
      <c r="AX821" s="6" t="e">
        <f t="shared" si="329"/>
        <v>#N/A</v>
      </c>
      <c r="AY821" s="6" t="str">
        <f t="shared" si="330"/>
        <v/>
      </c>
      <c r="AZ821" s="6" t="str">
        <f t="shared" si="331"/>
        <v/>
      </c>
      <c r="BA821" s="6" t="str">
        <f t="shared" si="332"/>
        <v/>
      </c>
      <c r="BB821" s="6" t="str">
        <f t="shared" si="333"/>
        <v/>
      </c>
      <c r="BC821" s="40"/>
      <c r="BI821"/>
      <c r="CS821" s="286"/>
      <c r="CT821" s="288"/>
      <c r="CU821" s="331" t="str">
        <f t="shared" si="312"/>
        <v/>
      </c>
      <c r="CV821" s="1" t="str">
        <f t="shared" si="334"/>
        <v/>
      </c>
      <c r="CW821" s="1" t="str">
        <f t="shared" si="335"/>
        <v/>
      </c>
      <c r="CZ821" s="343" t="str">
        <f t="shared" si="313"/>
        <v/>
      </c>
    </row>
    <row r="822" spans="1:104" s="1" customFormat="1" ht="13.5" customHeight="1" x14ac:dyDescent="0.2">
      <c r="A822" s="61">
        <v>807</v>
      </c>
      <c r="B822" s="218"/>
      <c r="C822" s="218"/>
      <c r="D822" s="218"/>
      <c r="E822" s="218"/>
      <c r="F822" s="218"/>
      <c r="G822" s="218"/>
      <c r="H822" s="218"/>
      <c r="I822" s="218"/>
      <c r="J822" s="218"/>
      <c r="K822" s="218"/>
      <c r="L822" s="219"/>
      <c r="M822" s="218"/>
      <c r="N822" s="254"/>
      <c r="O822" s="255"/>
      <c r="P822" s="293" t="str">
        <f>IF(G822="R",IF(OR(AND(実績自動車一覧!H822=SUM(実績事業所!$B$2-1),3&lt;実績自動車一覧!I822),AND(実績自動車一覧!H822=実績事業所!$B$2,4&gt;実績自動車一覧!I822)),"新規",""),"")</f>
        <v/>
      </c>
      <c r="Q822" s="290"/>
      <c r="R822" s="259"/>
      <c r="S822" s="204"/>
      <c r="T822" s="84"/>
      <c r="U822" s="85"/>
      <c r="V822" s="86"/>
      <c r="W822" s="87"/>
      <c r="X822" s="87"/>
      <c r="Y822" s="106"/>
      <c r="Z822" s="16"/>
      <c r="AA822" s="15" t="str">
        <f t="shared" si="314"/>
        <v/>
      </c>
      <c r="AB822" s="15" t="str">
        <f t="shared" si="315"/>
        <v/>
      </c>
      <c r="AC822" s="14" t="str">
        <f t="shared" si="316"/>
        <v/>
      </c>
      <c r="AD822" s="6" t="e">
        <f t="shared" si="317"/>
        <v>#N/A</v>
      </c>
      <c r="AE822" s="6" t="e">
        <f t="shared" si="318"/>
        <v>#N/A</v>
      </c>
      <c r="AF822" s="6" t="e">
        <f t="shared" si="319"/>
        <v>#N/A</v>
      </c>
      <c r="AG822" s="6" t="str">
        <f t="shared" si="320"/>
        <v/>
      </c>
      <c r="AH822" s="6">
        <f t="shared" si="321"/>
        <v>1</v>
      </c>
      <c r="AI822" s="6" t="e">
        <f t="shared" si="322"/>
        <v>#N/A</v>
      </c>
      <c r="AJ822" s="6" t="e">
        <f t="shared" si="323"/>
        <v>#N/A</v>
      </c>
      <c r="AK822" s="6" t="e">
        <f t="shared" si="324"/>
        <v>#N/A</v>
      </c>
      <c r="AL822" s="6" t="e">
        <f t="shared" si="325"/>
        <v>#N/A</v>
      </c>
      <c r="AM822" s="7" t="str">
        <f t="shared" si="326"/>
        <v xml:space="preserve"> </v>
      </c>
      <c r="AN822" s="6" t="e">
        <f t="shared" si="327"/>
        <v>#N/A</v>
      </c>
      <c r="AO822" s="6"/>
      <c r="AP822" s="6"/>
      <c r="AQ822" s="6"/>
      <c r="AR822" s="6"/>
      <c r="AS822" s="6"/>
      <c r="AT822" s="6"/>
      <c r="AU822" s="6"/>
      <c r="AV822" s="6"/>
      <c r="AW822" s="6">
        <f t="shared" si="328"/>
        <v>0</v>
      </c>
      <c r="AX822" s="6" t="e">
        <f t="shared" si="329"/>
        <v>#N/A</v>
      </c>
      <c r="AY822" s="6" t="str">
        <f t="shared" si="330"/>
        <v/>
      </c>
      <c r="AZ822" s="6" t="str">
        <f t="shared" si="331"/>
        <v/>
      </c>
      <c r="BA822" s="6" t="str">
        <f t="shared" si="332"/>
        <v/>
      </c>
      <c r="BB822" s="6" t="str">
        <f t="shared" si="333"/>
        <v/>
      </c>
      <c r="BC822" s="40"/>
      <c r="BI822"/>
      <c r="CS822" s="286"/>
      <c r="CT822" s="288"/>
      <c r="CU822" s="331" t="str">
        <f t="shared" si="312"/>
        <v/>
      </c>
      <c r="CV822" s="1" t="str">
        <f t="shared" si="334"/>
        <v/>
      </c>
      <c r="CW822" s="1" t="str">
        <f t="shared" si="335"/>
        <v/>
      </c>
      <c r="CZ822" s="343" t="str">
        <f t="shared" si="313"/>
        <v/>
      </c>
    </row>
    <row r="823" spans="1:104" s="1" customFormat="1" ht="13.5" customHeight="1" x14ac:dyDescent="0.2">
      <c r="A823" s="61">
        <v>808</v>
      </c>
      <c r="B823" s="218"/>
      <c r="C823" s="218"/>
      <c r="D823" s="218"/>
      <c r="E823" s="218"/>
      <c r="F823" s="218"/>
      <c r="G823" s="218"/>
      <c r="H823" s="218"/>
      <c r="I823" s="218"/>
      <c r="J823" s="218"/>
      <c r="K823" s="218"/>
      <c r="L823" s="219"/>
      <c r="M823" s="218"/>
      <c r="N823" s="254"/>
      <c r="O823" s="255"/>
      <c r="P823" s="293" t="str">
        <f>IF(G823="R",IF(OR(AND(実績自動車一覧!H823=SUM(実績事業所!$B$2-1),3&lt;実績自動車一覧!I823),AND(実績自動車一覧!H823=実績事業所!$B$2,4&gt;実績自動車一覧!I823)),"新規",""),"")</f>
        <v/>
      </c>
      <c r="Q823" s="290"/>
      <c r="R823" s="259"/>
      <c r="S823" s="204"/>
      <c r="T823" s="84"/>
      <c r="U823" s="85"/>
      <c r="V823" s="86"/>
      <c r="W823" s="87"/>
      <c r="X823" s="87"/>
      <c r="Y823" s="106"/>
      <c r="Z823" s="16"/>
      <c r="AA823" s="15" t="str">
        <f t="shared" si="314"/>
        <v/>
      </c>
      <c r="AB823" s="15" t="str">
        <f t="shared" si="315"/>
        <v/>
      </c>
      <c r="AC823" s="14" t="str">
        <f t="shared" si="316"/>
        <v/>
      </c>
      <c r="AD823" s="6" t="e">
        <f t="shared" si="317"/>
        <v>#N/A</v>
      </c>
      <c r="AE823" s="6" t="e">
        <f t="shared" si="318"/>
        <v>#N/A</v>
      </c>
      <c r="AF823" s="6" t="e">
        <f t="shared" si="319"/>
        <v>#N/A</v>
      </c>
      <c r="AG823" s="6" t="str">
        <f t="shared" si="320"/>
        <v/>
      </c>
      <c r="AH823" s="6">
        <f t="shared" si="321"/>
        <v>1</v>
      </c>
      <c r="AI823" s="6" t="e">
        <f t="shared" si="322"/>
        <v>#N/A</v>
      </c>
      <c r="AJ823" s="6" t="e">
        <f t="shared" si="323"/>
        <v>#N/A</v>
      </c>
      <c r="AK823" s="6" t="e">
        <f t="shared" si="324"/>
        <v>#N/A</v>
      </c>
      <c r="AL823" s="6" t="e">
        <f t="shared" si="325"/>
        <v>#N/A</v>
      </c>
      <c r="AM823" s="7" t="str">
        <f t="shared" si="326"/>
        <v xml:space="preserve"> </v>
      </c>
      <c r="AN823" s="6" t="e">
        <f t="shared" si="327"/>
        <v>#N/A</v>
      </c>
      <c r="AO823" s="6"/>
      <c r="AP823" s="6"/>
      <c r="AQ823" s="6"/>
      <c r="AR823" s="6"/>
      <c r="AS823" s="6"/>
      <c r="AT823" s="6"/>
      <c r="AU823" s="6"/>
      <c r="AV823" s="6"/>
      <c r="AW823" s="6">
        <f t="shared" si="328"/>
        <v>0</v>
      </c>
      <c r="AX823" s="6" t="e">
        <f t="shared" si="329"/>
        <v>#N/A</v>
      </c>
      <c r="AY823" s="6" t="str">
        <f t="shared" si="330"/>
        <v/>
      </c>
      <c r="AZ823" s="6" t="str">
        <f t="shared" si="331"/>
        <v/>
      </c>
      <c r="BA823" s="6" t="str">
        <f t="shared" si="332"/>
        <v/>
      </c>
      <c r="BB823" s="6" t="str">
        <f t="shared" si="333"/>
        <v/>
      </c>
      <c r="BC823" s="40"/>
      <c r="BI823"/>
      <c r="CS823" s="286"/>
      <c r="CT823" s="288"/>
      <c r="CU823" s="331" t="str">
        <f t="shared" si="312"/>
        <v/>
      </c>
      <c r="CV823" s="1" t="str">
        <f t="shared" si="334"/>
        <v/>
      </c>
      <c r="CW823" s="1" t="str">
        <f t="shared" si="335"/>
        <v/>
      </c>
      <c r="CZ823" s="343" t="str">
        <f t="shared" si="313"/>
        <v/>
      </c>
    </row>
    <row r="824" spans="1:104" s="1" customFormat="1" ht="13.5" customHeight="1" x14ac:dyDescent="0.2">
      <c r="A824" s="61">
        <v>809</v>
      </c>
      <c r="B824" s="218"/>
      <c r="C824" s="218"/>
      <c r="D824" s="218"/>
      <c r="E824" s="218"/>
      <c r="F824" s="218"/>
      <c r="G824" s="218"/>
      <c r="H824" s="218"/>
      <c r="I824" s="218"/>
      <c r="J824" s="218"/>
      <c r="K824" s="218"/>
      <c r="L824" s="219"/>
      <c r="M824" s="218"/>
      <c r="N824" s="254"/>
      <c r="O824" s="255"/>
      <c r="P824" s="293" t="str">
        <f>IF(G824="R",IF(OR(AND(実績自動車一覧!H824=SUM(実績事業所!$B$2-1),3&lt;実績自動車一覧!I824),AND(実績自動車一覧!H824=実績事業所!$B$2,4&gt;実績自動車一覧!I824)),"新規",""),"")</f>
        <v/>
      </c>
      <c r="Q824" s="290"/>
      <c r="R824" s="259"/>
      <c r="S824" s="204"/>
      <c r="T824" s="84"/>
      <c r="U824" s="85"/>
      <c r="V824" s="86"/>
      <c r="W824" s="87"/>
      <c r="X824" s="87"/>
      <c r="Y824" s="106"/>
      <c r="Z824" s="16"/>
      <c r="AA824" s="15" t="str">
        <f t="shared" si="314"/>
        <v/>
      </c>
      <c r="AB824" s="15" t="str">
        <f t="shared" si="315"/>
        <v/>
      </c>
      <c r="AC824" s="14" t="str">
        <f t="shared" si="316"/>
        <v/>
      </c>
      <c r="AD824" s="6" t="e">
        <f t="shared" si="317"/>
        <v>#N/A</v>
      </c>
      <c r="AE824" s="6" t="e">
        <f t="shared" si="318"/>
        <v>#N/A</v>
      </c>
      <c r="AF824" s="6" t="e">
        <f t="shared" si="319"/>
        <v>#N/A</v>
      </c>
      <c r="AG824" s="6" t="str">
        <f t="shared" si="320"/>
        <v/>
      </c>
      <c r="AH824" s="6">
        <f t="shared" si="321"/>
        <v>1</v>
      </c>
      <c r="AI824" s="6" t="e">
        <f t="shared" si="322"/>
        <v>#N/A</v>
      </c>
      <c r="AJ824" s="6" t="e">
        <f t="shared" si="323"/>
        <v>#N/A</v>
      </c>
      <c r="AK824" s="6" t="e">
        <f t="shared" si="324"/>
        <v>#N/A</v>
      </c>
      <c r="AL824" s="6" t="e">
        <f t="shared" si="325"/>
        <v>#N/A</v>
      </c>
      <c r="AM824" s="7" t="str">
        <f t="shared" si="326"/>
        <v xml:space="preserve"> </v>
      </c>
      <c r="AN824" s="6" t="e">
        <f t="shared" si="327"/>
        <v>#N/A</v>
      </c>
      <c r="AO824" s="6"/>
      <c r="AP824" s="6"/>
      <c r="AQ824" s="6"/>
      <c r="AR824" s="6"/>
      <c r="AS824" s="6"/>
      <c r="AT824" s="6"/>
      <c r="AU824" s="6"/>
      <c r="AV824" s="6"/>
      <c r="AW824" s="6">
        <f t="shared" si="328"/>
        <v>0</v>
      </c>
      <c r="AX824" s="6" t="e">
        <f t="shared" si="329"/>
        <v>#N/A</v>
      </c>
      <c r="AY824" s="6" t="str">
        <f t="shared" si="330"/>
        <v/>
      </c>
      <c r="AZ824" s="6" t="str">
        <f t="shared" si="331"/>
        <v/>
      </c>
      <c r="BA824" s="6" t="str">
        <f t="shared" si="332"/>
        <v/>
      </c>
      <c r="BB824" s="6" t="str">
        <f t="shared" si="333"/>
        <v/>
      </c>
      <c r="BC824" s="40"/>
      <c r="BI824"/>
      <c r="CS824" s="286"/>
      <c r="CT824" s="288"/>
      <c r="CU824" s="331" t="str">
        <f t="shared" si="312"/>
        <v/>
      </c>
      <c r="CV824" s="1" t="str">
        <f t="shared" si="334"/>
        <v/>
      </c>
      <c r="CW824" s="1" t="str">
        <f t="shared" si="335"/>
        <v/>
      </c>
      <c r="CZ824" s="343" t="str">
        <f t="shared" si="313"/>
        <v/>
      </c>
    </row>
    <row r="825" spans="1:104" s="1" customFormat="1" ht="13.5" customHeight="1" x14ac:dyDescent="0.2">
      <c r="A825" s="61">
        <v>810</v>
      </c>
      <c r="B825" s="218"/>
      <c r="C825" s="218"/>
      <c r="D825" s="218"/>
      <c r="E825" s="218"/>
      <c r="F825" s="218"/>
      <c r="G825" s="218"/>
      <c r="H825" s="218"/>
      <c r="I825" s="218"/>
      <c r="J825" s="218"/>
      <c r="K825" s="218"/>
      <c r="L825" s="219"/>
      <c r="M825" s="218"/>
      <c r="N825" s="254"/>
      <c r="O825" s="255"/>
      <c r="P825" s="293" t="str">
        <f>IF(G825="R",IF(OR(AND(実績自動車一覧!H825=SUM(実績事業所!$B$2-1),3&lt;実績自動車一覧!I825),AND(実績自動車一覧!H825=実績事業所!$B$2,4&gt;実績自動車一覧!I825)),"新規",""),"")</f>
        <v/>
      </c>
      <c r="Q825" s="290"/>
      <c r="R825" s="259"/>
      <c r="S825" s="204"/>
      <c r="T825" s="84"/>
      <c r="U825" s="85"/>
      <c r="V825" s="86"/>
      <c r="W825" s="87"/>
      <c r="X825" s="87"/>
      <c r="Y825" s="106"/>
      <c r="Z825" s="16"/>
      <c r="AA825" s="15" t="str">
        <f t="shared" si="314"/>
        <v/>
      </c>
      <c r="AB825" s="15" t="str">
        <f t="shared" si="315"/>
        <v/>
      </c>
      <c r="AC825" s="14" t="str">
        <f t="shared" si="316"/>
        <v/>
      </c>
      <c r="AD825" s="6" t="e">
        <f t="shared" si="317"/>
        <v>#N/A</v>
      </c>
      <c r="AE825" s="6" t="e">
        <f t="shared" si="318"/>
        <v>#N/A</v>
      </c>
      <c r="AF825" s="6" t="e">
        <f t="shared" si="319"/>
        <v>#N/A</v>
      </c>
      <c r="AG825" s="6" t="str">
        <f t="shared" si="320"/>
        <v/>
      </c>
      <c r="AH825" s="6">
        <f t="shared" si="321"/>
        <v>1</v>
      </c>
      <c r="AI825" s="6" t="e">
        <f t="shared" si="322"/>
        <v>#N/A</v>
      </c>
      <c r="AJ825" s="6" t="e">
        <f t="shared" si="323"/>
        <v>#N/A</v>
      </c>
      <c r="AK825" s="6" t="e">
        <f t="shared" si="324"/>
        <v>#N/A</v>
      </c>
      <c r="AL825" s="6" t="e">
        <f t="shared" si="325"/>
        <v>#N/A</v>
      </c>
      <c r="AM825" s="7" t="str">
        <f t="shared" si="326"/>
        <v xml:space="preserve"> </v>
      </c>
      <c r="AN825" s="6" t="e">
        <f t="shared" si="327"/>
        <v>#N/A</v>
      </c>
      <c r="AO825" s="6"/>
      <c r="AP825" s="6"/>
      <c r="AQ825" s="6"/>
      <c r="AR825" s="6"/>
      <c r="AS825" s="6"/>
      <c r="AT825" s="6"/>
      <c r="AU825" s="6"/>
      <c r="AV825" s="6"/>
      <c r="AW825" s="6">
        <f t="shared" si="328"/>
        <v>0</v>
      </c>
      <c r="AX825" s="6" t="e">
        <f t="shared" si="329"/>
        <v>#N/A</v>
      </c>
      <c r="AY825" s="6" t="str">
        <f t="shared" si="330"/>
        <v/>
      </c>
      <c r="AZ825" s="6" t="str">
        <f t="shared" si="331"/>
        <v/>
      </c>
      <c r="BA825" s="6" t="str">
        <f t="shared" si="332"/>
        <v/>
      </c>
      <c r="BB825" s="6" t="str">
        <f t="shared" si="333"/>
        <v/>
      </c>
      <c r="BC825" s="40"/>
      <c r="BI825"/>
      <c r="CS825" s="286"/>
      <c r="CT825" s="288"/>
      <c r="CU825" s="331" t="str">
        <f t="shared" si="312"/>
        <v/>
      </c>
      <c r="CV825" s="1" t="str">
        <f t="shared" si="334"/>
        <v/>
      </c>
      <c r="CW825" s="1" t="str">
        <f t="shared" si="335"/>
        <v/>
      </c>
      <c r="CZ825" s="343" t="str">
        <f t="shared" si="313"/>
        <v/>
      </c>
    </row>
    <row r="826" spans="1:104" s="1" customFormat="1" ht="13.5" customHeight="1" x14ac:dyDescent="0.2">
      <c r="A826" s="61">
        <v>811</v>
      </c>
      <c r="B826" s="218"/>
      <c r="C826" s="218"/>
      <c r="D826" s="218"/>
      <c r="E826" s="218"/>
      <c r="F826" s="218"/>
      <c r="G826" s="218"/>
      <c r="H826" s="218"/>
      <c r="I826" s="218"/>
      <c r="J826" s="218"/>
      <c r="K826" s="218"/>
      <c r="L826" s="219"/>
      <c r="M826" s="218"/>
      <c r="N826" s="254"/>
      <c r="O826" s="255"/>
      <c r="P826" s="293" t="str">
        <f>IF(G826="R",IF(OR(AND(実績自動車一覧!H826=SUM(実績事業所!$B$2-1),3&lt;実績自動車一覧!I826),AND(実績自動車一覧!H826=実績事業所!$B$2,4&gt;実績自動車一覧!I826)),"新規",""),"")</f>
        <v/>
      </c>
      <c r="Q826" s="290"/>
      <c r="R826" s="259"/>
      <c r="S826" s="204"/>
      <c r="T826" s="84"/>
      <c r="U826" s="85"/>
      <c r="V826" s="86"/>
      <c r="W826" s="87"/>
      <c r="X826" s="87"/>
      <c r="Y826" s="106"/>
      <c r="Z826" s="16"/>
      <c r="AA826" s="15" t="str">
        <f t="shared" si="314"/>
        <v/>
      </c>
      <c r="AB826" s="15" t="str">
        <f t="shared" si="315"/>
        <v/>
      </c>
      <c r="AC826" s="14" t="str">
        <f t="shared" si="316"/>
        <v/>
      </c>
      <c r="AD826" s="6" t="e">
        <f t="shared" si="317"/>
        <v>#N/A</v>
      </c>
      <c r="AE826" s="6" t="e">
        <f t="shared" si="318"/>
        <v>#N/A</v>
      </c>
      <c r="AF826" s="6" t="e">
        <f t="shared" si="319"/>
        <v>#N/A</v>
      </c>
      <c r="AG826" s="6" t="str">
        <f t="shared" si="320"/>
        <v/>
      </c>
      <c r="AH826" s="6">
        <f t="shared" si="321"/>
        <v>1</v>
      </c>
      <c r="AI826" s="6" t="e">
        <f t="shared" si="322"/>
        <v>#N/A</v>
      </c>
      <c r="AJ826" s="6" t="e">
        <f t="shared" si="323"/>
        <v>#N/A</v>
      </c>
      <c r="AK826" s="6" t="e">
        <f t="shared" si="324"/>
        <v>#N/A</v>
      </c>
      <c r="AL826" s="6" t="e">
        <f t="shared" si="325"/>
        <v>#N/A</v>
      </c>
      <c r="AM826" s="7" t="str">
        <f t="shared" si="326"/>
        <v xml:space="preserve"> </v>
      </c>
      <c r="AN826" s="6" t="e">
        <f t="shared" si="327"/>
        <v>#N/A</v>
      </c>
      <c r="AO826" s="6"/>
      <c r="AP826" s="6"/>
      <c r="AQ826" s="6"/>
      <c r="AR826" s="6"/>
      <c r="AS826" s="6"/>
      <c r="AT826" s="6"/>
      <c r="AU826" s="6"/>
      <c r="AV826" s="6"/>
      <c r="AW826" s="6">
        <f t="shared" si="328"/>
        <v>0</v>
      </c>
      <c r="AX826" s="6" t="e">
        <f t="shared" si="329"/>
        <v>#N/A</v>
      </c>
      <c r="AY826" s="6" t="str">
        <f t="shared" si="330"/>
        <v/>
      </c>
      <c r="AZ826" s="6" t="str">
        <f t="shared" si="331"/>
        <v/>
      </c>
      <c r="BA826" s="6" t="str">
        <f t="shared" si="332"/>
        <v/>
      </c>
      <c r="BB826" s="6" t="str">
        <f t="shared" si="333"/>
        <v/>
      </c>
      <c r="BC826" s="40"/>
      <c r="BI826"/>
      <c r="CS826" s="286"/>
      <c r="CT826" s="288"/>
      <c r="CU826" s="331" t="str">
        <f t="shared" si="312"/>
        <v/>
      </c>
      <c r="CV826" s="1" t="str">
        <f t="shared" si="334"/>
        <v/>
      </c>
      <c r="CW826" s="1" t="str">
        <f t="shared" si="335"/>
        <v/>
      </c>
      <c r="CZ826" s="343" t="str">
        <f t="shared" si="313"/>
        <v/>
      </c>
    </row>
    <row r="827" spans="1:104" s="1" customFormat="1" ht="13.5" customHeight="1" x14ac:dyDescent="0.2">
      <c r="A827" s="61">
        <v>812</v>
      </c>
      <c r="B827" s="218"/>
      <c r="C827" s="218"/>
      <c r="D827" s="218"/>
      <c r="E827" s="218"/>
      <c r="F827" s="218"/>
      <c r="G827" s="218"/>
      <c r="H827" s="218"/>
      <c r="I827" s="218"/>
      <c r="J827" s="218"/>
      <c r="K827" s="218"/>
      <c r="L827" s="219"/>
      <c r="M827" s="218"/>
      <c r="N827" s="254"/>
      <c r="O827" s="255"/>
      <c r="P827" s="293" t="str">
        <f>IF(G827="R",IF(OR(AND(実績自動車一覧!H827=SUM(実績事業所!$B$2-1),3&lt;実績自動車一覧!I827),AND(実績自動車一覧!H827=実績事業所!$B$2,4&gt;実績自動車一覧!I827)),"新規",""),"")</f>
        <v/>
      </c>
      <c r="Q827" s="290"/>
      <c r="R827" s="259"/>
      <c r="S827" s="204"/>
      <c r="T827" s="84"/>
      <c r="U827" s="85"/>
      <c r="V827" s="86"/>
      <c r="W827" s="87"/>
      <c r="X827" s="87"/>
      <c r="Y827" s="106"/>
      <c r="Z827" s="16"/>
      <c r="AA827" s="15" t="str">
        <f t="shared" si="314"/>
        <v/>
      </c>
      <c r="AB827" s="15" t="str">
        <f t="shared" si="315"/>
        <v/>
      </c>
      <c r="AC827" s="14" t="str">
        <f t="shared" si="316"/>
        <v/>
      </c>
      <c r="AD827" s="6" t="e">
        <f t="shared" si="317"/>
        <v>#N/A</v>
      </c>
      <c r="AE827" s="6" t="e">
        <f t="shared" si="318"/>
        <v>#N/A</v>
      </c>
      <c r="AF827" s="6" t="e">
        <f t="shared" si="319"/>
        <v>#N/A</v>
      </c>
      <c r="AG827" s="6" t="str">
        <f t="shared" si="320"/>
        <v/>
      </c>
      <c r="AH827" s="6">
        <f t="shared" si="321"/>
        <v>1</v>
      </c>
      <c r="AI827" s="6" t="e">
        <f t="shared" si="322"/>
        <v>#N/A</v>
      </c>
      <c r="AJ827" s="6" t="e">
        <f t="shared" si="323"/>
        <v>#N/A</v>
      </c>
      <c r="AK827" s="6" t="e">
        <f t="shared" si="324"/>
        <v>#N/A</v>
      </c>
      <c r="AL827" s="6" t="e">
        <f t="shared" si="325"/>
        <v>#N/A</v>
      </c>
      <c r="AM827" s="7" t="str">
        <f t="shared" si="326"/>
        <v xml:space="preserve"> </v>
      </c>
      <c r="AN827" s="6" t="e">
        <f t="shared" si="327"/>
        <v>#N/A</v>
      </c>
      <c r="AO827" s="6"/>
      <c r="AP827" s="6"/>
      <c r="AQ827" s="6"/>
      <c r="AR827" s="6"/>
      <c r="AS827" s="6"/>
      <c r="AT827" s="6"/>
      <c r="AU827" s="6"/>
      <c r="AV827" s="6"/>
      <c r="AW827" s="6">
        <f t="shared" si="328"/>
        <v>0</v>
      </c>
      <c r="AX827" s="6" t="e">
        <f t="shared" si="329"/>
        <v>#N/A</v>
      </c>
      <c r="AY827" s="6" t="str">
        <f t="shared" si="330"/>
        <v/>
      </c>
      <c r="AZ827" s="6" t="str">
        <f t="shared" si="331"/>
        <v/>
      </c>
      <c r="BA827" s="6" t="str">
        <f t="shared" si="332"/>
        <v/>
      </c>
      <c r="BB827" s="6" t="str">
        <f t="shared" si="333"/>
        <v/>
      </c>
      <c r="BC827" s="40"/>
      <c r="BI827"/>
      <c r="CS827" s="286"/>
      <c r="CT827" s="288"/>
      <c r="CU827" s="331" t="str">
        <f t="shared" si="312"/>
        <v/>
      </c>
      <c r="CV827" s="1" t="str">
        <f t="shared" si="334"/>
        <v/>
      </c>
      <c r="CW827" s="1" t="str">
        <f t="shared" si="335"/>
        <v/>
      </c>
      <c r="CZ827" s="343" t="str">
        <f t="shared" si="313"/>
        <v/>
      </c>
    </row>
    <row r="828" spans="1:104" s="1" customFormat="1" ht="13.5" customHeight="1" x14ac:dyDescent="0.2">
      <c r="A828" s="61">
        <v>813</v>
      </c>
      <c r="B828" s="218"/>
      <c r="C828" s="218"/>
      <c r="D828" s="218"/>
      <c r="E828" s="218"/>
      <c r="F828" s="218"/>
      <c r="G828" s="218"/>
      <c r="H828" s="218"/>
      <c r="I828" s="218"/>
      <c r="J828" s="218"/>
      <c r="K828" s="218"/>
      <c r="L828" s="219"/>
      <c r="M828" s="218"/>
      <c r="N828" s="254"/>
      <c r="O828" s="255"/>
      <c r="P828" s="293" t="str">
        <f>IF(G828="R",IF(OR(AND(実績自動車一覧!H828=SUM(実績事業所!$B$2-1),3&lt;実績自動車一覧!I828),AND(実績自動車一覧!H828=実績事業所!$B$2,4&gt;実績自動車一覧!I828)),"新規",""),"")</f>
        <v/>
      </c>
      <c r="Q828" s="290"/>
      <c r="R828" s="259"/>
      <c r="S828" s="204"/>
      <c r="T828" s="84"/>
      <c r="U828" s="85"/>
      <c r="V828" s="86"/>
      <c r="W828" s="87"/>
      <c r="X828" s="87"/>
      <c r="Y828" s="106"/>
      <c r="Z828" s="16"/>
      <c r="AA828" s="15" t="str">
        <f t="shared" si="314"/>
        <v/>
      </c>
      <c r="AB828" s="15" t="str">
        <f t="shared" si="315"/>
        <v/>
      </c>
      <c r="AC828" s="14" t="str">
        <f t="shared" si="316"/>
        <v/>
      </c>
      <c r="AD828" s="6" t="e">
        <f t="shared" si="317"/>
        <v>#N/A</v>
      </c>
      <c r="AE828" s="6" t="e">
        <f t="shared" si="318"/>
        <v>#N/A</v>
      </c>
      <c r="AF828" s="6" t="e">
        <f t="shared" si="319"/>
        <v>#N/A</v>
      </c>
      <c r="AG828" s="6" t="str">
        <f t="shared" si="320"/>
        <v/>
      </c>
      <c r="AH828" s="6">
        <f t="shared" si="321"/>
        <v>1</v>
      </c>
      <c r="AI828" s="6" t="e">
        <f t="shared" si="322"/>
        <v>#N/A</v>
      </c>
      <c r="AJ828" s="6" t="e">
        <f t="shared" si="323"/>
        <v>#N/A</v>
      </c>
      <c r="AK828" s="6" t="e">
        <f t="shared" si="324"/>
        <v>#N/A</v>
      </c>
      <c r="AL828" s="6" t="e">
        <f t="shared" si="325"/>
        <v>#N/A</v>
      </c>
      <c r="AM828" s="7" t="str">
        <f t="shared" si="326"/>
        <v xml:space="preserve"> </v>
      </c>
      <c r="AN828" s="6" t="e">
        <f t="shared" si="327"/>
        <v>#N/A</v>
      </c>
      <c r="AO828" s="6"/>
      <c r="AP828" s="6"/>
      <c r="AQ828" s="6"/>
      <c r="AR828" s="6"/>
      <c r="AS828" s="6"/>
      <c r="AT828" s="6"/>
      <c r="AU828" s="6"/>
      <c r="AV828" s="6"/>
      <c r="AW828" s="6">
        <f t="shared" si="328"/>
        <v>0</v>
      </c>
      <c r="AX828" s="6" t="e">
        <f t="shared" si="329"/>
        <v>#N/A</v>
      </c>
      <c r="AY828" s="6" t="str">
        <f t="shared" si="330"/>
        <v/>
      </c>
      <c r="AZ828" s="6" t="str">
        <f t="shared" si="331"/>
        <v/>
      </c>
      <c r="BA828" s="6" t="str">
        <f t="shared" si="332"/>
        <v/>
      </c>
      <c r="BB828" s="6" t="str">
        <f t="shared" si="333"/>
        <v/>
      </c>
      <c r="BC828" s="40"/>
      <c r="BI828"/>
      <c r="CS828" s="286"/>
      <c r="CT828" s="288"/>
      <c r="CU828" s="331" t="str">
        <f t="shared" si="312"/>
        <v/>
      </c>
      <c r="CV828" s="1" t="str">
        <f t="shared" si="334"/>
        <v/>
      </c>
      <c r="CW828" s="1" t="str">
        <f t="shared" si="335"/>
        <v/>
      </c>
      <c r="CZ828" s="343" t="str">
        <f t="shared" si="313"/>
        <v/>
      </c>
    </row>
    <row r="829" spans="1:104" s="1" customFormat="1" ht="13.5" customHeight="1" x14ac:dyDescent="0.2">
      <c r="A829" s="61">
        <v>814</v>
      </c>
      <c r="B829" s="218"/>
      <c r="C829" s="218"/>
      <c r="D829" s="218"/>
      <c r="E829" s="218"/>
      <c r="F829" s="218"/>
      <c r="G829" s="218"/>
      <c r="H829" s="218"/>
      <c r="I829" s="218"/>
      <c r="J829" s="218"/>
      <c r="K829" s="218"/>
      <c r="L829" s="219"/>
      <c r="M829" s="218"/>
      <c r="N829" s="254"/>
      <c r="O829" s="255"/>
      <c r="P829" s="293" t="str">
        <f>IF(G829="R",IF(OR(AND(実績自動車一覧!H829=SUM(実績事業所!$B$2-1),3&lt;実績自動車一覧!I829),AND(実績自動車一覧!H829=実績事業所!$B$2,4&gt;実績自動車一覧!I829)),"新規",""),"")</f>
        <v/>
      </c>
      <c r="Q829" s="290"/>
      <c r="R829" s="259"/>
      <c r="S829" s="204"/>
      <c r="T829" s="84"/>
      <c r="U829" s="85"/>
      <c r="V829" s="86"/>
      <c r="W829" s="87"/>
      <c r="X829" s="87"/>
      <c r="Y829" s="106"/>
      <c r="Z829" s="16"/>
      <c r="AA829" s="15" t="str">
        <f t="shared" si="314"/>
        <v/>
      </c>
      <c r="AB829" s="15" t="str">
        <f t="shared" si="315"/>
        <v/>
      </c>
      <c r="AC829" s="14" t="str">
        <f t="shared" si="316"/>
        <v/>
      </c>
      <c r="AD829" s="6" t="e">
        <f t="shared" si="317"/>
        <v>#N/A</v>
      </c>
      <c r="AE829" s="6" t="e">
        <f t="shared" si="318"/>
        <v>#N/A</v>
      </c>
      <c r="AF829" s="6" t="e">
        <f t="shared" si="319"/>
        <v>#N/A</v>
      </c>
      <c r="AG829" s="6" t="str">
        <f t="shared" si="320"/>
        <v/>
      </c>
      <c r="AH829" s="6">
        <f t="shared" si="321"/>
        <v>1</v>
      </c>
      <c r="AI829" s="6" t="e">
        <f t="shared" si="322"/>
        <v>#N/A</v>
      </c>
      <c r="AJ829" s="6" t="e">
        <f t="shared" si="323"/>
        <v>#N/A</v>
      </c>
      <c r="AK829" s="6" t="e">
        <f t="shared" si="324"/>
        <v>#N/A</v>
      </c>
      <c r="AL829" s="6" t="e">
        <f t="shared" si="325"/>
        <v>#N/A</v>
      </c>
      <c r="AM829" s="7" t="str">
        <f t="shared" si="326"/>
        <v xml:space="preserve"> </v>
      </c>
      <c r="AN829" s="6" t="e">
        <f t="shared" si="327"/>
        <v>#N/A</v>
      </c>
      <c r="AO829" s="6"/>
      <c r="AP829" s="6"/>
      <c r="AQ829" s="6"/>
      <c r="AR829" s="6"/>
      <c r="AS829" s="6"/>
      <c r="AT829" s="6"/>
      <c r="AU829" s="6"/>
      <c r="AV829" s="6"/>
      <c r="AW829" s="6">
        <f t="shared" si="328"/>
        <v>0</v>
      </c>
      <c r="AX829" s="6" t="e">
        <f t="shared" si="329"/>
        <v>#N/A</v>
      </c>
      <c r="AY829" s="6" t="str">
        <f t="shared" si="330"/>
        <v/>
      </c>
      <c r="AZ829" s="6" t="str">
        <f t="shared" si="331"/>
        <v/>
      </c>
      <c r="BA829" s="6" t="str">
        <f t="shared" si="332"/>
        <v/>
      </c>
      <c r="BB829" s="6" t="str">
        <f t="shared" si="333"/>
        <v/>
      </c>
      <c r="BC829" s="40"/>
      <c r="BI829"/>
      <c r="CS829" s="286"/>
      <c r="CT829" s="288"/>
      <c r="CU829" s="331" t="str">
        <f t="shared" si="312"/>
        <v/>
      </c>
      <c r="CV829" s="1" t="str">
        <f t="shared" si="334"/>
        <v/>
      </c>
      <c r="CW829" s="1" t="str">
        <f t="shared" si="335"/>
        <v/>
      </c>
      <c r="CZ829" s="343" t="str">
        <f t="shared" si="313"/>
        <v/>
      </c>
    </row>
    <row r="830" spans="1:104" s="1" customFormat="1" ht="13.5" customHeight="1" x14ac:dyDescent="0.2">
      <c r="A830" s="61">
        <v>815</v>
      </c>
      <c r="B830" s="218"/>
      <c r="C830" s="218"/>
      <c r="D830" s="218"/>
      <c r="E830" s="218"/>
      <c r="F830" s="218"/>
      <c r="G830" s="218"/>
      <c r="H830" s="218"/>
      <c r="I830" s="218"/>
      <c r="J830" s="218"/>
      <c r="K830" s="218"/>
      <c r="L830" s="219"/>
      <c r="M830" s="218"/>
      <c r="N830" s="254"/>
      <c r="O830" s="255"/>
      <c r="P830" s="293" t="str">
        <f>IF(G830="R",IF(OR(AND(実績自動車一覧!H830=SUM(実績事業所!$B$2-1),3&lt;実績自動車一覧!I830),AND(実績自動車一覧!H830=実績事業所!$B$2,4&gt;実績自動車一覧!I830)),"新規",""),"")</f>
        <v/>
      </c>
      <c r="Q830" s="290"/>
      <c r="R830" s="259"/>
      <c r="S830" s="204"/>
      <c r="T830" s="84"/>
      <c r="U830" s="85"/>
      <c r="V830" s="86"/>
      <c r="W830" s="87"/>
      <c r="X830" s="87"/>
      <c r="Y830" s="106"/>
      <c r="Z830" s="16"/>
      <c r="AA830" s="15" t="str">
        <f t="shared" si="314"/>
        <v/>
      </c>
      <c r="AB830" s="15" t="str">
        <f t="shared" si="315"/>
        <v/>
      </c>
      <c r="AC830" s="14" t="str">
        <f t="shared" si="316"/>
        <v/>
      </c>
      <c r="AD830" s="6" t="e">
        <f t="shared" si="317"/>
        <v>#N/A</v>
      </c>
      <c r="AE830" s="6" t="e">
        <f t="shared" si="318"/>
        <v>#N/A</v>
      </c>
      <c r="AF830" s="6" t="e">
        <f t="shared" si="319"/>
        <v>#N/A</v>
      </c>
      <c r="AG830" s="6" t="str">
        <f t="shared" si="320"/>
        <v/>
      </c>
      <c r="AH830" s="6">
        <f t="shared" si="321"/>
        <v>1</v>
      </c>
      <c r="AI830" s="6" t="e">
        <f t="shared" si="322"/>
        <v>#N/A</v>
      </c>
      <c r="AJ830" s="6" t="e">
        <f t="shared" si="323"/>
        <v>#N/A</v>
      </c>
      <c r="AK830" s="6" t="e">
        <f t="shared" si="324"/>
        <v>#N/A</v>
      </c>
      <c r="AL830" s="6" t="e">
        <f t="shared" si="325"/>
        <v>#N/A</v>
      </c>
      <c r="AM830" s="7" t="str">
        <f t="shared" si="326"/>
        <v xml:space="preserve"> </v>
      </c>
      <c r="AN830" s="6" t="e">
        <f t="shared" si="327"/>
        <v>#N/A</v>
      </c>
      <c r="AO830" s="6"/>
      <c r="AP830" s="6"/>
      <c r="AQ830" s="6"/>
      <c r="AR830" s="6"/>
      <c r="AS830" s="6"/>
      <c r="AT830" s="6"/>
      <c r="AU830" s="6"/>
      <c r="AV830" s="6"/>
      <c r="AW830" s="6">
        <f t="shared" si="328"/>
        <v>0</v>
      </c>
      <c r="AX830" s="6" t="e">
        <f t="shared" si="329"/>
        <v>#N/A</v>
      </c>
      <c r="AY830" s="6" t="str">
        <f t="shared" si="330"/>
        <v/>
      </c>
      <c r="AZ830" s="6" t="str">
        <f t="shared" si="331"/>
        <v/>
      </c>
      <c r="BA830" s="6" t="str">
        <f t="shared" si="332"/>
        <v/>
      </c>
      <c r="BB830" s="6" t="str">
        <f t="shared" si="333"/>
        <v/>
      </c>
      <c r="BC830" s="40"/>
      <c r="BI830"/>
      <c r="CS830" s="286"/>
      <c r="CT830" s="288"/>
      <c r="CU830" s="331" t="str">
        <f t="shared" si="312"/>
        <v/>
      </c>
      <c r="CV830" s="1" t="str">
        <f t="shared" si="334"/>
        <v/>
      </c>
      <c r="CW830" s="1" t="str">
        <f t="shared" si="335"/>
        <v/>
      </c>
      <c r="CZ830" s="343" t="str">
        <f t="shared" si="313"/>
        <v/>
      </c>
    </row>
    <row r="831" spans="1:104" s="1" customFormat="1" ht="13.5" customHeight="1" x14ac:dyDescent="0.2">
      <c r="A831" s="61">
        <v>816</v>
      </c>
      <c r="B831" s="218"/>
      <c r="C831" s="218"/>
      <c r="D831" s="218"/>
      <c r="E831" s="218"/>
      <c r="F831" s="218"/>
      <c r="G831" s="218"/>
      <c r="H831" s="218"/>
      <c r="I831" s="218"/>
      <c r="J831" s="218"/>
      <c r="K831" s="218"/>
      <c r="L831" s="219"/>
      <c r="M831" s="218"/>
      <c r="N831" s="254"/>
      <c r="O831" s="255"/>
      <c r="P831" s="293" t="str">
        <f>IF(G831="R",IF(OR(AND(実績自動車一覧!H831=SUM(実績事業所!$B$2-1),3&lt;実績自動車一覧!I831),AND(実績自動車一覧!H831=実績事業所!$B$2,4&gt;実績自動車一覧!I831)),"新規",""),"")</f>
        <v/>
      </c>
      <c r="Q831" s="290"/>
      <c r="R831" s="259"/>
      <c r="S831" s="204"/>
      <c r="T831" s="84"/>
      <c r="U831" s="85"/>
      <c r="V831" s="86"/>
      <c r="W831" s="87"/>
      <c r="X831" s="87"/>
      <c r="Y831" s="106"/>
      <c r="Z831" s="16"/>
      <c r="AA831" s="15" t="str">
        <f t="shared" si="314"/>
        <v/>
      </c>
      <c r="AB831" s="15" t="str">
        <f t="shared" si="315"/>
        <v/>
      </c>
      <c r="AC831" s="14" t="str">
        <f t="shared" si="316"/>
        <v/>
      </c>
      <c r="AD831" s="6" t="e">
        <f t="shared" si="317"/>
        <v>#N/A</v>
      </c>
      <c r="AE831" s="6" t="e">
        <f t="shared" si="318"/>
        <v>#N/A</v>
      </c>
      <c r="AF831" s="6" t="e">
        <f t="shared" si="319"/>
        <v>#N/A</v>
      </c>
      <c r="AG831" s="6" t="str">
        <f t="shared" si="320"/>
        <v/>
      </c>
      <c r="AH831" s="6">
        <f t="shared" si="321"/>
        <v>1</v>
      </c>
      <c r="AI831" s="6" t="e">
        <f t="shared" si="322"/>
        <v>#N/A</v>
      </c>
      <c r="AJ831" s="6" t="e">
        <f t="shared" si="323"/>
        <v>#N/A</v>
      </c>
      <c r="AK831" s="6" t="e">
        <f t="shared" si="324"/>
        <v>#N/A</v>
      </c>
      <c r="AL831" s="6" t="e">
        <f t="shared" si="325"/>
        <v>#N/A</v>
      </c>
      <c r="AM831" s="7" t="str">
        <f t="shared" si="326"/>
        <v xml:space="preserve"> </v>
      </c>
      <c r="AN831" s="6" t="e">
        <f t="shared" si="327"/>
        <v>#N/A</v>
      </c>
      <c r="AO831" s="6"/>
      <c r="AP831" s="6"/>
      <c r="AQ831" s="6"/>
      <c r="AR831" s="6"/>
      <c r="AS831" s="6"/>
      <c r="AT831" s="6"/>
      <c r="AU831" s="6"/>
      <c r="AV831" s="6"/>
      <c r="AW831" s="6">
        <f t="shared" si="328"/>
        <v>0</v>
      </c>
      <c r="AX831" s="6" t="e">
        <f t="shared" si="329"/>
        <v>#N/A</v>
      </c>
      <c r="AY831" s="6" t="str">
        <f t="shared" si="330"/>
        <v/>
      </c>
      <c r="AZ831" s="6" t="str">
        <f t="shared" si="331"/>
        <v/>
      </c>
      <c r="BA831" s="6" t="str">
        <f t="shared" si="332"/>
        <v/>
      </c>
      <c r="BB831" s="6" t="str">
        <f t="shared" si="333"/>
        <v/>
      </c>
      <c r="BC831" s="40"/>
      <c r="BI831"/>
      <c r="CS831" s="286"/>
      <c r="CT831" s="288"/>
      <c r="CU831" s="331" t="str">
        <f t="shared" si="312"/>
        <v/>
      </c>
      <c r="CV831" s="1" t="str">
        <f t="shared" si="334"/>
        <v/>
      </c>
      <c r="CW831" s="1" t="str">
        <f t="shared" si="335"/>
        <v/>
      </c>
      <c r="CZ831" s="343" t="str">
        <f t="shared" si="313"/>
        <v/>
      </c>
    </row>
    <row r="832" spans="1:104" s="1" customFormat="1" ht="13.5" customHeight="1" x14ac:dyDescent="0.2">
      <c r="A832" s="61">
        <v>817</v>
      </c>
      <c r="B832" s="218"/>
      <c r="C832" s="218"/>
      <c r="D832" s="218"/>
      <c r="E832" s="218"/>
      <c r="F832" s="218"/>
      <c r="G832" s="218"/>
      <c r="H832" s="218"/>
      <c r="I832" s="218"/>
      <c r="J832" s="218"/>
      <c r="K832" s="218"/>
      <c r="L832" s="219"/>
      <c r="M832" s="218"/>
      <c r="N832" s="254"/>
      <c r="O832" s="255"/>
      <c r="P832" s="293" t="str">
        <f>IF(G832="R",IF(OR(AND(実績自動車一覧!H832=SUM(実績事業所!$B$2-1),3&lt;実績自動車一覧!I832),AND(実績自動車一覧!H832=実績事業所!$B$2,4&gt;実績自動車一覧!I832)),"新規",""),"")</f>
        <v/>
      </c>
      <c r="Q832" s="290"/>
      <c r="R832" s="259"/>
      <c r="S832" s="204"/>
      <c r="T832" s="84"/>
      <c r="U832" s="85"/>
      <c r="V832" s="86"/>
      <c r="W832" s="87"/>
      <c r="X832" s="87"/>
      <c r="Y832" s="106"/>
      <c r="Z832" s="16"/>
      <c r="AA832" s="15" t="str">
        <f t="shared" si="314"/>
        <v/>
      </c>
      <c r="AB832" s="15" t="str">
        <f t="shared" si="315"/>
        <v/>
      </c>
      <c r="AC832" s="14" t="str">
        <f t="shared" si="316"/>
        <v/>
      </c>
      <c r="AD832" s="6" t="e">
        <f t="shared" si="317"/>
        <v>#N/A</v>
      </c>
      <c r="AE832" s="6" t="e">
        <f t="shared" si="318"/>
        <v>#N/A</v>
      </c>
      <c r="AF832" s="6" t="e">
        <f t="shared" si="319"/>
        <v>#N/A</v>
      </c>
      <c r="AG832" s="6" t="str">
        <f t="shared" si="320"/>
        <v/>
      </c>
      <c r="AH832" s="6">
        <f t="shared" si="321"/>
        <v>1</v>
      </c>
      <c r="AI832" s="6" t="e">
        <f t="shared" si="322"/>
        <v>#N/A</v>
      </c>
      <c r="AJ832" s="6" t="e">
        <f t="shared" si="323"/>
        <v>#N/A</v>
      </c>
      <c r="AK832" s="6" t="e">
        <f t="shared" si="324"/>
        <v>#N/A</v>
      </c>
      <c r="AL832" s="6" t="e">
        <f t="shared" si="325"/>
        <v>#N/A</v>
      </c>
      <c r="AM832" s="7" t="str">
        <f t="shared" si="326"/>
        <v xml:space="preserve"> </v>
      </c>
      <c r="AN832" s="6" t="e">
        <f t="shared" si="327"/>
        <v>#N/A</v>
      </c>
      <c r="AO832" s="6"/>
      <c r="AP832" s="6"/>
      <c r="AQ832" s="6"/>
      <c r="AR832" s="6"/>
      <c r="AS832" s="6"/>
      <c r="AT832" s="6"/>
      <c r="AU832" s="6"/>
      <c r="AV832" s="6"/>
      <c r="AW832" s="6">
        <f t="shared" si="328"/>
        <v>0</v>
      </c>
      <c r="AX832" s="6" t="e">
        <f t="shared" si="329"/>
        <v>#N/A</v>
      </c>
      <c r="AY832" s="6" t="str">
        <f t="shared" si="330"/>
        <v/>
      </c>
      <c r="AZ832" s="6" t="str">
        <f t="shared" si="331"/>
        <v/>
      </c>
      <c r="BA832" s="6" t="str">
        <f t="shared" si="332"/>
        <v/>
      </c>
      <c r="BB832" s="6" t="str">
        <f t="shared" si="333"/>
        <v/>
      </c>
      <c r="BC832" s="40"/>
      <c r="BI832"/>
      <c r="CS832" s="286"/>
      <c r="CT832" s="288"/>
      <c r="CU832" s="331" t="str">
        <f t="shared" si="312"/>
        <v/>
      </c>
      <c r="CV832" s="1" t="str">
        <f t="shared" si="334"/>
        <v/>
      </c>
      <c r="CW832" s="1" t="str">
        <f t="shared" si="335"/>
        <v/>
      </c>
      <c r="CZ832" s="343" t="str">
        <f t="shared" si="313"/>
        <v/>
      </c>
    </row>
    <row r="833" spans="1:104" s="1" customFormat="1" ht="13.5" customHeight="1" x14ac:dyDescent="0.2">
      <c r="A833" s="61">
        <v>818</v>
      </c>
      <c r="B833" s="218"/>
      <c r="C833" s="218"/>
      <c r="D833" s="218"/>
      <c r="E833" s="218"/>
      <c r="F833" s="218"/>
      <c r="G833" s="218"/>
      <c r="H833" s="218"/>
      <c r="I833" s="218"/>
      <c r="J833" s="218"/>
      <c r="K833" s="218"/>
      <c r="L833" s="219"/>
      <c r="M833" s="218"/>
      <c r="N833" s="254"/>
      <c r="O833" s="255"/>
      <c r="P833" s="293" t="str">
        <f>IF(G833="R",IF(OR(AND(実績自動車一覧!H833=SUM(実績事業所!$B$2-1),3&lt;実績自動車一覧!I833),AND(実績自動車一覧!H833=実績事業所!$B$2,4&gt;実績自動車一覧!I833)),"新規",""),"")</f>
        <v/>
      </c>
      <c r="Q833" s="290"/>
      <c r="R833" s="259"/>
      <c r="S833" s="204"/>
      <c r="T833" s="84"/>
      <c r="U833" s="85"/>
      <c r="V833" s="86"/>
      <c r="W833" s="87"/>
      <c r="X833" s="87"/>
      <c r="Y833" s="106"/>
      <c r="Z833" s="16"/>
      <c r="AA833" s="15" t="str">
        <f t="shared" si="314"/>
        <v/>
      </c>
      <c r="AB833" s="15" t="str">
        <f t="shared" si="315"/>
        <v/>
      </c>
      <c r="AC833" s="14" t="str">
        <f t="shared" si="316"/>
        <v/>
      </c>
      <c r="AD833" s="6" t="e">
        <f t="shared" si="317"/>
        <v>#N/A</v>
      </c>
      <c r="AE833" s="6" t="e">
        <f t="shared" si="318"/>
        <v>#N/A</v>
      </c>
      <c r="AF833" s="6" t="e">
        <f t="shared" si="319"/>
        <v>#N/A</v>
      </c>
      <c r="AG833" s="6" t="str">
        <f t="shared" si="320"/>
        <v/>
      </c>
      <c r="AH833" s="6">
        <f t="shared" si="321"/>
        <v>1</v>
      </c>
      <c r="AI833" s="6" t="e">
        <f t="shared" si="322"/>
        <v>#N/A</v>
      </c>
      <c r="AJ833" s="6" t="e">
        <f t="shared" si="323"/>
        <v>#N/A</v>
      </c>
      <c r="AK833" s="6" t="e">
        <f t="shared" si="324"/>
        <v>#N/A</v>
      </c>
      <c r="AL833" s="6" t="e">
        <f t="shared" si="325"/>
        <v>#N/A</v>
      </c>
      <c r="AM833" s="7" t="str">
        <f t="shared" si="326"/>
        <v xml:space="preserve"> </v>
      </c>
      <c r="AN833" s="6" t="e">
        <f t="shared" si="327"/>
        <v>#N/A</v>
      </c>
      <c r="AO833" s="6"/>
      <c r="AP833" s="6"/>
      <c r="AQ833" s="6"/>
      <c r="AR833" s="6"/>
      <c r="AS833" s="6"/>
      <c r="AT833" s="6"/>
      <c r="AU833" s="6"/>
      <c r="AV833" s="6"/>
      <c r="AW833" s="6">
        <f t="shared" si="328"/>
        <v>0</v>
      </c>
      <c r="AX833" s="6" t="e">
        <f t="shared" si="329"/>
        <v>#N/A</v>
      </c>
      <c r="AY833" s="6" t="str">
        <f t="shared" si="330"/>
        <v/>
      </c>
      <c r="AZ833" s="6" t="str">
        <f t="shared" si="331"/>
        <v/>
      </c>
      <c r="BA833" s="6" t="str">
        <f t="shared" si="332"/>
        <v/>
      </c>
      <c r="BB833" s="6" t="str">
        <f t="shared" si="333"/>
        <v/>
      </c>
      <c r="BC833" s="40"/>
      <c r="BI833"/>
      <c r="CS833" s="286"/>
      <c r="CT833" s="288"/>
      <c r="CU833" s="331" t="str">
        <f t="shared" si="312"/>
        <v/>
      </c>
      <c r="CV833" s="1" t="str">
        <f t="shared" si="334"/>
        <v/>
      </c>
      <c r="CW833" s="1" t="str">
        <f t="shared" si="335"/>
        <v/>
      </c>
      <c r="CZ833" s="343" t="str">
        <f t="shared" si="313"/>
        <v/>
      </c>
    </row>
    <row r="834" spans="1:104" s="1" customFormat="1" ht="13.5" customHeight="1" x14ac:dyDescent="0.2">
      <c r="A834" s="61">
        <v>819</v>
      </c>
      <c r="B834" s="218"/>
      <c r="C834" s="218"/>
      <c r="D834" s="218"/>
      <c r="E834" s="218"/>
      <c r="F834" s="218"/>
      <c r="G834" s="218"/>
      <c r="H834" s="218"/>
      <c r="I834" s="218"/>
      <c r="J834" s="218"/>
      <c r="K834" s="218"/>
      <c r="L834" s="219"/>
      <c r="M834" s="218"/>
      <c r="N834" s="254"/>
      <c r="O834" s="255"/>
      <c r="P834" s="293" t="str">
        <f>IF(G834="R",IF(OR(AND(実績自動車一覧!H834=SUM(実績事業所!$B$2-1),3&lt;実績自動車一覧!I834),AND(実績自動車一覧!H834=実績事業所!$B$2,4&gt;実績自動車一覧!I834)),"新規",""),"")</f>
        <v/>
      </c>
      <c r="Q834" s="290"/>
      <c r="R834" s="259"/>
      <c r="S834" s="204"/>
      <c r="T834" s="84"/>
      <c r="U834" s="85"/>
      <c r="V834" s="86"/>
      <c r="W834" s="87"/>
      <c r="X834" s="87"/>
      <c r="Y834" s="106"/>
      <c r="Z834" s="16"/>
      <c r="AA834" s="15" t="str">
        <f t="shared" si="314"/>
        <v/>
      </c>
      <c r="AB834" s="15" t="str">
        <f t="shared" si="315"/>
        <v/>
      </c>
      <c r="AC834" s="14" t="str">
        <f t="shared" si="316"/>
        <v/>
      </c>
      <c r="AD834" s="6" t="e">
        <f t="shared" si="317"/>
        <v>#N/A</v>
      </c>
      <c r="AE834" s="6" t="e">
        <f t="shared" si="318"/>
        <v>#N/A</v>
      </c>
      <c r="AF834" s="6" t="e">
        <f t="shared" si="319"/>
        <v>#N/A</v>
      </c>
      <c r="AG834" s="6" t="str">
        <f t="shared" si="320"/>
        <v/>
      </c>
      <c r="AH834" s="6">
        <f t="shared" si="321"/>
        <v>1</v>
      </c>
      <c r="AI834" s="6" t="e">
        <f t="shared" si="322"/>
        <v>#N/A</v>
      </c>
      <c r="AJ834" s="6" t="e">
        <f t="shared" si="323"/>
        <v>#N/A</v>
      </c>
      <c r="AK834" s="6" t="e">
        <f t="shared" si="324"/>
        <v>#N/A</v>
      </c>
      <c r="AL834" s="6" t="e">
        <f t="shared" si="325"/>
        <v>#N/A</v>
      </c>
      <c r="AM834" s="7" t="str">
        <f t="shared" si="326"/>
        <v xml:space="preserve"> </v>
      </c>
      <c r="AN834" s="6" t="e">
        <f t="shared" si="327"/>
        <v>#N/A</v>
      </c>
      <c r="AO834" s="6"/>
      <c r="AP834" s="6"/>
      <c r="AQ834" s="6"/>
      <c r="AR834" s="6"/>
      <c r="AS834" s="6"/>
      <c r="AT834" s="6"/>
      <c r="AU834" s="6"/>
      <c r="AV834" s="6"/>
      <c r="AW834" s="6">
        <f t="shared" si="328"/>
        <v>0</v>
      </c>
      <c r="AX834" s="6" t="e">
        <f t="shared" si="329"/>
        <v>#N/A</v>
      </c>
      <c r="AY834" s="6" t="str">
        <f t="shared" si="330"/>
        <v/>
      </c>
      <c r="AZ834" s="6" t="str">
        <f t="shared" si="331"/>
        <v/>
      </c>
      <c r="BA834" s="6" t="str">
        <f t="shared" si="332"/>
        <v/>
      </c>
      <c r="BB834" s="6" t="str">
        <f t="shared" si="333"/>
        <v/>
      </c>
      <c r="BC834" s="40"/>
      <c r="BI834"/>
      <c r="CS834" s="286"/>
      <c r="CT834" s="288"/>
      <c r="CU834" s="331" t="str">
        <f t="shared" si="312"/>
        <v/>
      </c>
      <c r="CV834" s="1" t="str">
        <f t="shared" si="334"/>
        <v/>
      </c>
      <c r="CW834" s="1" t="str">
        <f t="shared" si="335"/>
        <v/>
      </c>
      <c r="CZ834" s="343" t="str">
        <f t="shared" si="313"/>
        <v/>
      </c>
    </row>
    <row r="835" spans="1:104" s="1" customFormat="1" ht="13.5" customHeight="1" x14ac:dyDescent="0.2">
      <c r="A835" s="61">
        <v>820</v>
      </c>
      <c r="B835" s="218"/>
      <c r="C835" s="218"/>
      <c r="D835" s="218"/>
      <c r="E835" s="218"/>
      <c r="F835" s="218"/>
      <c r="G835" s="218"/>
      <c r="H835" s="218"/>
      <c r="I835" s="218"/>
      <c r="J835" s="218"/>
      <c r="K835" s="218"/>
      <c r="L835" s="219"/>
      <c r="M835" s="218"/>
      <c r="N835" s="254"/>
      <c r="O835" s="255"/>
      <c r="P835" s="293" t="str">
        <f>IF(G835="R",IF(OR(AND(実績自動車一覧!H835=SUM(実績事業所!$B$2-1),3&lt;実績自動車一覧!I835),AND(実績自動車一覧!H835=実績事業所!$B$2,4&gt;実績自動車一覧!I835)),"新規",""),"")</f>
        <v/>
      </c>
      <c r="Q835" s="290"/>
      <c r="R835" s="259"/>
      <c r="S835" s="204"/>
      <c r="T835" s="84"/>
      <c r="U835" s="85"/>
      <c r="V835" s="86"/>
      <c r="W835" s="87"/>
      <c r="X835" s="87"/>
      <c r="Y835" s="106"/>
      <c r="Z835" s="16"/>
      <c r="AA835" s="15" t="str">
        <f t="shared" si="314"/>
        <v/>
      </c>
      <c r="AB835" s="15" t="str">
        <f t="shared" si="315"/>
        <v/>
      </c>
      <c r="AC835" s="14" t="str">
        <f t="shared" si="316"/>
        <v/>
      </c>
      <c r="AD835" s="6" t="e">
        <f t="shared" si="317"/>
        <v>#N/A</v>
      </c>
      <c r="AE835" s="6" t="e">
        <f t="shared" si="318"/>
        <v>#N/A</v>
      </c>
      <c r="AF835" s="6" t="e">
        <f t="shared" si="319"/>
        <v>#N/A</v>
      </c>
      <c r="AG835" s="6" t="str">
        <f t="shared" si="320"/>
        <v/>
      </c>
      <c r="AH835" s="6">
        <f t="shared" si="321"/>
        <v>1</v>
      </c>
      <c r="AI835" s="6" t="e">
        <f t="shared" si="322"/>
        <v>#N/A</v>
      </c>
      <c r="AJ835" s="6" t="e">
        <f t="shared" si="323"/>
        <v>#N/A</v>
      </c>
      <c r="AK835" s="6" t="e">
        <f t="shared" si="324"/>
        <v>#N/A</v>
      </c>
      <c r="AL835" s="6" t="e">
        <f t="shared" si="325"/>
        <v>#N/A</v>
      </c>
      <c r="AM835" s="7" t="str">
        <f t="shared" si="326"/>
        <v xml:space="preserve"> </v>
      </c>
      <c r="AN835" s="6" t="e">
        <f t="shared" si="327"/>
        <v>#N/A</v>
      </c>
      <c r="AO835" s="6"/>
      <c r="AP835" s="6"/>
      <c r="AQ835" s="6"/>
      <c r="AR835" s="6"/>
      <c r="AS835" s="6"/>
      <c r="AT835" s="6"/>
      <c r="AU835" s="6"/>
      <c r="AV835" s="6"/>
      <c r="AW835" s="6">
        <f t="shared" si="328"/>
        <v>0</v>
      </c>
      <c r="AX835" s="6" t="e">
        <f t="shared" si="329"/>
        <v>#N/A</v>
      </c>
      <c r="AY835" s="6" t="str">
        <f t="shared" si="330"/>
        <v/>
      </c>
      <c r="AZ835" s="6" t="str">
        <f t="shared" si="331"/>
        <v/>
      </c>
      <c r="BA835" s="6" t="str">
        <f t="shared" si="332"/>
        <v/>
      </c>
      <c r="BB835" s="6" t="str">
        <f t="shared" si="333"/>
        <v/>
      </c>
      <c r="BC835" s="40"/>
      <c r="BI835"/>
      <c r="CS835" s="286"/>
      <c r="CT835" s="288"/>
      <c r="CU835" s="331" t="str">
        <f t="shared" si="312"/>
        <v/>
      </c>
      <c r="CV835" s="1" t="str">
        <f t="shared" si="334"/>
        <v/>
      </c>
      <c r="CW835" s="1" t="str">
        <f t="shared" si="335"/>
        <v/>
      </c>
      <c r="CZ835" s="343" t="str">
        <f t="shared" si="313"/>
        <v/>
      </c>
    </row>
    <row r="836" spans="1:104" s="1" customFormat="1" ht="13.5" customHeight="1" x14ac:dyDescent="0.2">
      <c r="A836" s="61">
        <v>821</v>
      </c>
      <c r="B836" s="218"/>
      <c r="C836" s="218"/>
      <c r="D836" s="218"/>
      <c r="E836" s="218"/>
      <c r="F836" s="218"/>
      <c r="G836" s="218"/>
      <c r="H836" s="218"/>
      <c r="I836" s="218"/>
      <c r="J836" s="218"/>
      <c r="K836" s="218"/>
      <c r="L836" s="219"/>
      <c r="M836" s="218"/>
      <c r="N836" s="254"/>
      <c r="O836" s="255"/>
      <c r="P836" s="293" t="str">
        <f>IF(G836="R",IF(OR(AND(実績自動車一覧!H836=SUM(実績事業所!$B$2-1),3&lt;実績自動車一覧!I836),AND(実績自動車一覧!H836=実績事業所!$B$2,4&gt;実績自動車一覧!I836)),"新規",""),"")</f>
        <v/>
      </c>
      <c r="Q836" s="290"/>
      <c r="R836" s="259"/>
      <c r="S836" s="204"/>
      <c r="T836" s="84"/>
      <c r="U836" s="85"/>
      <c r="V836" s="86"/>
      <c r="W836" s="87"/>
      <c r="X836" s="87"/>
      <c r="Y836" s="106"/>
      <c r="Z836" s="16"/>
      <c r="AA836" s="15" t="str">
        <f t="shared" si="314"/>
        <v/>
      </c>
      <c r="AB836" s="15" t="str">
        <f t="shared" si="315"/>
        <v/>
      </c>
      <c r="AC836" s="14" t="str">
        <f t="shared" si="316"/>
        <v/>
      </c>
      <c r="AD836" s="6" t="e">
        <f t="shared" si="317"/>
        <v>#N/A</v>
      </c>
      <c r="AE836" s="6" t="e">
        <f t="shared" si="318"/>
        <v>#N/A</v>
      </c>
      <c r="AF836" s="6" t="e">
        <f t="shared" si="319"/>
        <v>#N/A</v>
      </c>
      <c r="AG836" s="6" t="str">
        <f t="shared" si="320"/>
        <v/>
      </c>
      <c r="AH836" s="6">
        <f t="shared" si="321"/>
        <v>1</v>
      </c>
      <c r="AI836" s="6" t="e">
        <f t="shared" si="322"/>
        <v>#N/A</v>
      </c>
      <c r="AJ836" s="6" t="e">
        <f t="shared" si="323"/>
        <v>#N/A</v>
      </c>
      <c r="AK836" s="6" t="e">
        <f t="shared" si="324"/>
        <v>#N/A</v>
      </c>
      <c r="AL836" s="6" t="e">
        <f t="shared" si="325"/>
        <v>#N/A</v>
      </c>
      <c r="AM836" s="7" t="str">
        <f t="shared" si="326"/>
        <v xml:space="preserve"> </v>
      </c>
      <c r="AN836" s="6" t="e">
        <f t="shared" si="327"/>
        <v>#N/A</v>
      </c>
      <c r="AO836" s="6"/>
      <c r="AP836" s="6"/>
      <c r="AQ836" s="6"/>
      <c r="AR836" s="6"/>
      <c r="AS836" s="6"/>
      <c r="AT836" s="6"/>
      <c r="AU836" s="6"/>
      <c r="AV836" s="6"/>
      <c r="AW836" s="6">
        <f t="shared" si="328"/>
        <v>0</v>
      </c>
      <c r="AX836" s="6" t="e">
        <f t="shared" si="329"/>
        <v>#N/A</v>
      </c>
      <c r="AY836" s="6" t="str">
        <f t="shared" si="330"/>
        <v/>
      </c>
      <c r="AZ836" s="6" t="str">
        <f t="shared" si="331"/>
        <v/>
      </c>
      <c r="BA836" s="6" t="str">
        <f t="shared" si="332"/>
        <v/>
      </c>
      <c r="BB836" s="6" t="str">
        <f t="shared" si="333"/>
        <v/>
      </c>
      <c r="BC836" s="40"/>
      <c r="BI836"/>
      <c r="CS836" s="286"/>
      <c r="CT836" s="288"/>
      <c r="CU836" s="331" t="str">
        <f t="shared" si="312"/>
        <v/>
      </c>
      <c r="CV836" s="1" t="str">
        <f t="shared" si="334"/>
        <v/>
      </c>
      <c r="CW836" s="1" t="str">
        <f t="shared" si="335"/>
        <v/>
      </c>
      <c r="CZ836" s="343" t="str">
        <f t="shared" si="313"/>
        <v/>
      </c>
    </row>
    <row r="837" spans="1:104" s="1" customFormat="1" ht="13.5" customHeight="1" x14ac:dyDescent="0.2">
      <c r="A837" s="61">
        <v>822</v>
      </c>
      <c r="B837" s="218"/>
      <c r="C837" s="218"/>
      <c r="D837" s="218"/>
      <c r="E837" s="218"/>
      <c r="F837" s="218"/>
      <c r="G837" s="218"/>
      <c r="H837" s="218"/>
      <c r="I837" s="218"/>
      <c r="J837" s="218"/>
      <c r="K837" s="218"/>
      <c r="L837" s="219"/>
      <c r="M837" s="218"/>
      <c r="N837" s="254"/>
      <c r="O837" s="255"/>
      <c r="P837" s="293" t="str">
        <f>IF(G837="R",IF(OR(AND(実績自動車一覧!H837=SUM(実績事業所!$B$2-1),3&lt;実績自動車一覧!I837),AND(実績自動車一覧!H837=実績事業所!$B$2,4&gt;実績自動車一覧!I837)),"新規",""),"")</f>
        <v/>
      </c>
      <c r="Q837" s="290"/>
      <c r="R837" s="259"/>
      <c r="S837" s="204"/>
      <c r="T837" s="84"/>
      <c r="U837" s="85"/>
      <c r="V837" s="86"/>
      <c r="W837" s="87"/>
      <c r="X837" s="87"/>
      <c r="Y837" s="106"/>
      <c r="Z837" s="16"/>
      <c r="AA837" s="15" t="str">
        <f t="shared" si="314"/>
        <v/>
      </c>
      <c r="AB837" s="15" t="str">
        <f t="shared" si="315"/>
        <v/>
      </c>
      <c r="AC837" s="14" t="str">
        <f t="shared" si="316"/>
        <v/>
      </c>
      <c r="AD837" s="6" t="e">
        <f t="shared" si="317"/>
        <v>#N/A</v>
      </c>
      <c r="AE837" s="6" t="e">
        <f t="shared" si="318"/>
        <v>#N/A</v>
      </c>
      <c r="AF837" s="6" t="e">
        <f t="shared" si="319"/>
        <v>#N/A</v>
      </c>
      <c r="AG837" s="6" t="str">
        <f t="shared" si="320"/>
        <v/>
      </c>
      <c r="AH837" s="6">
        <f t="shared" si="321"/>
        <v>1</v>
      </c>
      <c r="AI837" s="6" t="e">
        <f t="shared" si="322"/>
        <v>#N/A</v>
      </c>
      <c r="AJ837" s="6" t="e">
        <f t="shared" si="323"/>
        <v>#N/A</v>
      </c>
      <c r="AK837" s="6" t="e">
        <f t="shared" si="324"/>
        <v>#N/A</v>
      </c>
      <c r="AL837" s="6" t="e">
        <f t="shared" si="325"/>
        <v>#N/A</v>
      </c>
      <c r="AM837" s="7" t="str">
        <f t="shared" si="326"/>
        <v xml:space="preserve"> </v>
      </c>
      <c r="AN837" s="6" t="e">
        <f t="shared" si="327"/>
        <v>#N/A</v>
      </c>
      <c r="AO837" s="6"/>
      <c r="AP837" s="6"/>
      <c r="AQ837" s="6"/>
      <c r="AR837" s="6"/>
      <c r="AS837" s="6"/>
      <c r="AT837" s="6"/>
      <c r="AU837" s="6"/>
      <c r="AV837" s="6"/>
      <c r="AW837" s="6">
        <f t="shared" si="328"/>
        <v>0</v>
      </c>
      <c r="AX837" s="6" t="e">
        <f t="shared" si="329"/>
        <v>#N/A</v>
      </c>
      <c r="AY837" s="6" t="str">
        <f t="shared" si="330"/>
        <v/>
      </c>
      <c r="AZ837" s="6" t="str">
        <f t="shared" si="331"/>
        <v/>
      </c>
      <c r="BA837" s="6" t="str">
        <f t="shared" si="332"/>
        <v/>
      </c>
      <c r="BB837" s="6" t="str">
        <f t="shared" si="333"/>
        <v/>
      </c>
      <c r="BC837" s="40"/>
      <c r="BI837"/>
      <c r="CS837" s="286"/>
      <c r="CT837" s="288"/>
      <c r="CU837" s="331" t="str">
        <f t="shared" si="312"/>
        <v/>
      </c>
      <c r="CV837" s="1" t="str">
        <f t="shared" si="334"/>
        <v/>
      </c>
      <c r="CW837" s="1" t="str">
        <f t="shared" si="335"/>
        <v/>
      </c>
      <c r="CZ837" s="343" t="str">
        <f t="shared" si="313"/>
        <v/>
      </c>
    </row>
    <row r="838" spans="1:104" s="1" customFormat="1" ht="13.5" customHeight="1" x14ac:dyDescent="0.2">
      <c r="A838" s="61">
        <v>823</v>
      </c>
      <c r="B838" s="218"/>
      <c r="C838" s="218"/>
      <c r="D838" s="218"/>
      <c r="E838" s="218"/>
      <c r="F838" s="218"/>
      <c r="G838" s="218"/>
      <c r="H838" s="218"/>
      <c r="I838" s="218"/>
      <c r="J838" s="218"/>
      <c r="K838" s="218"/>
      <c r="L838" s="219"/>
      <c r="M838" s="218"/>
      <c r="N838" s="254"/>
      <c r="O838" s="255"/>
      <c r="P838" s="293" t="str">
        <f>IF(G838="R",IF(OR(AND(実績自動車一覧!H838=SUM(実績事業所!$B$2-1),3&lt;実績自動車一覧!I838),AND(実績自動車一覧!H838=実績事業所!$B$2,4&gt;実績自動車一覧!I838)),"新規",""),"")</f>
        <v/>
      </c>
      <c r="Q838" s="290"/>
      <c r="R838" s="259"/>
      <c r="S838" s="204"/>
      <c r="T838" s="84"/>
      <c r="U838" s="85"/>
      <c r="V838" s="86"/>
      <c r="W838" s="87"/>
      <c r="X838" s="87"/>
      <c r="Y838" s="106"/>
      <c r="Z838" s="16"/>
      <c r="AA838" s="15" t="str">
        <f t="shared" si="314"/>
        <v/>
      </c>
      <c r="AB838" s="15" t="str">
        <f t="shared" si="315"/>
        <v/>
      </c>
      <c r="AC838" s="14" t="str">
        <f t="shared" si="316"/>
        <v/>
      </c>
      <c r="AD838" s="6" t="e">
        <f t="shared" si="317"/>
        <v>#N/A</v>
      </c>
      <c r="AE838" s="6" t="e">
        <f t="shared" si="318"/>
        <v>#N/A</v>
      </c>
      <c r="AF838" s="6" t="e">
        <f t="shared" si="319"/>
        <v>#N/A</v>
      </c>
      <c r="AG838" s="6" t="str">
        <f t="shared" si="320"/>
        <v/>
      </c>
      <c r="AH838" s="6">
        <f t="shared" si="321"/>
        <v>1</v>
      </c>
      <c r="AI838" s="6" t="e">
        <f t="shared" si="322"/>
        <v>#N/A</v>
      </c>
      <c r="AJ838" s="6" t="e">
        <f t="shared" si="323"/>
        <v>#N/A</v>
      </c>
      <c r="AK838" s="6" t="e">
        <f t="shared" si="324"/>
        <v>#N/A</v>
      </c>
      <c r="AL838" s="6" t="e">
        <f t="shared" si="325"/>
        <v>#N/A</v>
      </c>
      <c r="AM838" s="7" t="str">
        <f t="shared" si="326"/>
        <v xml:space="preserve"> </v>
      </c>
      <c r="AN838" s="6" t="e">
        <f t="shared" si="327"/>
        <v>#N/A</v>
      </c>
      <c r="AO838" s="6"/>
      <c r="AP838" s="6"/>
      <c r="AQ838" s="6"/>
      <c r="AR838" s="6"/>
      <c r="AS838" s="6"/>
      <c r="AT838" s="6"/>
      <c r="AU838" s="6"/>
      <c r="AV838" s="6"/>
      <c r="AW838" s="6">
        <f t="shared" si="328"/>
        <v>0</v>
      </c>
      <c r="AX838" s="6" t="e">
        <f t="shared" si="329"/>
        <v>#N/A</v>
      </c>
      <c r="AY838" s="6" t="str">
        <f t="shared" si="330"/>
        <v/>
      </c>
      <c r="AZ838" s="6" t="str">
        <f t="shared" si="331"/>
        <v/>
      </c>
      <c r="BA838" s="6" t="str">
        <f t="shared" si="332"/>
        <v/>
      </c>
      <c r="BB838" s="6" t="str">
        <f t="shared" si="333"/>
        <v/>
      </c>
      <c r="BC838" s="40"/>
      <c r="BI838"/>
      <c r="CS838" s="286"/>
      <c r="CT838" s="288"/>
      <c r="CU838" s="331" t="str">
        <f t="shared" si="312"/>
        <v/>
      </c>
      <c r="CV838" s="1" t="str">
        <f t="shared" si="334"/>
        <v/>
      </c>
      <c r="CW838" s="1" t="str">
        <f t="shared" si="335"/>
        <v/>
      </c>
      <c r="CZ838" s="343" t="str">
        <f t="shared" si="313"/>
        <v/>
      </c>
    </row>
    <row r="839" spans="1:104" s="1" customFormat="1" ht="13.5" customHeight="1" x14ac:dyDescent="0.2">
      <c r="A839" s="61">
        <v>824</v>
      </c>
      <c r="B839" s="218"/>
      <c r="C839" s="218"/>
      <c r="D839" s="218"/>
      <c r="E839" s="218"/>
      <c r="F839" s="218"/>
      <c r="G839" s="218"/>
      <c r="H839" s="218"/>
      <c r="I839" s="218"/>
      <c r="J839" s="218"/>
      <c r="K839" s="218"/>
      <c r="L839" s="219"/>
      <c r="M839" s="218"/>
      <c r="N839" s="254"/>
      <c r="O839" s="255"/>
      <c r="P839" s="293" t="str">
        <f>IF(G839="R",IF(OR(AND(実績自動車一覧!H839=SUM(実績事業所!$B$2-1),3&lt;実績自動車一覧!I839),AND(実績自動車一覧!H839=実績事業所!$B$2,4&gt;実績自動車一覧!I839)),"新規",""),"")</f>
        <v/>
      </c>
      <c r="Q839" s="290"/>
      <c r="R839" s="259"/>
      <c r="S839" s="204"/>
      <c r="T839" s="84"/>
      <c r="U839" s="85"/>
      <c r="V839" s="86"/>
      <c r="W839" s="87"/>
      <c r="X839" s="87"/>
      <c r="Y839" s="106"/>
      <c r="Z839" s="16"/>
      <c r="AA839" s="15" t="str">
        <f t="shared" si="314"/>
        <v/>
      </c>
      <c r="AB839" s="15" t="str">
        <f t="shared" si="315"/>
        <v/>
      </c>
      <c r="AC839" s="14" t="str">
        <f t="shared" si="316"/>
        <v/>
      </c>
      <c r="AD839" s="6" t="e">
        <f t="shared" si="317"/>
        <v>#N/A</v>
      </c>
      <c r="AE839" s="6" t="e">
        <f t="shared" si="318"/>
        <v>#N/A</v>
      </c>
      <c r="AF839" s="6" t="e">
        <f t="shared" si="319"/>
        <v>#N/A</v>
      </c>
      <c r="AG839" s="6" t="str">
        <f t="shared" si="320"/>
        <v/>
      </c>
      <c r="AH839" s="6">
        <f t="shared" si="321"/>
        <v>1</v>
      </c>
      <c r="AI839" s="6" t="e">
        <f t="shared" si="322"/>
        <v>#N/A</v>
      </c>
      <c r="AJ839" s="6" t="e">
        <f t="shared" si="323"/>
        <v>#N/A</v>
      </c>
      <c r="AK839" s="6" t="e">
        <f t="shared" si="324"/>
        <v>#N/A</v>
      </c>
      <c r="AL839" s="6" t="e">
        <f t="shared" si="325"/>
        <v>#N/A</v>
      </c>
      <c r="AM839" s="7" t="str">
        <f t="shared" si="326"/>
        <v xml:space="preserve"> </v>
      </c>
      <c r="AN839" s="6" t="e">
        <f t="shared" si="327"/>
        <v>#N/A</v>
      </c>
      <c r="AO839" s="6"/>
      <c r="AP839" s="6"/>
      <c r="AQ839" s="6"/>
      <c r="AR839" s="6"/>
      <c r="AS839" s="6"/>
      <c r="AT839" s="6"/>
      <c r="AU839" s="6"/>
      <c r="AV839" s="6"/>
      <c r="AW839" s="6">
        <f t="shared" si="328"/>
        <v>0</v>
      </c>
      <c r="AX839" s="6" t="e">
        <f t="shared" si="329"/>
        <v>#N/A</v>
      </c>
      <c r="AY839" s="6" t="str">
        <f t="shared" si="330"/>
        <v/>
      </c>
      <c r="AZ839" s="6" t="str">
        <f t="shared" si="331"/>
        <v/>
      </c>
      <c r="BA839" s="6" t="str">
        <f t="shared" si="332"/>
        <v/>
      </c>
      <c r="BB839" s="6" t="str">
        <f t="shared" si="333"/>
        <v/>
      </c>
      <c r="BC839" s="40"/>
      <c r="BI839"/>
      <c r="CS839" s="286"/>
      <c r="CT839" s="288"/>
      <c r="CU839" s="331" t="str">
        <f t="shared" si="312"/>
        <v/>
      </c>
      <c r="CV839" s="1" t="str">
        <f t="shared" si="334"/>
        <v/>
      </c>
      <c r="CW839" s="1" t="str">
        <f t="shared" si="335"/>
        <v/>
      </c>
      <c r="CZ839" s="343" t="str">
        <f t="shared" si="313"/>
        <v/>
      </c>
    </row>
    <row r="840" spans="1:104" s="1" customFormat="1" ht="13.5" customHeight="1" x14ac:dyDescent="0.2">
      <c r="A840" s="61">
        <v>825</v>
      </c>
      <c r="B840" s="218"/>
      <c r="C840" s="218"/>
      <c r="D840" s="218"/>
      <c r="E840" s="218"/>
      <c r="F840" s="218"/>
      <c r="G840" s="218"/>
      <c r="H840" s="218"/>
      <c r="I840" s="218"/>
      <c r="J840" s="218"/>
      <c r="K840" s="218"/>
      <c r="L840" s="219"/>
      <c r="M840" s="218"/>
      <c r="N840" s="254"/>
      <c r="O840" s="255"/>
      <c r="P840" s="293" t="str">
        <f>IF(G840="R",IF(OR(AND(実績自動車一覧!H840=SUM(実績事業所!$B$2-1),3&lt;実績自動車一覧!I840),AND(実績自動車一覧!H840=実績事業所!$B$2,4&gt;実績自動車一覧!I840)),"新規",""),"")</f>
        <v/>
      </c>
      <c r="Q840" s="290"/>
      <c r="R840" s="259"/>
      <c r="S840" s="204"/>
      <c r="T840" s="84"/>
      <c r="U840" s="85"/>
      <c r="V840" s="86"/>
      <c r="W840" s="87"/>
      <c r="X840" s="87"/>
      <c r="Y840" s="106"/>
      <c r="Z840" s="16"/>
      <c r="AA840" s="15" t="str">
        <f t="shared" si="314"/>
        <v/>
      </c>
      <c r="AB840" s="15" t="str">
        <f t="shared" si="315"/>
        <v/>
      </c>
      <c r="AC840" s="14" t="str">
        <f t="shared" si="316"/>
        <v/>
      </c>
      <c r="AD840" s="6" t="e">
        <f t="shared" si="317"/>
        <v>#N/A</v>
      </c>
      <c r="AE840" s="6" t="e">
        <f t="shared" si="318"/>
        <v>#N/A</v>
      </c>
      <c r="AF840" s="6" t="e">
        <f t="shared" si="319"/>
        <v>#N/A</v>
      </c>
      <c r="AG840" s="6" t="str">
        <f t="shared" si="320"/>
        <v/>
      </c>
      <c r="AH840" s="6">
        <f t="shared" si="321"/>
        <v>1</v>
      </c>
      <c r="AI840" s="6" t="e">
        <f t="shared" si="322"/>
        <v>#N/A</v>
      </c>
      <c r="AJ840" s="6" t="e">
        <f t="shared" si="323"/>
        <v>#N/A</v>
      </c>
      <c r="AK840" s="6" t="e">
        <f t="shared" si="324"/>
        <v>#N/A</v>
      </c>
      <c r="AL840" s="6" t="e">
        <f t="shared" si="325"/>
        <v>#N/A</v>
      </c>
      <c r="AM840" s="7" t="str">
        <f t="shared" si="326"/>
        <v xml:space="preserve"> </v>
      </c>
      <c r="AN840" s="6" t="e">
        <f t="shared" si="327"/>
        <v>#N/A</v>
      </c>
      <c r="AO840" s="6"/>
      <c r="AP840" s="6"/>
      <c r="AQ840" s="6"/>
      <c r="AR840" s="6"/>
      <c r="AS840" s="6"/>
      <c r="AT840" s="6"/>
      <c r="AU840" s="6"/>
      <c r="AV840" s="6"/>
      <c r="AW840" s="6">
        <f t="shared" si="328"/>
        <v>0</v>
      </c>
      <c r="AX840" s="6" t="e">
        <f t="shared" si="329"/>
        <v>#N/A</v>
      </c>
      <c r="AY840" s="6" t="str">
        <f t="shared" si="330"/>
        <v/>
      </c>
      <c r="AZ840" s="6" t="str">
        <f t="shared" si="331"/>
        <v/>
      </c>
      <c r="BA840" s="6" t="str">
        <f t="shared" si="332"/>
        <v/>
      </c>
      <c r="BB840" s="6" t="str">
        <f t="shared" si="333"/>
        <v/>
      </c>
      <c r="BC840" s="40"/>
      <c r="BI840"/>
      <c r="CS840" s="286"/>
      <c r="CT840" s="288"/>
      <c r="CU840" s="331" t="str">
        <f t="shared" si="312"/>
        <v/>
      </c>
      <c r="CV840" s="1" t="str">
        <f t="shared" si="334"/>
        <v/>
      </c>
      <c r="CW840" s="1" t="str">
        <f t="shared" si="335"/>
        <v/>
      </c>
      <c r="CZ840" s="343" t="str">
        <f t="shared" si="313"/>
        <v/>
      </c>
    </row>
    <row r="841" spans="1:104" s="1" customFormat="1" ht="13.5" customHeight="1" x14ac:dyDescent="0.2">
      <c r="A841" s="61">
        <v>826</v>
      </c>
      <c r="B841" s="218"/>
      <c r="C841" s="218"/>
      <c r="D841" s="218"/>
      <c r="E841" s="218"/>
      <c r="F841" s="218"/>
      <c r="G841" s="218"/>
      <c r="H841" s="218"/>
      <c r="I841" s="218"/>
      <c r="J841" s="218"/>
      <c r="K841" s="218"/>
      <c r="L841" s="219"/>
      <c r="M841" s="218"/>
      <c r="N841" s="254"/>
      <c r="O841" s="255"/>
      <c r="P841" s="293" t="str">
        <f>IF(G841="R",IF(OR(AND(実績自動車一覧!H841=SUM(実績事業所!$B$2-1),3&lt;実績自動車一覧!I841),AND(実績自動車一覧!H841=実績事業所!$B$2,4&gt;実績自動車一覧!I841)),"新規",""),"")</f>
        <v/>
      </c>
      <c r="Q841" s="290"/>
      <c r="R841" s="259"/>
      <c r="S841" s="204"/>
      <c r="T841" s="84"/>
      <c r="U841" s="85"/>
      <c r="V841" s="86"/>
      <c r="W841" s="87"/>
      <c r="X841" s="87"/>
      <c r="Y841" s="106"/>
      <c r="Z841" s="16"/>
      <c r="AA841" s="15" t="str">
        <f t="shared" si="314"/>
        <v/>
      </c>
      <c r="AB841" s="15" t="str">
        <f t="shared" si="315"/>
        <v/>
      </c>
      <c r="AC841" s="14" t="str">
        <f t="shared" si="316"/>
        <v/>
      </c>
      <c r="AD841" s="6" t="e">
        <f t="shared" si="317"/>
        <v>#N/A</v>
      </c>
      <c r="AE841" s="6" t="e">
        <f t="shared" si="318"/>
        <v>#N/A</v>
      </c>
      <c r="AF841" s="6" t="e">
        <f t="shared" si="319"/>
        <v>#N/A</v>
      </c>
      <c r="AG841" s="6" t="str">
        <f t="shared" si="320"/>
        <v/>
      </c>
      <c r="AH841" s="6">
        <f t="shared" si="321"/>
        <v>1</v>
      </c>
      <c r="AI841" s="6" t="e">
        <f t="shared" si="322"/>
        <v>#N/A</v>
      </c>
      <c r="AJ841" s="6" t="e">
        <f t="shared" si="323"/>
        <v>#N/A</v>
      </c>
      <c r="AK841" s="6" t="e">
        <f t="shared" si="324"/>
        <v>#N/A</v>
      </c>
      <c r="AL841" s="6" t="e">
        <f t="shared" si="325"/>
        <v>#N/A</v>
      </c>
      <c r="AM841" s="7" t="str">
        <f t="shared" si="326"/>
        <v xml:space="preserve"> </v>
      </c>
      <c r="AN841" s="6" t="e">
        <f t="shared" si="327"/>
        <v>#N/A</v>
      </c>
      <c r="AO841" s="6"/>
      <c r="AP841" s="6"/>
      <c r="AQ841" s="6"/>
      <c r="AR841" s="6"/>
      <c r="AS841" s="6"/>
      <c r="AT841" s="6"/>
      <c r="AU841" s="6"/>
      <c r="AV841" s="6"/>
      <c r="AW841" s="6">
        <f t="shared" si="328"/>
        <v>0</v>
      </c>
      <c r="AX841" s="6" t="e">
        <f t="shared" si="329"/>
        <v>#N/A</v>
      </c>
      <c r="AY841" s="6" t="str">
        <f t="shared" si="330"/>
        <v/>
      </c>
      <c r="AZ841" s="6" t="str">
        <f t="shared" si="331"/>
        <v/>
      </c>
      <c r="BA841" s="6" t="str">
        <f t="shared" si="332"/>
        <v/>
      </c>
      <c r="BB841" s="6" t="str">
        <f t="shared" si="333"/>
        <v/>
      </c>
      <c r="BC841" s="40"/>
      <c r="BI841"/>
      <c r="CS841" s="286"/>
      <c r="CT841" s="288"/>
      <c r="CU841" s="331" t="str">
        <f t="shared" si="312"/>
        <v/>
      </c>
      <c r="CV841" s="1" t="str">
        <f t="shared" si="334"/>
        <v/>
      </c>
      <c r="CW841" s="1" t="str">
        <f t="shared" si="335"/>
        <v/>
      </c>
      <c r="CZ841" s="343" t="str">
        <f t="shared" si="313"/>
        <v/>
      </c>
    </row>
    <row r="842" spans="1:104" s="1" customFormat="1" ht="13.5" customHeight="1" x14ac:dyDescent="0.2">
      <c r="A842" s="61">
        <v>827</v>
      </c>
      <c r="B842" s="218"/>
      <c r="C842" s="218"/>
      <c r="D842" s="218"/>
      <c r="E842" s="218"/>
      <c r="F842" s="218"/>
      <c r="G842" s="218"/>
      <c r="H842" s="218"/>
      <c r="I842" s="218"/>
      <c r="J842" s="218"/>
      <c r="K842" s="218"/>
      <c r="L842" s="219"/>
      <c r="M842" s="218"/>
      <c r="N842" s="254"/>
      <c r="O842" s="255"/>
      <c r="P842" s="293" t="str">
        <f>IF(G842="R",IF(OR(AND(実績自動車一覧!H842=SUM(実績事業所!$B$2-1),3&lt;実績自動車一覧!I842),AND(実績自動車一覧!H842=実績事業所!$B$2,4&gt;実績自動車一覧!I842)),"新規",""),"")</f>
        <v/>
      </c>
      <c r="Q842" s="290"/>
      <c r="R842" s="259"/>
      <c r="S842" s="204"/>
      <c r="T842" s="84"/>
      <c r="U842" s="85"/>
      <c r="V842" s="86"/>
      <c r="W842" s="87"/>
      <c r="X842" s="87"/>
      <c r="Y842" s="106"/>
      <c r="Z842" s="16"/>
      <c r="AA842" s="15" t="str">
        <f t="shared" si="314"/>
        <v/>
      </c>
      <c r="AB842" s="15" t="str">
        <f t="shared" si="315"/>
        <v/>
      </c>
      <c r="AC842" s="14" t="str">
        <f t="shared" si="316"/>
        <v/>
      </c>
      <c r="AD842" s="6" t="e">
        <f t="shared" si="317"/>
        <v>#N/A</v>
      </c>
      <c r="AE842" s="6" t="e">
        <f t="shared" si="318"/>
        <v>#N/A</v>
      </c>
      <c r="AF842" s="6" t="e">
        <f t="shared" si="319"/>
        <v>#N/A</v>
      </c>
      <c r="AG842" s="6" t="str">
        <f t="shared" si="320"/>
        <v/>
      </c>
      <c r="AH842" s="6">
        <f t="shared" si="321"/>
        <v>1</v>
      </c>
      <c r="AI842" s="6" t="e">
        <f t="shared" si="322"/>
        <v>#N/A</v>
      </c>
      <c r="AJ842" s="6" t="e">
        <f t="shared" si="323"/>
        <v>#N/A</v>
      </c>
      <c r="AK842" s="6" t="e">
        <f t="shared" si="324"/>
        <v>#N/A</v>
      </c>
      <c r="AL842" s="6" t="e">
        <f t="shared" si="325"/>
        <v>#N/A</v>
      </c>
      <c r="AM842" s="7" t="str">
        <f t="shared" si="326"/>
        <v xml:space="preserve"> </v>
      </c>
      <c r="AN842" s="6" t="e">
        <f t="shared" si="327"/>
        <v>#N/A</v>
      </c>
      <c r="AO842" s="6"/>
      <c r="AP842" s="6"/>
      <c r="AQ842" s="6"/>
      <c r="AR842" s="6"/>
      <c r="AS842" s="6"/>
      <c r="AT842" s="6"/>
      <c r="AU842" s="6"/>
      <c r="AV842" s="6"/>
      <c r="AW842" s="6">
        <f t="shared" si="328"/>
        <v>0</v>
      </c>
      <c r="AX842" s="6" t="e">
        <f t="shared" si="329"/>
        <v>#N/A</v>
      </c>
      <c r="AY842" s="6" t="str">
        <f t="shared" si="330"/>
        <v/>
      </c>
      <c r="AZ842" s="6" t="str">
        <f t="shared" si="331"/>
        <v/>
      </c>
      <c r="BA842" s="6" t="str">
        <f t="shared" si="332"/>
        <v/>
      </c>
      <c r="BB842" s="6" t="str">
        <f t="shared" si="333"/>
        <v/>
      </c>
      <c r="BC842" s="40"/>
      <c r="BI842"/>
      <c r="CS842" s="286"/>
      <c r="CT842" s="288"/>
      <c r="CU842" s="331" t="str">
        <f t="shared" si="312"/>
        <v/>
      </c>
      <c r="CV842" s="1" t="str">
        <f t="shared" si="334"/>
        <v/>
      </c>
      <c r="CW842" s="1" t="str">
        <f t="shared" si="335"/>
        <v/>
      </c>
      <c r="CZ842" s="343" t="str">
        <f t="shared" si="313"/>
        <v/>
      </c>
    </row>
    <row r="843" spans="1:104" s="1" customFormat="1" ht="13.5" customHeight="1" x14ac:dyDescent="0.2">
      <c r="A843" s="61">
        <v>828</v>
      </c>
      <c r="B843" s="218"/>
      <c r="C843" s="218"/>
      <c r="D843" s="218"/>
      <c r="E843" s="218"/>
      <c r="F843" s="218"/>
      <c r="G843" s="218"/>
      <c r="H843" s="218"/>
      <c r="I843" s="218"/>
      <c r="J843" s="218"/>
      <c r="K843" s="218"/>
      <c r="L843" s="219"/>
      <c r="M843" s="218"/>
      <c r="N843" s="254"/>
      <c r="O843" s="255"/>
      <c r="P843" s="293" t="str">
        <f>IF(G843="R",IF(OR(AND(実績自動車一覧!H843=SUM(実績事業所!$B$2-1),3&lt;実績自動車一覧!I843),AND(実績自動車一覧!H843=実績事業所!$B$2,4&gt;実績自動車一覧!I843)),"新規",""),"")</f>
        <v/>
      </c>
      <c r="Q843" s="290"/>
      <c r="R843" s="259"/>
      <c r="S843" s="204"/>
      <c r="T843" s="84"/>
      <c r="U843" s="85"/>
      <c r="V843" s="86"/>
      <c r="W843" s="87"/>
      <c r="X843" s="87"/>
      <c r="Y843" s="106"/>
      <c r="Z843" s="16"/>
      <c r="AA843" s="15" t="str">
        <f t="shared" si="314"/>
        <v/>
      </c>
      <c r="AB843" s="15" t="str">
        <f t="shared" si="315"/>
        <v/>
      </c>
      <c r="AC843" s="14" t="str">
        <f t="shared" si="316"/>
        <v/>
      </c>
      <c r="AD843" s="6" t="e">
        <f t="shared" si="317"/>
        <v>#N/A</v>
      </c>
      <c r="AE843" s="6" t="e">
        <f t="shared" si="318"/>
        <v>#N/A</v>
      </c>
      <c r="AF843" s="6" t="e">
        <f t="shared" si="319"/>
        <v>#N/A</v>
      </c>
      <c r="AG843" s="6" t="str">
        <f t="shared" si="320"/>
        <v/>
      </c>
      <c r="AH843" s="6">
        <f t="shared" si="321"/>
        <v>1</v>
      </c>
      <c r="AI843" s="6" t="e">
        <f t="shared" si="322"/>
        <v>#N/A</v>
      </c>
      <c r="AJ843" s="6" t="e">
        <f t="shared" si="323"/>
        <v>#N/A</v>
      </c>
      <c r="AK843" s="6" t="e">
        <f t="shared" si="324"/>
        <v>#N/A</v>
      </c>
      <c r="AL843" s="6" t="e">
        <f t="shared" si="325"/>
        <v>#N/A</v>
      </c>
      <c r="AM843" s="7" t="str">
        <f t="shared" si="326"/>
        <v xml:space="preserve"> </v>
      </c>
      <c r="AN843" s="6" t="e">
        <f t="shared" si="327"/>
        <v>#N/A</v>
      </c>
      <c r="AO843" s="6"/>
      <c r="AP843" s="6"/>
      <c r="AQ843" s="6"/>
      <c r="AR843" s="6"/>
      <c r="AS843" s="6"/>
      <c r="AT843" s="6"/>
      <c r="AU843" s="6"/>
      <c r="AV843" s="6"/>
      <c r="AW843" s="6">
        <f t="shared" si="328"/>
        <v>0</v>
      </c>
      <c r="AX843" s="6" t="e">
        <f t="shared" si="329"/>
        <v>#N/A</v>
      </c>
      <c r="AY843" s="6" t="str">
        <f t="shared" si="330"/>
        <v/>
      </c>
      <c r="AZ843" s="6" t="str">
        <f t="shared" si="331"/>
        <v/>
      </c>
      <c r="BA843" s="6" t="str">
        <f t="shared" si="332"/>
        <v/>
      </c>
      <c r="BB843" s="6" t="str">
        <f t="shared" si="333"/>
        <v/>
      </c>
      <c r="BC843" s="40"/>
      <c r="BI843"/>
      <c r="CS843" s="286"/>
      <c r="CT843" s="288"/>
      <c r="CU843" s="331" t="str">
        <f t="shared" si="312"/>
        <v/>
      </c>
      <c r="CV843" s="1" t="str">
        <f t="shared" si="334"/>
        <v/>
      </c>
      <c r="CW843" s="1" t="str">
        <f t="shared" si="335"/>
        <v/>
      </c>
      <c r="CZ843" s="343" t="str">
        <f t="shared" si="313"/>
        <v/>
      </c>
    </row>
    <row r="844" spans="1:104" s="1" customFormat="1" ht="13.5" customHeight="1" x14ac:dyDescent="0.2">
      <c r="A844" s="61">
        <v>829</v>
      </c>
      <c r="B844" s="218"/>
      <c r="C844" s="218"/>
      <c r="D844" s="218"/>
      <c r="E844" s="218"/>
      <c r="F844" s="218"/>
      <c r="G844" s="218"/>
      <c r="H844" s="218"/>
      <c r="I844" s="218"/>
      <c r="J844" s="218"/>
      <c r="K844" s="218"/>
      <c r="L844" s="219"/>
      <c r="M844" s="218"/>
      <c r="N844" s="254"/>
      <c r="O844" s="255"/>
      <c r="P844" s="293" t="str">
        <f>IF(G844="R",IF(OR(AND(実績自動車一覧!H844=SUM(実績事業所!$B$2-1),3&lt;実績自動車一覧!I844),AND(実績自動車一覧!H844=実績事業所!$B$2,4&gt;実績自動車一覧!I844)),"新規",""),"")</f>
        <v/>
      </c>
      <c r="Q844" s="290"/>
      <c r="R844" s="259"/>
      <c r="S844" s="204"/>
      <c r="T844" s="84"/>
      <c r="U844" s="85"/>
      <c r="V844" s="86"/>
      <c r="W844" s="87"/>
      <c r="X844" s="87"/>
      <c r="Y844" s="106"/>
      <c r="Z844" s="16"/>
      <c r="AA844" s="15" t="str">
        <f t="shared" si="314"/>
        <v/>
      </c>
      <c r="AB844" s="15" t="str">
        <f t="shared" si="315"/>
        <v/>
      </c>
      <c r="AC844" s="14" t="str">
        <f t="shared" si="316"/>
        <v/>
      </c>
      <c r="AD844" s="6" t="e">
        <f t="shared" si="317"/>
        <v>#N/A</v>
      </c>
      <c r="AE844" s="6" t="e">
        <f t="shared" si="318"/>
        <v>#N/A</v>
      </c>
      <c r="AF844" s="6" t="e">
        <f t="shared" si="319"/>
        <v>#N/A</v>
      </c>
      <c r="AG844" s="6" t="str">
        <f t="shared" si="320"/>
        <v/>
      </c>
      <c r="AH844" s="6">
        <f t="shared" si="321"/>
        <v>1</v>
      </c>
      <c r="AI844" s="6" t="e">
        <f t="shared" si="322"/>
        <v>#N/A</v>
      </c>
      <c r="AJ844" s="6" t="e">
        <f t="shared" si="323"/>
        <v>#N/A</v>
      </c>
      <c r="AK844" s="6" t="e">
        <f t="shared" si="324"/>
        <v>#N/A</v>
      </c>
      <c r="AL844" s="6" t="e">
        <f t="shared" si="325"/>
        <v>#N/A</v>
      </c>
      <c r="AM844" s="7" t="str">
        <f t="shared" si="326"/>
        <v xml:space="preserve"> </v>
      </c>
      <c r="AN844" s="6" t="e">
        <f t="shared" si="327"/>
        <v>#N/A</v>
      </c>
      <c r="AO844" s="6"/>
      <c r="AP844" s="6"/>
      <c r="AQ844" s="6"/>
      <c r="AR844" s="6"/>
      <c r="AS844" s="6"/>
      <c r="AT844" s="6"/>
      <c r="AU844" s="6"/>
      <c r="AV844" s="6"/>
      <c r="AW844" s="6">
        <f t="shared" si="328"/>
        <v>0</v>
      </c>
      <c r="AX844" s="6" t="e">
        <f t="shared" si="329"/>
        <v>#N/A</v>
      </c>
      <c r="AY844" s="6" t="str">
        <f t="shared" si="330"/>
        <v/>
      </c>
      <c r="AZ844" s="6" t="str">
        <f t="shared" si="331"/>
        <v/>
      </c>
      <c r="BA844" s="6" t="str">
        <f t="shared" si="332"/>
        <v/>
      </c>
      <c r="BB844" s="6" t="str">
        <f t="shared" si="333"/>
        <v/>
      </c>
      <c r="BC844" s="40"/>
      <c r="BI844"/>
      <c r="CS844" s="286"/>
      <c r="CT844" s="288"/>
      <c r="CU844" s="331" t="str">
        <f t="shared" si="312"/>
        <v/>
      </c>
      <c r="CV844" s="1" t="str">
        <f t="shared" si="334"/>
        <v/>
      </c>
      <c r="CW844" s="1" t="str">
        <f t="shared" si="335"/>
        <v/>
      </c>
      <c r="CZ844" s="343" t="str">
        <f t="shared" si="313"/>
        <v/>
      </c>
    </row>
    <row r="845" spans="1:104" s="1" customFormat="1" ht="13.5" customHeight="1" x14ac:dyDescent="0.2">
      <c r="A845" s="61">
        <v>830</v>
      </c>
      <c r="B845" s="218"/>
      <c r="C845" s="218"/>
      <c r="D845" s="218"/>
      <c r="E845" s="218"/>
      <c r="F845" s="218"/>
      <c r="G845" s="218"/>
      <c r="H845" s="218"/>
      <c r="I845" s="218"/>
      <c r="J845" s="218"/>
      <c r="K845" s="218"/>
      <c r="L845" s="219"/>
      <c r="M845" s="218"/>
      <c r="N845" s="254"/>
      <c r="O845" s="255"/>
      <c r="P845" s="293" t="str">
        <f>IF(G845="R",IF(OR(AND(実績自動車一覧!H845=SUM(実績事業所!$B$2-1),3&lt;実績自動車一覧!I845),AND(実績自動車一覧!H845=実績事業所!$B$2,4&gt;実績自動車一覧!I845)),"新規",""),"")</f>
        <v/>
      </c>
      <c r="Q845" s="290"/>
      <c r="R845" s="259"/>
      <c r="S845" s="204"/>
      <c r="T845" s="84"/>
      <c r="U845" s="85"/>
      <c r="V845" s="86"/>
      <c r="W845" s="87"/>
      <c r="X845" s="87"/>
      <c r="Y845" s="106"/>
      <c r="Z845" s="16"/>
      <c r="AA845" s="15" t="str">
        <f t="shared" si="314"/>
        <v/>
      </c>
      <c r="AB845" s="15" t="str">
        <f t="shared" si="315"/>
        <v/>
      </c>
      <c r="AC845" s="14" t="str">
        <f t="shared" si="316"/>
        <v/>
      </c>
      <c r="AD845" s="6" t="e">
        <f t="shared" si="317"/>
        <v>#N/A</v>
      </c>
      <c r="AE845" s="6" t="e">
        <f t="shared" si="318"/>
        <v>#N/A</v>
      </c>
      <c r="AF845" s="6" t="e">
        <f t="shared" si="319"/>
        <v>#N/A</v>
      </c>
      <c r="AG845" s="6" t="str">
        <f t="shared" si="320"/>
        <v/>
      </c>
      <c r="AH845" s="6">
        <f t="shared" si="321"/>
        <v>1</v>
      </c>
      <c r="AI845" s="6" t="e">
        <f t="shared" si="322"/>
        <v>#N/A</v>
      </c>
      <c r="AJ845" s="6" t="e">
        <f t="shared" si="323"/>
        <v>#N/A</v>
      </c>
      <c r="AK845" s="6" t="e">
        <f t="shared" si="324"/>
        <v>#N/A</v>
      </c>
      <c r="AL845" s="6" t="e">
        <f t="shared" si="325"/>
        <v>#N/A</v>
      </c>
      <c r="AM845" s="7" t="str">
        <f t="shared" si="326"/>
        <v xml:space="preserve"> </v>
      </c>
      <c r="AN845" s="6" t="e">
        <f t="shared" si="327"/>
        <v>#N/A</v>
      </c>
      <c r="AO845" s="6"/>
      <c r="AP845" s="6"/>
      <c r="AQ845" s="6"/>
      <c r="AR845" s="6"/>
      <c r="AS845" s="6"/>
      <c r="AT845" s="6"/>
      <c r="AU845" s="6"/>
      <c r="AV845" s="6"/>
      <c r="AW845" s="6">
        <f t="shared" si="328"/>
        <v>0</v>
      </c>
      <c r="AX845" s="6" t="e">
        <f t="shared" si="329"/>
        <v>#N/A</v>
      </c>
      <c r="AY845" s="6" t="str">
        <f t="shared" si="330"/>
        <v/>
      </c>
      <c r="AZ845" s="6" t="str">
        <f t="shared" si="331"/>
        <v/>
      </c>
      <c r="BA845" s="6" t="str">
        <f t="shared" si="332"/>
        <v/>
      </c>
      <c r="BB845" s="6" t="str">
        <f t="shared" si="333"/>
        <v/>
      </c>
      <c r="BC845" s="40"/>
      <c r="BI845"/>
      <c r="CS845" s="286"/>
      <c r="CT845" s="288"/>
      <c r="CU845" s="331" t="str">
        <f t="shared" si="312"/>
        <v/>
      </c>
      <c r="CV845" s="1" t="str">
        <f t="shared" si="334"/>
        <v/>
      </c>
      <c r="CW845" s="1" t="str">
        <f t="shared" si="335"/>
        <v/>
      </c>
      <c r="CZ845" s="343" t="str">
        <f t="shared" si="313"/>
        <v/>
      </c>
    </row>
    <row r="846" spans="1:104" s="1" customFormat="1" ht="13.5" customHeight="1" x14ac:dyDescent="0.2">
      <c r="A846" s="61">
        <v>831</v>
      </c>
      <c r="B846" s="218"/>
      <c r="C846" s="218"/>
      <c r="D846" s="218"/>
      <c r="E846" s="218"/>
      <c r="F846" s="218"/>
      <c r="G846" s="218"/>
      <c r="H846" s="218"/>
      <c r="I846" s="218"/>
      <c r="J846" s="218"/>
      <c r="K846" s="218"/>
      <c r="L846" s="219"/>
      <c r="M846" s="218"/>
      <c r="N846" s="254"/>
      <c r="O846" s="255"/>
      <c r="P846" s="293" t="str">
        <f>IF(G846="R",IF(OR(AND(実績自動車一覧!H846=SUM(実績事業所!$B$2-1),3&lt;実績自動車一覧!I846),AND(実績自動車一覧!H846=実績事業所!$B$2,4&gt;実績自動車一覧!I846)),"新規",""),"")</f>
        <v/>
      </c>
      <c r="Q846" s="290"/>
      <c r="R846" s="259"/>
      <c r="S846" s="204"/>
      <c r="T846" s="84"/>
      <c r="U846" s="85"/>
      <c r="V846" s="86"/>
      <c r="W846" s="87"/>
      <c r="X846" s="87"/>
      <c r="Y846" s="106"/>
      <c r="Z846" s="16"/>
      <c r="AA846" s="15" t="str">
        <f t="shared" si="314"/>
        <v/>
      </c>
      <c r="AB846" s="15" t="str">
        <f t="shared" si="315"/>
        <v/>
      </c>
      <c r="AC846" s="14" t="str">
        <f t="shared" si="316"/>
        <v/>
      </c>
      <c r="AD846" s="6" t="e">
        <f t="shared" si="317"/>
        <v>#N/A</v>
      </c>
      <c r="AE846" s="6" t="e">
        <f t="shared" si="318"/>
        <v>#N/A</v>
      </c>
      <c r="AF846" s="6" t="e">
        <f t="shared" si="319"/>
        <v>#N/A</v>
      </c>
      <c r="AG846" s="6" t="str">
        <f t="shared" si="320"/>
        <v/>
      </c>
      <c r="AH846" s="6">
        <f t="shared" si="321"/>
        <v>1</v>
      </c>
      <c r="AI846" s="6" t="e">
        <f t="shared" si="322"/>
        <v>#N/A</v>
      </c>
      <c r="AJ846" s="6" t="e">
        <f t="shared" si="323"/>
        <v>#N/A</v>
      </c>
      <c r="AK846" s="6" t="e">
        <f t="shared" si="324"/>
        <v>#N/A</v>
      </c>
      <c r="AL846" s="6" t="e">
        <f t="shared" si="325"/>
        <v>#N/A</v>
      </c>
      <c r="AM846" s="7" t="str">
        <f t="shared" si="326"/>
        <v xml:space="preserve"> </v>
      </c>
      <c r="AN846" s="6" t="e">
        <f t="shared" si="327"/>
        <v>#N/A</v>
      </c>
      <c r="AO846" s="6"/>
      <c r="AP846" s="6"/>
      <c r="AQ846" s="6"/>
      <c r="AR846" s="6"/>
      <c r="AS846" s="6"/>
      <c r="AT846" s="6"/>
      <c r="AU846" s="6"/>
      <c r="AV846" s="6"/>
      <c r="AW846" s="6">
        <f t="shared" si="328"/>
        <v>0</v>
      </c>
      <c r="AX846" s="6" t="e">
        <f t="shared" si="329"/>
        <v>#N/A</v>
      </c>
      <c r="AY846" s="6" t="str">
        <f t="shared" si="330"/>
        <v/>
      </c>
      <c r="AZ846" s="6" t="str">
        <f t="shared" si="331"/>
        <v/>
      </c>
      <c r="BA846" s="6" t="str">
        <f t="shared" si="332"/>
        <v/>
      </c>
      <c r="BB846" s="6" t="str">
        <f t="shared" si="333"/>
        <v/>
      </c>
      <c r="BC846" s="40"/>
      <c r="BI846"/>
      <c r="CS846" s="286"/>
      <c r="CT846" s="288"/>
      <c r="CU846" s="331" t="str">
        <f t="shared" si="312"/>
        <v/>
      </c>
      <c r="CV846" s="1" t="str">
        <f t="shared" si="334"/>
        <v/>
      </c>
      <c r="CW846" s="1" t="str">
        <f t="shared" si="335"/>
        <v/>
      </c>
      <c r="CZ846" s="343" t="str">
        <f t="shared" si="313"/>
        <v/>
      </c>
    </row>
    <row r="847" spans="1:104" s="1" customFormat="1" ht="13.5" customHeight="1" x14ac:dyDescent="0.2">
      <c r="A847" s="61">
        <v>832</v>
      </c>
      <c r="B847" s="218"/>
      <c r="C847" s="218"/>
      <c r="D847" s="218"/>
      <c r="E847" s="218"/>
      <c r="F847" s="218"/>
      <c r="G847" s="218"/>
      <c r="H847" s="218"/>
      <c r="I847" s="218"/>
      <c r="J847" s="218"/>
      <c r="K847" s="218"/>
      <c r="L847" s="219"/>
      <c r="M847" s="218"/>
      <c r="N847" s="254"/>
      <c r="O847" s="255"/>
      <c r="P847" s="293" t="str">
        <f>IF(G847="R",IF(OR(AND(実績自動車一覧!H847=SUM(実績事業所!$B$2-1),3&lt;実績自動車一覧!I847),AND(実績自動車一覧!H847=実績事業所!$B$2,4&gt;実績自動車一覧!I847)),"新規",""),"")</f>
        <v/>
      </c>
      <c r="Q847" s="290"/>
      <c r="R847" s="259"/>
      <c r="S847" s="204"/>
      <c r="T847" s="84"/>
      <c r="U847" s="85"/>
      <c r="V847" s="86"/>
      <c r="W847" s="87"/>
      <c r="X847" s="87"/>
      <c r="Y847" s="106"/>
      <c r="Z847" s="16"/>
      <c r="AA847" s="15" t="str">
        <f t="shared" si="314"/>
        <v/>
      </c>
      <c r="AB847" s="15" t="str">
        <f t="shared" si="315"/>
        <v/>
      </c>
      <c r="AC847" s="14" t="str">
        <f t="shared" si="316"/>
        <v/>
      </c>
      <c r="AD847" s="6" t="e">
        <f t="shared" si="317"/>
        <v>#N/A</v>
      </c>
      <c r="AE847" s="6" t="e">
        <f t="shared" si="318"/>
        <v>#N/A</v>
      </c>
      <c r="AF847" s="6" t="e">
        <f t="shared" si="319"/>
        <v>#N/A</v>
      </c>
      <c r="AG847" s="6" t="str">
        <f t="shared" si="320"/>
        <v/>
      </c>
      <c r="AH847" s="6">
        <f t="shared" si="321"/>
        <v>1</v>
      </c>
      <c r="AI847" s="6" t="e">
        <f t="shared" si="322"/>
        <v>#N/A</v>
      </c>
      <c r="AJ847" s="6" t="e">
        <f t="shared" si="323"/>
        <v>#N/A</v>
      </c>
      <c r="AK847" s="6" t="e">
        <f t="shared" si="324"/>
        <v>#N/A</v>
      </c>
      <c r="AL847" s="6" t="e">
        <f t="shared" si="325"/>
        <v>#N/A</v>
      </c>
      <c r="AM847" s="7" t="str">
        <f t="shared" si="326"/>
        <v xml:space="preserve"> </v>
      </c>
      <c r="AN847" s="6" t="e">
        <f t="shared" si="327"/>
        <v>#N/A</v>
      </c>
      <c r="AO847" s="6"/>
      <c r="AP847" s="6"/>
      <c r="AQ847" s="6"/>
      <c r="AR847" s="6"/>
      <c r="AS847" s="6"/>
      <c r="AT847" s="6"/>
      <c r="AU847" s="6"/>
      <c r="AV847" s="6"/>
      <c r="AW847" s="6">
        <f t="shared" si="328"/>
        <v>0</v>
      </c>
      <c r="AX847" s="6" t="e">
        <f t="shared" si="329"/>
        <v>#N/A</v>
      </c>
      <c r="AY847" s="6" t="str">
        <f t="shared" si="330"/>
        <v/>
      </c>
      <c r="AZ847" s="6" t="str">
        <f t="shared" si="331"/>
        <v/>
      </c>
      <c r="BA847" s="6" t="str">
        <f t="shared" si="332"/>
        <v/>
      </c>
      <c r="BB847" s="6" t="str">
        <f t="shared" si="333"/>
        <v/>
      </c>
      <c r="BC847" s="40"/>
      <c r="BI847"/>
      <c r="CS847" s="286"/>
      <c r="CT847" s="288"/>
      <c r="CU847" s="331" t="str">
        <f t="shared" si="312"/>
        <v/>
      </c>
      <c r="CV847" s="1" t="str">
        <f t="shared" si="334"/>
        <v/>
      </c>
      <c r="CW847" s="1" t="str">
        <f t="shared" si="335"/>
        <v/>
      </c>
      <c r="CZ847" s="343" t="str">
        <f t="shared" si="313"/>
        <v/>
      </c>
    </row>
    <row r="848" spans="1:104" s="1" customFormat="1" ht="13.5" customHeight="1" x14ac:dyDescent="0.2">
      <c r="A848" s="61">
        <v>833</v>
      </c>
      <c r="B848" s="218"/>
      <c r="C848" s="218"/>
      <c r="D848" s="218"/>
      <c r="E848" s="218"/>
      <c r="F848" s="218"/>
      <c r="G848" s="218"/>
      <c r="H848" s="218"/>
      <c r="I848" s="218"/>
      <c r="J848" s="218"/>
      <c r="K848" s="218"/>
      <c r="L848" s="219"/>
      <c r="M848" s="218"/>
      <c r="N848" s="254"/>
      <c r="O848" s="255"/>
      <c r="P848" s="293" t="str">
        <f>IF(G848="R",IF(OR(AND(実績自動車一覧!H848=SUM(実績事業所!$B$2-1),3&lt;実績自動車一覧!I848),AND(実績自動車一覧!H848=実績事業所!$B$2,4&gt;実績自動車一覧!I848)),"新規",""),"")</f>
        <v/>
      </c>
      <c r="Q848" s="290"/>
      <c r="R848" s="259"/>
      <c r="S848" s="204"/>
      <c r="T848" s="84"/>
      <c r="U848" s="85"/>
      <c r="V848" s="86"/>
      <c r="W848" s="87"/>
      <c r="X848" s="87"/>
      <c r="Y848" s="106"/>
      <c r="Z848" s="16"/>
      <c r="AA848" s="15" t="str">
        <f t="shared" si="314"/>
        <v/>
      </c>
      <c r="AB848" s="15" t="str">
        <f t="shared" si="315"/>
        <v/>
      </c>
      <c r="AC848" s="14" t="str">
        <f t="shared" si="316"/>
        <v/>
      </c>
      <c r="AD848" s="6" t="e">
        <f t="shared" si="317"/>
        <v>#N/A</v>
      </c>
      <c r="AE848" s="6" t="e">
        <f t="shared" si="318"/>
        <v>#N/A</v>
      </c>
      <c r="AF848" s="6" t="e">
        <f t="shared" si="319"/>
        <v>#N/A</v>
      </c>
      <c r="AG848" s="6" t="str">
        <f t="shared" si="320"/>
        <v/>
      </c>
      <c r="AH848" s="6">
        <f t="shared" si="321"/>
        <v>1</v>
      </c>
      <c r="AI848" s="6" t="e">
        <f t="shared" si="322"/>
        <v>#N/A</v>
      </c>
      <c r="AJ848" s="6" t="e">
        <f t="shared" si="323"/>
        <v>#N/A</v>
      </c>
      <c r="AK848" s="6" t="e">
        <f t="shared" si="324"/>
        <v>#N/A</v>
      </c>
      <c r="AL848" s="6" t="e">
        <f t="shared" si="325"/>
        <v>#N/A</v>
      </c>
      <c r="AM848" s="7" t="str">
        <f t="shared" si="326"/>
        <v xml:space="preserve"> </v>
      </c>
      <c r="AN848" s="6" t="e">
        <f t="shared" si="327"/>
        <v>#N/A</v>
      </c>
      <c r="AO848" s="6"/>
      <c r="AP848" s="6"/>
      <c r="AQ848" s="6"/>
      <c r="AR848" s="6"/>
      <c r="AS848" s="6"/>
      <c r="AT848" s="6"/>
      <c r="AU848" s="6"/>
      <c r="AV848" s="6"/>
      <c r="AW848" s="6">
        <f t="shared" si="328"/>
        <v>0</v>
      </c>
      <c r="AX848" s="6" t="e">
        <f t="shared" si="329"/>
        <v>#N/A</v>
      </c>
      <c r="AY848" s="6" t="str">
        <f t="shared" si="330"/>
        <v/>
      </c>
      <c r="AZ848" s="6" t="str">
        <f t="shared" si="331"/>
        <v/>
      </c>
      <c r="BA848" s="6" t="str">
        <f t="shared" si="332"/>
        <v/>
      </c>
      <c r="BB848" s="6" t="str">
        <f t="shared" si="333"/>
        <v/>
      </c>
      <c r="BC848" s="40"/>
      <c r="BI848"/>
      <c r="CS848" s="286"/>
      <c r="CT848" s="288"/>
      <c r="CU848" s="331" t="str">
        <f t="shared" si="312"/>
        <v/>
      </c>
      <c r="CV848" s="1" t="str">
        <f t="shared" si="334"/>
        <v/>
      </c>
      <c r="CW848" s="1" t="str">
        <f t="shared" si="335"/>
        <v/>
      </c>
      <c r="CZ848" s="343" t="str">
        <f t="shared" si="313"/>
        <v/>
      </c>
    </row>
    <row r="849" spans="1:104" s="1" customFormat="1" ht="13.5" customHeight="1" x14ac:dyDescent="0.2">
      <c r="A849" s="61">
        <v>834</v>
      </c>
      <c r="B849" s="218"/>
      <c r="C849" s="218"/>
      <c r="D849" s="218"/>
      <c r="E849" s="218"/>
      <c r="F849" s="218"/>
      <c r="G849" s="218"/>
      <c r="H849" s="218"/>
      <c r="I849" s="218"/>
      <c r="J849" s="218"/>
      <c r="K849" s="218"/>
      <c r="L849" s="219"/>
      <c r="M849" s="218"/>
      <c r="N849" s="254"/>
      <c r="O849" s="255"/>
      <c r="P849" s="293" t="str">
        <f>IF(G849="R",IF(OR(AND(実績自動車一覧!H849=SUM(実績事業所!$B$2-1),3&lt;実績自動車一覧!I849),AND(実績自動車一覧!H849=実績事業所!$B$2,4&gt;実績自動車一覧!I849)),"新規",""),"")</f>
        <v/>
      </c>
      <c r="Q849" s="290"/>
      <c r="R849" s="259"/>
      <c r="S849" s="204"/>
      <c r="T849" s="84"/>
      <c r="U849" s="85"/>
      <c r="V849" s="86"/>
      <c r="W849" s="87"/>
      <c r="X849" s="87"/>
      <c r="Y849" s="106"/>
      <c r="Z849" s="16"/>
      <c r="AA849" s="15" t="str">
        <f t="shared" si="314"/>
        <v/>
      </c>
      <c r="AB849" s="15" t="str">
        <f t="shared" si="315"/>
        <v/>
      </c>
      <c r="AC849" s="14" t="str">
        <f t="shared" si="316"/>
        <v/>
      </c>
      <c r="AD849" s="6" t="e">
        <f t="shared" si="317"/>
        <v>#N/A</v>
      </c>
      <c r="AE849" s="6" t="e">
        <f t="shared" si="318"/>
        <v>#N/A</v>
      </c>
      <c r="AF849" s="6" t="e">
        <f t="shared" si="319"/>
        <v>#N/A</v>
      </c>
      <c r="AG849" s="6" t="str">
        <f t="shared" si="320"/>
        <v/>
      </c>
      <c r="AH849" s="6">
        <f t="shared" si="321"/>
        <v>1</v>
      </c>
      <c r="AI849" s="6" t="e">
        <f t="shared" si="322"/>
        <v>#N/A</v>
      </c>
      <c r="AJ849" s="6" t="e">
        <f t="shared" si="323"/>
        <v>#N/A</v>
      </c>
      <c r="AK849" s="6" t="e">
        <f t="shared" si="324"/>
        <v>#N/A</v>
      </c>
      <c r="AL849" s="6" t="e">
        <f t="shared" si="325"/>
        <v>#N/A</v>
      </c>
      <c r="AM849" s="7" t="str">
        <f t="shared" si="326"/>
        <v xml:space="preserve"> </v>
      </c>
      <c r="AN849" s="6" t="e">
        <f t="shared" si="327"/>
        <v>#N/A</v>
      </c>
      <c r="AO849" s="6"/>
      <c r="AP849" s="6"/>
      <c r="AQ849" s="6"/>
      <c r="AR849" s="6"/>
      <c r="AS849" s="6"/>
      <c r="AT849" s="6"/>
      <c r="AU849" s="6"/>
      <c r="AV849" s="6"/>
      <c r="AW849" s="6">
        <f t="shared" si="328"/>
        <v>0</v>
      </c>
      <c r="AX849" s="6" t="e">
        <f t="shared" si="329"/>
        <v>#N/A</v>
      </c>
      <c r="AY849" s="6" t="str">
        <f t="shared" si="330"/>
        <v/>
      </c>
      <c r="AZ849" s="6" t="str">
        <f t="shared" si="331"/>
        <v/>
      </c>
      <c r="BA849" s="6" t="str">
        <f t="shared" si="332"/>
        <v/>
      </c>
      <c r="BB849" s="6" t="str">
        <f t="shared" si="333"/>
        <v/>
      </c>
      <c r="BC849" s="40"/>
      <c r="BI849"/>
      <c r="CS849" s="286"/>
      <c r="CT849" s="288"/>
      <c r="CU849" s="331" t="str">
        <f t="shared" ref="CU849:CU912" si="336">IFERROR(VLOOKUP(AL849,$CQ$17:$CR$33,2,0),"")</f>
        <v/>
      </c>
      <c r="CV849" s="1" t="str">
        <f t="shared" si="334"/>
        <v/>
      </c>
      <c r="CW849" s="1" t="str">
        <f t="shared" si="335"/>
        <v/>
      </c>
      <c r="CZ849" s="343" t="str">
        <f t="shared" ref="CZ849:CZ912" si="337">IF(
  OR(
    AND(D849&gt;=480, D849&lt;=498),
    AND(D849&gt;=580, D849&lt;=598),
    AND(D849&gt;=680, D849&lt;=698),
    AND(D849&gt;=780, D849&lt;=798)
  ),
  "※軽自動車は報告の対象外です。",
  ""
)</f>
        <v/>
      </c>
    </row>
    <row r="850" spans="1:104" s="1" customFormat="1" ht="13.5" customHeight="1" x14ac:dyDescent="0.2">
      <c r="A850" s="61">
        <v>835</v>
      </c>
      <c r="B850" s="218"/>
      <c r="C850" s="218"/>
      <c r="D850" s="218"/>
      <c r="E850" s="218"/>
      <c r="F850" s="218"/>
      <c r="G850" s="218"/>
      <c r="H850" s="218"/>
      <c r="I850" s="218"/>
      <c r="J850" s="218"/>
      <c r="K850" s="218"/>
      <c r="L850" s="219"/>
      <c r="M850" s="218"/>
      <c r="N850" s="254"/>
      <c r="O850" s="255"/>
      <c r="P850" s="293" t="str">
        <f>IF(G850="R",IF(OR(AND(実績自動車一覧!H850=SUM(実績事業所!$B$2-1),3&lt;実績自動車一覧!I850),AND(実績自動車一覧!H850=実績事業所!$B$2,4&gt;実績自動車一覧!I850)),"新規",""),"")</f>
        <v/>
      </c>
      <c r="Q850" s="290"/>
      <c r="R850" s="259"/>
      <c r="S850" s="204"/>
      <c r="T850" s="84"/>
      <c r="U850" s="85"/>
      <c r="V850" s="86"/>
      <c r="W850" s="87"/>
      <c r="X850" s="87"/>
      <c r="Y850" s="106"/>
      <c r="Z850" s="16"/>
      <c r="AA850" s="15" t="str">
        <f t="shared" si="314"/>
        <v/>
      </c>
      <c r="AB850" s="15" t="str">
        <f t="shared" si="315"/>
        <v/>
      </c>
      <c r="AC850" s="14" t="str">
        <f t="shared" si="316"/>
        <v/>
      </c>
      <c r="AD850" s="6" t="e">
        <f t="shared" si="317"/>
        <v>#N/A</v>
      </c>
      <c r="AE850" s="6" t="e">
        <f t="shared" si="318"/>
        <v>#N/A</v>
      </c>
      <c r="AF850" s="6" t="e">
        <f t="shared" si="319"/>
        <v>#N/A</v>
      </c>
      <c r="AG850" s="6" t="str">
        <f t="shared" si="320"/>
        <v/>
      </c>
      <c r="AH850" s="6">
        <f t="shared" si="321"/>
        <v>1</v>
      </c>
      <c r="AI850" s="6" t="e">
        <f t="shared" si="322"/>
        <v>#N/A</v>
      </c>
      <c r="AJ850" s="6" t="e">
        <f t="shared" si="323"/>
        <v>#N/A</v>
      </c>
      <c r="AK850" s="6" t="e">
        <f t="shared" si="324"/>
        <v>#N/A</v>
      </c>
      <c r="AL850" s="6" t="e">
        <f t="shared" si="325"/>
        <v>#N/A</v>
      </c>
      <c r="AM850" s="7" t="str">
        <f t="shared" si="326"/>
        <v xml:space="preserve"> </v>
      </c>
      <c r="AN850" s="6" t="e">
        <f t="shared" si="327"/>
        <v>#N/A</v>
      </c>
      <c r="AO850" s="6"/>
      <c r="AP850" s="6"/>
      <c r="AQ850" s="6"/>
      <c r="AR850" s="6"/>
      <c r="AS850" s="6"/>
      <c r="AT850" s="6"/>
      <c r="AU850" s="6"/>
      <c r="AV850" s="6"/>
      <c r="AW850" s="6">
        <f t="shared" si="328"/>
        <v>0</v>
      </c>
      <c r="AX850" s="6" t="e">
        <f t="shared" si="329"/>
        <v>#N/A</v>
      </c>
      <c r="AY850" s="6" t="str">
        <f t="shared" si="330"/>
        <v/>
      </c>
      <c r="AZ850" s="6" t="str">
        <f t="shared" si="331"/>
        <v/>
      </c>
      <c r="BA850" s="6" t="str">
        <f t="shared" si="332"/>
        <v/>
      </c>
      <c r="BB850" s="6" t="str">
        <f t="shared" si="333"/>
        <v/>
      </c>
      <c r="BC850" s="40"/>
      <c r="BI850"/>
      <c r="CS850" s="286"/>
      <c r="CT850" s="288"/>
      <c r="CU850" s="331" t="str">
        <f t="shared" si="336"/>
        <v/>
      </c>
      <c r="CV850" s="1" t="str">
        <f t="shared" si="334"/>
        <v/>
      </c>
      <c r="CW850" s="1" t="str">
        <f t="shared" si="335"/>
        <v/>
      </c>
      <c r="CZ850" s="343" t="str">
        <f t="shared" si="337"/>
        <v/>
      </c>
    </row>
    <row r="851" spans="1:104" s="1" customFormat="1" ht="13.5" customHeight="1" x14ac:dyDescent="0.2">
      <c r="A851" s="61">
        <v>836</v>
      </c>
      <c r="B851" s="218"/>
      <c r="C851" s="218"/>
      <c r="D851" s="218"/>
      <c r="E851" s="218"/>
      <c r="F851" s="218"/>
      <c r="G851" s="218"/>
      <c r="H851" s="218"/>
      <c r="I851" s="218"/>
      <c r="J851" s="218"/>
      <c r="K851" s="218"/>
      <c r="L851" s="219"/>
      <c r="M851" s="218"/>
      <c r="N851" s="254"/>
      <c r="O851" s="255"/>
      <c r="P851" s="293" t="str">
        <f>IF(G851="R",IF(OR(AND(実績自動車一覧!H851=SUM(実績事業所!$B$2-1),3&lt;実績自動車一覧!I851),AND(実績自動車一覧!H851=実績事業所!$B$2,4&gt;実績自動車一覧!I851)),"新規",""),"")</f>
        <v/>
      </c>
      <c r="Q851" s="290"/>
      <c r="R851" s="259"/>
      <c r="S851" s="204"/>
      <c r="T851" s="84"/>
      <c r="U851" s="85"/>
      <c r="V851" s="86"/>
      <c r="W851" s="87"/>
      <c r="X851" s="87"/>
      <c r="Y851" s="106"/>
      <c r="Z851" s="16"/>
      <c r="AA851" s="15" t="str">
        <f t="shared" si="314"/>
        <v/>
      </c>
      <c r="AB851" s="15" t="str">
        <f t="shared" si="315"/>
        <v/>
      </c>
      <c r="AC851" s="14" t="str">
        <f t="shared" si="316"/>
        <v/>
      </c>
      <c r="AD851" s="6" t="e">
        <f t="shared" si="317"/>
        <v>#N/A</v>
      </c>
      <c r="AE851" s="6" t="e">
        <f t="shared" si="318"/>
        <v>#N/A</v>
      </c>
      <c r="AF851" s="6" t="e">
        <f t="shared" si="319"/>
        <v>#N/A</v>
      </c>
      <c r="AG851" s="6" t="str">
        <f t="shared" si="320"/>
        <v/>
      </c>
      <c r="AH851" s="6">
        <f t="shared" si="321"/>
        <v>1</v>
      </c>
      <c r="AI851" s="6" t="e">
        <f t="shared" si="322"/>
        <v>#N/A</v>
      </c>
      <c r="AJ851" s="6" t="e">
        <f t="shared" si="323"/>
        <v>#N/A</v>
      </c>
      <c r="AK851" s="6" t="e">
        <f t="shared" si="324"/>
        <v>#N/A</v>
      </c>
      <c r="AL851" s="6" t="e">
        <f t="shared" si="325"/>
        <v>#N/A</v>
      </c>
      <c r="AM851" s="7" t="str">
        <f t="shared" si="326"/>
        <v xml:space="preserve"> </v>
      </c>
      <c r="AN851" s="6" t="e">
        <f t="shared" si="327"/>
        <v>#N/A</v>
      </c>
      <c r="AO851" s="6"/>
      <c r="AP851" s="6"/>
      <c r="AQ851" s="6"/>
      <c r="AR851" s="6"/>
      <c r="AS851" s="6"/>
      <c r="AT851" s="6"/>
      <c r="AU851" s="6"/>
      <c r="AV851" s="6"/>
      <c r="AW851" s="6">
        <f t="shared" si="328"/>
        <v>0</v>
      </c>
      <c r="AX851" s="6" t="e">
        <f t="shared" si="329"/>
        <v>#N/A</v>
      </c>
      <c r="AY851" s="6" t="str">
        <f t="shared" si="330"/>
        <v/>
      </c>
      <c r="AZ851" s="6" t="str">
        <f t="shared" si="331"/>
        <v/>
      </c>
      <c r="BA851" s="6" t="str">
        <f t="shared" si="332"/>
        <v/>
      </c>
      <c r="BB851" s="6" t="str">
        <f t="shared" si="333"/>
        <v/>
      </c>
      <c r="BC851" s="40"/>
      <c r="BI851"/>
      <c r="CS851" s="286"/>
      <c r="CT851" s="288"/>
      <c r="CU851" s="331" t="str">
        <f t="shared" si="336"/>
        <v/>
      </c>
      <c r="CV851" s="1" t="str">
        <f t="shared" si="334"/>
        <v/>
      </c>
      <c r="CW851" s="1" t="str">
        <f t="shared" si="335"/>
        <v/>
      </c>
      <c r="CZ851" s="343" t="str">
        <f t="shared" si="337"/>
        <v/>
      </c>
    </row>
    <row r="852" spans="1:104" s="1" customFormat="1" ht="13.5" customHeight="1" x14ac:dyDescent="0.2">
      <c r="A852" s="61">
        <v>837</v>
      </c>
      <c r="B852" s="218"/>
      <c r="C852" s="218"/>
      <c r="D852" s="218"/>
      <c r="E852" s="218"/>
      <c r="F852" s="218"/>
      <c r="G852" s="218"/>
      <c r="H852" s="218"/>
      <c r="I852" s="218"/>
      <c r="J852" s="218"/>
      <c r="K852" s="218"/>
      <c r="L852" s="219"/>
      <c r="M852" s="218"/>
      <c r="N852" s="254"/>
      <c r="O852" s="255"/>
      <c r="P852" s="293" t="str">
        <f>IF(G852="R",IF(OR(AND(実績自動車一覧!H852=SUM(実績事業所!$B$2-1),3&lt;実績自動車一覧!I852),AND(実績自動車一覧!H852=実績事業所!$B$2,4&gt;実績自動車一覧!I852)),"新規",""),"")</f>
        <v/>
      </c>
      <c r="Q852" s="290"/>
      <c r="R852" s="259"/>
      <c r="S852" s="204"/>
      <c r="T852" s="84"/>
      <c r="U852" s="85"/>
      <c r="V852" s="86"/>
      <c r="W852" s="87"/>
      <c r="X852" s="87"/>
      <c r="Y852" s="106"/>
      <c r="Z852" s="16"/>
      <c r="AA852" s="15" t="str">
        <f t="shared" si="314"/>
        <v/>
      </c>
      <c r="AB852" s="15" t="str">
        <f t="shared" si="315"/>
        <v/>
      </c>
      <c r="AC852" s="14" t="str">
        <f t="shared" si="316"/>
        <v/>
      </c>
      <c r="AD852" s="6" t="e">
        <f t="shared" si="317"/>
        <v>#N/A</v>
      </c>
      <c r="AE852" s="6" t="e">
        <f t="shared" si="318"/>
        <v>#N/A</v>
      </c>
      <c r="AF852" s="6" t="e">
        <f t="shared" si="319"/>
        <v>#N/A</v>
      </c>
      <c r="AG852" s="6" t="str">
        <f t="shared" si="320"/>
        <v/>
      </c>
      <c r="AH852" s="6">
        <f t="shared" si="321"/>
        <v>1</v>
      </c>
      <c r="AI852" s="6" t="e">
        <f t="shared" si="322"/>
        <v>#N/A</v>
      </c>
      <c r="AJ852" s="6" t="e">
        <f t="shared" si="323"/>
        <v>#N/A</v>
      </c>
      <c r="AK852" s="6" t="e">
        <f t="shared" si="324"/>
        <v>#N/A</v>
      </c>
      <c r="AL852" s="6" t="e">
        <f t="shared" si="325"/>
        <v>#N/A</v>
      </c>
      <c r="AM852" s="7" t="str">
        <f t="shared" si="326"/>
        <v xml:space="preserve"> </v>
      </c>
      <c r="AN852" s="6" t="e">
        <f t="shared" si="327"/>
        <v>#N/A</v>
      </c>
      <c r="AO852" s="6"/>
      <c r="AP852" s="6"/>
      <c r="AQ852" s="6"/>
      <c r="AR852" s="6"/>
      <c r="AS852" s="6"/>
      <c r="AT852" s="6"/>
      <c r="AU852" s="6"/>
      <c r="AV852" s="6"/>
      <c r="AW852" s="6">
        <f t="shared" si="328"/>
        <v>0</v>
      </c>
      <c r="AX852" s="6" t="e">
        <f t="shared" si="329"/>
        <v>#N/A</v>
      </c>
      <c r="AY852" s="6" t="str">
        <f t="shared" si="330"/>
        <v/>
      </c>
      <c r="AZ852" s="6" t="str">
        <f t="shared" si="331"/>
        <v/>
      </c>
      <c r="BA852" s="6" t="str">
        <f t="shared" si="332"/>
        <v/>
      </c>
      <c r="BB852" s="6" t="str">
        <f t="shared" si="333"/>
        <v/>
      </c>
      <c r="BC852" s="40"/>
      <c r="BI852"/>
      <c r="CS852" s="286"/>
      <c r="CT852" s="288"/>
      <c r="CU852" s="331" t="str">
        <f t="shared" si="336"/>
        <v/>
      </c>
      <c r="CV852" s="1" t="str">
        <f t="shared" si="334"/>
        <v/>
      </c>
      <c r="CW852" s="1" t="str">
        <f t="shared" si="335"/>
        <v/>
      </c>
      <c r="CZ852" s="343" t="str">
        <f t="shared" si="337"/>
        <v/>
      </c>
    </row>
    <row r="853" spans="1:104" s="1" customFormat="1" ht="13.5" customHeight="1" x14ac:dyDescent="0.2">
      <c r="A853" s="61">
        <v>838</v>
      </c>
      <c r="B853" s="218"/>
      <c r="C853" s="218"/>
      <c r="D853" s="218"/>
      <c r="E853" s="218"/>
      <c r="F853" s="218"/>
      <c r="G853" s="218"/>
      <c r="H853" s="218"/>
      <c r="I853" s="218"/>
      <c r="J853" s="218"/>
      <c r="K853" s="218"/>
      <c r="L853" s="219"/>
      <c r="M853" s="218"/>
      <c r="N853" s="254"/>
      <c r="O853" s="255"/>
      <c r="P853" s="293" t="str">
        <f>IF(G853="R",IF(OR(AND(実績自動車一覧!H853=SUM(実績事業所!$B$2-1),3&lt;実績自動車一覧!I853),AND(実績自動車一覧!H853=実績事業所!$B$2,4&gt;実績自動車一覧!I853)),"新規",""),"")</f>
        <v/>
      </c>
      <c r="Q853" s="290"/>
      <c r="R853" s="259"/>
      <c r="S853" s="204"/>
      <c r="T853" s="84"/>
      <c r="U853" s="85"/>
      <c r="V853" s="86"/>
      <c r="W853" s="87"/>
      <c r="X853" s="87"/>
      <c r="Y853" s="106"/>
      <c r="Z853" s="16"/>
      <c r="AA853" s="15" t="str">
        <f t="shared" si="314"/>
        <v/>
      </c>
      <c r="AB853" s="15" t="str">
        <f t="shared" si="315"/>
        <v/>
      </c>
      <c r="AC853" s="14" t="str">
        <f t="shared" si="316"/>
        <v/>
      </c>
      <c r="AD853" s="6" t="e">
        <f t="shared" si="317"/>
        <v>#N/A</v>
      </c>
      <c r="AE853" s="6" t="e">
        <f t="shared" si="318"/>
        <v>#N/A</v>
      </c>
      <c r="AF853" s="6" t="e">
        <f t="shared" si="319"/>
        <v>#N/A</v>
      </c>
      <c r="AG853" s="6" t="str">
        <f t="shared" si="320"/>
        <v/>
      </c>
      <c r="AH853" s="6">
        <f t="shared" si="321"/>
        <v>1</v>
      </c>
      <c r="AI853" s="6" t="e">
        <f t="shared" si="322"/>
        <v>#N/A</v>
      </c>
      <c r="AJ853" s="6" t="e">
        <f t="shared" si="323"/>
        <v>#N/A</v>
      </c>
      <c r="AK853" s="6" t="e">
        <f t="shared" si="324"/>
        <v>#N/A</v>
      </c>
      <c r="AL853" s="6" t="e">
        <f t="shared" si="325"/>
        <v>#N/A</v>
      </c>
      <c r="AM853" s="7" t="str">
        <f t="shared" si="326"/>
        <v xml:space="preserve"> </v>
      </c>
      <c r="AN853" s="6" t="e">
        <f t="shared" si="327"/>
        <v>#N/A</v>
      </c>
      <c r="AO853" s="6"/>
      <c r="AP853" s="6"/>
      <c r="AQ853" s="6"/>
      <c r="AR853" s="6"/>
      <c r="AS853" s="6"/>
      <c r="AT853" s="6"/>
      <c r="AU853" s="6"/>
      <c r="AV853" s="6"/>
      <c r="AW853" s="6">
        <f t="shared" si="328"/>
        <v>0</v>
      </c>
      <c r="AX853" s="6" t="e">
        <f t="shared" si="329"/>
        <v>#N/A</v>
      </c>
      <c r="AY853" s="6" t="str">
        <f t="shared" si="330"/>
        <v/>
      </c>
      <c r="AZ853" s="6" t="str">
        <f t="shared" si="331"/>
        <v/>
      </c>
      <c r="BA853" s="6" t="str">
        <f t="shared" si="332"/>
        <v/>
      </c>
      <c r="BB853" s="6" t="str">
        <f t="shared" si="333"/>
        <v/>
      </c>
      <c r="BC853" s="40"/>
      <c r="BI853"/>
      <c r="CS853" s="286"/>
      <c r="CT853" s="288"/>
      <c r="CU853" s="331" t="str">
        <f t="shared" si="336"/>
        <v/>
      </c>
      <c r="CV853" s="1" t="str">
        <f t="shared" si="334"/>
        <v/>
      </c>
      <c r="CW853" s="1" t="str">
        <f t="shared" si="335"/>
        <v/>
      </c>
      <c r="CZ853" s="343" t="str">
        <f t="shared" si="337"/>
        <v/>
      </c>
    </row>
    <row r="854" spans="1:104" s="1" customFormat="1" ht="13.5" customHeight="1" x14ac:dyDescent="0.2">
      <c r="A854" s="61">
        <v>839</v>
      </c>
      <c r="B854" s="218"/>
      <c r="C854" s="218"/>
      <c r="D854" s="218"/>
      <c r="E854" s="218"/>
      <c r="F854" s="218"/>
      <c r="G854" s="218"/>
      <c r="H854" s="218"/>
      <c r="I854" s="218"/>
      <c r="J854" s="218"/>
      <c r="K854" s="218"/>
      <c r="L854" s="219"/>
      <c r="M854" s="218"/>
      <c r="N854" s="254"/>
      <c r="O854" s="255"/>
      <c r="P854" s="293" t="str">
        <f>IF(G854="R",IF(OR(AND(実績自動車一覧!H854=SUM(実績事業所!$B$2-1),3&lt;実績自動車一覧!I854),AND(実績自動車一覧!H854=実績事業所!$B$2,4&gt;実績自動車一覧!I854)),"新規",""),"")</f>
        <v/>
      </c>
      <c r="Q854" s="290"/>
      <c r="R854" s="259"/>
      <c r="S854" s="204"/>
      <c r="T854" s="84"/>
      <c r="U854" s="85"/>
      <c r="V854" s="86"/>
      <c r="W854" s="87"/>
      <c r="X854" s="87"/>
      <c r="Y854" s="106"/>
      <c r="Z854" s="16"/>
      <c r="AA854" s="15" t="str">
        <f t="shared" si="314"/>
        <v/>
      </c>
      <c r="AB854" s="15" t="str">
        <f t="shared" si="315"/>
        <v/>
      </c>
      <c r="AC854" s="14" t="str">
        <f t="shared" si="316"/>
        <v/>
      </c>
      <c r="AD854" s="6" t="e">
        <f t="shared" si="317"/>
        <v>#N/A</v>
      </c>
      <c r="AE854" s="6" t="e">
        <f t="shared" si="318"/>
        <v>#N/A</v>
      </c>
      <c r="AF854" s="6" t="e">
        <f t="shared" si="319"/>
        <v>#N/A</v>
      </c>
      <c r="AG854" s="6" t="str">
        <f t="shared" si="320"/>
        <v/>
      </c>
      <c r="AH854" s="6">
        <f t="shared" si="321"/>
        <v>1</v>
      </c>
      <c r="AI854" s="6" t="e">
        <f t="shared" si="322"/>
        <v>#N/A</v>
      </c>
      <c r="AJ854" s="6" t="e">
        <f t="shared" si="323"/>
        <v>#N/A</v>
      </c>
      <c r="AK854" s="6" t="e">
        <f t="shared" si="324"/>
        <v>#N/A</v>
      </c>
      <c r="AL854" s="6" t="e">
        <f t="shared" si="325"/>
        <v>#N/A</v>
      </c>
      <c r="AM854" s="7" t="str">
        <f t="shared" si="326"/>
        <v xml:space="preserve"> </v>
      </c>
      <c r="AN854" s="6" t="e">
        <f t="shared" si="327"/>
        <v>#N/A</v>
      </c>
      <c r="AO854" s="6"/>
      <c r="AP854" s="6"/>
      <c r="AQ854" s="6"/>
      <c r="AR854" s="6"/>
      <c r="AS854" s="6"/>
      <c r="AT854" s="6"/>
      <c r="AU854" s="6"/>
      <c r="AV854" s="6"/>
      <c r="AW854" s="6">
        <f t="shared" si="328"/>
        <v>0</v>
      </c>
      <c r="AX854" s="6" t="e">
        <f t="shared" si="329"/>
        <v>#N/A</v>
      </c>
      <c r="AY854" s="6" t="str">
        <f t="shared" si="330"/>
        <v/>
      </c>
      <c r="AZ854" s="6" t="str">
        <f t="shared" si="331"/>
        <v/>
      </c>
      <c r="BA854" s="6" t="str">
        <f t="shared" si="332"/>
        <v/>
      </c>
      <c r="BB854" s="6" t="str">
        <f t="shared" si="333"/>
        <v/>
      </c>
      <c r="BC854" s="40"/>
      <c r="BI854"/>
      <c r="CS854" s="286"/>
      <c r="CT854" s="288"/>
      <c r="CU854" s="331" t="str">
        <f t="shared" si="336"/>
        <v/>
      </c>
      <c r="CV854" s="1" t="str">
        <f t="shared" si="334"/>
        <v/>
      </c>
      <c r="CW854" s="1" t="str">
        <f t="shared" si="335"/>
        <v/>
      </c>
      <c r="CZ854" s="343" t="str">
        <f t="shared" si="337"/>
        <v/>
      </c>
    </row>
    <row r="855" spans="1:104" s="1" customFormat="1" ht="13.5" customHeight="1" x14ac:dyDescent="0.2">
      <c r="A855" s="61">
        <v>840</v>
      </c>
      <c r="B855" s="218"/>
      <c r="C855" s="218"/>
      <c r="D855" s="218"/>
      <c r="E855" s="218"/>
      <c r="F855" s="218"/>
      <c r="G855" s="218"/>
      <c r="H855" s="218"/>
      <c r="I855" s="218"/>
      <c r="J855" s="218"/>
      <c r="K855" s="218"/>
      <c r="L855" s="219"/>
      <c r="M855" s="218"/>
      <c r="N855" s="254"/>
      <c r="O855" s="255"/>
      <c r="P855" s="293" t="str">
        <f>IF(G855="R",IF(OR(AND(実績自動車一覧!H855=SUM(実績事業所!$B$2-1),3&lt;実績自動車一覧!I855),AND(実績自動車一覧!H855=実績事業所!$B$2,4&gt;実績自動車一覧!I855)),"新規",""),"")</f>
        <v/>
      </c>
      <c r="Q855" s="290"/>
      <c r="R855" s="259"/>
      <c r="S855" s="204"/>
      <c r="T855" s="84"/>
      <c r="U855" s="85"/>
      <c r="V855" s="86"/>
      <c r="W855" s="87"/>
      <c r="X855" s="87"/>
      <c r="Y855" s="106"/>
      <c r="Z855" s="16"/>
      <c r="AA855" s="15" t="str">
        <f t="shared" si="314"/>
        <v/>
      </c>
      <c r="AB855" s="15" t="str">
        <f t="shared" si="315"/>
        <v/>
      </c>
      <c r="AC855" s="14" t="str">
        <f t="shared" si="316"/>
        <v/>
      </c>
      <c r="AD855" s="6" t="e">
        <f t="shared" si="317"/>
        <v>#N/A</v>
      </c>
      <c r="AE855" s="6" t="e">
        <f t="shared" si="318"/>
        <v>#N/A</v>
      </c>
      <c r="AF855" s="6" t="e">
        <f t="shared" si="319"/>
        <v>#N/A</v>
      </c>
      <c r="AG855" s="6" t="str">
        <f t="shared" si="320"/>
        <v/>
      </c>
      <c r="AH855" s="6">
        <f t="shared" si="321"/>
        <v>1</v>
      </c>
      <c r="AI855" s="6" t="e">
        <f t="shared" si="322"/>
        <v>#N/A</v>
      </c>
      <c r="AJ855" s="6" t="e">
        <f t="shared" si="323"/>
        <v>#N/A</v>
      </c>
      <c r="AK855" s="6" t="e">
        <f t="shared" si="324"/>
        <v>#N/A</v>
      </c>
      <c r="AL855" s="6" t="e">
        <f t="shared" si="325"/>
        <v>#N/A</v>
      </c>
      <c r="AM855" s="7" t="str">
        <f t="shared" si="326"/>
        <v xml:space="preserve"> </v>
      </c>
      <c r="AN855" s="6" t="e">
        <f t="shared" si="327"/>
        <v>#N/A</v>
      </c>
      <c r="AO855" s="6"/>
      <c r="AP855" s="6"/>
      <c r="AQ855" s="6"/>
      <c r="AR855" s="6"/>
      <c r="AS855" s="6"/>
      <c r="AT855" s="6"/>
      <c r="AU855" s="6"/>
      <c r="AV855" s="6"/>
      <c r="AW855" s="6">
        <f t="shared" si="328"/>
        <v>0</v>
      </c>
      <c r="AX855" s="6" t="e">
        <f t="shared" si="329"/>
        <v>#N/A</v>
      </c>
      <c r="AY855" s="6" t="str">
        <f t="shared" si="330"/>
        <v/>
      </c>
      <c r="AZ855" s="6" t="str">
        <f t="shared" si="331"/>
        <v/>
      </c>
      <c r="BA855" s="6" t="str">
        <f t="shared" si="332"/>
        <v/>
      </c>
      <c r="BB855" s="6" t="str">
        <f t="shared" si="333"/>
        <v/>
      </c>
      <c r="BC855" s="40"/>
      <c r="BI855"/>
      <c r="CS855" s="286"/>
      <c r="CT855" s="288"/>
      <c r="CU855" s="331" t="str">
        <f t="shared" si="336"/>
        <v/>
      </c>
      <c r="CV855" s="1" t="str">
        <f t="shared" si="334"/>
        <v/>
      </c>
      <c r="CW855" s="1" t="str">
        <f t="shared" si="335"/>
        <v/>
      </c>
      <c r="CZ855" s="343" t="str">
        <f t="shared" si="337"/>
        <v/>
      </c>
    </row>
    <row r="856" spans="1:104" s="1" customFormat="1" ht="13.5" customHeight="1" x14ac:dyDescent="0.2">
      <c r="A856" s="61">
        <v>841</v>
      </c>
      <c r="B856" s="218"/>
      <c r="C856" s="218"/>
      <c r="D856" s="218"/>
      <c r="E856" s="218"/>
      <c r="F856" s="218"/>
      <c r="G856" s="218"/>
      <c r="H856" s="218"/>
      <c r="I856" s="218"/>
      <c r="J856" s="218"/>
      <c r="K856" s="218"/>
      <c r="L856" s="219"/>
      <c r="M856" s="218"/>
      <c r="N856" s="254"/>
      <c r="O856" s="255"/>
      <c r="P856" s="293" t="str">
        <f>IF(G856="R",IF(OR(AND(実績自動車一覧!H856=SUM(実績事業所!$B$2-1),3&lt;実績自動車一覧!I856),AND(実績自動車一覧!H856=実績事業所!$B$2,4&gt;実績自動車一覧!I856)),"新規",""),"")</f>
        <v/>
      </c>
      <c r="Q856" s="290"/>
      <c r="R856" s="259"/>
      <c r="S856" s="204"/>
      <c r="T856" s="84"/>
      <c r="U856" s="85"/>
      <c r="V856" s="86"/>
      <c r="W856" s="87"/>
      <c r="X856" s="87"/>
      <c r="Y856" s="106"/>
      <c r="Z856" s="16"/>
      <c r="AA856" s="15" t="str">
        <f t="shared" ref="AA856:AA919" si="338">IF(Q856="","",Q856)</f>
        <v/>
      </c>
      <c r="AB856" s="15" t="str">
        <f t="shared" ref="AB856:AB919" si="339">IF(R856="","",R856)</f>
        <v/>
      </c>
      <c r="AC856" s="14" t="str">
        <f t="shared" ref="AC856:AC919" si="340">IF(ISBLANK(J856)=TRUE,"",IF(OR(ISBLANK(B856)=TRUE),1,""))</f>
        <v/>
      </c>
      <c r="AD856" s="6" t="e">
        <f t="shared" ref="AD856:AD919" si="341">VLOOKUP(J856,$BD$17:$BG$23,2,FALSE)</f>
        <v>#N/A</v>
      </c>
      <c r="AE856" s="6" t="e">
        <f t="shared" ref="AE856:AE919" si="342">VLOOKUP(J856,$BD$17:$BG$23,3,FALSE)</f>
        <v>#N/A</v>
      </c>
      <c r="AF856" s="6" t="e">
        <f t="shared" ref="AF856:AF919" si="343">VLOOKUP(J856,$BD$17:$BG$23,4,FALSE)</f>
        <v>#N/A</v>
      </c>
      <c r="AG856" s="6" t="str">
        <f t="shared" ref="AG856:AG919" si="344">IF(ISERROR(SEARCH("-",K856,1))=TRUE,ASC(UPPER(K856)),ASC(UPPER(LEFT(K856,SEARCH("-",K856,1)-1))))</f>
        <v/>
      </c>
      <c r="AH856" s="6">
        <f t="shared" ref="AH856:AH919" si="345">IF(L856&gt;3500,L856/1000,1)</f>
        <v>1</v>
      </c>
      <c r="AI856" s="6" t="e">
        <f t="shared" ref="AI856:AI919" si="346">IF(AF856=9,0,IF(L856&lt;=1700,1,IF(L856&lt;=2500,2,IF(L856&lt;=3500,3,4))))</f>
        <v>#N/A</v>
      </c>
      <c r="AJ856" s="6" t="e">
        <f t="shared" ref="AJ856:AJ919" si="347">IF(AF856=5,0,IF(AF856=9,0,IF(L856&lt;=1700,1,IF(L856&lt;=2500,2,IF(L856&lt;=3500,3,4)))))</f>
        <v>#N/A</v>
      </c>
      <c r="AK856" s="6" t="e">
        <f t="shared" ref="AK856:AK919" si="348">VLOOKUP(M856,$BL$17:$BM$27,2,FALSE)</f>
        <v>#N/A</v>
      </c>
      <c r="AL856" s="6" t="e">
        <f t="shared" ref="AL856:AL919" si="349">VLOOKUP(AN856,排出係数表,9,FALSE)</f>
        <v>#N/A</v>
      </c>
      <c r="AM856" s="7" t="str">
        <f t="shared" ref="AM856:AM919" si="350">IF(OR(ISBLANK(M856)=TRUE,ISBLANK(B856)=TRUE)," ",P856&amp;CONCATENATE(B856,AF856,AI856))</f>
        <v xml:space="preserve"> </v>
      </c>
      <c r="AN856" s="6" t="e">
        <f t="shared" ref="AN856:AN919" si="351">CONCATENATE(AD856,AJ856,AK856,AG856)</f>
        <v>#N/A</v>
      </c>
      <c r="AO856" s="6"/>
      <c r="AP856" s="6"/>
      <c r="AQ856" s="6"/>
      <c r="AR856" s="6"/>
      <c r="AS856" s="6"/>
      <c r="AT856" s="6"/>
      <c r="AU856" s="6"/>
      <c r="AV856" s="6"/>
      <c r="AW856" s="6">
        <f t="shared" ref="AW856:AW919" si="352">IF(AND(N856="なし",O856="なし"),0,IF(AND(N856="",O856=""),0,IF(AND(N856="",O856="なし"),0,IF(AND(N856="なし",O856=""),0,1))))</f>
        <v>0</v>
      </c>
      <c r="AX856" s="6" t="e">
        <f t="shared" ref="AX856:AX919" si="353">VLOOKUP(AN856,排出係数表,8,FALSE)</f>
        <v>#N/A</v>
      </c>
      <c r="AY856" s="6" t="str">
        <f t="shared" ref="AY856:AY919" si="354">IF(J856="","",VLOOKUP(J856,$BD$17:$BH$25,5,FALSE))</f>
        <v/>
      </c>
      <c r="AZ856" s="6" t="str">
        <f t="shared" ref="AZ856:AZ919" si="355">IF(D856="","",VLOOKUP(CONCATENATE("A",LEFT(D856)),$BW$17:$BX$26,2,FALSE))</f>
        <v/>
      </c>
      <c r="BA856" s="6" t="str">
        <f t="shared" ref="BA856:BA919" si="356">IF(AY856=AZ856,"",1)</f>
        <v/>
      </c>
      <c r="BB856" s="6" t="str">
        <f t="shared" ref="BB856:BB919" si="357">CONCATENATE(C856,D856,E856,F856)</f>
        <v/>
      </c>
      <c r="BC856" s="40"/>
      <c r="BI856"/>
      <c r="CS856" s="286"/>
      <c r="CT856" s="288"/>
      <c r="CU856" s="331" t="str">
        <f t="shared" si="336"/>
        <v/>
      </c>
      <c r="CV856" s="1" t="str">
        <f t="shared" ref="CV856:CV919" si="358">IF(P856="","",IF(P856="新規",P856&amp;CU856,IF(P856="減車",P856&amp;CU856,"")))</f>
        <v/>
      </c>
      <c r="CW856" s="1" t="str">
        <f t="shared" ref="CW856:CW919" si="359">IF("新規"=P856,IF(OR(N856="あり",O856="あり(H17あり)",O856="あり(H17なし)"),"新規後付",""),IF("減車"=P856,IF(OR(N856="あり",O856="あり(H17あり)",O856="あり(H17なし)"),"減車後付",""),""))</f>
        <v/>
      </c>
      <c r="CZ856" s="343" t="str">
        <f t="shared" si="337"/>
        <v/>
      </c>
    </row>
    <row r="857" spans="1:104" s="1" customFormat="1" ht="13.5" customHeight="1" x14ac:dyDescent="0.2">
      <c r="A857" s="61">
        <v>842</v>
      </c>
      <c r="B857" s="218"/>
      <c r="C857" s="218"/>
      <c r="D857" s="218"/>
      <c r="E857" s="218"/>
      <c r="F857" s="218"/>
      <c r="G857" s="218"/>
      <c r="H857" s="218"/>
      <c r="I857" s="218"/>
      <c r="J857" s="218"/>
      <c r="K857" s="218"/>
      <c r="L857" s="219"/>
      <c r="M857" s="218"/>
      <c r="N857" s="254"/>
      <c r="O857" s="255"/>
      <c r="P857" s="293" t="str">
        <f>IF(G857="R",IF(OR(AND(実績自動車一覧!H857=SUM(実績事業所!$B$2-1),3&lt;実績自動車一覧!I857),AND(実績自動車一覧!H857=実績事業所!$B$2,4&gt;実績自動車一覧!I857)),"新規",""),"")</f>
        <v/>
      </c>
      <c r="Q857" s="290"/>
      <c r="R857" s="259"/>
      <c r="S857" s="204"/>
      <c r="T857" s="84"/>
      <c r="U857" s="85"/>
      <c r="V857" s="86"/>
      <c r="W857" s="87"/>
      <c r="X857" s="87"/>
      <c r="Y857" s="106"/>
      <c r="Z857" s="16"/>
      <c r="AA857" s="15" t="str">
        <f t="shared" si="338"/>
        <v/>
      </c>
      <c r="AB857" s="15" t="str">
        <f t="shared" si="339"/>
        <v/>
      </c>
      <c r="AC857" s="14" t="str">
        <f t="shared" si="340"/>
        <v/>
      </c>
      <c r="AD857" s="6" t="e">
        <f t="shared" si="341"/>
        <v>#N/A</v>
      </c>
      <c r="AE857" s="6" t="e">
        <f t="shared" si="342"/>
        <v>#N/A</v>
      </c>
      <c r="AF857" s="6" t="e">
        <f t="shared" si="343"/>
        <v>#N/A</v>
      </c>
      <c r="AG857" s="6" t="str">
        <f t="shared" si="344"/>
        <v/>
      </c>
      <c r="AH857" s="6">
        <f t="shared" si="345"/>
        <v>1</v>
      </c>
      <c r="AI857" s="6" t="e">
        <f t="shared" si="346"/>
        <v>#N/A</v>
      </c>
      <c r="AJ857" s="6" t="e">
        <f t="shared" si="347"/>
        <v>#N/A</v>
      </c>
      <c r="AK857" s="6" t="e">
        <f t="shared" si="348"/>
        <v>#N/A</v>
      </c>
      <c r="AL857" s="6" t="e">
        <f t="shared" si="349"/>
        <v>#N/A</v>
      </c>
      <c r="AM857" s="7" t="str">
        <f t="shared" si="350"/>
        <v xml:space="preserve"> </v>
      </c>
      <c r="AN857" s="6" t="e">
        <f t="shared" si="351"/>
        <v>#N/A</v>
      </c>
      <c r="AO857" s="6"/>
      <c r="AP857" s="6"/>
      <c r="AQ857" s="6"/>
      <c r="AR857" s="6"/>
      <c r="AS857" s="6"/>
      <c r="AT857" s="6"/>
      <c r="AU857" s="6"/>
      <c r="AV857" s="6"/>
      <c r="AW857" s="6">
        <f t="shared" si="352"/>
        <v>0</v>
      </c>
      <c r="AX857" s="6" t="e">
        <f t="shared" si="353"/>
        <v>#N/A</v>
      </c>
      <c r="AY857" s="6" t="str">
        <f t="shared" si="354"/>
        <v/>
      </c>
      <c r="AZ857" s="6" t="str">
        <f t="shared" si="355"/>
        <v/>
      </c>
      <c r="BA857" s="6" t="str">
        <f t="shared" si="356"/>
        <v/>
      </c>
      <c r="BB857" s="6" t="str">
        <f t="shared" si="357"/>
        <v/>
      </c>
      <c r="BC857" s="40"/>
      <c r="BI857"/>
      <c r="CS857" s="286"/>
      <c r="CT857" s="288"/>
      <c r="CU857" s="331" t="str">
        <f t="shared" si="336"/>
        <v/>
      </c>
      <c r="CV857" s="1" t="str">
        <f t="shared" si="358"/>
        <v/>
      </c>
      <c r="CW857" s="1" t="str">
        <f t="shared" si="359"/>
        <v/>
      </c>
      <c r="CZ857" s="343" t="str">
        <f t="shared" si="337"/>
        <v/>
      </c>
    </row>
    <row r="858" spans="1:104" s="1" customFormat="1" ht="13.5" customHeight="1" x14ac:dyDescent="0.2">
      <c r="A858" s="61">
        <v>843</v>
      </c>
      <c r="B858" s="218"/>
      <c r="C858" s="218"/>
      <c r="D858" s="218"/>
      <c r="E858" s="218"/>
      <c r="F858" s="218"/>
      <c r="G858" s="218"/>
      <c r="H858" s="218"/>
      <c r="I858" s="218"/>
      <c r="J858" s="218"/>
      <c r="K858" s="218"/>
      <c r="L858" s="219"/>
      <c r="M858" s="218"/>
      <c r="N858" s="254"/>
      <c r="O858" s="255"/>
      <c r="P858" s="293" t="str">
        <f>IF(G858="R",IF(OR(AND(実績自動車一覧!H858=SUM(実績事業所!$B$2-1),3&lt;実績自動車一覧!I858),AND(実績自動車一覧!H858=実績事業所!$B$2,4&gt;実績自動車一覧!I858)),"新規",""),"")</f>
        <v/>
      </c>
      <c r="Q858" s="290"/>
      <c r="R858" s="259"/>
      <c r="S858" s="204"/>
      <c r="T858" s="84"/>
      <c r="U858" s="85"/>
      <c r="V858" s="86"/>
      <c r="W858" s="87"/>
      <c r="X858" s="87"/>
      <c r="Y858" s="106"/>
      <c r="Z858" s="16"/>
      <c r="AA858" s="15" t="str">
        <f t="shared" si="338"/>
        <v/>
      </c>
      <c r="AB858" s="15" t="str">
        <f t="shared" si="339"/>
        <v/>
      </c>
      <c r="AC858" s="14" t="str">
        <f t="shared" si="340"/>
        <v/>
      </c>
      <c r="AD858" s="6" t="e">
        <f t="shared" si="341"/>
        <v>#N/A</v>
      </c>
      <c r="AE858" s="6" t="e">
        <f t="shared" si="342"/>
        <v>#N/A</v>
      </c>
      <c r="AF858" s="6" t="e">
        <f t="shared" si="343"/>
        <v>#N/A</v>
      </c>
      <c r="AG858" s="6" t="str">
        <f t="shared" si="344"/>
        <v/>
      </c>
      <c r="AH858" s="6">
        <f t="shared" si="345"/>
        <v>1</v>
      </c>
      <c r="AI858" s="6" t="e">
        <f t="shared" si="346"/>
        <v>#N/A</v>
      </c>
      <c r="AJ858" s="6" t="e">
        <f t="shared" si="347"/>
        <v>#N/A</v>
      </c>
      <c r="AK858" s="6" t="e">
        <f t="shared" si="348"/>
        <v>#N/A</v>
      </c>
      <c r="AL858" s="6" t="e">
        <f t="shared" si="349"/>
        <v>#N/A</v>
      </c>
      <c r="AM858" s="7" t="str">
        <f t="shared" si="350"/>
        <v xml:space="preserve"> </v>
      </c>
      <c r="AN858" s="6" t="e">
        <f t="shared" si="351"/>
        <v>#N/A</v>
      </c>
      <c r="AO858" s="6"/>
      <c r="AP858" s="6"/>
      <c r="AQ858" s="6"/>
      <c r="AR858" s="6"/>
      <c r="AS858" s="6"/>
      <c r="AT858" s="6"/>
      <c r="AU858" s="6"/>
      <c r="AV858" s="6"/>
      <c r="AW858" s="6">
        <f t="shared" si="352"/>
        <v>0</v>
      </c>
      <c r="AX858" s="6" t="e">
        <f t="shared" si="353"/>
        <v>#N/A</v>
      </c>
      <c r="AY858" s="6" t="str">
        <f t="shared" si="354"/>
        <v/>
      </c>
      <c r="AZ858" s="6" t="str">
        <f t="shared" si="355"/>
        <v/>
      </c>
      <c r="BA858" s="6" t="str">
        <f t="shared" si="356"/>
        <v/>
      </c>
      <c r="BB858" s="6" t="str">
        <f t="shared" si="357"/>
        <v/>
      </c>
      <c r="BC858" s="40"/>
      <c r="BI858"/>
      <c r="CS858" s="286"/>
      <c r="CT858" s="288"/>
      <c r="CU858" s="331" t="str">
        <f t="shared" si="336"/>
        <v/>
      </c>
      <c r="CV858" s="1" t="str">
        <f t="shared" si="358"/>
        <v/>
      </c>
      <c r="CW858" s="1" t="str">
        <f t="shared" si="359"/>
        <v/>
      </c>
      <c r="CZ858" s="343" t="str">
        <f t="shared" si="337"/>
        <v/>
      </c>
    </row>
    <row r="859" spans="1:104" s="1" customFormat="1" ht="13.5" customHeight="1" x14ac:dyDescent="0.2">
      <c r="A859" s="61">
        <v>844</v>
      </c>
      <c r="B859" s="218"/>
      <c r="C859" s="218"/>
      <c r="D859" s="218"/>
      <c r="E859" s="218"/>
      <c r="F859" s="218"/>
      <c r="G859" s="218"/>
      <c r="H859" s="218"/>
      <c r="I859" s="218"/>
      <c r="J859" s="218"/>
      <c r="K859" s="218"/>
      <c r="L859" s="219"/>
      <c r="M859" s="218"/>
      <c r="N859" s="254"/>
      <c r="O859" s="255"/>
      <c r="P859" s="293" t="str">
        <f>IF(G859="R",IF(OR(AND(実績自動車一覧!H859=SUM(実績事業所!$B$2-1),3&lt;実績自動車一覧!I859),AND(実績自動車一覧!H859=実績事業所!$B$2,4&gt;実績自動車一覧!I859)),"新規",""),"")</f>
        <v/>
      </c>
      <c r="Q859" s="290"/>
      <c r="R859" s="259"/>
      <c r="S859" s="204"/>
      <c r="T859" s="84"/>
      <c r="U859" s="85"/>
      <c r="V859" s="86"/>
      <c r="W859" s="87"/>
      <c r="X859" s="87"/>
      <c r="Y859" s="106"/>
      <c r="Z859" s="16"/>
      <c r="AA859" s="15" t="str">
        <f t="shared" si="338"/>
        <v/>
      </c>
      <c r="AB859" s="15" t="str">
        <f t="shared" si="339"/>
        <v/>
      </c>
      <c r="AC859" s="14" t="str">
        <f t="shared" si="340"/>
        <v/>
      </c>
      <c r="AD859" s="6" t="e">
        <f t="shared" si="341"/>
        <v>#N/A</v>
      </c>
      <c r="AE859" s="6" t="e">
        <f t="shared" si="342"/>
        <v>#N/A</v>
      </c>
      <c r="AF859" s="6" t="e">
        <f t="shared" si="343"/>
        <v>#N/A</v>
      </c>
      <c r="AG859" s="6" t="str">
        <f t="shared" si="344"/>
        <v/>
      </c>
      <c r="AH859" s="6">
        <f t="shared" si="345"/>
        <v>1</v>
      </c>
      <c r="AI859" s="6" t="e">
        <f t="shared" si="346"/>
        <v>#N/A</v>
      </c>
      <c r="AJ859" s="6" t="e">
        <f t="shared" si="347"/>
        <v>#N/A</v>
      </c>
      <c r="AK859" s="6" t="e">
        <f t="shared" si="348"/>
        <v>#N/A</v>
      </c>
      <c r="AL859" s="6" t="e">
        <f t="shared" si="349"/>
        <v>#N/A</v>
      </c>
      <c r="AM859" s="7" t="str">
        <f t="shared" si="350"/>
        <v xml:space="preserve"> </v>
      </c>
      <c r="AN859" s="6" t="e">
        <f t="shared" si="351"/>
        <v>#N/A</v>
      </c>
      <c r="AO859" s="6"/>
      <c r="AP859" s="6"/>
      <c r="AQ859" s="6"/>
      <c r="AR859" s="6"/>
      <c r="AS859" s="6"/>
      <c r="AT859" s="6"/>
      <c r="AU859" s="6"/>
      <c r="AV859" s="6"/>
      <c r="AW859" s="6">
        <f t="shared" si="352"/>
        <v>0</v>
      </c>
      <c r="AX859" s="6" t="e">
        <f t="shared" si="353"/>
        <v>#N/A</v>
      </c>
      <c r="AY859" s="6" t="str">
        <f t="shared" si="354"/>
        <v/>
      </c>
      <c r="AZ859" s="6" t="str">
        <f t="shared" si="355"/>
        <v/>
      </c>
      <c r="BA859" s="6" t="str">
        <f t="shared" si="356"/>
        <v/>
      </c>
      <c r="BB859" s="6" t="str">
        <f t="shared" si="357"/>
        <v/>
      </c>
      <c r="BC859" s="40"/>
      <c r="BI859"/>
      <c r="CS859" s="286"/>
      <c r="CT859" s="288"/>
      <c r="CU859" s="331" t="str">
        <f t="shared" si="336"/>
        <v/>
      </c>
      <c r="CV859" s="1" t="str">
        <f t="shared" si="358"/>
        <v/>
      </c>
      <c r="CW859" s="1" t="str">
        <f t="shared" si="359"/>
        <v/>
      </c>
      <c r="CZ859" s="343" t="str">
        <f t="shared" si="337"/>
        <v/>
      </c>
    </row>
    <row r="860" spans="1:104" s="1" customFormat="1" ht="13.5" customHeight="1" x14ac:dyDescent="0.2">
      <c r="A860" s="61">
        <v>845</v>
      </c>
      <c r="B860" s="218"/>
      <c r="C860" s="218"/>
      <c r="D860" s="218"/>
      <c r="E860" s="218"/>
      <c r="F860" s="218"/>
      <c r="G860" s="218"/>
      <c r="H860" s="218"/>
      <c r="I860" s="218"/>
      <c r="J860" s="218"/>
      <c r="K860" s="218"/>
      <c r="L860" s="219"/>
      <c r="M860" s="218"/>
      <c r="N860" s="254"/>
      <c r="O860" s="255"/>
      <c r="P860" s="293" t="str">
        <f>IF(G860="R",IF(OR(AND(実績自動車一覧!H860=SUM(実績事業所!$B$2-1),3&lt;実績自動車一覧!I860),AND(実績自動車一覧!H860=実績事業所!$B$2,4&gt;実績自動車一覧!I860)),"新規",""),"")</f>
        <v/>
      </c>
      <c r="Q860" s="290"/>
      <c r="R860" s="259"/>
      <c r="S860" s="204"/>
      <c r="T860" s="84"/>
      <c r="U860" s="85"/>
      <c r="V860" s="86"/>
      <c r="W860" s="87"/>
      <c r="X860" s="87"/>
      <c r="Y860" s="106"/>
      <c r="Z860" s="16"/>
      <c r="AA860" s="15" t="str">
        <f t="shared" si="338"/>
        <v/>
      </c>
      <c r="AB860" s="15" t="str">
        <f t="shared" si="339"/>
        <v/>
      </c>
      <c r="AC860" s="14" t="str">
        <f t="shared" si="340"/>
        <v/>
      </c>
      <c r="AD860" s="6" t="e">
        <f t="shared" si="341"/>
        <v>#N/A</v>
      </c>
      <c r="AE860" s="6" t="e">
        <f t="shared" si="342"/>
        <v>#N/A</v>
      </c>
      <c r="AF860" s="6" t="e">
        <f t="shared" si="343"/>
        <v>#N/A</v>
      </c>
      <c r="AG860" s="6" t="str">
        <f t="shared" si="344"/>
        <v/>
      </c>
      <c r="AH860" s="6">
        <f t="shared" si="345"/>
        <v>1</v>
      </c>
      <c r="AI860" s="6" t="e">
        <f t="shared" si="346"/>
        <v>#N/A</v>
      </c>
      <c r="AJ860" s="6" t="e">
        <f t="shared" si="347"/>
        <v>#N/A</v>
      </c>
      <c r="AK860" s="6" t="e">
        <f t="shared" si="348"/>
        <v>#N/A</v>
      </c>
      <c r="AL860" s="6" t="e">
        <f t="shared" si="349"/>
        <v>#N/A</v>
      </c>
      <c r="AM860" s="7" t="str">
        <f t="shared" si="350"/>
        <v xml:space="preserve"> </v>
      </c>
      <c r="AN860" s="6" t="e">
        <f t="shared" si="351"/>
        <v>#N/A</v>
      </c>
      <c r="AO860" s="6"/>
      <c r="AP860" s="6"/>
      <c r="AQ860" s="6"/>
      <c r="AR860" s="6"/>
      <c r="AS860" s="6"/>
      <c r="AT860" s="6"/>
      <c r="AU860" s="6"/>
      <c r="AV860" s="6"/>
      <c r="AW860" s="6">
        <f t="shared" si="352"/>
        <v>0</v>
      </c>
      <c r="AX860" s="6" t="e">
        <f t="shared" si="353"/>
        <v>#N/A</v>
      </c>
      <c r="AY860" s="6" t="str">
        <f t="shared" si="354"/>
        <v/>
      </c>
      <c r="AZ860" s="6" t="str">
        <f t="shared" si="355"/>
        <v/>
      </c>
      <c r="BA860" s="6" t="str">
        <f t="shared" si="356"/>
        <v/>
      </c>
      <c r="BB860" s="6" t="str">
        <f t="shared" si="357"/>
        <v/>
      </c>
      <c r="BC860" s="40"/>
      <c r="BI860"/>
      <c r="CS860" s="286"/>
      <c r="CT860" s="288"/>
      <c r="CU860" s="331" t="str">
        <f t="shared" si="336"/>
        <v/>
      </c>
      <c r="CV860" s="1" t="str">
        <f t="shared" si="358"/>
        <v/>
      </c>
      <c r="CW860" s="1" t="str">
        <f t="shared" si="359"/>
        <v/>
      </c>
      <c r="CZ860" s="343" t="str">
        <f t="shared" si="337"/>
        <v/>
      </c>
    </row>
    <row r="861" spans="1:104" s="1" customFormat="1" ht="13.5" customHeight="1" x14ac:dyDescent="0.2">
      <c r="A861" s="61">
        <v>846</v>
      </c>
      <c r="B861" s="218"/>
      <c r="C861" s="218"/>
      <c r="D861" s="218"/>
      <c r="E861" s="218"/>
      <c r="F861" s="218"/>
      <c r="G861" s="218"/>
      <c r="H861" s="218"/>
      <c r="I861" s="218"/>
      <c r="J861" s="218"/>
      <c r="K861" s="218"/>
      <c r="L861" s="219"/>
      <c r="M861" s="218"/>
      <c r="N861" s="254"/>
      <c r="O861" s="255"/>
      <c r="P861" s="293" t="str">
        <f>IF(G861="R",IF(OR(AND(実績自動車一覧!H861=SUM(実績事業所!$B$2-1),3&lt;実績自動車一覧!I861),AND(実績自動車一覧!H861=実績事業所!$B$2,4&gt;実績自動車一覧!I861)),"新規",""),"")</f>
        <v/>
      </c>
      <c r="Q861" s="290"/>
      <c r="R861" s="259"/>
      <c r="S861" s="204"/>
      <c r="T861" s="84"/>
      <c r="U861" s="85"/>
      <c r="V861" s="86"/>
      <c r="W861" s="87"/>
      <c r="X861" s="87"/>
      <c r="Y861" s="106"/>
      <c r="Z861" s="16"/>
      <c r="AA861" s="15" t="str">
        <f t="shared" si="338"/>
        <v/>
      </c>
      <c r="AB861" s="15" t="str">
        <f t="shared" si="339"/>
        <v/>
      </c>
      <c r="AC861" s="14" t="str">
        <f t="shared" si="340"/>
        <v/>
      </c>
      <c r="AD861" s="6" t="e">
        <f t="shared" si="341"/>
        <v>#N/A</v>
      </c>
      <c r="AE861" s="6" t="e">
        <f t="shared" si="342"/>
        <v>#N/A</v>
      </c>
      <c r="AF861" s="6" t="e">
        <f t="shared" si="343"/>
        <v>#N/A</v>
      </c>
      <c r="AG861" s="6" t="str">
        <f t="shared" si="344"/>
        <v/>
      </c>
      <c r="AH861" s="6">
        <f t="shared" si="345"/>
        <v>1</v>
      </c>
      <c r="AI861" s="6" t="e">
        <f t="shared" si="346"/>
        <v>#N/A</v>
      </c>
      <c r="AJ861" s="6" t="e">
        <f t="shared" si="347"/>
        <v>#N/A</v>
      </c>
      <c r="AK861" s="6" t="e">
        <f t="shared" si="348"/>
        <v>#N/A</v>
      </c>
      <c r="AL861" s="6" t="e">
        <f t="shared" si="349"/>
        <v>#N/A</v>
      </c>
      <c r="AM861" s="7" t="str">
        <f t="shared" si="350"/>
        <v xml:space="preserve"> </v>
      </c>
      <c r="AN861" s="6" t="e">
        <f t="shared" si="351"/>
        <v>#N/A</v>
      </c>
      <c r="AO861" s="6"/>
      <c r="AP861" s="6"/>
      <c r="AQ861" s="6"/>
      <c r="AR861" s="6"/>
      <c r="AS861" s="6"/>
      <c r="AT861" s="6"/>
      <c r="AU861" s="6"/>
      <c r="AV861" s="6"/>
      <c r="AW861" s="6">
        <f t="shared" si="352"/>
        <v>0</v>
      </c>
      <c r="AX861" s="6" t="e">
        <f t="shared" si="353"/>
        <v>#N/A</v>
      </c>
      <c r="AY861" s="6" t="str">
        <f t="shared" si="354"/>
        <v/>
      </c>
      <c r="AZ861" s="6" t="str">
        <f t="shared" si="355"/>
        <v/>
      </c>
      <c r="BA861" s="6" t="str">
        <f t="shared" si="356"/>
        <v/>
      </c>
      <c r="BB861" s="6" t="str">
        <f t="shared" si="357"/>
        <v/>
      </c>
      <c r="BC861" s="40"/>
      <c r="BI861"/>
      <c r="CS861" s="286"/>
      <c r="CT861" s="288"/>
      <c r="CU861" s="331" t="str">
        <f t="shared" si="336"/>
        <v/>
      </c>
      <c r="CV861" s="1" t="str">
        <f t="shared" si="358"/>
        <v/>
      </c>
      <c r="CW861" s="1" t="str">
        <f t="shared" si="359"/>
        <v/>
      </c>
      <c r="CZ861" s="343" t="str">
        <f t="shared" si="337"/>
        <v/>
      </c>
    </row>
    <row r="862" spans="1:104" s="1" customFormat="1" ht="13.5" customHeight="1" x14ac:dyDescent="0.2">
      <c r="A862" s="61">
        <v>847</v>
      </c>
      <c r="B862" s="218"/>
      <c r="C862" s="218"/>
      <c r="D862" s="218"/>
      <c r="E862" s="218"/>
      <c r="F862" s="218"/>
      <c r="G862" s="218"/>
      <c r="H862" s="218"/>
      <c r="I862" s="218"/>
      <c r="J862" s="218"/>
      <c r="K862" s="218"/>
      <c r="L862" s="219"/>
      <c r="M862" s="218"/>
      <c r="N862" s="254"/>
      <c r="O862" s="255"/>
      <c r="P862" s="293" t="str">
        <f>IF(G862="R",IF(OR(AND(実績自動車一覧!H862=SUM(実績事業所!$B$2-1),3&lt;実績自動車一覧!I862),AND(実績自動車一覧!H862=実績事業所!$B$2,4&gt;実績自動車一覧!I862)),"新規",""),"")</f>
        <v/>
      </c>
      <c r="Q862" s="290"/>
      <c r="R862" s="259"/>
      <c r="S862" s="204"/>
      <c r="T862" s="84"/>
      <c r="U862" s="85"/>
      <c r="V862" s="86"/>
      <c r="W862" s="87"/>
      <c r="X862" s="87"/>
      <c r="Y862" s="106"/>
      <c r="Z862" s="16"/>
      <c r="AA862" s="15" t="str">
        <f t="shared" si="338"/>
        <v/>
      </c>
      <c r="AB862" s="15" t="str">
        <f t="shared" si="339"/>
        <v/>
      </c>
      <c r="AC862" s="14" t="str">
        <f t="shared" si="340"/>
        <v/>
      </c>
      <c r="AD862" s="6" t="e">
        <f t="shared" si="341"/>
        <v>#N/A</v>
      </c>
      <c r="AE862" s="6" t="e">
        <f t="shared" si="342"/>
        <v>#N/A</v>
      </c>
      <c r="AF862" s="6" t="e">
        <f t="shared" si="343"/>
        <v>#N/A</v>
      </c>
      <c r="AG862" s="6" t="str">
        <f t="shared" si="344"/>
        <v/>
      </c>
      <c r="AH862" s="6">
        <f t="shared" si="345"/>
        <v>1</v>
      </c>
      <c r="AI862" s="6" t="e">
        <f t="shared" si="346"/>
        <v>#N/A</v>
      </c>
      <c r="AJ862" s="6" t="e">
        <f t="shared" si="347"/>
        <v>#N/A</v>
      </c>
      <c r="AK862" s="6" t="e">
        <f t="shared" si="348"/>
        <v>#N/A</v>
      </c>
      <c r="AL862" s="6" t="e">
        <f t="shared" si="349"/>
        <v>#N/A</v>
      </c>
      <c r="AM862" s="7" t="str">
        <f t="shared" si="350"/>
        <v xml:space="preserve"> </v>
      </c>
      <c r="AN862" s="6" t="e">
        <f t="shared" si="351"/>
        <v>#N/A</v>
      </c>
      <c r="AO862" s="6"/>
      <c r="AP862" s="6"/>
      <c r="AQ862" s="6"/>
      <c r="AR862" s="6"/>
      <c r="AS862" s="6"/>
      <c r="AT862" s="6"/>
      <c r="AU862" s="6"/>
      <c r="AV862" s="6"/>
      <c r="AW862" s="6">
        <f t="shared" si="352"/>
        <v>0</v>
      </c>
      <c r="AX862" s="6" t="e">
        <f t="shared" si="353"/>
        <v>#N/A</v>
      </c>
      <c r="AY862" s="6" t="str">
        <f t="shared" si="354"/>
        <v/>
      </c>
      <c r="AZ862" s="6" t="str">
        <f t="shared" si="355"/>
        <v/>
      </c>
      <c r="BA862" s="6" t="str">
        <f t="shared" si="356"/>
        <v/>
      </c>
      <c r="BB862" s="6" t="str">
        <f t="shared" si="357"/>
        <v/>
      </c>
      <c r="BC862" s="40"/>
      <c r="BI862"/>
      <c r="CS862" s="286"/>
      <c r="CT862" s="288"/>
      <c r="CU862" s="331" t="str">
        <f t="shared" si="336"/>
        <v/>
      </c>
      <c r="CV862" s="1" t="str">
        <f t="shared" si="358"/>
        <v/>
      </c>
      <c r="CW862" s="1" t="str">
        <f t="shared" si="359"/>
        <v/>
      </c>
      <c r="CZ862" s="343" t="str">
        <f t="shared" si="337"/>
        <v/>
      </c>
    </row>
    <row r="863" spans="1:104" s="1" customFormat="1" ht="13.5" customHeight="1" x14ac:dyDescent="0.2">
      <c r="A863" s="61">
        <v>848</v>
      </c>
      <c r="B863" s="218"/>
      <c r="C863" s="218"/>
      <c r="D863" s="218"/>
      <c r="E863" s="218"/>
      <c r="F863" s="218"/>
      <c r="G863" s="218"/>
      <c r="H863" s="218"/>
      <c r="I863" s="218"/>
      <c r="J863" s="218"/>
      <c r="K863" s="218"/>
      <c r="L863" s="219"/>
      <c r="M863" s="218"/>
      <c r="N863" s="254"/>
      <c r="O863" s="255"/>
      <c r="P863" s="293" t="str">
        <f>IF(G863="R",IF(OR(AND(実績自動車一覧!H863=SUM(実績事業所!$B$2-1),3&lt;実績自動車一覧!I863),AND(実績自動車一覧!H863=実績事業所!$B$2,4&gt;実績自動車一覧!I863)),"新規",""),"")</f>
        <v/>
      </c>
      <c r="Q863" s="290"/>
      <c r="R863" s="259"/>
      <c r="S863" s="204"/>
      <c r="T863" s="84"/>
      <c r="U863" s="85"/>
      <c r="V863" s="86"/>
      <c r="W863" s="87"/>
      <c r="X863" s="87"/>
      <c r="Y863" s="106"/>
      <c r="Z863" s="16"/>
      <c r="AA863" s="15" t="str">
        <f t="shared" si="338"/>
        <v/>
      </c>
      <c r="AB863" s="15" t="str">
        <f t="shared" si="339"/>
        <v/>
      </c>
      <c r="AC863" s="14" t="str">
        <f t="shared" si="340"/>
        <v/>
      </c>
      <c r="AD863" s="6" t="e">
        <f t="shared" si="341"/>
        <v>#N/A</v>
      </c>
      <c r="AE863" s="6" t="e">
        <f t="shared" si="342"/>
        <v>#N/A</v>
      </c>
      <c r="AF863" s="6" t="e">
        <f t="shared" si="343"/>
        <v>#N/A</v>
      </c>
      <c r="AG863" s="6" t="str">
        <f t="shared" si="344"/>
        <v/>
      </c>
      <c r="AH863" s="6">
        <f t="shared" si="345"/>
        <v>1</v>
      </c>
      <c r="AI863" s="6" t="e">
        <f t="shared" si="346"/>
        <v>#N/A</v>
      </c>
      <c r="AJ863" s="6" t="e">
        <f t="shared" si="347"/>
        <v>#N/A</v>
      </c>
      <c r="AK863" s="6" t="e">
        <f t="shared" si="348"/>
        <v>#N/A</v>
      </c>
      <c r="AL863" s="6" t="e">
        <f t="shared" si="349"/>
        <v>#N/A</v>
      </c>
      <c r="AM863" s="7" t="str">
        <f t="shared" si="350"/>
        <v xml:space="preserve"> </v>
      </c>
      <c r="AN863" s="6" t="e">
        <f t="shared" si="351"/>
        <v>#N/A</v>
      </c>
      <c r="AO863" s="6"/>
      <c r="AP863" s="6"/>
      <c r="AQ863" s="6"/>
      <c r="AR863" s="6"/>
      <c r="AS863" s="6"/>
      <c r="AT863" s="6"/>
      <c r="AU863" s="6"/>
      <c r="AV863" s="6"/>
      <c r="AW863" s="6">
        <f t="shared" si="352"/>
        <v>0</v>
      </c>
      <c r="AX863" s="6" t="e">
        <f t="shared" si="353"/>
        <v>#N/A</v>
      </c>
      <c r="AY863" s="6" t="str">
        <f t="shared" si="354"/>
        <v/>
      </c>
      <c r="AZ863" s="6" t="str">
        <f t="shared" si="355"/>
        <v/>
      </c>
      <c r="BA863" s="6" t="str">
        <f t="shared" si="356"/>
        <v/>
      </c>
      <c r="BB863" s="6" t="str">
        <f t="shared" si="357"/>
        <v/>
      </c>
      <c r="BC863" s="40"/>
      <c r="BI863"/>
      <c r="CS863" s="286"/>
      <c r="CT863" s="288"/>
      <c r="CU863" s="331" t="str">
        <f t="shared" si="336"/>
        <v/>
      </c>
      <c r="CV863" s="1" t="str">
        <f t="shared" si="358"/>
        <v/>
      </c>
      <c r="CW863" s="1" t="str">
        <f t="shared" si="359"/>
        <v/>
      </c>
      <c r="CZ863" s="343" t="str">
        <f t="shared" si="337"/>
        <v/>
      </c>
    </row>
    <row r="864" spans="1:104" s="1" customFormat="1" ht="13.5" customHeight="1" x14ac:dyDescent="0.2">
      <c r="A864" s="61">
        <v>849</v>
      </c>
      <c r="B864" s="218"/>
      <c r="C864" s="218"/>
      <c r="D864" s="218"/>
      <c r="E864" s="218"/>
      <c r="F864" s="218"/>
      <c r="G864" s="218"/>
      <c r="H864" s="218"/>
      <c r="I864" s="218"/>
      <c r="J864" s="218"/>
      <c r="K864" s="218"/>
      <c r="L864" s="219"/>
      <c r="M864" s="218"/>
      <c r="N864" s="254"/>
      <c r="O864" s="255"/>
      <c r="P864" s="293" t="str">
        <f>IF(G864="R",IF(OR(AND(実績自動車一覧!H864=SUM(実績事業所!$B$2-1),3&lt;実績自動車一覧!I864),AND(実績自動車一覧!H864=実績事業所!$B$2,4&gt;実績自動車一覧!I864)),"新規",""),"")</f>
        <v/>
      </c>
      <c r="Q864" s="290"/>
      <c r="R864" s="259"/>
      <c r="S864" s="204"/>
      <c r="T864" s="84"/>
      <c r="U864" s="85"/>
      <c r="V864" s="86"/>
      <c r="W864" s="87"/>
      <c r="X864" s="87"/>
      <c r="Y864" s="106"/>
      <c r="Z864" s="16"/>
      <c r="AA864" s="15" t="str">
        <f t="shared" si="338"/>
        <v/>
      </c>
      <c r="AB864" s="15" t="str">
        <f t="shared" si="339"/>
        <v/>
      </c>
      <c r="AC864" s="14" t="str">
        <f t="shared" si="340"/>
        <v/>
      </c>
      <c r="AD864" s="6" t="e">
        <f t="shared" si="341"/>
        <v>#N/A</v>
      </c>
      <c r="AE864" s="6" t="e">
        <f t="shared" si="342"/>
        <v>#N/A</v>
      </c>
      <c r="AF864" s="6" t="e">
        <f t="shared" si="343"/>
        <v>#N/A</v>
      </c>
      <c r="AG864" s="6" t="str">
        <f t="shared" si="344"/>
        <v/>
      </c>
      <c r="AH864" s="6">
        <f t="shared" si="345"/>
        <v>1</v>
      </c>
      <c r="AI864" s="6" t="e">
        <f t="shared" si="346"/>
        <v>#N/A</v>
      </c>
      <c r="AJ864" s="6" t="e">
        <f t="shared" si="347"/>
        <v>#N/A</v>
      </c>
      <c r="AK864" s="6" t="e">
        <f t="shared" si="348"/>
        <v>#N/A</v>
      </c>
      <c r="AL864" s="6" t="e">
        <f t="shared" si="349"/>
        <v>#N/A</v>
      </c>
      <c r="AM864" s="7" t="str">
        <f t="shared" si="350"/>
        <v xml:space="preserve"> </v>
      </c>
      <c r="AN864" s="6" t="e">
        <f t="shared" si="351"/>
        <v>#N/A</v>
      </c>
      <c r="AO864" s="6"/>
      <c r="AP864" s="6"/>
      <c r="AQ864" s="6"/>
      <c r="AR864" s="6"/>
      <c r="AS864" s="6"/>
      <c r="AT864" s="6"/>
      <c r="AU864" s="6"/>
      <c r="AV864" s="6"/>
      <c r="AW864" s="6">
        <f t="shared" si="352"/>
        <v>0</v>
      </c>
      <c r="AX864" s="6" t="e">
        <f t="shared" si="353"/>
        <v>#N/A</v>
      </c>
      <c r="AY864" s="6" t="str">
        <f t="shared" si="354"/>
        <v/>
      </c>
      <c r="AZ864" s="6" t="str">
        <f t="shared" si="355"/>
        <v/>
      </c>
      <c r="BA864" s="6" t="str">
        <f t="shared" si="356"/>
        <v/>
      </c>
      <c r="BB864" s="6" t="str">
        <f t="shared" si="357"/>
        <v/>
      </c>
      <c r="BC864" s="40"/>
      <c r="BI864"/>
      <c r="CS864" s="286"/>
      <c r="CT864" s="288"/>
      <c r="CU864" s="331" t="str">
        <f t="shared" si="336"/>
        <v/>
      </c>
      <c r="CV864" s="1" t="str">
        <f t="shared" si="358"/>
        <v/>
      </c>
      <c r="CW864" s="1" t="str">
        <f t="shared" si="359"/>
        <v/>
      </c>
      <c r="CZ864" s="343" t="str">
        <f t="shared" si="337"/>
        <v/>
      </c>
    </row>
    <row r="865" spans="1:104" s="1" customFormat="1" ht="13.5" customHeight="1" x14ac:dyDescent="0.2">
      <c r="A865" s="61">
        <v>850</v>
      </c>
      <c r="B865" s="218"/>
      <c r="C865" s="218"/>
      <c r="D865" s="218"/>
      <c r="E865" s="218"/>
      <c r="F865" s="218"/>
      <c r="G865" s="218"/>
      <c r="H865" s="218"/>
      <c r="I865" s="218"/>
      <c r="J865" s="218"/>
      <c r="K865" s="218"/>
      <c r="L865" s="219"/>
      <c r="M865" s="218"/>
      <c r="N865" s="254"/>
      <c r="O865" s="255"/>
      <c r="P865" s="293" t="str">
        <f>IF(G865="R",IF(OR(AND(実績自動車一覧!H865=SUM(実績事業所!$B$2-1),3&lt;実績自動車一覧!I865),AND(実績自動車一覧!H865=実績事業所!$B$2,4&gt;実績自動車一覧!I865)),"新規",""),"")</f>
        <v/>
      </c>
      <c r="Q865" s="290"/>
      <c r="R865" s="259"/>
      <c r="S865" s="204"/>
      <c r="T865" s="84"/>
      <c r="U865" s="85"/>
      <c r="V865" s="86"/>
      <c r="W865" s="87"/>
      <c r="X865" s="87"/>
      <c r="Y865" s="106"/>
      <c r="Z865" s="16"/>
      <c r="AA865" s="15" t="str">
        <f t="shared" si="338"/>
        <v/>
      </c>
      <c r="AB865" s="15" t="str">
        <f t="shared" si="339"/>
        <v/>
      </c>
      <c r="AC865" s="14" t="str">
        <f t="shared" si="340"/>
        <v/>
      </c>
      <c r="AD865" s="6" t="e">
        <f t="shared" si="341"/>
        <v>#N/A</v>
      </c>
      <c r="AE865" s="6" t="e">
        <f t="shared" si="342"/>
        <v>#N/A</v>
      </c>
      <c r="AF865" s="6" t="e">
        <f t="shared" si="343"/>
        <v>#N/A</v>
      </c>
      <c r="AG865" s="6" t="str">
        <f t="shared" si="344"/>
        <v/>
      </c>
      <c r="AH865" s="6">
        <f t="shared" si="345"/>
        <v>1</v>
      </c>
      <c r="AI865" s="6" t="e">
        <f t="shared" si="346"/>
        <v>#N/A</v>
      </c>
      <c r="AJ865" s="6" t="e">
        <f t="shared" si="347"/>
        <v>#N/A</v>
      </c>
      <c r="AK865" s="6" t="e">
        <f t="shared" si="348"/>
        <v>#N/A</v>
      </c>
      <c r="AL865" s="6" t="e">
        <f t="shared" si="349"/>
        <v>#N/A</v>
      </c>
      <c r="AM865" s="7" t="str">
        <f t="shared" si="350"/>
        <v xml:space="preserve"> </v>
      </c>
      <c r="AN865" s="6" t="e">
        <f t="shared" si="351"/>
        <v>#N/A</v>
      </c>
      <c r="AO865" s="6"/>
      <c r="AP865" s="6"/>
      <c r="AQ865" s="6"/>
      <c r="AR865" s="6"/>
      <c r="AS865" s="6"/>
      <c r="AT865" s="6"/>
      <c r="AU865" s="6"/>
      <c r="AV865" s="6"/>
      <c r="AW865" s="6">
        <f t="shared" si="352"/>
        <v>0</v>
      </c>
      <c r="AX865" s="6" t="e">
        <f t="shared" si="353"/>
        <v>#N/A</v>
      </c>
      <c r="AY865" s="6" t="str">
        <f t="shared" si="354"/>
        <v/>
      </c>
      <c r="AZ865" s="6" t="str">
        <f t="shared" si="355"/>
        <v/>
      </c>
      <c r="BA865" s="6" t="str">
        <f t="shared" si="356"/>
        <v/>
      </c>
      <c r="BB865" s="6" t="str">
        <f t="shared" si="357"/>
        <v/>
      </c>
      <c r="BC865" s="40"/>
      <c r="BI865"/>
      <c r="CS865" s="286"/>
      <c r="CT865" s="288"/>
      <c r="CU865" s="331" t="str">
        <f t="shared" si="336"/>
        <v/>
      </c>
      <c r="CV865" s="1" t="str">
        <f t="shared" si="358"/>
        <v/>
      </c>
      <c r="CW865" s="1" t="str">
        <f t="shared" si="359"/>
        <v/>
      </c>
      <c r="CZ865" s="343" t="str">
        <f t="shared" si="337"/>
        <v/>
      </c>
    </row>
    <row r="866" spans="1:104" s="1" customFormat="1" ht="13.5" customHeight="1" x14ac:dyDescent="0.2">
      <c r="A866" s="61">
        <v>851</v>
      </c>
      <c r="B866" s="218"/>
      <c r="C866" s="218"/>
      <c r="D866" s="218"/>
      <c r="E866" s="218"/>
      <c r="F866" s="218"/>
      <c r="G866" s="218"/>
      <c r="H866" s="218"/>
      <c r="I866" s="218"/>
      <c r="J866" s="218"/>
      <c r="K866" s="218"/>
      <c r="L866" s="219"/>
      <c r="M866" s="218"/>
      <c r="N866" s="254"/>
      <c r="O866" s="255"/>
      <c r="P866" s="293" t="str">
        <f>IF(G866="R",IF(OR(AND(実績自動車一覧!H866=SUM(実績事業所!$B$2-1),3&lt;実績自動車一覧!I866),AND(実績自動車一覧!H866=実績事業所!$B$2,4&gt;実績自動車一覧!I866)),"新規",""),"")</f>
        <v/>
      </c>
      <c r="Q866" s="290"/>
      <c r="R866" s="259"/>
      <c r="S866" s="204"/>
      <c r="T866" s="84"/>
      <c r="U866" s="85"/>
      <c r="V866" s="86"/>
      <c r="W866" s="87"/>
      <c r="X866" s="87"/>
      <c r="Y866" s="106"/>
      <c r="Z866" s="16"/>
      <c r="AA866" s="15" t="str">
        <f t="shared" si="338"/>
        <v/>
      </c>
      <c r="AB866" s="15" t="str">
        <f t="shared" si="339"/>
        <v/>
      </c>
      <c r="AC866" s="14" t="str">
        <f t="shared" si="340"/>
        <v/>
      </c>
      <c r="AD866" s="6" t="e">
        <f t="shared" si="341"/>
        <v>#N/A</v>
      </c>
      <c r="AE866" s="6" t="e">
        <f t="shared" si="342"/>
        <v>#N/A</v>
      </c>
      <c r="AF866" s="6" t="e">
        <f t="shared" si="343"/>
        <v>#N/A</v>
      </c>
      <c r="AG866" s="6" t="str">
        <f t="shared" si="344"/>
        <v/>
      </c>
      <c r="AH866" s="6">
        <f t="shared" si="345"/>
        <v>1</v>
      </c>
      <c r="AI866" s="6" t="e">
        <f t="shared" si="346"/>
        <v>#N/A</v>
      </c>
      <c r="AJ866" s="6" t="e">
        <f t="shared" si="347"/>
        <v>#N/A</v>
      </c>
      <c r="AK866" s="6" t="e">
        <f t="shared" si="348"/>
        <v>#N/A</v>
      </c>
      <c r="AL866" s="6" t="e">
        <f t="shared" si="349"/>
        <v>#N/A</v>
      </c>
      <c r="AM866" s="7" t="str">
        <f t="shared" si="350"/>
        <v xml:space="preserve"> </v>
      </c>
      <c r="AN866" s="6" t="e">
        <f t="shared" si="351"/>
        <v>#N/A</v>
      </c>
      <c r="AO866" s="6"/>
      <c r="AP866" s="6"/>
      <c r="AQ866" s="6"/>
      <c r="AR866" s="6"/>
      <c r="AS866" s="6"/>
      <c r="AT866" s="6"/>
      <c r="AU866" s="6"/>
      <c r="AV866" s="6"/>
      <c r="AW866" s="6">
        <f t="shared" si="352"/>
        <v>0</v>
      </c>
      <c r="AX866" s="6" t="e">
        <f t="shared" si="353"/>
        <v>#N/A</v>
      </c>
      <c r="AY866" s="6" t="str">
        <f t="shared" si="354"/>
        <v/>
      </c>
      <c r="AZ866" s="6" t="str">
        <f t="shared" si="355"/>
        <v/>
      </c>
      <c r="BA866" s="6" t="str">
        <f t="shared" si="356"/>
        <v/>
      </c>
      <c r="BB866" s="6" t="str">
        <f t="shared" si="357"/>
        <v/>
      </c>
      <c r="BC866" s="40"/>
      <c r="BI866"/>
      <c r="CS866" s="286"/>
      <c r="CT866" s="288"/>
      <c r="CU866" s="331" t="str">
        <f t="shared" si="336"/>
        <v/>
      </c>
      <c r="CV866" s="1" t="str">
        <f t="shared" si="358"/>
        <v/>
      </c>
      <c r="CW866" s="1" t="str">
        <f t="shared" si="359"/>
        <v/>
      </c>
      <c r="CZ866" s="343" t="str">
        <f t="shared" si="337"/>
        <v/>
      </c>
    </row>
    <row r="867" spans="1:104" s="1" customFormat="1" ht="13.5" customHeight="1" x14ac:dyDescent="0.2">
      <c r="A867" s="61">
        <v>852</v>
      </c>
      <c r="B867" s="218"/>
      <c r="C867" s="218"/>
      <c r="D867" s="218"/>
      <c r="E867" s="218"/>
      <c r="F867" s="218"/>
      <c r="G867" s="218"/>
      <c r="H867" s="218"/>
      <c r="I867" s="218"/>
      <c r="J867" s="218"/>
      <c r="K867" s="218"/>
      <c r="L867" s="219"/>
      <c r="M867" s="218"/>
      <c r="N867" s="254"/>
      <c r="O867" s="255"/>
      <c r="P867" s="293" t="str">
        <f>IF(G867="R",IF(OR(AND(実績自動車一覧!H867=SUM(実績事業所!$B$2-1),3&lt;実績自動車一覧!I867),AND(実績自動車一覧!H867=実績事業所!$B$2,4&gt;実績自動車一覧!I867)),"新規",""),"")</f>
        <v/>
      </c>
      <c r="Q867" s="290"/>
      <c r="R867" s="259"/>
      <c r="S867" s="204"/>
      <c r="T867" s="84"/>
      <c r="U867" s="85"/>
      <c r="V867" s="86"/>
      <c r="W867" s="87"/>
      <c r="X867" s="87"/>
      <c r="Y867" s="106"/>
      <c r="Z867" s="16"/>
      <c r="AA867" s="15" t="str">
        <f t="shared" si="338"/>
        <v/>
      </c>
      <c r="AB867" s="15" t="str">
        <f t="shared" si="339"/>
        <v/>
      </c>
      <c r="AC867" s="14" t="str">
        <f t="shared" si="340"/>
        <v/>
      </c>
      <c r="AD867" s="6" t="e">
        <f t="shared" si="341"/>
        <v>#N/A</v>
      </c>
      <c r="AE867" s="6" t="e">
        <f t="shared" si="342"/>
        <v>#N/A</v>
      </c>
      <c r="AF867" s="6" t="e">
        <f t="shared" si="343"/>
        <v>#N/A</v>
      </c>
      <c r="AG867" s="6" t="str">
        <f t="shared" si="344"/>
        <v/>
      </c>
      <c r="AH867" s="6">
        <f t="shared" si="345"/>
        <v>1</v>
      </c>
      <c r="AI867" s="6" t="e">
        <f t="shared" si="346"/>
        <v>#N/A</v>
      </c>
      <c r="AJ867" s="6" t="e">
        <f t="shared" si="347"/>
        <v>#N/A</v>
      </c>
      <c r="AK867" s="6" t="e">
        <f t="shared" si="348"/>
        <v>#N/A</v>
      </c>
      <c r="AL867" s="6" t="e">
        <f t="shared" si="349"/>
        <v>#N/A</v>
      </c>
      <c r="AM867" s="7" t="str">
        <f t="shared" si="350"/>
        <v xml:space="preserve"> </v>
      </c>
      <c r="AN867" s="6" t="e">
        <f t="shared" si="351"/>
        <v>#N/A</v>
      </c>
      <c r="AO867" s="6"/>
      <c r="AP867" s="6"/>
      <c r="AQ867" s="6"/>
      <c r="AR867" s="6"/>
      <c r="AS867" s="6"/>
      <c r="AT867" s="6"/>
      <c r="AU867" s="6"/>
      <c r="AV867" s="6"/>
      <c r="AW867" s="6">
        <f t="shared" si="352"/>
        <v>0</v>
      </c>
      <c r="AX867" s="6" t="e">
        <f t="shared" si="353"/>
        <v>#N/A</v>
      </c>
      <c r="AY867" s="6" t="str">
        <f t="shared" si="354"/>
        <v/>
      </c>
      <c r="AZ867" s="6" t="str">
        <f t="shared" si="355"/>
        <v/>
      </c>
      <c r="BA867" s="6" t="str">
        <f t="shared" si="356"/>
        <v/>
      </c>
      <c r="BB867" s="6" t="str">
        <f t="shared" si="357"/>
        <v/>
      </c>
      <c r="BC867" s="40"/>
      <c r="BI867"/>
      <c r="CS867" s="286"/>
      <c r="CT867" s="288"/>
      <c r="CU867" s="331" t="str">
        <f t="shared" si="336"/>
        <v/>
      </c>
      <c r="CV867" s="1" t="str">
        <f t="shared" si="358"/>
        <v/>
      </c>
      <c r="CW867" s="1" t="str">
        <f t="shared" si="359"/>
        <v/>
      </c>
      <c r="CZ867" s="343" t="str">
        <f t="shared" si="337"/>
        <v/>
      </c>
    </row>
    <row r="868" spans="1:104" s="1" customFormat="1" ht="13.5" customHeight="1" x14ac:dyDescent="0.2">
      <c r="A868" s="61">
        <v>853</v>
      </c>
      <c r="B868" s="218"/>
      <c r="C868" s="218"/>
      <c r="D868" s="218"/>
      <c r="E868" s="218"/>
      <c r="F868" s="218"/>
      <c r="G868" s="218"/>
      <c r="H868" s="218"/>
      <c r="I868" s="218"/>
      <c r="J868" s="218"/>
      <c r="K868" s="218"/>
      <c r="L868" s="219"/>
      <c r="M868" s="218"/>
      <c r="N868" s="254"/>
      <c r="O868" s="255"/>
      <c r="P868" s="293" t="str">
        <f>IF(G868="R",IF(OR(AND(実績自動車一覧!H868=SUM(実績事業所!$B$2-1),3&lt;実績自動車一覧!I868),AND(実績自動車一覧!H868=実績事業所!$B$2,4&gt;実績自動車一覧!I868)),"新規",""),"")</f>
        <v/>
      </c>
      <c r="Q868" s="290"/>
      <c r="R868" s="259"/>
      <c r="S868" s="204"/>
      <c r="T868" s="84"/>
      <c r="U868" s="85"/>
      <c r="V868" s="86"/>
      <c r="W868" s="87"/>
      <c r="X868" s="87"/>
      <c r="Y868" s="106"/>
      <c r="Z868" s="16"/>
      <c r="AA868" s="15" t="str">
        <f t="shared" si="338"/>
        <v/>
      </c>
      <c r="AB868" s="15" t="str">
        <f t="shared" si="339"/>
        <v/>
      </c>
      <c r="AC868" s="14" t="str">
        <f t="shared" si="340"/>
        <v/>
      </c>
      <c r="AD868" s="6" t="e">
        <f t="shared" si="341"/>
        <v>#N/A</v>
      </c>
      <c r="AE868" s="6" t="e">
        <f t="shared" si="342"/>
        <v>#N/A</v>
      </c>
      <c r="AF868" s="6" t="e">
        <f t="shared" si="343"/>
        <v>#N/A</v>
      </c>
      <c r="AG868" s="6" t="str">
        <f t="shared" si="344"/>
        <v/>
      </c>
      <c r="AH868" s="6">
        <f t="shared" si="345"/>
        <v>1</v>
      </c>
      <c r="AI868" s="6" t="e">
        <f t="shared" si="346"/>
        <v>#N/A</v>
      </c>
      <c r="AJ868" s="6" t="e">
        <f t="shared" si="347"/>
        <v>#N/A</v>
      </c>
      <c r="AK868" s="6" t="e">
        <f t="shared" si="348"/>
        <v>#N/A</v>
      </c>
      <c r="AL868" s="6" t="e">
        <f t="shared" si="349"/>
        <v>#N/A</v>
      </c>
      <c r="AM868" s="7" t="str">
        <f t="shared" si="350"/>
        <v xml:space="preserve"> </v>
      </c>
      <c r="AN868" s="6" t="e">
        <f t="shared" si="351"/>
        <v>#N/A</v>
      </c>
      <c r="AO868" s="6"/>
      <c r="AP868" s="6"/>
      <c r="AQ868" s="6"/>
      <c r="AR868" s="6"/>
      <c r="AS868" s="6"/>
      <c r="AT868" s="6"/>
      <c r="AU868" s="6"/>
      <c r="AV868" s="6"/>
      <c r="AW868" s="6">
        <f t="shared" si="352"/>
        <v>0</v>
      </c>
      <c r="AX868" s="6" t="e">
        <f t="shared" si="353"/>
        <v>#N/A</v>
      </c>
      <c r="AY868" s="6" t="str">
        <f t="shared" si="354"/>
        <v/>
      </c>
      <c r="AZ868" s="6" t="str">
        <f t="shared" si="355"/>
        <v/>
      </c>
      <c r="BA868" s="6" t="str">
        <f t="shared" si="356"/>
        <v/>
      </c>
      <c r="BB868" s="6" t="str">
        <f t="shared" si="357"/>
        <v/>
      </c>
      <c r="BC868" s="40"/>
      <c r="BI868"/>
      <c r="CS868" s="286"/>
      <c r="CT868" s="288"/>
      <c r="CU868" s="331" t="str">
        <f t="shared" si="336"/>
        <v/>
      </c>
      <c r="CV868" s="1" t="str">
        <f t="shared" si="358"/>
        <v/>
      </c>
      <c r="CW868" s="1" t="str">
        <f t="shared" si="359"/>
        <v/>
      </c>
      <c r="CZ868" s="343" t="str">
        <f t="shared" si="337"/>
        <v/>
      </c>
    </row>
    <row r="869" spans="1:104" s="1" customFormat="1" ht="13.5" customHeight="1" x14ac:dyDescent="0.2">
      <c r="A869" s="61">
        <v>854</v>
      </c>
      <c r="B869" s="218"/>
      <c r="C869" s="218"/>
      <c r="D869" s="218"/>
      <c r="E869" s="218"/>
      <c r="F869" s="218"/>
      <c r="G869" s="218"/>
      <c r="H869" s="218"/>
      <c r="I869" s="218"/>
      <c r="J869" s="218"/>
      <c r="K869" s="218"/>
      <c r="L869" s="219"/>
      <c r="M869" s="218"/>
      <c r="N869" s="254"/>
      <c r="O869" s="255"/>
      <c r="P869" s="293" t="str">
        <f>IF(G869="R",IF(OR(AND(実績自動車一覧!H869=SUM(実績事業所!$B$2-1),3&lt;実績自動車一覧!I869),AND(実績自動車一覧!H869=実績事業所!$B$2,4&gt;実績自動車一覧!I869)),"新規",""),"")</f>
        <v/>
      </c>
      <c r="Q869" s="290"/>
      <c r="R869" s="259"/>
      <c r="S869" s="204"/>
      <c r="T869" s="84"/>
      <c r="U869" s="85"/>
      <c r="V869" s="86"/>
      <c r="W869" s="87"/>
      <c r="X869" s="87"/>
      <c r="Y869" s="106"/>
      <c r="Z869" s="16"/>
      <c r="AA869" s="15" t="str">
        <f t="shared" si="338"/>
        <v/>
      </c>
      <c r="AB869" s="15" t="str">
        <f t="shared" si="339"/>
        <v/>
      </c>
      <c r="AC869" s="14" t="str">
        <f t="shared" si="340"/>
        <v/>
      </c>
      <c r="AD869" s="6" t="e">
        <f t="shared" si="341"/>
        <v>#N/A</v>
      </c>
      <c r="AE869" s="6" t="e">
        <f t="shared" si="342"/>
        <v>#N/A</v>
      </c>
      <c r="AF869" s="6" t="e">
        <f t="shared" si="343"/>
        <v>#N/A</v>
      </c>
      <c r="AG869" s="6" t="str">
        <f t="shared" si="344"/>
        <v/>
      </c>
      <c r="AH869" s="6">
        <f t="shared" si="345"/>
        <v>1</v>
      </c>
      <c r="AI869" s="6" t="e">
        <f t="shared" si="346"/>
        <v>#N/A</v>
      </c>
      <c r="AJ869" s="6" t="e">
        <f t="shared" si="347"/>
        <v>#N/A</v>
      </c>
      <c r="AK869" s="6" t="e">
        <f t="shared" si="348"/>
        <v>#N/A</v>
      </c>
      <c r="AL869" s="6" t="e">
        <f t="shared" si="349"/>
        <v>#N/A</v>
      </c>
      <c r="AM869" s="7" t="str">
        <f t="shared" si="350"/>
        <v xml:space="preserve"> </v>
      </c>
      <c r="AN869" s="6" t="e">
        <f t="shared" si="351"/>
        <v>#N/A</v>
      </c>
      <c r="AO869" s="6"/>
      <c r="AP869" s="6"/>
      <c r="AQ869" s="6"/>
      <c r="AR869" s="6"/>
      <c r="AS869" s="6"/>
      <c r="AT869" s="6"/>
      <c r="AU869" s="6"/>
      <c r="AV869" s="6"/>
      <c r="AW869" s="6">
        <f t="shared" si="352"/>
        <v>0</v>
      </c>
      <c r="AX869" s="6" t="e">
        <f t="shared" si="353"/>
        <v>#N/A</v>
      </c>
      <c r="AY869" s="6" t="str">
        <f t="shared" si="354"/>
        <v/>
      </c>
      <c r="AZ869" s="6" t="str">
        <f t="shared" si="355"/>
        <v/>
      </c>
      <c r="BA869" s="6" t="str">
        <f t="shared" si="356"/>
        <v/>
      </c>
      <c r="BB869" s="6" t="str">
        <f t="shared" si="357"/>
        <v/>
      </c>
      <c r="BC869" s="40"/>
      <c r="BI869"/>
      <c r="CS869" s="286"/>
      <c r="CT869" s="288"/>
      <c r="CU869" s="331" t="str">
        <f t="shared" si="336"/>
        <v/>
      </c>
      <c r="CV869" s="1" t="str">
        <f t="shared" si="358"/>
        <v/>
      </c>
      <c r="CW869" s="1" t="str">
        <f t="shared" si="359"/>
        <v/>
      </c>
      <c r="CZ869" s="343" t="str">
        <f t="shared" si="337"/>
        <v/>
      </c>
    </row>
    <row r="870" spans="1:104" s="1" customFormat="1" ht="13.5" customHeight="1" x14ac:dyDescent="0.2">
      <c r="A870" s="61">
        <v>855</v>
      </c>
      <c r="B870" s="218"/>
      <c r="C870" s="218"/>
      <c r="D870" s="218"/>
      <c r="E870" s="218"/>
      <c r="F870" s="218"/>
      <c r="G870" s="218"/>
      <c r="H870" s="218"/>
      <c r="I870" s="218"/>
      <c r="J870" s="218"/>
      <c r="K870" s="218"/>
      <c r="L870" s="219"/>
      <c r="M870" s="218"/>
      <c r="N870" s="254"/>
      <c r="O870" s="255"/>
      <c r="P870" s="293" t="str">
        <f>IF(G870="R",IF(OR(AND(実績自動車一覧!H870=SUM(実績事業所!$B$2-1),3&lt;実績自動車一覧!I870),AND(実績自動車一覧!H870=実績事業所!$B$2,4&gt;実績自動車一覧!I870)),"新規",""),"")</f>
        <v/>
      </c>
      <c r="Q870" s="290"/>
      <c r="R870" s="259"/>
      <c r="S870" s="204"/>
      <c r="T870" s="84"/>
      <c r="U870" s="85"/>
      <c r="V870" s="86"/>
      <c r="W870" s="87"/>
      <c r="X870" s="87"/>
      <c r="Y870" s="106"/>
      <c r="Z870" s="16"/>
      <c r="AA870" s="15" t="str">
        <f t="shared" si="338"/>
        <v/>
      </c>
      <c r="AB870" s="15" t="str">
        <f t="shared" si="339"/>
        <v/>
      </c>
      <c r="AC870" s="14" t="str">
        <f t="shared" si="340"/>
        <v/>
      </c>
      <c r="AD870" s="6" t="e">
        <f t="shared" si="341"/>
        <v>#N/A</v>
      </c>
      <c r="AE870" s="6" t="e">
        <f t="shared" si="342"/>
        <v>#N/A</v>
      </c>
      <c r="AF870" s="6" t="e">
        <f t="shared" si="343"/>
        <v>#N/A</v>
      </c>
      <c r="AG870" s="6" t="str">
        <f t="shared" si="344"/>
        <v/>
      </c>
      <c r="AH870" s="6">
        <f t="shared" si="345"/>
        <v>1</v>
      </c>
      <c r="AI870" s="6" t="e">
        <f t="shared" si="346"/>
        <v>#N/A</v>
      </c>
      <c r="AJ870" s="6" t="e">
        <f t="shared" si="347"/>
        <v>#N/A</v>
      </c>
      <c r="AK870" s="6" t="e">
        <f t="shared" si="348"/>
        <v>#N/A</v>
      </c>
      <c r="AL870" s="6" t="e">
        <f t="shared" si="349"/>
        <v>#N/A</v>
      </c>
      <c r="AM870" s="7" t="str">
        <f t="shared" si="350"/>
        <v xml:space="preserve"> </v>
      </c>
      <c r="AN870" s="6" t="e">
        <f t="shared" si="351"/>
        <v>#N/A</v>
      </c>
      <c r="AO870" s="6"/>
      <c r="AP870" s="6"/>
      <c r="AQ870" s="6"/>
      <c r="AR870" s="6"/>
      <c r="AS870" s="6"/>
      <c r="AT870" s="6"/>
      <c r="AU870" s="6"/>
      <c r="AV870" s="6"/>
      <c r="AW870" s="6">
        <f t="shared" si="352"/>
        <v>0</v>
      </c>
      <c r="AX870" s="6" t="e">
        <f t="shared" si="353"/>
        <v>#N/A</v>
      </c>
      <c r="AY870" s="6" t="str">
        <f t="shared" si="354"/>
        <v/>
      </c>
      <c r="AZ870" s="6" t="str">
        <f t="shared" si="355"/>
        <v/>
      </c>
      <c r="BA870" s="6" t="str">
        <f t="shared" si="356"/>
        <v/>
      </c>
      <c r="BB870" s="6" t="str">
        <f t="shared" si="357"/>
        <v/>
      </c>
      <c r="BC870" s="40"/>
      <c r="BI870"/>
      <c r="CS870" s="286"/>
      <c r="CT870" s="288"/>
      <c r="CU870" s="331" t="str">
        <f t="shared" si="336"/>
        <v/>
      </c>
      <c r="CV870" s="1" t="str">
        <f t="shared" si="358"/>
        <v/>
      </c>
      <c r="CW870" s="1" t="str">
        <f t="shared" si="359"/>
        <v/>
      </c>
      <c r="CZ870" s="343" t="str">
        <f t="shared" si="337"/>
        <v/>
      </c>
    </row>
    <row r="871" spans="1:104" s="1" customFormat="1" ht="13.5" customHeight="1" x14ac:dyDescent="0.2">
      <c r="A871" s="61">
        <v>856</v>
      </c>
      <c r="B871" s="218"/>
      <c r="C871" s="218"/>
      <c r="D871" s="218"/>
      <c r="E871" s="218"/>
      <c r="F871" s="218"/>
      <c r="G871" s="218"/>
      <c r="H871" s="218"/>
      <c r="I871" s="218"/>
      <c r="J871" s="218"/>
      <c r="K871" s="218"/>
      <c r="L871" s="219"/>
      <c r="M871" s="218"/>
      <c r="N871" s="254"/>
      <c r="O871" s="255"/>
      <c r="P871" s="293" t="str">
        <f>IF(G871="R",IF(OR(AND(実績自動車一覧!H871=SUM(実績事業所!$B$2-1),3&lt;実績自動車一覧!I871),AND(実績自動車一覧!H871=実績事業所!$B$2,4&gt;実績自動車一覧!I871)),"新規",""),"")</f>
        <v/>
      </c>
      <c r="Q871" s="290"/>
      <c r="R871" s="259"/>
      <c r="S871" s="204"/>
      <c r="T871" s="84"/>
      <c r="U871" s="85"/>
      <c r="V871" s="86"/>
      <c r="W871" s="87"/>
      <c r="X871" s="87"/>
      <c r="Y871" s="106"/>
      <c r="Z871" s="16"/>
      <c r="AA871" s="15" t="str">
        <f t="shared" si="338"/>
        <v/>
      </c>
      <c r="AB871" s="15" t="str">
        <f t="shared" si="339"/>
        <v/>
      </c>
      <c r="AC871" s="14" t="str">
        <f t="shared" si="340"/>
        <v/>
      </c>
      <c r="AD871" s="6" t="e">
        <f t="shared" si="341"/>
        <v>#N/A</v>
      </c>
      <c r="AE871" s="6" t="e">
        <f t="shared" si="342"/>
        <v>#N/A</v>
      </c>
      <c r="AF871" s="6" t="e">
        <f t="shared" si="343"/>
        <v>#N/A</v>
      </c>
      <c r="AG871" s="6" t="str">
        <f t="shared" si="344"/>
        <v/>
      </c>
      <c r="AH871" s="6">
        <f t="shared" si="345"/>
        <v>1</v>
      </c>
      <c r="AI871" s="6" t="e">
        <f t="shared" si="346"/>
        <v>#N/A</v>
      </c>
      <c r="AJ871" s="6" t="e">
        <f t="shared" si="347"/>
        <v>#N/A</v>
      </c>
      <c r="AK871" s="6" t="e">
        <f t="shared" si="348"/>
        <v>#N/A</v>
      </c>
      <c r="AL871" s="6" t="e">
        <f t="shared" si="349"/>
        <v>#N/A</v>
      </c>
      <c r="AM871" s="7" t="str">
        <f t="shared" si="350"/>
        <v xml:space="preserve"> </v>
      </c>
      <c r="AN871" s="6" t="e">
        <f t="shared" si="351"/>
        <v>#N/A</v>
      </c>
      <c r="AO871" s="6"/>
      <c r="AP871" s="6"/>
      <c r="AQ871" s="6"/>
      <c r="AR871" s="6"/>
      <c r="AS871" s="6"/>
      <c r="AT871" s="6"/>
      <c r="AU871" s="6"/>
      <c r="AV871" s="6"/>
      <c r="AW871" s="6">
        <f t="shared" si="352"/>
        <v>0</v>
      </c>
      <c r="AX871" s="6" t="e">
        <f t="shared" si="353"/>
        <v>#N/A</v>
      </c>
      <c r="AY871" s="6" t="str">
        <f t="shared" si="354"/>
        <v/>
      </c>
      <c r="AZ871" s="6" t="str">
        <f t="shared" si="355"/>
        <v/>
      </c>
      <c r="BA871" s="6" t="str">
        <f t="shared" si="356"/>
        <v/>
      </c>
      <c r="BB871" s="6" t="str">
        <f t="shared" si="357"/>
        <v/>
      </c>
      <c r="BC871" s="40"/>
      <c r="BI871"/>
      <c r="CS871" s="286"/>
      <c r="CT871" s="288"/>
      <c r="CU871" s="331" t="str">
        <f t="shared" si="336"/>
        <v/>
      </c>
      <c r="CV871" s="1" t="str">
        <f t="shared" si="358"/>
        <v/>
      </c>
      <c r="CW871" s="1" t="str">
        <f t="shared" si="359"/>
        <v/>
      </c>
      <c r="CZ871" s="343" t="str">
        <f t="shared" si="337"/>
        <v/>
      </c>
    </row>
    <row r="872" spans="1:104" s="1" customFormat="1" ht="13.5" customHeight="1" x14ac:dyDescent="0.2">
      <c r="A872" s="61">
        <v>857</v>
      </c>
      <c r="B872" s="218"/>
      <c r="C872" s="218"/>
      <c r="D872" s="218"/>
      <c r="E872" s="218"/>
      <c r="F872" s="218"/>
      <c r="G872" s="218"/>
      <c r="H872" s="218"/>
      <c r="I872" s="218"/>
      <c r="J872" s="218"/>
      <c r="K872" s="218"/>
      <c r="L872" s="219"/>
      <c r="M872" s="218"/>
      <c r="N872" s="254"/>
      <c r="O872" s="255"/>
      <c r="P872" s="293" t="str">
        <f>IF(G872="R",IF(OR(AND(実績自動車一覧!H872=SUM(実績事業所!$B$2-1),3&lt;実績自動車一覧!I872),AND(実績自動車一覧!H872=実績事業所!$B$2,4&gt;実績自動車一覧!I872)),"新規",""),"")</f>
        <v/>
      </c>
      <c r="Q872" s="290"/>
      <c r="R872" s="259"/>
      <c r="S872" s="204"/>
      <c r="T872" s="84"/>
      <c r="U872" s="85"/>
      <c r="V872" s="86"/>
      <c r="W872" s="87"/>
      <c r="X872" s="87"/>
      <c r="Y872" s="106"/>
      <c r="Z872" s="16"/>
      <c r="AA872" s="15" t="str">
        <f t="shared" si="338"/>
        <v/>
      </c>
      <c r="AB872" s="15" t="str">
        <f t="shared" si="339"/>
        <v/>
      </c>
      <c r="AC872" s="14" t="str">
        <f t="shared" si="340"/>
        <v/>
      </c>
      <c r="AD872" s="6" t="e">
        <f t="shared" si="341"/>
        <v>#N/A</v>
      </c>
      <c r="AE872" s="6" t="e">
        <f t="shared" si="342"/>
        <v>#N/A</v>
      </c>
      <c r="AF872" s="6" t="e">
        <f t="shared" si="343"/>
        <v>#N/A</v>
      </c>
      <c r="AG872" s="6" t="str">
        <f t="shared" si="344"/>
        <v/>
      </c>
      <c r="AH872" s="6">
        <f t="shared" si="345"/>
        <v>1</v>
      </c>
      <c r="AI872" s="6" t="e">
        <f t="shared" si="346"/>
        <v>#N/A</v>
      </c>
      <c r="AJ872" s="6" t="e">
        <f t="shared" si="347"/>
        <v>#N/A</v>
      </c>
      <c r="AK872" s="6" t="e">
        <f t="shared" si="348"/>
        <v>#N/A</v>
      </c>
      <c r="AL872" s="6" t="e">
        <f t="shared" si="349"/>
        <v>#N/A</v>
      </c>
      <c r="AM872" s="7" t="str">
        <f t="shared" si="350"/>
        <v xml:space="preserve"> </v>
      </c>
      <c r="AN872" s="6" t="e">
        <f t="shared" si="351"/>
        <v>#N/A</v>
      </c>
      <c r="AO872" s="6"/>
      <c r="AP872" s="6"/>
      <c r="AQ872" s="6"/>
      <c r="AR872" s="6"/>
      <c r="AS872" s="6"/>
      <c r="AT872" s="6"/>
      <c r="AU872" s="6"/>
      <c r="AV872" s="6"/>
      <c r="AW872" s="6">
        <f t="shared" si="352"/>
        <v>0</v>
      </c>
      <c r="AX872" s="6" t="e">
        <f t="shared" si="353"/>
        <v>#N/A</v>
      </c>
      <c r="AY872" s="6" t="str">
        <f t="shared" si="354"/>
        <v/>
      </c>
      <c r="AZ872" s="6" t="str">
        <f t="shared" si="355"/>
        <v/>
      </c>
      <c r="BA872" s="6" t="str">
        <f t="shared" si="356"/>
        <v/>
      </c>
      <c r="BB872" s="6" t="str">
        <f t="shared" si="357"/>
        <v/>
      </c>
      <c r="BC872" s="40"/>
      <c r="BI872"/>
      <c r="CS872" s="286"/>
      <c r="CT872" s="288"/>
      <c r="CU872" s="331" t="str">
        <f t="shared" si="336"/>
        <v/>
      </c>
      <c r="CV872" s="1" t="str">
        <f t="shared" si="358"/>
        <v/>
      </c>
      <c r="CW872" s="1" t="str">
        <f t="shared" si="359"/>
        <v/>
      </c>
      <c r="CZ872" s="343" t="str">
        <f t="shared" si="337"/>
        <v/>
      </c>
    </row>
    <row r="873" spans="1:104" s="1" customFormat="1" ht="13.5" customHeight="1" x14ac:dyDescent="0.2">
      <c r="A873" s="61">
        <v>858</v>
      </c>
      <c r="B873" s="218"/>
      <c r="C873" s="218"/>
      <c r="D873" s="218"/>
      <c r="E873" s="218"/>
      <c r="F873" s="218"/>
      <c r="G873" s="218"/>
      <c r="H873" s="218"/>
      <c r="I873" s="218"/>
      <c r="J873" s="218"/>
      <c r="K873" s="218"/>
      <c r="L873" s="219"/>
      <c r="M873" s="218"/>
      <c r="N873" s="254"/>
      <c r="O873" s="255"/>
      <c r="P873" s="293" t="str">
        <f>IF(G873="R",IF(OR(AND(実績自動車一覧!H873=SUM(実績事業所!$B$2-1),3&lt;実績自動車一覧!I873),AND(実績自動車一覧!H873=実績事業所!$B$2,4&gt;実績自動車一覧!I873)),"新規",""),"")</f>
        <v/>
      </c>
      <c r="Q873" s="290"/>
      <c r="R873" s="259"/>
      <c r="S873" s="204"/>
      <c r="T873" s="84"/>
      <c r="U873" s="85"/>
      <c r="V873" s="86"/>
      <c r="W873" s="87"/>
      <c r="X873" s="87"/>
      <c r="Y873" s="106"/>
      <c r="Z873" s="16"/>
      <c r="AA873" s="15" t="str">
        <f t="shared" si="338"/>
        <v/>
      </c>
      <c r="AB873" s="15" t="str">
        <f t="shared" si="339"/>
        <v/>
      </c>
      <c r="AC873" s="14" t="str">
        <f t="shared" si="340"/>
        <v/>
      </c>
      <c r="AD873" s="6" t="e">
        <f t="shared" si="341"/>
        <v>#N/A</v>
      </c>
      <c r="AE873" s="6" t="e">
        <f t="shared" si="342"/>
        <v>#N/A</v>
      </c>
      <c r="AF873" s="6" t="e">
        <f t="shared" si="343"/>
        <v>#N/A</v>
      </c>
      <c r="AG873" s="6" t="str">
        <f t="shared" si="344"/>
        <v/>
      </c>
      <c r="AH873" s="6">
        <f t="shared" si="345"/>
        <v>1</v>
      </c>
      <c r="AI873" s="6" t="e">
        <f t="shared" si="346"/>
        <v>#N/A</v>
      </c>
      <c r="AJ873" s="6" t="e">
        <f t="shared" si="347"/>
        <v>#N/A</v>
      </c>
      <c r="AK873" s="6" t="e">
        <f t="shared" si="348"/>
        <v>#N/A</v>
      </c>
      <c r="AL873" s="6" t="e">
        <f t="shared" si="349"/>
        <v>#N/A</v>
      </c>
      <c r="AM873" s="7" t="str">
        <f t="shared" si="350"/>
        <v xml:space="preserve"> </v>
      </c>
      <c r="AN873" s="6" t="e">
        <f t="shared" si="351"/>
        <v>#N/A</v>
      </c>
      <c r="AO873" s="6"/>
      <c r="AP873" s="6"/>
      <c r="AQ873" s="6"/>
      <c r="AR873" s="6"/>
      <c r="AS873" s="6"/>
      <c r="AT873" s="6"/>
      <c r="AU873" s="6"/>
      <c r="AV873" s="6"/>
      <c r="AW873" s="6">
        <f t="shared" si="352"/>
        <v>0</v>
      </c>
      <c r="AX873" s="6" t="e">
        <f t="shared" si="353"/>
        <v>#N/A</v>
      </c>
      <c r="AY873" s="6" t="str">
        <f t="shared" si="354"/>
        <v/>
      </c>
      <c r="AZ873" s="6" t="str">
        <f t="shared" si="355"/>
        <v/>
      </c>
      <c r="BA873" s="6" t="str">
        <f t="shared" si="356"/>
        <v/>
      </c>
      <c r="BB873" s="6" t="str">
        <f t="shared" si="357"/>
        <v/>
      </c>
      <c r="BC873" s="40"/>
      <c r="BI873"/>
      <c r="CS873" s="286"/>
      <c r="CT873" s="288"/>
      <c r="CU873" s="331" t="str">
        <f t="shared" si="336"/>
        <v/>
      </c>
      <c r="CV873" s="1" t="str">
        <f t="shared" si="358"/>
        <v/>
      </c>
      <c r="CW873" s="1" t="str">
        <f t="shared" si="359"/>
        <v/>
      </c>
      <c r="CZ873" s="343" t="str">
        <f t="shared" si="337"/>
        <v/>
      </c>
    </row>
    <row r="874" spans="1:104" s="1" customFormat="1" ht="13.5" customHeight="1" x14ac:dyDescent="0.2">
      <c r="A874" s="61">
        <v>859</v>
      </c>
      <c r="B874" s="218"/>
      <c r="C874" s="218"/>
      <c r="D874" s="218"/>
      <c r="E874" s="218"/>
      <c r="F874" s="218"/>
      <c r="G874" s="218"/>
      <c r="H874" s="218"/>
      <c r="I874" s="218"/>
      <c r="J874" s="218"/>
      <c r="K874" s="218"/>
      <c r="L874" s="219"/>
      <c r="M874" s="218"/>
      <c r="N874" s="254"/>
      <c r="O874" s="255"/>
      <c r="P874" s="293" t="str">
        <f>IF(G874="R",IF(OR(AND(実績自動車一覧!H874=SUM(実績事業所!$B$2-1),3&lt;実績自動車一覧!I874),AND(実績自動車一覧!H874=実績事業所!$B$2,4&gt;実績自動車一覧!I874)),"新規",""),"")</f>
        <v/>
      </c>
      <c r="Q874" s="290"/>
      <c r="R874" s="259"/>
      <c r="S874" s="204"/>
      <c r="T874" s="84"/>
      <c r="U874" s="85"/>
      <c r="V874" s="86"/>
      <c r="W874" s="87"/>
      <c r="X874" s="87"/>
      <c r="Y874" s="106"/>
      <c r="Z874" s="16"/>
      <c r="AA874" s="15" t="str">
        <f t="shared" si="338"/>
        <v/>
      </c>
      <c r="AB874" s="15" t="str">
        <f t="shared" si="339"/>
        <v/>
      </c>
      <c r="AC874" s="14" t="str">
        <f t="shared" si="340"/>
        <v/>
      </c>
      <c r="AD874" s="6" t="e">
        <f t="shared" si="341"/>
        <v>#N/A</v>
      </c>
      <c r="AE874" s="6" t="e">
        <f t="shared" si="342"/>
        <v>#N/A</v>
      </c>
      <c r="AF874" s="6" t="e">
        <f t="shared" si="343"/>
        <v>#N/A</v>
      </c>
      <c r="AG874" s="6" t="str">
        <f t="shared" si="344"/>
        <v/>
      </c>
      <c r="AH874" s="6">
        <f t="shared" si="345"/>
        <v>1</v>
      </c>
      <c r="AI874" s="6" t="e">
        <f t="shared" si="346"/>
        <v>#N/A</v>
      </c>
      <c r="AJ874" s="6" t="e">
        <f t="shared" si="347"/>
        <v>#N/A</v>
      </c>
      <c r="AK874" s="6" t="e">
        <f t="shared" si="348"/>
        <v>#N/A</v>
      </c>
      <c r="AL874" s="6" t="e">
        <f t="shared" si="349"/>
        <v>#N/A</v>
      </c>
      <c r="AM874" s="7" t="str">
        <f t="shared" si="350"/>
        <v xml:space="preserve"> </v>
      </c>
      <c r="AN874" s="6" t="e">
        <f t="shared" si="351"/>
        <v>#N/A</v>
      </c>
      <c r="AO874" s="6"/>
      <c r="AP874" s="6"/>
      <c r="AQ874" s="6"/>
      <c r="AR874" s="6"/>
      <c r="AS874" s="6"/>
      <c r="AT874" s="6"/>
      <c r="AU874" s="6"/>
      <c r="AV874" s="6"/>
      <c r="AW874" s="6">
        <f t="shared" si="352"/>
        <v>0</v>
      </c>
      <c r="AX874" s="6" t="e">
        <f t="shared" si="353"/>
        <v>#N/A</v>
      </c>
      <c r="AY874" s="6" t="str">
        <f t="shared" si="354"/>
        <v/>
      </c>
      <c r="AZ874" s="6" t="str">
        <f t="shared" si="355"/>
        <v/>
      </c>
      <c r="BA874" s="6" t="str">
        <f t="shared" si="356"/>
        <v/>
      </c>
      <c r="BB874" s="6" t="str">
        <f t="shared" si="357"/>
        <v/>
      </c>
      <c r="BC874" s="40"/>
      <c r="BI874"/>
      <c r="CS874" s="286"/>
      <c r="CT874" s="288"/>
      <c r="CU874" s="331" t="str">
        <f t="shared" si="336"/>
        <v/>
      </c>
      <c r="CV874" s="1" t="str">
        <f t="shared" si="358"/>
        <v/>
      </c>
      <c r="CW874" s="1" t="str">
        <f t="shared" si="359"/>
        <v/>
      </c>
      <c r="CZ874" s="343" t="str">
        <f t="shared" si="337"/>
        <v/>
      </c>
    </row>
    <row r="875" spans="1:104" s="1" customFormat="1" ht="13.5" customHeight="1" x14ac:dyDescent="0.2">
      <c r="A875" s="61">
        <v>860</v>
      </c>
      <c r="B875" s="218"/>
      <c r="C875" s="218"/>
      <c r="D875" s="218"/>
      <c r="E875" s="218"/>
      <c r="F875" s="218"/>
      <c r="G875" s="218"/>
      <c r="H875" s="218"/>
      <c r="I875" s="218"/>
      <c r="J875" s="218"/>
      <c r="K875" s="218"/>
      <c r="L875" s="219"/>
      <c r="M875" s="218"/>
      <c r="N875" s="254"/>
      <c r="O875" s="255"/>
      <c r="P875" s="293" t="str">
        <f>IF(G875="R",IF(OR(AND(実績自動車一覧!H875=SUM(実績事業所!$B$2-1),3&lt;実績自動車一覧!I875),AND(実績自動車一覧!H875=実績事業所!$B$2,4&gt;実績自動車一覧!I875)),"新規",""),"")</f>
        <v/>
      </c>
      <c r="Q875" s="290"/>
      <c r="R875" s="259"/>
      <c r="S875" s="204"/>
      <c r="T875" s="84"/>
      <c r="U875" s="85"/>
      <c r="V875" s="86"/>
      <c r="W875" s="87"/>
      <c r="X875" s="87"/>
      <c r="Y875" s="106"/>
      <c r="Z875" s="16"/>
      <c r="AA875" s="15" t="str">
        <f t="shared" si="338"/>
        <v/>
      </c>
      <c r="AB875" s="15" t="str">
        <f t="shared" si="339"/>
        <v/>
      </c>
      <c r="AC875" s="14" t="str">
        <f t="shared" si="340"/>
        <v/>
      </c>
      <c r="AD875" s="6" t="e">
        <f t="shared" si="341"/>
        <v>#N/A</v>
      </c>
      <c r="AE875" s="6" t="e">
        <f t="shared" si="342"/>
        <v>#N/A</v>
      </c>
      <c r="AF875" s="6" t="e">
        <f t="shared" si="343"/>
        <v>#N/A</v>
      </c>
      <c r="AG875" s="6" t="str">
        <f t="shared" si="344"/>
        <v/>
      </c>
      <c r="AH875" s="6">
        <f t="shared" si="345"/>
        <v>1</v>
      </c>
      <c r="AI875" s="6" t="e">
        <f t="shared" si="346"/>
        <v>#N/A</v>
      </c>
      <c r="AJ875" s="6" t="e">
        <f t="shared" si="347"/>
        <v>#N/A</v>
      </c>
      <c r="AK875" s="6" t="e">
        <f t="shared" si="348"/>
        <v>#N/A</v>
      </c>
      <c r="AL875" s="6" t="e">
        <f t="shared" si="349"/>
        <v>#N/A</v>
      </c>
      <c r="AM875" s="7" t="str">
        <f t="shared" si="350"/>
        <v xml:space="preserve"> </v>
      </c>
      <c r="AN875" s="6" t="e">
        <f t="shared" si="351"/>
        <v>#N/A</v>
      </c>
      <c r="AO875" s="6"/>
      <c r="AP875" s="6"/>
      <c r="AQ875" s="6"/>
      <c r="AR875" s="6"/>
      <c r="AS875" s="6"/>
      <c r="AT875" s="6"/>
      <c r="AU875" s="6"/>
      <c r="AV875" s="6"/>
      <c r="AW875" s="6">
        <f t="shared" si="352"/>
        <v>0</v>
      </c>
      <c r="AX875" s="6" t="e">
        <f t="shared" si="353"/>
        <v>#N/A</v>
      </c>
      <c r="AY875" s="6" t="str">
        <f t="shared" si="354"/>
        <v/>
      </c>
      <c r="AZ875" s="6" t="str">
        <f t="shared" si="355"/>
        <v/>
      </c>
      <c r="BA875" s="6" t="str">
        <f t="shared" si="356"/>
        <v/>
      </c>
      <c r="BB875" s="6" t="str">
        <f t="shared" si="357"/>
        <v/>
      </c>
      <c r="BC875" s="40"/>
      <c r="BI875"/>
      <c r="CS875" s="286"/>
      <c r="CT875" s="288"/>
      <c r="CU875" s="331" t="str">
        <f t="shared" si="336"/>
        <v/>
      </c>
      <c r="CV875" s="1" t="str">
        <f t="shared" si="358"/>
        <v/>
      </c>
      <c r="CW875" s="1" t="str">
        <f t="shared" si="359"/>
        <v/>
      </c>
      <c r="CZ875" s="343" t="str">
        <f t="shared" si="337"/>
        <v/>
      </c>
    </row>
    <row r="876" spans="1:104" s="1" customFormat="1" ht="13.5" customHeight="1" x14ac:dyDescent="0.2">
      <c r="A876" s="61">
        <v>861</v>
      </c>
      <c r="B876" s="218"/>
      <c r="C876" s="218"/>
      <c r="D876" s="218"/>
      <c r="E876" s="218"/>
      <c r="F876" s="218"/>
      <c r="G876" s="218"/>
      <c r="H876" s="218"/>
      <c r="I876" s="218"/>
      <c r="J876" s="218"/>
      <c r="K876" s="218"/>
      <c r="L876" s="219"/>
      <c r="M876" s="218"/>
      <c r="N876" s="254"/>
      <c r="O876" s="255"/>
      <c r="P876" s="293" t="str">
        <f>IF(G876="R",IF(OR(AND(実績自動車一覧!H876=SUM(実績事業所!$B$2-1),3&lt;実績自動車一覧!I876),AND(実績自動車一覧!H876=実績事業所!$B$2,4&gt;実績自動車一覧!I876)),"新規",""),"")</f>
        <v/>
      </c>
      <c r="Q876" s="290"/>
      <c r="R876" s="259"/>
      <c r="S876" s="204"/>
      <c r="T876" s="84"/>
      <c r="U876" s="85"/>
      <c r="V876" s="86"/>
      <c r="W876" s="87"/>
      <c r="X876" s="87"/>
      <c r="Y876" s="106"/>
      <c r="Z876" s="16"/>
      <c r="AA876" s="15" t="str">
        <f t="shared" si="338"/>
        <v/>
      </c>
      <c r="AB876" s="15" t="str">
        <f t="shared" si="339"/>
        <v/>
      </c>
      <c r="AC876" s="14" t="str">
        <f t="shared" si="340"/>
        <v/>
      </c>
      <c r="AD876" s="6" t="e">
        <f t="shared" si="341"/>
        <v>#N/A</v>
      </c>
      <c r="AE876" s="6" t="e">
        <f t="shared" si="342"/>
        <v>#N/A</v>
      </c>
      <c r="AF876" s="6" t="e">
        <f t="shared" si="343"/>
        <v>#N/A</v>
      </c>
      <c r="AG876" s="6" t="str">
        <f t="shared" si="344"/>
        <v/>
      </c>
      <c r="AH876" s="6">
        <f t="shared" si="345"/>
        <v>1</v>
      </c>
      <c r="AI876" s="6" t="e">
        <f t="shared" si="346"/>
        <v>#N/A</v>
      </c>
      <c r="AJ876" s="6" t="e">
        <f t="shared" si="347"/>
        <v>#N/A</v>
      </c>
      <c r="AK876" s="6" t="e">
        <f t="shared" si="348"/>
        <v>#N/A</v>
      </c>
      <c r="AL876" s="6" t="e">
        <f t="shared" si="349"/>
        <v>#N/A</v>
      </c>
      <c r="AM876" s="7" t="str">
        <f t="shared" si="350"/>
        <v xml:space="preserve"> </v>
      </c>
      <c r="AN876" s="6" t="e">
        <f t="shared" si="351"/>
        <v>#N/A</v>
      </c>
      <c r="AO876" s="6"/>
      <c r="AP876" s="6"/>
      <c r="AQ876" s="6"/>
      <c r="AR876" s="6"/>
      <c r="AS876" s="6"/>
      <c r="AT876" s="6"/>
      <c r="AU876" s="6"/>
      <c r="AV876" s="6"/>
      <c r="AW876" s="6">
        <f t="shared" si="352"/>
        <v>0</v>
      </c>
      <c r="AX876" s="6" t="e">
        <f t="shared" si="353"/>
        <v>#N/A</v>
      </c>
      <c r="AY876" s="6" t="str">
        <f t="shared" si="354"/>
        <v/>
      </c>
      <c r="AZ876" s="6" t="str">
        <f t="shared" si="355"/>
        <v/>
      </c>
      <c r="BA876" s="6" t="str">
        <f t="shared" si="356"/>
        <v/>
      </c>
      <c r="BB876" s="6" t="str">
        <f t="shared" si="357"/>
        <v/>
      </c>
      <c r="BC876" s="40"/>
      <c r="BI876"/>
      <c r="CS876" s="286"/>
      <c r="CT876" s="288"/>
      <c r="CU876" s="331" t="str">
        <f t="shared" si="336"/>
        <v/>
      </c>
      <c r="CV876" s="1" t="str">
        <f t="shared" si="358"/>
        <v/>
      </c>
      <c r="CW876" s="1" t="str">
        <f t="shared" si="359"/>
        <v/>
      </c>
      <c r="CZ876" s="343" t="str">
        <f t="shared" si="337"/>
        <v/>
      </c>
    </row>
    <row r="877" spans="1:104" s="1" customFormat="1" ht="13.5" customHeight="1" x14ac:dyDescent="0.2">
      <c r="A877" s="61">
        <v>862</v>
      </c>
      <c r="B877" s="218"/>
      <c r="C877" s="218"/>
      <c r="D877" s="218"/>
      <c r="E877" s="218"/>
      <c r="F877" s="218"/>
      <c r="G877" s="218"/>
      <c r="H877" s="218"/>
      <c r="I877" s="218"/>
      <c r="J877" s="218"/>
      <c r="K877" s="218"/>
      <c r="L877" s="219"/>
      <c r="M877" s="218"/>
      <c r="N877" s="254"/>
      <c r="O877" s="255"/>
      <c r="P877" s="293" t="str">
        <f>IF(G877="R",IF(OR(AND(実績自動車一覧!H877=SUM(実績事業所!$B$2-1),3&lt;実績自動車一覧!I877),AND(実績自動車一覧!H877=実績事業所!$B$2,4&gt;実績自動車一覧!I877)),"新規",""),"")</f>
        <v/>
      </c>
      <c r="Q877" s="290"/>
      <c r="R877" s="259"/>
      <c r="S877" s="204"/>
      <c r="T877" s="84"/>
      <c r="U877" s="85"/>
      <c r="V877" s="86"/>
      <c r="W877" s="87"/>
      <c r="X877" s="87"/>
      <c r="Y877" s="106"/>
      <c r="Z877" s="16"/>
      <c r="AA877" s="15" t="str">
        <f t="shared" si="338"/>
        <v/>
      </c>
      <c r="AB877" s="15" t="str">
        <f t="shared" si="339"/>
        <v/>
      </c>
      <c r="AC877" s="14" t="str">
        <f t="shared" si="340"/>
        <v/>
      </c>
      <c r="AD877" s="6" t="e">
        <f t="shared" si="341"/>
        <v>#N/A</v>
      </c>
      <c r="AE877" s="6" t="e">
        <f t="shared" si="342"/>
        <v>#N/A</v>
      </c>
      <c r="AF877" s="6" t="e">
        <f t="shared" si="343"/>
        <v>#N/A</v>
      </c>
      <c r="AG877" s="6" t="str">
        <f t="shared" si="344"/>
        <v/>
      </c>
      <c r="AH877" s="6">
        <f t="shared" si="345"/>
        <v>1</v>
      </c>
      <c r="AI877" s="6" t="e">
        <f t="shared" si="346"/>
        <v>#N/A</v>
      </c>
      <c r="AJ877" s="6" t="e">
        <f t="shared" si="347"/>
        <v>#N/A</v>
      </c>
      <c r="AK877" s="6" t="e">
        <f t="shared" si="348"/>
        <v>#N/A</v>
      </c>
      <c r="AL877" s="6" t="e">
        <f t="shared" si="349"/>
        <v>#N/A</v>
      </c>
      <c r="AM877" s="7" t="str">
        <f t="shared" si="350"/>
        <v xml:space="preserve"> </v>
      </c>
      <c r="AN877" s="6" t="e">
        <f t="shared" si="351"/>
        <v>#N/A</v>
      </c>
      <c r="AO877" s="6"/>
      <c r="AP877" s="6"/>
      <c r="AQ877" s="6"/>
      <c r="AR877" s="6"/>
      <c r="AS877" s="6"/>
      <c r="AT877" s="6"/>
      <c r="AU877" s="6"/>
      <c r="AV877" s="6"/>
      <c r="AW877" s="6">
        <f t="shared" si="352"/>
        <v>0</v>
      </c>
      <c r="AX877" s="6" t="e">
        <f t="shared" si="353"/>
        <v>#N/A</v>
      </c>
      <c r="AY877" s="6" t="str">
        <f t="shared" si="354"/>
        <v/>
      </c>
      <c r="AZ877" s="6" t="str">
        <f t="shared" si="355"/>
        <v/>
      </c>
      <c r="BA877" s="6" t="str">
        <f t="shared" si="356"/>
        <v/>
      </c>
      <c r="BB877" s="6" t="str">
        <f t="shared" si="357"/>
        <v/>
      </c>
      <c r="BC877" s="40"/>
      <c r="BI877"/>
      <c r="CS877" s="286"/>
      <c r="CT877" s="288"/>
      <c r="CU877" s="331" t="str">
        <f t="shared" si="336"/>
        <v/>
      </c>
      <c r="CV877" s="1" t="str">
        <f t="shared" si="358"/>
        <v/>
      </c>
      <c r="CW877" s="1" t="str">
        <f t="shared" si="359"/>
        <v/>
      </c>
      <c r="CZ877" s="343" t="str">
        <f t="shared" si="337"/>
        <v/>
      </c>
    </row>
    <row r="878" spans="1:104" s="1" customFormat="1" ht="13.5" customHeight="1" x14ac:dyDescent="0.2">
      <c r="A878" s="61">
        <v>863</v>
      </c>
      <c r="B878" s="218"/>
      <c r="C878" s="218"/>
      <c r="D878" s="218"/>
      <c r="E878" s="218"/>
      <c r="F878" s="218"/>
      <c r="G878" s="218"/>
      <c r="H878" s="218"/>
      <c r="I878" s="218"/>
      <c r="J878" s="218"/>
      <c r="K878" s="218"/>
      <c r="L878" s="219"/>
      <c r="M878" s="218"/>
      <c r="N878" s="254"/>
      <c r="O878" s="255"/>
      <c r="P878" s="293" t="str">
        <f>IF(G878="R",IF(OR(AND(実績自動車一覧!H878=SUM(実績事業所!$B$2-1),3&lt;実績自動車一覧!I878),AND(実績自動車一覧!H878=実績事業所!$B$2,4&gt;実績自動車一覧!I878)),"新規",""),"")</f>
        <v/>
      </c>
      <c r="Q878" s="290"/>
      <c r="R878" s="259"/>
      <c r="S878" s="204"/>
      <c r="T878" s="84"/>
      <c r="U878" s="85"/>
      <c r="V878" s="86"/>
      <c r="W878" s="87"/>
      <c r="X878" s="87"/>
      <c r="Y878" s="106"/>
      <c r="Z878" s="16"/>
      <c r="AA878" s="15" t="str">
        <f t="shared" si="338"/>
        <v/>
      </c>
      <c r="AB878" s="15" t="str">
        <f t="shared" si="339"/>
        <v/>
      </c>
      <c r="AC878" s="14" t="str">
        <f t="shared" si="340"/>
        <v/>
      </c>
      <c r="AD878" s="6" t="e">
        <f t="shared" si="341"/>
        <v>#N/A</v>
      </c>
      <c r="AE878" s="6" t="e">
        <f t="shared" si="342"/>
        <v>#N/A</v>
      </c>
      <c r="AF878" s="6" t="e">
        <f t="shared" si="343"/>
        <v>#N/A</v>
      </c>
      <c r="AG878" s="6" t="str">
        <f t="shared" si="344"/>
        <v/>
      </c>
      <c r="AH878" s="6">
        <f t="shared" si="345"/>
        <v>1</v>
      </c>
      <c r="AI878" s="6" t="e">
        <f t="shared" si="346"/>
        <v>#N/A</v>
      </c>
      <c r="AJ878" s="6" t="e">
        <f t="shared" si="347"/>
        <v>#N/A</v>
      </c>
      <c r="AK878" s="6" t="e">
        <f t="shared" si="348"/>
        <v>#N/A</v>
      </c>
      <c r="AL878" s="6" t="e">
        <f t="shared" si="349"/>
        <v>#N/A</v>
      </c>
      <c r="AM878" s="7" t="str">
        <f t="shared" si="350"/>
        <v xml:space="preserve"> </v>
      </c>
      <c r="AN878" s="6" t="e">
        <f t="shared" si="351"/>
        <v>#N/A</v>
      </c>
      <c r="AO878" s="6"/>
      <c r="AP878" s="6"/>
      <c r="AQ878" s="6"/>
      <c r="AR878" s="6"/>
      <c r="AS878" s="6"/>
      <c r="AT878" s="6"/>
      <c r="AU878" s="6"/>
      <c r="AV878" s="6"/>
      <c r="AW878" s="6">
        <f t="shared" si="352"/>
        <v>0</v>
      </c>
      <c r="AX878" s="6" t="e">
        <f t="shared" si="353"/>
        <v>#N/A</v>
      </c>
      <c r="AY878" s="6" t="str">
        <f t="shared" si="354"/>
        <v/>
      </c>
      <c r="AZ878" s="6" t="str">
        <f t="shared" si="355"/>
        <v/>
      </c>
      <c r="BA878" s="6" t="str">
        <f t="shared" si="356"/>
        <v/>
      </c>
      <c r="BB878" s="6" t="str">
        <f t="shared" si="357"/>
        <v/>
      </c>
      <c r="BC878" s="40"/>
      <c r="BI878"/>
      <c r="CS878" s="286"/>
      <c r="CT878" s="288"/>
      <c r="CU878" s="331" t="str">
        <f t="shared" si="336"/>
        <v/>
      </c>
      <c r="CV878" s="1" t="str">
        <f t="shared" si="358"/>
        <v/>
      </c>
      <c r="CW878" s="1" t="str">
        <f t="shared" si="359"/>
        <v/>
      </c>
      <c r="CZ878" s="343" t="str">
        <f t="shared" si="337"/>
        <v/>
      </c>
    </row>
    <row r="879" spans="1:104" s="1" customFormat="1" ht="13.5" customHeight="1" x14ac:dyDescent="0.2">
      <c r="A879" s="61">
        <v>864</v>
      </c>
      <c r="B879" s="218"/>
      <c r="C879" s="218"/>
      <c r="D879" s="218"/>
      <c r="E879" s="218"/>
      <c r="F879" s="218"/>
      <c r="G879" s="218"/>
      <c r="H879" s="218"/>
      <c r="I879" s="218"/>
      <c r="J879" s="218"/>
      <c r="K879" s="218"/>
      <c r="L879" s="219"/>
      <c r="M879" s="218"/>
      <c r="N879" s="254"/>
      <c r="O879" s="255"/>
      <c r="P879" s="293" t="str">
        <f>IF(G879="R",IF(OR(AND(実績自動車一覧!H879=SUM(実績事業所!$B$2-1),3&lt;実績自動車一覧!I879),AND(実績自動車一覧!H879=実績事業所!$B$2,4&gt;実績自動車一覧!I879)),"新規",""),"")</f>
        <v/>
      </c>
      <c r="Q879" s="290"/>
      <c r="R879" s="259"/>
      <c r="S879" s="204"/>
      <c r="T879" s="84"/>
      <c r="U879" s="85"/>
      <c r="V879" s="86"/>
      <c r="W879" s="87"/>
      <c r="X879" s="87"/>
      <c r="Y879" s="106"/>
      <c r="Z879" s="16"/>
      <c r="AA879" s="15" t="str">
        <f t="shared" si="338"/>
        <v/>
      </c>
      <c r="AB879" s="15" t="str">
        <f t="shared" si="339"/>
        <v/>
      </c>
      <c r="AC879" s="14" t="str">
        <f t="shared" si="340"/>
        <v/>
      </c>
      <c r="AD879" s="6" t="e">
        <f t="shared" si="341"/>
        <v>#N/A</v>
      </c>
      <c r="AE879" s="6" t="e">
        <f t="shared" si="342"/>
        <v>#N/A</v>
      </c>
      <c r="AF879" s="6" t="e">
        <f t="shared" si="343"/>
        <v>#N/A</v>
      </c>
      <c r="AG879" s="6" t="str">
        <f t="shared" si="344"/>
        <v/>
      </c>
      <c r="AH879" s="6">
        <f t="shared" si="345"/>
        <v>1</v>
      </c>
      <c r="AI879" s="6" t="e">
        <f t="shared" si="346"/>
        <v>#N/A</v>
      </c>
      <c r="AJ879" s="6" t="e">
        <f t="shared" si="347"/>
        <v>#N/A</v>
      </c>
      <c r="AK879" s="6" t="e">
        <f t="shared" si="348"/>
        <v>#N/A</v>
      </c>
      <c r="AL879" s="6" t="e">
        <f t="shared" si="349"/>
        <v>#N/A</v>
      </c>
      <c r="AM879" s="7" t="str">
        <f t="shared" si="350"/>
        <v xml:space="preserve"> </v>
      </c>
      <c r="AN879" s="6" t="e">
        <f t="shared" si="351"/>
        <v>#N/A</v>
      </c>
      <c r="AO879" s="6"/>
      <c r="AP879" s="6"/>
      <c r="AQ879" s="6"/>
      <c r="AR879" s="6"/>
      <c r="AS879" s="6"/>
      <c r="AT879" s="6"/>
      <c r="AU879" s="6"/>
      <c r="AV879" s="6"/>
      <c r="AW879" s="6">
        <f t="shared" si="352"/>
        <v>0</v>
      </c>
      <c r="AX879" s="6" t="e">
        <f t="shared" si="353"/>
        <v>#N/A</v>
      </c>
      <c r="AY879" s="6" t="str">
        <f t="shared" si="354"/>
        <v/>
      </c>
      <c r="AZ879" s="6" t="str">
        <f t="shared" si="355"/>
        <v/>
      </c>
      <c r="BA879" s="6" t="str">
        <f t="shared" si="356"/>
        <v/>
      </c>
      <c r="BB879" s="6" t="str">
        <f t="shared" si="357"/>
        <v/>
      </c>
      <c r="BC879" s="40"/>
      <c r="BI879"/>
      <c r="CS879" s="286"/>
      <c r="CT879" s="288"/>
      <c r="CU879" s="331" t="str">
        <f t="shared" si="336"/>
        <v/>
      </c>
      <c r="CV879" s="1" t="str">
        <f t="shared" si="358"/>
        <v/>
      </c>
      <c r="CW879" s="1" t="str">
        <f t="shared" si="359"/>
        <v/>
      </c>
      <c r="CZ879" s="343" t="str">
        <f t="shared" si="337"/>
        <v/>
      </c>
    </row>
    <row r="880" spans="1:104" s="1" customFormat="1" ht="13.5" customHeight="1" x14ac:dyDescent="0.2">
      <c r="A880" s="61">
        <v>865</v>
      </c>
      <c r="B880" s="218"/>
      <c r="C880" s="218"/>
      <c r="D880" s="218"/>
      <c r="E880" s="218"/>
      <c r="F880" s="218"/>
      <c r="G880" s="218"/>
      <c r="H880" s="218"/>
      <c r="I880" s="218"/>
      <c r="J880" s="218"/>
      <c r="K880" s="218"/>
      <c r="L880" s="219"/>
      <c r="M880" s="218"/>
      <c r="N880" s="254"/>
      <c r="O880" s="255"/>
      <c r="P880" s="293" t="str">
        <f>IF(G880="R",IF(OR(AND(実績自動車一覧!H880=SUM(実績事業所!$B$2-1),3&lt;実績自動車一覧!I880),AND(実績自動車一覧!H880=実績事業所!$B$2,4&gt;実績自動車一覧!I880)),"新規",""),"")</f>
        <v/>
      </c>
      <c r="Q880" s="290"/>
      <c r="R880" s="259"/>
      <c r="S880" s="204"/>
      <c r="T880" s="84"/>
      <c r="U880" s="85"/>
      <c r="V880" s="86"/>
      <c r="W880" s="87"/>
      <c r="X880" s="87"/>
      <c r="Y880" s="106"/>
      <c r="Z880" s="16"/>
      <c r="AA880" s="15" t="str">
        <f t="shared" si="338"/>
        <v/>
      </c>
      <c r="AB880" s="15" t="str">
        <f t="shared" si="339"/>
        <v/>
      </c>
      <c r="AC880" s="14" t="str">
        <f t="shared" si="340"/>
        <v/>
      </c>
      <c r="AD880" s="6" t="e">
        <f t="shared" si="341"/>
        <v>#N/A</v>
      </c>
      <c r="AE880" s="6" t="e">
        <f t="shared" si="342"/>
        <v>#N/A</v>
      </c>
      <c r="AF880" s="6" t="e">
        <f t="shared" si="343"/>
        <v>#N/A</v>
      </c>
      <c r="AG880" s="6" t="str">
        <f t="shared" si="344"/>
        <v/>
      </c>
      <c r="AH880" s="6">
        <f t="shared" si="345"/>
        <v>1</v>
      </c>
      <c r="AI880" s="6" t="e">
        <f t="shared" si="346"/>
        <v>#N/A</v>
      </c>
      <c r="AJ880" s="6" t="e">
        <f t="shared" si="347"/>
        <v>#N/A</v>
      </c>
      <c r="AK880" s="6" t="e">
        <f t="shared" si="348"/>
        <v>#N/A</v>
      </c>
      <c r="AL880" s="6" t="e">
        <f t="shared" si="349"/>
        <v>#N/A</v>
      </c>
      <c r="AM880" s="7" t="str">
        <f t="shared" si="350"/>
        <v xml:space="preserve"> </v>
      </c>
      <c r="AN880" s="6" t="e">
        <f t="shared" si="351"/>
        <v>#N/A</v>
      </c>
      <c r="AO880" s="6"/>
      <c r="AP880" s="6"/>
      <c r="AQ880" s="6"/>
      <c r="AR880" s="6"/>
      <c r="AS880" s="6"/>
      <c r="AT880" s="6"/>
      <c r="AU880" s="6"/>
      <c r="AV880" s="6"/>
      <c r="AW880" s="6">
        <f t="shared" si="352"/>
        <v>0</v>
      </c>
      <c r="AX880" s="6" t="e">
        <f t="shared" si="353"/>
        <v>#N/A</v>
      </c>
      <c r="AY880" s="6" t="str">
        <f t="shared" si="354"/>
        <v/>
      </c>
      <c r="AZ880" s="6" t="str">
        <f t="shared" si="355"/>
        <v/>
      </c>
      <c r="BA880" s="6" t="str">
        <f t="shared" si="356"/>
        <v/>
      </c>
      <c r="BB880" s="6" t="str">
        <f t="shared" si="357"/>
        <v/>
      </c>
      <c r="BC880" s="40"/>
      <c r="BI880"/>
      <c r="CS880" s="286"/>
      <c r="CT880" s="288"/>
      <c r="CU880" s="331" t="str">
        <f t="shared" si="336"/>
        <v/>
      </c>
      <c r="CV880" s="1" t="str">
        <f t="shared" si="358"/>
        <v/>
      </c>
      <c r="CW880" s="1" t="str">
        <f t="shared" si="359"/>
        <v/>
      </c>
      <c r="CZ880" s="343" t="str">
        <f t="shared" si="337"/>
        <v/>
      </c>
    </row>
    <row r="881" spans="1:104" s="1" customFormat="1" ht="13.5" customHeight="1" x14ac:dyDescent="0.2">
      <c r="A881" s="61">
        <v>866</v>
      </c>
      <c r="B881" s="218"/>
      <c r="C881" s="218"/>
      <c r="D881" s="218"/>
      <c r="E881" s="218"/>
      <c r="F881" s="218"/>
      <c r="G881" s="218"/>
      <c r="H881" s="218"/>
      <c r="I881" s="218"/>
      <c r="J881" s="218"/>
      <c r="K881" s="218"/>
      <c r="L881" s="219"/>
      <c r="M881" s="218"/>
      <c r="N881" s="254"/>
      <c r="O881" s="255"/>
      <c r="P881" s="293" t="str">
        <f>IF(G881="R",IF(OR(AND(実績自動車一覧!H881=SUM(実績事業所!$B$2-1),3&lt;実績自動車一覧!I881),AND(実績自動車一覧!H881=実績事業所!$B$2,4&gt;実績自動車一覧!I881)),"新規",""),"")</f>
        <v/>
      </c>
      <c r="Q881" s="290"/>
      <c r="R881" s="259"/>
      <c r="S881" s="204"/>
      <c r="T881" s="84"/>
      <c r="U881" s="85"/>
      <c r="V881" s="86"/>
      <c r="W881" s="87"/>
      <c r="X881" s="87"/>
      <c r="Y881" s="106"/>
      <c r="Z881" s="16"/>
      <c r="AA881" s="15" t="str">
        <f t="shared" si="338"/>
        <v/>
      </c>
      <c r="AB881" s="15" t="str">
        <f t="shared" si="339"/>
        <v/>
      </c>
      <c r="AC881" s="14" t="str">
        <f t="shared" si="340"/>
        <v/>
      </c>
      <c r="AD881" s="6" t="e">
        <f t="shared" si="341"/>
        <v>#N/A</v>
      </c>
      <c r="AE881" s="6" t="e">
        <f t="shared" si="342"/>
        <v>#N/A</v>
      </c>
      <c r="AF881" s="6" t="e">
        <f t="shared" si="343"/>
        <v>#N/A</v>
      </c>
      <c r="AG881" s="6" t="str">
        <f t="shared" si="344"/>
        <v/>
      </c>
      <c r="AH881" s="6">
        <f t="shared" si="345"/>
        <v>1</v>
      </c>
      <c r="AI881" s="6" t="e">
        <f t="shared" si="346"/>
        <v>#N/A</v>
      </c>
      <c r="AJ881" s="6" t="e">
        <f t="shared" si="347"/>
        <v>#N/A</v>
      </c>
      <c r="AK881" s="6" t="e">
        <f t="shared" si="348"/>
        <v>#N/A</v>
      </c>
      <c r="AL881" s="6" t="e">
        <f t="shared" si="349"/>
        <v>#N/A</v>
      </c>
      <c r="AM881" s="7" t="str">
        <f t="shared" si="350"/>
        <v xml:space="preserve"> </v>
      </c>
      <c r="AN881" s="6" t="e">
        <f t="shared" si="351"/>
        <v>#N/A</v>
      </c>
      <c r="AO881" s="6"/>
      <c r="AP881" s="6"/>
      <c r="AQ881" s="6"/>
      <c r="AR881" s="6"/>
      <c r="AS881" s="6"/>
      <c r="AT881" s="6"/>
      <c r="AU881" s="6"/>
      <c r="AV881" s="6"/>
      <c r="AW881" s="6">
        <f t="shared" si="352"/>
        <v>0</v>
      </c>
      <c r="AX881" s="6" t="e">
        <f t="shared" si="353"/>
        <v>#N/A</v>
      </c>
      <c r="AY881" s="6" t="str">
        <f t="shared" si="354"/>
        <v/>
      </c>
      <c r="AZ881" s="6" t="str">
        <f t="shared" si="355"/>
        <v/>
      </c>
      <c r="BA881" s="6" t="str">
        <f t="shared" si="356"/>
        <v/>
      </c>
      <c r="BB881" s="6" t="str">
        <f t="shared" si="357"/>
        <v/>
      </c>
      <c r="BC881" s="40"/>
      <c r="BI881"/>
      <c r="CS881" s="286"/>
      <c r="CT881" s="288"/>
      <c r="CU881" s="331" t="str">
        <f t="shared" si="336"/>
        <v/>
      </c>
      <c r="CV881" s="1" t="str">
        <f t="shared" si="358"/>
        <v/>
      </c>
      <c r="CW881" s="1" t="str">
        <f t="shared" si="359"/>
        <v/>
      </c>
      <c r="CZ881" s="343" t="str">
        <f t="shared" si="337"/>
        <v/>
      </c>
    </row>
    <row r="882" spans="1:104" s="1" customFormat="1" ht="13.5" customHeight="1" x14ac:dyDescent="0.2">
      <c r="A882" s="61">
        <v>867</v>
      </c>
      <c r="B882" s="218"/>
      <c r="C882" s="218"/>
      <c r="D882" s="218"/>
      <c r="E882" s="218"/>
      <c r="F882" s="218"/>
      <c r="G882" s="218"/>
      <c r="H882" s="218"/>
      <c r="I882" s="218"/>
      <c r="J882" s="218"/>
      <c r="K882" s="218"/>
      <c r="L882" s="219"/>
      <c r="M882" s="218"/>
      <c r="N882" s="254"/>
      <c r="O882" s="255"/>
      <c r="P882" s="293" t="str">
        <f>IF(G882="R",IF(OR(AND(実績自動車一覧!H882=SUM(実績事業所!$B$2-1),3&lt;実績自動車一覧!I882),AND(実績自動車一覧!H882=実績事業所!$B$2,4&gt;実績自動車一覧!I882)),"新規",""),"")</f>
        <v/>
      </c>
      <c r="Q882" s="290"/>
      <c r="R882" s="259"/>
      <c r="S882" s="204"/>
      <c r="T882" s="84"/>
      <c r="U882" s="85"/>
      <c r="V882" s="86"/>
      <c r="W882" s="87"/>
      <c r="X882" s="87"/>
      <c r="Y882" s="106"/>
      <c r="Z882" s="16"/>
      <c r="AA882" s="15" t="str">
        <f t="shared" si="338"/>
        <v/>
      </c>
      <c r="AB882" s="15" t="str">
        <f t="shared" si="339"/>
        <v/>
      </c>
      <c r="AC882" s="14" t="str">
        <f t="shared" si="340"/>
        <v/>
      </c>
      <c r="AD882" s="6" t="e">
        <f t="shared" si="341"/>
        <v>#N/A</v>
      </c>
      <c r="AE882" s="6" t="e">
        <f t="shared" si="342"/>
        <v>#N/A</v>
      </c>
      <c r="AF882" s="6" t="e">
        <f t="shared" si="343"/>
        <v>#N/A</v>
      </c>
      <c r="AG882" s="6" t="str">
        <f t="shared" si="344"/>
        <v/>
      </c>
      <c r="AH882" s="6">
        <f t="shared" si="345"/>
        <v>1</v>
      </c>
      <c r="AI882" s="6" t="e">
        <f t="shared" si="346"/>
        <v>#N/A</v>
      </c>
      <c r="AJ882" s="6" t="e">
        <f t="shared" si="347"/>
        <v>#N/A</v>
      </c>
      <c r="AK882" s="6" t="e">
        <f t="shared" si="348"/>
        <v>#N/A</v>
      </c>
      <c r="AL882" s="6" t="e">
        <f t="shared" si="349"/>
        <v>#N/A</v>
      </c>
      <c r="AM882" s="7" t="str">
        <f t="shared" si="350"/>
        <v xml:space="preserve"> </v>
      </c>
      <c r="AN882" s="6" t="e">
        <f t="shared" si="351"/>
        <v>#N/A</v>
      </c>
      <c r="AO882" s="6"/>
      <c r="AP882" s="6"/>
      <c r="AQ882" s="6"/>
      <c r="AR882" s="6"/>
      <c r="AS882" s="6"/>
      <c r="AT882" s="6"/>
      <c r="AU882" s="6"/>
      <c r="AV882" s="6"/>
      <c r="AW882" s="6">
        <f t="shared" si="352"/>
        <v>0</v>
      </c>
      <c r="AX882" s="6" t="e">
        <f t="shared" si="353"/>
        <v>#N/A</v>
      </c>
      <c r="AY882" s="6" t="str">
        <f t="shared" si="354"/>
        <v/>
      </c>
      <c r="AZ882" s="6" t="str">
        <f t="shared" si="355"/>
        <v/>
      </c>
      <c r="BA882" s="6" t="str">
        <f t="shared" si="356"/>
        <v/>
      </c>
      <c r="BB882" s="6" t="str">
        <f t="shared" si="357"/>
        <v/>
      </c>
      <c r="BC882" s="40"/>
      <c r="BI882"/>
      <c r="CS882" s="286"/>
      <c r="CT882" s="288"/>
      <c r="CU882" s="331" t="str">
        <f t="shared" si="336"/>
        <v/>
      </c>
      <c r="CV882" s="1" t="str">
        <f t="shared" si="358"/>
        <v/>
      </c>
      <c r="CW882" s="1" t="str">
        <f t="shared" si="359"/>
        <v/>
      </c>
      <c r="CZ882" s="343" t="str">
        <f t="shared" si="337"/>
        <v/>
      </c>
    </row>
    <row r="883" spans="1:104" s="1" customFormat="1" ht="13.5" customHeight="1" x14ac:dyDescent="0.2">
      <c r="A883" s="61">
        <v>868</v>
      </c>
      <c r="B883" s="218"/>
      <c r="C883" s="218"/>
      <c r="D883" s="218"/>
      <c r="E883" s="218"/>
      <c r="F883" s="218"/>
      <c r="G883" s="218"/>
      <c r="H883" s="218"/>
      <c r="I883" s="218"/>
      <c r="J883" s="218"/>
      <c r="K883" s="218"/>
      <c r="L883" s="219"/>
      <c r="M883" s="218"/>
      <c r="N883" s="254"/>
      <c r="O883" s="255"/>
      <c r="P883" s="293" t="str">
        <f>IF(G883="R",IF(OR(AND(実績自動車一覧!H883=SUM(実績事業所!$B$2-1),3&lt;実績自動車一覧!I883),AND(実績自動車一覧!H883=実績事業所!$B$2,4&gt;実績自動車一覧!I883)),"新規",""),"")</f>
        <v/>
      </c>
      <c r="Q883" s="290"/>
      <c r="R883" s="259"/>
      <c r="S883" s="204"/>
      <c r="T883" s="84"/>
      <c r="U883" s="85"/>
      <c r="V883" s="86"/>
      <c r="W883" s="87"/>
      <c r="X883" s="87"/>
      <c r="Y883" s="106"/>
      <c r="Z883" s="16"/>
      <c r="AA883" s="15" t="str">
        <f t="shared" si="338"/>
        <v/>
      </c>
      <c r="AB883" s="15" t="str">
        <f t="shared" si="339"/>
        <v/>
      </c>
      <c r="AC883" s="14" t="str">
        <f t="shared" si="340"/>
        <v/>
      </c>
      <c r="AD883" s="6" t="e">
        <f t="shared" si="341"/>
        <v>#N/A</v>
      </c>
      <c r="AE883" s="6" t="e">
        <f t="shared" si="342"/>
        <v>#N/A</v>
      </c>
      <c r="AF883" s="6" t="e">
        <f t="shared" si="343"/>
        <v>#N/A</v>
      </c>
      <c r="AG883" s="6" t="str">
        <f t="shared" si="344"/>
        <v/>
      </c>
      <c r="AH883" s="6">
        <f t="shared" si="345"/>
        <v>1</v>
      </c>
      <c r="AI883" s="6" t="e">
        <f t="shared" si="346"/>
        <v>#N/A</v>
      </c>
      <c r="AJ883" s="6" t="e">
        <f t="shared" si="347"/>
        <v>#N/A</v>
      </c>
      <c r="AK883" s="6" t="e">
        <f t="shared" si="348"/>
        <v>#N/A</v>
      </c>
      <c r="AL883" s="6" t="e">
        <f t="shared" si="349"/>
        <v>#N/A</v>
      </c>
      <c r="AM883" s="7" t="str">
        <f t="shared" si="350"/>
        <v xml:space="preserve"> </v>
      </c>
      <c r="AN883" s="6" t="e">
        <f t="shared" si="351"/>
        <v>#N/A</v>
      </c>
      <c r="AO883" s="6"/>
      <c r="AP883" s="6"/>
      <c r="AQ883" s="6"/>
      <c r="AR883" s="6"/>
      <c r="AS883" s="6"/>
      <c r="AT883" s="6"/>
      <c r="AU883" s="6"/>
      <c r="AV883" s="6"/>
      <c r="AW883" s="6">
        <f t="shared" si="352"/>
        <v>0</v>
      </c>
      <c r="AX883" s="6" t="e">
        <f t="shared" si="353"/>
        <v>#N/A</v>
      </c>
      <c r="AY883" s="6" t="str">
        <f t="shared" si="354"/>
        <v/>
      </c>
      <c r="AZ883" s="6" t="str">
        <f t="shared" si="355"/>
        <v/>
      </c>
      <c r="BA883" s="6" t="str">
        <f t="shared" si="356"/>
        <v/>
      </c>
      <c r="BB883" s="6" t="str">
        <f t="shared" si="357"/>
        <v/>
      </c>
      <c r="BC883" s="40"/>
      <c r="BI883"/>
      <c r="CS883" s="286"/>
      <c r="CT883" s="288"/>
      <c r="CU883" s="331" t="str">
        <f t="shared" si="336"/>
        <v/>
      </c>
      <c r="CV883" s="1" t="str">
        <f t="shared" si="358"/>
        <v/>
      </c>
      <c r="CW883" s="1" t="str">
        <f t="shared" si="359"/>
        <v/>
      </c>
      <c r="CZ883" s="343" t="str">
        <f t="shared" si="337"/>
        <v/>
      </c>
    </row>
    <row r="884" spans="1:104" s="1" customFormat="1" ht="13.5" customHeight="1" x14ac:dyDescent="0.2">
      <c r="A884" s="61">
        <v>869</v>
      </c>
      <c r="B884" s="218"/>
      <c r="C884" s="218"/>
      <c r="D884" s="218"/>
      <c r="E884" s="218"/>
      <c r="F884" s="218"/>
      <c r="G884" s="218"/>
      <c r="H884" s="218"/>
      <c r="I884" s="218"/>
      <c r="J884" s="218"/>
      <c r="K884" s="218"/>
      <c r="L884" s="219"/>
      <c r="M884" s="218"/>
      <c r="N884" s="254"/>
      <c r="O884" s="255"/>
      <c r="P884" s="293" t="str">
        <f>IF(G884="R",IF(OR(AND(実績自動車一覧!H884=SUM(実績事業所!$B$2-1),3&lt;実績自動車一覧!I884),AND(実績自動車一覧!H884=実績事業所!$B$2,4&gt;実績自動車一覧!I884)),"新規",""),"")</f>
        <v/>
      </c>
      <c r="Q884" s="290"/>
      <c r="R884" s="259"/>
      <c r="S884" s="204"/>
      <c r="T884" s="84"/>
      <c r="U884" s="85"/>
      <c r="V884" s="86"/>
      <c r="W884" s="87"/>
      <c r="X884" s="87"/>
      <c r="Y884" s="106"/>
      <c r="Z884" s="16"/>
      <c r="AA884" s="15" t="str">
        <f t="shared" si="338"/>
        <v/>
      </c>
      <c r="AB884" s="15" t="str">
        <f t="shared" si="339"/>
        <v/>
      </c>
      <c r="AC884" s="14" t="str">
        <f t="shared" si="340"/>
        <v/>
      </c>
      <c r="AD884" s="6" t="e">
        <f t="shared" si="341"/>
        <v>#N/A</v>
      </c>
      <c r="AE884" s="6" t="e">
        <f t="shared" si="342"/>
        <v>#N/A</v>
      </c>
      <c r="AF884" s="6" t="e">
        <f t="shared" si="343"/>
        <v>#N/A</v>
      </c>
      <c r="AG884" s="6" t="str">
        <f t="shared" si="344"/>
        <v/>
      </c>
      <c r="AH884" s="6">
        <f t="shared" si="345"/>
        <v>1</v>
      </c>
      <c r="AI884" s="6" t="e">
        <f t="shared" si="346"/>
        <v>#N/A</v>
      </c>
      <c r="AJ884" s="6" t="e">
        <f t="shared" si="347"/>
        <v>#N/A</v>
      </c>
      <c r="AK884" s="6" t="e">
        <f t="shared" si="348"/>
        <v>#N/A</v>
      </c>
      <c r="AL884" s="6" t="e">
        <f t="shared" si="349"/>
        <v>#N/A</v>
      </c>
      <c r="AM884" s="7" t="str">
        <f t="shared" si="350"/>
        <v xml:space="preserve"> </v>
      </c>
      <c r="AN884" s="6" t="e">
        <f t="shared" si="351"/>
        <v>#N/A</v>
      </c>
      <c r="AO884" s="6"/>
      <c r="AP884" s="6"/>
      <c r="AQ884" s="6"/>
      <c r="AR884" s="6"/>
      <c r="AS884" s="6"/>
      <c r="AT884" s="6"/>
      <c r="AU884" s="6"/>
      <c r="AV884" s="6"/>
      <c r="AW884" s="6">
        <f t="shared" si="352"/>
        <v>0</v>
      </c>
      <c r="AX884" s="6" t="e">
        <f t="shared" si="353"/>
        <v>#N/A</v>
      </c>
      <c r="AY884" s="6" t="str">
        <f t="shared" si="354"/>
        <v/>
      </c>
      <c r="AZ884" s="6" t="str">
        <f t="shared" si="355"/>
        <v/>
      </c>
      <c r="BA884" s="6" t="str">
        <f t="shared" si="356"/>
        <v/>
      </c>
      <c r="BB884" s="6" t="str">
        <f t="shared" si="357"/>
        <v/>
      </c>
      <c r="BC884" s="40"/>
      <c r="BI884"/>
      <c r="CS884" s="286"/>
      <c r="CT884" s="288"/>
      <c r="CU884" s="331" t="str">
        <f t="shared" si="336"/>
        <v/>
      </c>
      <c r="CV884" s="1" t="str">
        <f t="shared" si="358"/>
        <v/>
      </c>
      <c r="CW884" s="1" t="str">
        <f t="shared" si="359"/>
        <v/>
      </c>
      <c r="CZ884" s="343" t="str">
        <f t="shared" si="337"/>
        <v/>
      </c>
    </row>
    <row r="885" spans="1:104" s="1" customFormat="1" ht="13.5" customHeight="1" x14ac:dyDescent="0.2">
      <c r="A885" s="61">
        <v>870</v>
      </c>
      <c r="B885" s="218"/>
      <c r="C885" s="218"/>
      <c r="D885" s="218"/>
      <c r="E885" s="218"/>
      <c r="F885" s="218"/>
      <c r="G885" s="218"/>
      <c r="H885" s="218"/>
      <c r="I885" s="218"/>
      <c r="J885" s="218"/>
      <c r="K885" s="218"/>
      <c r="L885" s="219"/>
      <c r="M885" s="218"/>
      <c r="N885" s="254"/>
      <c r="O885" s="255"/>
      <c r="P885" s="293" t="str">
        <f>IF(G885="R",IF(OR(AND(実績自動車一覧!H885=SUM(実績事業所!$B$2-1),3&lt;実績自動車一覧!I885),AND(実績自動車一覧!H885=実績事業所!$B$2,4&gt;実績自動車一覧!I885)),"新規",""),"")</f>
        <v/>
      </c>
      <c r="Q885" s="290"/>
      <c r="R885" s="259"/>
      <c r="S885" s="204"/>
      <c r="T885" s="84"/>
      <c r="U885" s="85"/>
      <c r="V885" s="86"/>
      <c r="W885" s="87"/>
      <c r="X885" s="87"/>
      <c r="Y885" s="106"/>
      <c r="Z885" s="16"/>
      <c r="AA885" s="15" t="str">
        <f t="shared" si="338"/>
        <v/>
      </c>
      <c r="AB885" s="15" t="str">
        <f t="shared" si="339"/>
        <v/>
      </c>
      <c r="AC885" s="14" t="str">
        <f t="shared" si="340"/>
        <v/>
      </c>
      <c r="AD885" s="6" t="e">
        <f t="shared" si="341"/>
        <v>#N/A</v>
      </c>
      <c r="AE885" s="6" t="e">
        <f t="shared" si="342"/>
        <v>#N/A</v>
      </c>
      <c r="AF885" s="6" t="e">
        <f t="shared" si="343"/>
        <v>#N/A</v>
      </c>
      <c r="AG885" s="6" t="str">
        <f t="shared" si="344"/>
        <v/>
      </c>
      <c r="AH885" s="6">
        <f t="shared" si="345"/>
        <v>1</v>
      </c>
      <c r="AI885" s="6" t="e">
        <f t="shared" si="346"/>
        <v>#N/A</v>
      </c>
      <c r="AJ885" s="6" t="e">
        <f t="shared" si="347"/>
        <v>#N/A</v>
      </c>
      <c r="AK885" s="6" t="e">
        <f t="shared" si="348"/>
        <v>#N/A</v>
      </c>
      <c r="AL885" s="6" t="e">
        <f t="shared" si="349"/>
        <v>#N/A</v>
      </c>
      <c r="AM885" s="7" t="str">
        <f t="shared" si="350"/>
        <v xml:space="preserve"> </v>
      </c>
      <c r="AN885" s="6" t="e">
        <f t="shared" si="351"/>
        <v>#N/A</v>
      </c>
      <c r="AO885" s="6"/>
      <c r="AP885" s="6"/>
      <c r="AQ885" s="6"/>
      <c r="AR885" s="6"/>
      <c r="AS885" s="6"/>
      <c r="AT885" s="6"/>
      <c r="AU885" s="6"/>
      <c r="AV885" s="6"/>
      <c r="AW885" s="6">
        <f t="shared" si="352"/>
        <v>0</v>
      </c>
      <c r="AX885" s="6" t="e">
        <f t="shared" si="353"/>
        <v>#N/A</v>
      </c>
      <c r="AY885" s="6" t="str">
        <f t="shared" si="354"/>
        <v/>
      </c>
      <c r="AZ885" s="6" t="str">
        <f t="shared" si="355"/>
        <v/>
      </c>
      <c r="BA885" s="6" t="str">
        <f t="shared" si="356"/>
        <v/>
      </c>
      <c r="BB885" s="6" t="str">
        <f t="shared" si="357"/>
        <v/>
      </c>
      <c r="BC885" s="40"/>
      <c r="BI885"/>
      <c r="CS885" s="286"/>
      <c r="CT885" s="288"/>
      <c r="CU885" s="331" t="str">
        <f t="shared" si="336"/>
        <v/>
      </c>
      <c r="CV885" s="1" t="str">
        <f t="shared" si="358"/>
        <v/>
      </c>
      <c r="CW885" s="1" t="str">
        <f t="shared" si="359"/>
        <v/>
      </c>
      <c r="CZ885" s="343" t="str">
        <f t="shared" si="337"/>
        <v/>
      </c>
    </row>
    <row r="886" spans="1:104" s="1" customFormat="1" ht="13.5" customHeight="1" x14ac:dyDescent="0.2">
      <c r="A886" s="61">
        <v>871</v>
      </c>
      <c r="B886" s="218"/>
      <c r="C886" s="218"/>
      <c r="D886" s="218"/>
      <c r="E886" s="218"/>
      <c r="F886" s="218"/>
      <c r="G886" s="218"/>
      <c r="H886" s="218"/>
      <c r="I886" s="218"/>
      <c r="J886" s="218"/>
      <c r="K886" s="218"/>
      <c r="L886" s="219"/>
      <c r="M886" s="218"/>
      <c r="N886" s="254"/>
      <c r="O886" s="255"/>
      <c r="P886" s="293" t="str">
        <f>IF(G886="R",IF(OR(AND(実績自動車一覧!H886=SUM(実績事業所!$B$2-1),3&lt;実績自動車一覧!I886),AND(実績自動車一覧!H886=実績事業所!$B$2,4&gt;実績自動車一覧!I886)),"新規",""),"")</f>
        <v/>
      </c>
      <c r="Q886" s="290"/>
      <c r="R886" s="259"/>
      <c r="S886" s="204"/>
      <c r="T886" s="84"/>
      <c r="U886" s="85"/>
      <c r="V886" s="86"/>
      <c r="W886" s="87"/>
      <c r="X886" s="87"/>
      <c r="Y886" s="106"/>
      <c r="Z886" s="16"/>
      <c r="AA886" s="15" t="str">
        <f t="shared" si="338"/>
        <v/>
      </c>
      <c r="AB886" s="15" t="str">
        <f t="shared" si="339"/>
        <v/>
      </c>
      <c r="AC886" s="14" t="str">
        <f t="shared" si="340"/>
        <v/>
      </c>
      <c r="AD886" s="6" t="e">
        <f t="shared" si="341"/>
        <v>#N/A</v>
      </c>
      <c r="AE886" s="6" t="e">
        <f t="shared" si="342"/>
        <v>#N/A</v>
      </c>
      <c r="AF886" s="6" t="e">
        <f t="shared" si="343"/>
        <v>#N/A</v>
      </c>
      <c r="AG886" s="6" t="str">
        <f t="shared" si="344"/>
        <v/>
      </c>
      <c r="AH886" s="6">
        <f t="shared" si="345"/>
        <v>1</v>
      </c>
      <c r="AI886" s="6" t="e">
        <f t="shared" si="346"/>
        <v>#N/A</v>
      </c>
      <c r="AJ886" s="6" t="e">
        <f t="shared" si="347"/>
        <v>#N/A</v>
      </c>
      <c r="AK886" s="6" t="e">
        <f t="shared" si="348"/>
        <v>#N/A</v>
      </c>
      <c r="AL886" s="6" t="e">
        <f t="shared" si="349"/>
        <v>#N/A</v>
      </c>
      <c r="AM886" s="7" t="str">
        <f t="shared" si="350"/>
        <v xml:space="preserve"> </v>
      </c>
      <c r="AN886" s="6" t="e">
        <f t="shared" si="351"/>
        <v>#N/A</v>
      </c>
      <c r="AO886" s="6"/>
      <c r="AP886" s="6"/>
      <c r="AQ886" s="6"/>
      <c r="AR886" s="6"/>
      <c r="AS886" s="6"/>
      <c r="AT886" s="6"/>
      <c r="AU886" s="6"/>
      <c r="AV886" s="6"/>
      <c r="AW886" s="6">
        <f t="shared" si="352"/>
        <v>0</v>
      </c>
      <c r="AX886" s="6" t="e">
        <f t="shared" si="353"/>
        <v>#N/A</v>
      </c>
      <c r="AY886" s="6" t="str">
        <f t="shared" si="354"/>
        <v/>
      </c>
      <c r="AZ886" s="6" t="str">
        <f t="shared" si="355"/>
        <v/>
      </c>
      <c r="BA886" s="6" t="str">
        <f t="shared" si="356"/>
        <v/>
      </c>
      <c r="BB886" s="6" t="str">
        <f t="shared" si="357"/>
        <v/>
      </c>
      <c r="BC886" s="40"/>
      <c r="BI886"/>
      <c r="CS886" s="286"/>
      <c r="CT886" s="288"/>
      <c r="CU886" s="331" t="str">
        <f t="shared" si="336"/>
        <v/>
      </c>
      <c r="CV886" s="1" t="str">
        <f t="shared" si="358"/>
        <v/>
      </c>
      <c r="CW886" s="1" t="str">
        <f t="shared" si="359"/>
        <v/>
      </c>
      <c r="CZ886" s="343" t="str">
        <f t="shared" si="337"/>
        <v/>
      </c>
    </row>
    <row r="887" spans="1:104" s="1" customFormat="1" ht="13.5" customHeight="1" x14ac:dyDescent="0.2">
      <c r="A887" s="61">
        <v>872</v>
      </c>
      <c r="B887" s="218"/>
      <c r="C887" s="218"/>
      <c r="D887" s="218"/>
      <c r="E887" s="218"/>
      <c r="F887" s="218"/>
      <c r="G887" s="218"/>
      <c r="H887" s="218"/>
      <c r="I887" s="218"/>
      <c r="J887" s="218"/>
      <c r="K887" s="218"/>
      <c r="L887" s="219"/>
      <c r="M887" s="218"/>
      <c r="N887" s="254"/>
      <c r="O887" s="255"/>
      <c r="P887" s="293" t="str">
        <f>IF(G887="R",IF(OR(AND(実績自動車一覧!H887=SUM(実績事業所!$B$2-1),3&lt;実績自動車一覧!I887),AND(実績自動車一覧!H887=実績事業所!$B$2,4&gt;実績自動車一覧!I887)),"新規",""),"")</f>
        <v/>
      </c>
      <c r="Q887" s="290"/>
      <c r="R887" s="259"/>
      <c r="S887" s="204"/>
      <c r="T887" s="84"/>
      <c r="U887" s="85"/>
      <c r="V887" s="86"/>
      <c r="W887" s="87"/>
      <c r="X887" s="87"/>
      <c r="Y887" s="106"/>
      <c r="Z887" s="16"/>
      <c r="AA887" s="15" t="str">
        <f t="shared" si="338"/>
        <v/>
      </c>
      <c r="AB887" s="15" t="str">
        <f t="shared" si="339"/>
        <v/>
      </c>
      <c r="AC887" s="14" t="str">
        <f t="shared" si="340"/>
        <v/>
      </c>
      <c r="AD887" s="6" t="e">
        <f t="shared" si="341"/>
        <v>#N/A</v>
      </c>
      <c r="AE887" s="6" t="e">
        <f t="shared" si="342"/>
        <v>#N/A</v>
      </c>
      <c r="AF887" s="6" t="e">
        <f t="shared" si="343"/>
        <v>#N/A</v>
      </c>
      <c r="AG887" s="6" t="str">
        <f t="shared" si="344"/>
        <v/>
      </c>
      <c r="AH887" s="6">
        <f t="shared" si="345"/>
        <v>1</v>
      </c>
      <c r="AI887" s="6" t="e">
        <f t="shared" si="346"/>
        <v>#N/A</v>
      </c>
      <c r="AJ887" s="6" t="e">
        <f t="shared" si="347"/>
        <v>#N/A</v>
      </c>
      <c r="AK887" s="6" t="e">
        <f t="shared" si="348"/>
        <v>#N/A</v>
      </c>
      <c r="AL887" s="6" t="e">
        <f t="shared" si="349"/>
        <v>#N/A</v>
      </c>
      <c r="AM887" s="7" t="str">
        <f t="shared" si="350"/>
        <v xml:space="preserve"> </v>
      </c>
      <c r="AN887" s="6" t="e">
        <f t="shared" si="351"/>
        <v>#N/A</v>
      </c>
      <c r="AO887" s="6"/>
      <c r="AP887" s="6"/>
      <c r="AQ887" s="6"/>
      <c r="AR887" s="6"/>
      <c r="AS887" s="6"/>
      <c r="AT887" s="6"/>
      <c r="AU887" s="6"/>
      <c r="AV887" s="6"/>
      <c r="AW887" s="6">
        <f t="shared" si="352"/>
        <v>0</v>
      </c>
      <c r="AX887" s="6" t="e">
        <f t="shared" si="353"/>
        <v>#N/A</v>
      </c>
      <c r="AY887" s="6" t="str">
        <f t="shared" si="354"/>
        <v/>
      </c>
      <c r="AZ887" s="6" t="str">
        <f t="shared" si="355"/>
        <v/>
      </c>
      <c r="BA887" s="6" t="str">
        <f t="shared" si="356"/>
        <v/>
      </c>
      <c r="BB887" s="6" t="str">
        <f t="shared" si="357"/>
        <v/>
      </c>
      <c r="BC887" s="40"/>
      <c r="BI887"/>
      <c r="CS887" s="286"/>
      <c r="CT887" s="288"/>
      <c r="CU887" s="331" t="str">
        <f t="shared" si="336"/>
        <v/>
      </c>
      <c r="CV887" s="1" t="str">
        <f t="shared" si="358"/>
        <v/>
      </c>
      <c r="CW887" s="1" t="str">
        <f t="shared" si="359"/>
        <v/>
      </c>
      <c r="CZ887" s="343" t="str">
        <f t="shared" si="337"/>
        <v/>
      </c>
    </row>
    <row r="888" spans="1:104" s="1" customFormat="1" ht="13.5" customHeight="1" x14ac:dyDescent="0.2">
      <c r="A888" s="61">
        <v>873</v>
      </c>
      <c r="B888" s="218"/>
      <c r="C888" s="218"/>
      <c r="D888" s="218"/>
      <c r="E888" s="218"/>
      <c r="F888" s="218"/>
      <c r="G888" s="218"/>
      <c r="H888" s="218"/>
      <c r="I888" s="218"/>
      <c r="J888" s="218"/>
      <c r="K888" s="218"/>
      <c r="L888" s="219"/>
      <c r="M888" s="218"/>
      <c r="N888" s="254"/>
      <c r="O888" s="255"/>
      <c r="P888" s="293" t="str">
        <f>IF(G888="R",IF(OR(AND(実績自動車一覧!H888=SUM(実績事業所!$B$2-1),3&lt;実績自動車一覧!I888),AND(実績自動車一覧!H888=実績事業所!$B$2,4&gt;実績自動車一覧!I888)),"新規",""),"")</f>
        <v/>
      </c>
      <c r="Q888" s="290"/>
      <c r="R888" s="259"/>
      <c r="S888" s="204"/>
      <c r="T888" s="84"/>
      <c r="U888" s="85"/>
      <c r="V888" s="86"/>
      <c r="W888" s="87"/>
      <c r="X888" s="87"/>
      <c r="Y888" s="106"/>
      <c r="Z888" s="16"/>
      <c r="AA888" s="15" t="str">
        <f t="shared" si="338"/>
        <v/>
      </c>
      <c r="AB888" s="15" t="str">
        <f t="shared" si="339"/>
        <v/>
      </c>
      <c r="AC888" s="14" t="str">
        <f t="shared" si="340"/>
        <v/>
      </c>
      <c r="AD888" s="6" t="e">
        <f t="shared" si="341"/>
        <v>#N/A</v>
      </c>
      <c r="AE888" s="6" t="e">
        <f t="shared" si="342"/>
        <v>#N/A</v>
      </c>
      <c r="AF888" s="6" t="e">
        <f t="shared" si="343"/>
        <v>#N/A</v>
      </c>
      <c r="AG888" s="6" t="str">
        <f t="shared" si="344"/>
        <v/>
      </c>
      <c r="AH888" s="6">
        <f t="shared" si="345"/>
        <v>1</v>
      </c>
      <c r="AI888" s="6" t="e">
        <f t="shared" si="346"/>
        <v>#N/A</v>
      </c>
      <c r="AJ888" s="6" t="e">
        <f t="shared" si="347"/>
        <v>#N/A</v>
      </c>
      <c r="AK888" s="6" t="e">
        <f t="shared" si="348"/>
        <v>#N/A</v>
      </c>
      <c r="AL888" s="6" t="e">
        <f t="shared" si="349"/>
        <v>#N/A</v>
      </c>
      <c r="AM888" s="7" t="str">
        <f t="shared" si="350"/>
        <v xml:space="preserve"> </v>
      </c>
      <c r="AN888" s="6" t="e">
        <f t="shared" si="351"/>
        <v>#N/A</v>
      </c>
      <c r="AO888" s="6"/>
      <c r="AP888" s="6"/>
      <c r="AQ888" s="6"/>
      <c r="AR888" s="6"/>
      <c r="AS888" s="6"/>
      <c r="AT888" s="6"/>
      <c r="AU888" s="6"/>
      <c r="AV888" s="6"/>
      <c r="AW888" s="6">
        <f t="shared" si="352"/>
        <v>0</v>
      </c>
      <c r="AX888" s="6" t="e">
        <f t="shared" si="353"/>
        <v>#N/A</v>
      </c>
      <c r="AY888" s="6" t="str">
        <f t="shared" si="354"/>
        <v/>
      </c>
      <c r="AZ888" s="6" t="str">
        <f t="shared" si="355"/>
        <v/>
      </c>
      <c r="BA888" s="6" t="str">
        <f t="shared" si="356"/>
        <v/>
      </c>
      <c r="BB888" s="6" t="str">
        <f t="shared" si="357"/>
        <v/>
      </c>
      <c r="BC888" s="40"/>
      <c r="BI888"/>
      <c r="CS888" s="286"/>
      <c r="CT888" s="288"/>
      <c r="CU888" s="331" t="str">
        <f t="shared" si="336"/>
        <v/>
      </c>
      <c r="CV888" s="1" t="str">
        <f t="shared" si="358"/>
        <v/>
      </c>
      <c r="CW888" s="1" t="str">
        <f t="shared" si="359"/>
        <v/>
      </c>
      <c r="CZ888" s="343" t="str">
        <f t="shared" si="337"/>
        <v/>
      </c>
    </row>
    <row r="889" spans="1:104" s="1" customFormat="1" ht="13.5" customHeight="1" x14ac:dyDescent="0.2">
      <c r="A889" s="61">
        <v>874</v>
      </c>
      <c r="B889" s="218"/>
      <c r="C889" s="218"/>
      <c r="D889" s="218"/>
      <c r="E889" s="218"/>
      <c r="F889" s="218"/>
      <c r="G889" s="218"/>
      <c r="H889" s="218"/>
      <c r="I889" s="218"/>
      <c r="J889" s="218"/>
      <c r="K889" s="218"/>
      <c r="L889" s="219"/>
      <c r="M889" s="218"/>
      <c r="N889" s="254"/>
      <c r="O889" s="255"/>
      <c r="P889" s="293" t="str">
        <f>IF(G889="R",IF(OR(AND(実績自動車一覧!H889=SUM(実績事業所!$B$2-1),3&lt;実績自動車一覧!I889),AND(実績自動車一覧!H889=実績事業所!$B$2,4&gt;実績自動車一覧!I889)),"新規",""),"")</f>
        <v/>
      </c>
      <c r="Q889" s="290"/>
      <c r="R889" s="259"/>
      <c r="S889" s="204"/>
      <c r="T889" s="84"/>
      <c r="U889" s="85"/>
      <c r="V889" s="86"/>
      <c r="W889" s="87"/>
      <c r="X889" s="87"/>
      <c r="Y889" s="106"/>
      <c r="Z889" s="16"/>
      <c r="AA889" s="15" t="str">
        <f t="shared" si="338"/>
        <v/>
      </c>
      <c r="AB889" s="15" t="str">
        <f t="shared" si="339"/>
        <v/>
      </c>
      <c r="AC889" s="14" t="str">
        <f t="shared" si="340"/>
        <v/>
      </c>
      <c r="AD889" s="6" t="e">
        <f t="shared" si="341"/>
        <v>#N/A</v>
      </c>
      <c r="AE889" s="6" t="e">
        <f t="shared" si="342"/>
        <v>#N/A</v>
      </c>
      <c r="AF889" s="6" t="e">
        <f t="shared" si="343"/>
        <v>#N/A</v>
      </c>
      <c r="AG889" s="6" t="str">
        <f t="shared" si="344"/>
        <v/>
      </c>
      <c r="AH889" s="6">
        <f t="shared" si="345"/>
        <v>1</v>
      </c>
      <c r="AI889" s="6" t="e">
        <f t="shared" si="346"/>
        <v>#N/A</v>
      </c>
      <c r="AJ889" s="6" t="e">
        <f t="shared" si="347"/>
        <v>#N/A</v>
      </c>
      <c r="AK889" s="6" t="e">
        <f t="shared" si="348"/>
        <v>#N/A</v>
      </c>
      <c r="AL889" s="6" t="e">
        <f t="shared" si="349"/>
        <v>#N/A</v>
      </c>
      <c r="AM889" s="7" t="str">
        <f t="shared" si="350"/>
        <v xml:space="preserve"> </v>
      </c>
      <c r="AN889" s="6" t="e">
        <f t="shared" si="351"/>
        <v>#N/A</v>
      </c>
      <c r="AO889" s="6"/>
      <c r="AP889" s="6"/>
      <c r="AQ889" s="6"/>
      <c r="AR889" s="6"/>
      <c r="AS889" s="6"/>
      <c r="AT889" s="6"/>
      <c r="AU889" s="6"/>
      <c r="AV889" s="6"/>
      <c r="AW889" s="6">
        <f t="shared" si="352"/>
        <v>0</v>
      </c>
      <c r="AX889" s="6" t="e">
        <f t="shared" si="353"/>
        <v>#N/A</v>
      </c>
      <c r="AY889" s="6" t="str">
        <f t="shared" si="354"/>
        <v/>
      </c>
      <c r="AZ889" s="6" t="str">
        <f t="shared" si="355"/>
        <v/>
      </c>
      <c r="BA889" s="6" t="str">
        <f t="shared" si="356"/>
        <v/>
      </c>
      <c r="BB889" s="6" t="str">
        <f t="shared" si="357"/>
        <v/>
      </c>
      <c r="BC889" s="40"/>
      <c r="BI889"/>
      <c r="CS889" s="286"/>
      <c r="CT889" s="288"/>
      <c r="CU889" s="331" t="str">
        <f t="shared" si="336"/>
        <v/>
      </c>
      <c r="CV889" s="1" t="str">
        <f t="shared" si="358"/>
        <v/>
      </c>
      <c r="CW889" s="1" t="str">
        <f t="shared" si="359"/>
        <v/>
      </c>
      <c r="CZ889" s="343" t="str">
        <f t="shared" si="337"/>
        <v/>
      </c>
    </row>
    <row r="890" spans="1:104" s="1" customFormat="1" ht="13.5" customHeight="1" x14ac:dyDescent="0.2">
      <c r="A890" s="61">
        <v>875</v>
      </c>
      <c r="B890" s="218"/>
      <c r="C890" s="218"/>
      <c r="D890" s="218"/>
      <c r="E890" s="218"/>
      <c r="F890" s="218"/>
      <c r="G890" s="218"/>
      <c r="H890" s="218"/>
      <c r="I890" s="218"/>
      <c r="J890" s="218"/>
      <c r="K890" s="218"/>
      <c r="L890" s="219"/>
      <c r="M890" s="218"/>
      <c r="N890" s="254"/>
      <c r="O890" s="255"/>
      <c r="P890" s="293" t="str">
        <f>IF(G890="R",IF(OR(AND(実績自動車一覧!H890=SUM(実績事業所!$B$2-1),3&lt;実績自動車一覧!I890),AND(実績自動車一覧!H890=実績事業所!$B$2,4&gt;実績自動車一覧!I890)),"新規",""),"")</f>
        <v/>
      </c>
      <c r="Q890" s="290"/>
      <c r="R890" s="259"/>
      <c r="S890" s="204"/>
      <c r="T890" s="84"/>
      <c r="U890" s="85"/>
      <c r="V890" s="86"/>
      <c r="W890" s="87"/>
      <c r="X890" s="87"/>
      <c r="Y890" s="106"/>
      <c r="Z890" s="16"/>
      <c r="AA890" s="15" t="str">
        <f t="shared" si="338"/>
        <v/>
      </c>
      <c r="AB890" s="15" t="str">
        <f t="shared" si="339"/>
        <v/>
      </c>
      <c r="AC890" s="14" t="str">
        <f t="shared" si="340"/>
        <v/>
      </c>
      <c r="AD890" s="6" t="e">
        <f t="shared" si="341"/>
        <v>#N/A</v>
      </c>
      <c r="AE890" s="6" t="e">
        <f t="shared" si="342"/>
        <v>#N/A</v>
      </c>
      <c r="AF890" s="6" t="e">
        <f t="shared" si="343"/>
        <v>#N/A</v>
      </c>
      <c r="AG890" s="6" t="str">
        <f t="shared" si="344"/>
        <v/>
      </c>
      <c r="AH890" s="6">
        <f t="shared" si="345"/>
        <v>1</v>
      </c>
      <c r="AI890" s="6" t="e">
        <f t="shared" si="346"/>
        <v>#N/A</v>
      </c>
      <c r="AJ890" s="6" t="e">
        <f t="shared" si="347"/>
        <v>#N/A</v>
      </c>
      <c r="AK890" s="6" t="e">
        <f t="shared" si="348"/>
        <v>#N/A</v>
      </c>
      <c r="AL890" s="6" t="e">
        <f t="shared" si="349"/>
        <v>#N/A</v>
      </c>
      <c r="AM890" s="7" t="str">
        <f t="shared" si="350"/>
        <v xml:space="preserve"> </v>
      </c>
      <c r="AN890" s="6" t="e">
        <f t="shared" si="351"/>
        <v>#N/A</v>
      </c>
      <c r="AO890" s="6"/>
      <c r="AP890" s="6"/>
      <c r="AQ890" s="6"/>
      <c r="AR890" s="6"/>
      <c r="AS890" s="6"/>
      <c r="AT890" s="6"/>
      <c r="AU890" s="6"/>
      <c r="AV890" s="6"/>
      <c r="AW890" s="6">
        <f t="shared" si="352"/>
        <v>0</v>
      </c>
      <c r="AX890" s="6" t="e">
        <f t="shared" si="353"/>
        <v>#N/A</v>
      </c>
      <c r="AY890" s="6" t="str">
        <f t="shared" si="354"/>
        <v/>
      </c>
      <c r="AZ890" s="6" t="str">
        <f t="shared" si="355"/>
        <v/>
      </c>
      <c r="BA890" s="6" t="str">
        <f t="shared" si="356"/>
        <v/>
      </c>
      <c r="BB890" s="6" t="str">
        <f t="shared" si="357"/>
        <v/>
      </c>
      <c r="BC890" s="40"/>
      <c r="BI890"/>
      <c r="CS890" s="286"/>
      <c r="CT890" s="288"/>
      <c r="CU890" s="331" t="str">
        <f t="shared" si="336"/>
        <v/>
      </c>
      <c r="CV890" s="1" t="str">
        <f t="shared" si="358"/>
        <v/>
      </c>
      <c r="CW890" s="1" t="str">
        <f t="shared" si="359"/>
        <v/>
      </c>
      <c r="CZ890" s="343" t="str">
        <f t="shared" si="337"/>
        <v/>
      </c>
    </row>
    <row r="891" spans="1:104" s="1" customFormat="1" ht="13.5" customHeight="1" x14ac:dyDescent="0.2">
      <c r="A891" s="61">
        <v>876</v>
      </c>
      <c r="B891" s="218"/>
      <c r="C891" s="218"/>
      <c r="D891" s="218"/>
      <c r="E891" s="218"/>
      <c r="F891" s="218"/>
      <c r="G891" s="218"/>
      <c r="H891" s="218"/>
      <c r="I891" s="218"/>
      <c r="J891" s="218"/>
      <c r="K891" s="218"/>
      <c r="L891" s="219"/>
      <c r="M891" s="218"/>
      <c r="N891" s="254"/>
      <c r="O891" s="255"/>
      <c r="P891" s="293" t="str">
        <f>IF(G891="R",IF(OR(AND(実績自動車一覧!H891=SUM(実績事業所!$B$2-1),3&lt;実績自動車一覧!I891),AND(実績自動車一覧!H891=実績事業所!$B$2,4&gt;実績自動車一覧!I891)),"新規",""),"")</f>
        <v/>
      </c>
      <c r="Q891" s="290"/>
      <c r="R891" s="259"/>
      <c r="S891" s="204"/>
      <c r="T891" s="84"/>
      <c r="U891" s="85"/>
      <c r="V891" s="86"/>
      <c r="W891" s="87"/>
      <c r="X891" s="87"/>
      <c r="Y891" s="106"/>
      <c r="Z891" s="16"/>
      <c r="AA891" s="15" t="str">
        <f t="shared" si="338"/>
        <v/>
      </c>
      <c r="AB891" s="15" t="str">
        <f t="shared" si="339"/>
        <v/>
      </c>
      <c r="AC891" s="14" t="str">
        <f t="shared" si="340"/>
        <v/>
      </c>
      <c r="AD891" s="6" t="e">
        <f t="shared" si="341"/>
        <v>#N/A</v>
      </c>
      <c r="AE891" s="6" t="e">
        <f t="shared" si="342"/>
        <v>#N/A</v>
      </c>
      <c r="AF891" s="6" t="e">
        <f t="shared" si="343"/>
        <v>#N/A</v>
      </c>
      <c r="AG891" s="6" t="str">
        <f t="shared" si="344"/>
        <v/>
      </c>
      <c r="AH891" s="6">
        <f t="shared" si="345"/>
        <v>1</v>
      </c>
      <c r="AI891" s="6" t="e">
        <f t="shared" si="346"/>
        <v>#N/A</v>
      </c>
      <c r="AJ891" s="6" t="e">
        <f t="shared" si="347"/>
        <v>#N/A</v>
      </c>
      <c r="AK891" s="6" t="e">
        <f t="shared" si="348"/>
        <v>#N/A</v>
      </c>
      <c r="AL891" s="6" t="e">
        <f t="shared" si="349"/>
        <v>#N/A</v>
      </c>
      <c r="AM891" s="7" t="str">
        <f t="shared" si="350"/>
        <v xml:space="preserve"> </v>
      </c>
      <c r="AN891" s="6" t="e">
        <f t="shared" si="351"/>
        <v>#N/A</v>
      </c>
      <c r="AO891" s="6"/>
      <c r="AP891" s="6"/>
      <c r="AQ891" s="6"/>
      <c r="AR891" s="6"/>
      <c r="AS891" s="6"/>
      <c r="AT891" s="6"/>
      <c r="AU891" s="6"/>
      <c r="AV891" s="6"/>
      <c r="AW891" s="6">
        <f t="shared" si="352"/>
        <v>0</v>
      </c>
      <c r="AX891" s="6" t="e">
        <f t="shared" si="353"/>
        <v>#N/A</v>
      </c>
      <c r="AY891" s="6" t="str">
        <f t="shared" si="354"/>
        <v/>
      </c>
      <c r="AZ891" s="6" t="str">
        <f t="shared" si="355"/>
        <v/>
      </c>
      <c r="BA891" s="6" t="str">
        <f t="shared" si="356"/>
        <v/>
      </c>
      <c r="BB891" s="6" t="str">
        <f t="shared" si="357"/>
        <v/>
      </c>
      <c r="BC891" s="40"/>
      <c r="BI891"/>
      <c r="CS891" s="286"/>
      <c r="CT891" s="288"/>
      <c r="CU891" s="331" t="str">
        <f t="shared" si="336"/>
        <v/>
      </c>
      <c r="CV891" s="1" t="str">
        <f t="shared" si="358"/>
        <v/>
      </c>
      <c r="CW891" s="1" t="str">
        <f t="shared" si="359"/>
        <v/>
      </c>
      <c r="CZ891" s="343" t="str">
        <f t="shared" si="337"/>
        <v/>
      </c>
    </row>
    <row r="892" spans="1:104" s="1" customFormat="1" ht="13.5" customHeight="1" x14ac:dyDescent="0.2">
      <c r="A892" s="61">
        <v>877</v>
      </c>
      <c r="B892" s="218"/>
      <c r="C892" s="218"/>
      <c r="D892" s="218"/>
      <c r="E892" s="218"/>
      <c r="F892" s="218"/>
      <c r="G892" s="218"/>
      <c r="H892" s="218"/>
      <c r="I892" s="218"/>
      <c r="J892" s="218"/>
      <c r="K892" s="218"/>
      <c r="L892" s="219"/>
      <c r="M892" s="218"/>
      <c r="N892" s="254"/>
      <c r="O892" s="255"/>
      <c r="P892" s="293" t="str">
        <f>IF(G892="R",IF(OR(AND(実績自動車一覧!H892=SUM(実績事業所!$B$2-1),3&lt;実績自動車一覧!I892),AND(実績自動車一覧!H892=実績事業所!$B$2,4&gt;実績自動車一覧!I892)),"新規",""),"")</f>
        <v/>
      </c>
      <c r="Q892" s="290"/>
      <c r="R892" s="259"/>
      <c r="S892" s="204"/>
      <c r="T892" s="84"/>
      <c r="U892" s="85"/>
      <c r="V892" s="86"/>
      <c r="W892" s="87"/>
      <c r="X892" s="87"/>
      <c r="Y892" s="106"/>
      <c r="Z892" s="16"/>
      <c r="AA892" s="15" t="str">
        <f t="shared" si="338"/>
        <v/>
      </c>
      <c r="AB892" s="15" t="str">
        <f t="shared" si="339"/>
        <v/>
      </c>
      <c r="AC892" s="14" t="str">
        <f t="shared" si="340"/>
        <v/>
      </c>
      <c r="AD892" s="6" t="e">
        <f t="shared" si="341"/>
        <v>#N/A</v>
      </c>
      <c r="AE892" s="6" t="e">
        <f t="shared" si="342"/>
        <v>#N/A</v>
      </c>
      <c r="AF892" s="6" t="e">
        <f t="shared" si="343"/>
        <v>#N/A</v>
      </c>
      <c r="AG892" s="6" t="str">
        <f t="shared" si="344"/>
        <v/>
      </c>
      <c r="AH892" s="6">
        <f t="shared" si="345"/>
        <v>1</v>
      </c>
      <c r="AI892" s="6" t="e">
        <f t="shared" si="346"/>
        <v>#N/A</v>
      </c>
      <c r="AJ892" s="6" t="e">
        <f t="shared" si="347"/>
        <v>#N/A</v>
      </c>
      <c r="AK892" s="6" t="e">
        <f t="shared" si="348"/>
        <v>#N/A</v>
      </c>
      <c r="AL892" s="6" t="e">
        <f t="shared" si="349"/>
        <v>#N/A</v>
      </c>
      <c r="AM892" s="7" t="str">
        <f t="shared" si="350"/>
        <v xml:space="preserve"> </v>
      </c>
      <c r="AN892" s="6" t="e">
        <f t="shared" si="351"/>
        <v>#N/A</v>
      </c>
      <c r="AO892" s="6"/>
      <c r="AP892" s="6"/>
      <c r="AQ892" s="6"/>
      <c r="AR892" s="6"/>
      <c r="AS892" s="6"/>
      <c r="AT892" s="6"/>
      <c r="AU892" s="6"/>
      <c r="AV892" s="6"/>
      <c r="AW892" s="6">
        <f t="shared" si="352"/>
        <v>0</v>
      </c>
      <c r="AX892" s="6" t="e">
        <f t="shared" si="353"/>
        <v>#N/A</v>
      </c>
      <c r="AY892" s="6" t="str">
        <f t="shared" si="354"/>
        <v/>
      </c>
      <c r="AZ892" s="6" t="str">
        <f t="shared" si="355"/>
        <v/>
      </c>
      <c r="BA892" s="6" t="str">
        <f t="shared" si="356"/>
        <v/>
      </c>
      <c r="BB892" s="6" t="str">
        <f t="shared" si="357"/>
        <v/>
      </c>
      <c r="BC892" s="40"/>
      <c r="BI892"/>
      <c r="CS892" s="286"/>
      <c r="CT892" s="288"/>
      <c r="CU892" s="331" t="str">
        <f t="shared" si="336"/>
        <v/>
      </c>
      <c r="CV892" s="1" t="str">
        <f t="shared" si="358"/>
        <v/>
      </c>
      <c r="CW892" s="1" t="str">
        <f t="shared" si="359"/>
        <v/>
      </c>
      <c r="CZ892" s="343" t="str">
        <f t="shared" si="337"/>
        <v/>
      </c>
    </row>
    <row r="893" spans="1:104" s="1" customFormat="1" ht="13.5" customHeight="1" x14ac:dyDescent="0.2">
      <c r="A893" s="61">
        <v>878</v>
      </c>
      <c r="B893" s="218"/>
      <c r="C893" s="218"/>
      <c r="D893" s="218"/>
      <c r="E893" s="218"/>
      <c r="F893" s="218"/>
      <c r="G893" s="218"/>
      <c r="H893" s="218"/>
      <c r="I893" s="218"/>
      <c r="J893" s="218"/>
      <c r="K893" s="218"/>
      <c r="L893" s="219"/>
      <c r="M893" s="218"/>
      <c r="N893" s="254"/>
      <c r="O893" s="255"/>
      <c r="P893" s="293" t="str">
        <f>IF(G893="R",IF(OR(AND(実績自動車一覧!H893=SUM(実績事業所!$B$2-1),3&lt;実績自動車一覧!I893),AND(実績自動車一覧!H893=実績事業所!$B$2,4&gt;実績自動車一覧!I893)),"新規",""),"")</f>
        <v/>
      </c>
      <c r="Q893" s="290"/>
      <c r="R893" s="259"/>
      <c r="S893" s="204"/>
      <c r="T893" s="84"/>
      <c r="U893" s="85"/>
      <c r="V893" s="86"/>
      <c r="W893" s="87"/>
      <c r="X893" s="87"/>
      <c r="Y893" s="106"/>
      <c r="Z893" s="16"/>
      <c r="AA893" s="15" t="str">
        <f t="shared" si="338"/>
        <v/>
      </c>
      <c r="AB893" s="15" t="str">
        <f t="shared" si="339"/>
        <v/>
      </c>
      <c r="AC893" s="14" t="str">
        <f t="shared" si="340"/>
        <v/>
      </c>
      <c r="AD893" s="6" t="e">
        <f t="shared" si="341"/>
        <v>#N/A</v>
      </c>
      <c r="AE893" s="6" t="e">
        <f t="shared" si="342"/>
        <v>#N/A</v>
      </c>
      <c r="AF893" s="6" t="e">
        <f t="shared" si="343"/>
        <v>#N/A</v>
      </c>
      <c r="AG893" s="6" t="str">
        <f t="shared" si="344"/>
        <v/>
      </c>
      <c r="AH893" s="6">
        <f t="shared" si="345"/>
        <v>1</v>
      </c>
      <c r="AI893" s="6" t="e">
        <f t="shared" si="346"/>
        <v>#N/A</v>
      </c>
      <c r="AJ893" s="6" t="e">
        <f t="shared" si="347"/>
        <v>#N/A</v>
      </c>
      <c r="AK893" s="6" t="e">
        <f t="shared" si="348"/>
        <v>#N/A</v>
      </c>
      <c r="AL893" s="6" t="e">
        <f t="shared" si="349"/>
        <v>#N/A</v>
      </c>
      <c r="AM893" s="7" t="str">
        <f t="shared" si="350"/>
        <v xml:space="preserve"> </v>
      </c>
      <c r="AN893" s="6" t="e">
        <f t="shared" si="351"/>
        <v>#N/A</v>
      </c>
      <c r="AO893" s="6"/>
      <c r="AP893" s="6"/>
      <c r="AQ893" s="6"/>
      <c r="AR893" s="6"/>
      <c r="AS893" s="6"/>
      <c r="AT893" s="6"/>
      <c r="AU893" s="6"/>
      <c r="AV893" s="6"/>
      <c r="AW893" s="6">
        <f t="shared" si="352"/>
        <v>0</v>
      </c>
      <c r="AX893" s="6" t="e">
        <f t="shared" si="353"/>
        <v>#N/A</v>
      </c>
      <c r="AY893" s="6" t="str">
        <f t="shared" si="354"/>
        <v/>
      </c>
      <c r="AZ893" s="6" t="str">
        <f t="shared" si="355"/>
        <v/>
      </c>
      <c r="BA893" s="6" t="str">
        <f t="shared" si="356"/>
        <v/>
      </c>
      <c r="BB893" s="6" t="str">
        <f t="shared" si="357"/>
        <v/>
      </c>
      <c r="BC893" s="40"/>
      <c r="BI893"/>
      <c r="CS893" s="286"/>
      <c r="CT893" s="288"/>
      <c r="CU893" s="331" t="str">
        <f t="shared" si="336"/>
        <v/>
      </c>
      <c r="CV893" s="1" t="str">
        <f t="shared" si="358"/>
        <v/>
      </c>
      <c r="CW893" s="1" t="str">
        <f t="shared" si="359"/>
        <v/>
      </c>
      <c r="CZ893" s="343" t="str">
        <f t="shared" si="337"/>
        <v/>
      </c>
    </row>
    <row r="894" spans="1:104" s="1" customFormat="1" ht="13.5" customHeight="1" x14ac:dyDescent="0.2">
      <c r="A894" s="61">
        <v>879</v>
      </c>
      <c r="B894" s="218"/>
      <c r="C894" s="218"/>
      <c r="D894" s="218"/>
      <c r="E894" s="218"/>
      <c r="F894" s="218"/>
      <c r="G894" s="218"/>
      <c r="H894" s="218"/>
      <c r="I894" s="218"/>
      <c r="J894" s="218"/>
      <c r="K894" s="218"/>
      <c r="L894" s="219"/>
      <c r="M894" s="218"/>
      <c r="N894" s="254"/>
      <c r="O894" s="255"/>
      <c r="P894" s="293" t="str">
        <f>IF(G894="R",IF(OR(AND(実績自動車一覧!H894=SUM(実績事業所!$B$2-1),3&lt;実績自動車一覧!I894),AND(実績自動車一覧!H894=実績事業所!$B$2,4&gt;実績自動車一覧!I894)),"新規",""),"")</f>
        <v/>
      </c>
      <c r="Q894" s="290"/>
      <c r="R894" s="259"/>
      <c r="S894" s="204"/>
      <c r="T894" s="84"/>
      <c r="U894" s="85"/>
      <c r="V894" s="86"/>
      <c r="W894" s="87"/>
      <c r="X894" s="87"/>
      <c r="Y894" s="106"/>
      <c r="Z894" s="16"/>
      <c r="AA894" s="15" t="str">
        <f t="shared" si="338"/>
        <v/>
      </c>
      <c r="AB894" s="15" t="str">
        <f t="shared" si="339"/>
        <v/>
      </c>
      <c r="AC894" s="14" t="str">
        <f t="shared" si="340"/>
        <v/>
      </c>
      <c r="AD894" s="6" t="e">
        <f t="shared" si="341"/>
        <v>#N/A</v>
      </c>
      <c r="AE894" s="6" t="e">
        <f t="shared" si="342"/>
        <v>#N/A</v>
      </c>
      <c r="AF894" s="6" t="e">
        <f t="shared" si="343"/>
        <v>#N/A</v>
      </c>
      <c r="AG894" s="6" t="str">
        <f t="shared" si="344"/>
        <v/>
      </c>
      <c r="AH894" s="6">
        <f t="shared" si="345"/>
        <v>1</v>
      </c>
      <c r="AI894" s="6" t="e">
        <f t="shared" si="346"/>
        <v>#N/A</v>
      </c>
      <c r="AJ894" s="6" t="e">
        <f t="shared" si="347"/>
        <v>#N/A</v>
      </c>
      <c r="AK894" s="6" t="e">
        <f t="shared" si="348"/>
        <v>#N/A</v>
      </c>
      <c r="AL894" s="6" t="e">
        <f t="shared" si="349"/>
        <v>#N/A</v>
      </c>
      <c r="AM894" s="7" t="str">
        <f t="shared" si="350"/>
        <v xml:space="preserve"> </v>
      </c>
      <c r="AN894" s="6" t="e">
        <f t="shared" si="351"/>
        <v>#N/A</v>
      </c>
      <c r="AO894" s="6"/>
      <c r="AP894" s="6"/>
      <c r="AQ894" s="6"/>
      <c r="AR894" s="6"/>
      <c r="AS894" s="6"/>
      <c r="AT894" s="6"/>
      <c r="AU894" s="6"/>
      <c r="AV894" s="6"/>
      <c r="AW894" s="6">
        <f t="shared" si="352"/>
        <v>0</v>
      </c>
      <c r="AX894" s="6" t="e">
        <f t="shared" si="353"/>
        <v>#N/A</v>
      </c>
      <c r="AY894" s="6" t="str">
        <f t="shared" si="354"/>
        <v/>
      </c>
      <c r="AZ894" s="6" t="str">
        <f t="shared" si="355"/>
        <v/>
      </c>
      <c r="BA894" s="6" t="str">
        <f t="shared" si="356"/>
        <v/>
      </c>
      <c r="BB894" s="6" t="str">
        <f t="shared" si="357"/>
        <v/>
      </c>
      <c r="BC894" s="40"/>
      <c r="BI894"/>
      <c r="CS894" s="286"/>
      <c r="CT894" s="288"/>
      <c r="CU894" s="331" t="str">
        <f t="shared" si="336"/>
        <v/>
      </c>
      <c r="CV894" s="1" t="str">
        <f t="shared" si="358"/>
        <v/>
      </c>
      <c r="CW894" s="1" t="str">
        <f t="shared" si="359"/>
        <v/>
      </c>
      <c r="CZ894" s="343" t="str">
        <f t="shared" si="337"/>
        <v/>
      </c>
    </row>
    <row r="895" spans="1:104" s="1" customFormat="1" ht="13.5" customHeight="1" x14ac:dyDescent="0.2">
      <c r="A895" s="61">
        <v>880</v>
      </c>
      <c r="B895" s="218"/>
      <c r="C895" s="218"/>
      <c r="D895" s="218"/>
      <c r="E895" s="218"/>
      <c r="F895" s="218"/>
      <c r="G895" s="218"/>
      <c r="H895" s="218"/>
      <c r="I895" s="218"/>
      <c r="J895" s="218"/>
      <c r="K895" s="218"/>
      <c r="L895" s="219"/>
      <c r="M895" s="218"/>
      <c r="N895" s="254"/>
      <c r="O895" s="255"/>
      <c r="P895" s="293" t="str">
        <f>IF(G895="R",IF(OR(AND(実績自動車一覧!H895=SUM(実績事業所!$B$2-1),3&lt;実績自動車一覧!I895),AND(実績自動車一覧!H895=実績事業所!$B$2,4&gt;実績自動車一覧!I895)),"新規",""),"")</f>
        <v/>
      </c>
      <c r="Q895" s="290"/>
      <c r="R895" s="259"/>
      <c r="S895" s="204"/>
      <c r="T895" s="84"/>
      <c r="U895" s="85"/>
      <c r="V895" s="86"/>
      <c r="W895" s="87"/>
      <c r="X895" s="87"/>
      <c r="Y895" s="106"/>
      <c r="Z895" s="16"/>
      <c r="AA895" s="15" t="str">
        <f t="shared" si="338"/>
        <v/>
      </c>
      <c r="AB895" s="15" t="str">
        <f t="shared" si="339"/>
        <v/>
      </c>
      <c r="AC895" s="14" t="str">
        <f t="shared" si="340"/>
        <v/>
      </c>
      <c r="AD895" s="6" t="e">
        <f t="shared" si="341"/>
        <v>#N/A</v>
      </c>
      <c r="AE895" s="6" t="e">
        <f t="shared" si="342"/>
        <v>#N/A</v>
      </c>
      <c r="AF895" s="6" t="e">
        <f t="shared" si="343"/>
        <v>#N/A</v>
      </c>
      <c r="AG895" s="6" t="str">
        <f t="shared" si="344"/>
        <v/>
      </c>
      <c r="AH895" s="6">
        <f t="shared" si="345"/>
        <v>1</v>
      </c>
      <c r="AI895" s="6" t="e">
        <f t="shared" si="346"/>
        <v>#N/A</v>
      </c>
      <c r="AJ895" s="6" t="e">
        <f t="shared" si="347"/>
        <v>#N/A</v>
      </c>
      <c r="AK895" s="6" t="e">
        <f t="shared" si="348"/>
        <v>#N/A</v>
      </c>
      <c r="AL895" s="6" t="e">
        <f t="shared" si="349"/>
        <v>#N/A</v>
      </c>
      <c r="AM895" s="7" t="str">
        <f t="shared" si="350"/>
        <v xml:space="preserve"> </v>
      </c>
      <c r="AN895" s="6" t="e">
        <f t="shared" si="351"/>
        <v>#N/A</v>
      </c>
      <c r="AO895" s="6"/>
      <c r="AP895" s="6"/>
      <c r="AQ895" s="6"/>
      <c r="AR895" s="6"/>
      <c r="AS895" s="6"/>
      <c r="AT895" s="6"/>
      <c r="AU895" s="6"/>
      <c r="AV895" s="6"/>
      <c r="AW895" s="6">
        <f t="shared" si="352"/>
        <v>0</v>
      </c>
      <c r="AX895" s="6" t="e">
        <f t="shared" si="353"/>
        <v>#N/A</v>
      </c>
      <c r="AY895" s="6" t="str">
        <f t="shared" si="354"/>
        <v/>
      </c>
      <c r="AZ895" s="6" t="str">
        <f t="shared" si="355"/>
        <v/>
      </c>
      <c r="BA895" s="6" t="str">
        <f t="shared" si="356"/>
        <v/>
      </c>
      <c r="BB895" s="6" t="str">
        <f t="shared" si="357"/>
        <v/>
      </c>
      <c r="BC895" s="40"/>
      <c r="BI895"/>
      <c r="CS895" s="286"/>
      <c r="CT895" s="288"/>
      <c r="CU895" s="331" t="str">
        <f t="shared" si="336"/>
        <v/>
      </c>
      <c r="CV895" s="1" t="str">
        <f t="shared" si="358"/>
        <v/>
      </c>
      <c r="CW895" s="1" t="str">
        <f t="shared" si="359"/>
        <v/>
      </c>
      <c r="CZ895" s="343" t="str">
        <f t="shared" si="337"/>
        <v/>
      </c>
    </row>
    <row r="896" spans="1:104" s="1" customFormat="1" ht="13.5" customHeight="1" x14ac:dyDescent="0.2">
      <c r="A896" s="61">
        <v>881</v>
      </c>
      <c r="B896" s="218"/>
      <c r="C896" s="218"/>
      <c r="D896" s="218"/>
      <c r="E896" s="218"/>
      <c r="F896" s="218"/>
      <c r="G896" s="218"/>
      <c r="H896" s="218"/>
      <c r="I896" s="218"/>
      <c r="J896" s="218"/>
      <c r="K896" s="218"/>
      <c r="L896" s="219"/>
      <c r="M896" s="218"/>
      <c r="N896" s="254"/>
      <c r="O896" s="255"/>
      <c r="P896" s="293" t="str">
        <f>IF(G896="R",IF(OR(AND(実績自動車一覧!H896=SUM(実績事業所!$B$2-1),3&lt;実績自動車一覧!I896),AND(実績自動車一覧!H896=実績事業所!$B$2,4&gt;実績自動車一覧!I896)),"新規",""),"")</f>
        <v/>
      </c>
      <c r="Q896" s="290"/>
      <c r="R896" s="259"/>
      <c r="S896" s="204"/>
      <c r="T896" s="84"/>
      <c r="U896" s="85"/>
      <c r="V896" s="86"/>
      <c r="W896" s="87"/>
      <c r="X896" s="87"/>
      <c r="Y896" s="106"/>
      <c r="Z896" s="16"/>
      <c r="AA896" s="15" t="str">
        <f t="shared" si="338"/>
        <v/>
      </c>
      <c r="AB896" s="15" t="str">
        <f t="shared" si="339"/>
        <v/>
      </c>
      <c r="AC896" s="14" t="str">
        <f t="shared" si="340"/>
        <v/>
      </c>
      <c r="AD896" s="6" t="e">
        <f t="shared" si="341"/>
        <v>#N/A</v>
      </c>
      <c r="AE896" s="6" t="e">
        <f t="shared" si="342"/>
        <v>#N/A</v>
      </c>
      <c r="AF896" s="6" t="e">
        <f t="shared" si="343"/>
        <v>#N/A</v>
      </c>
      <c r="AG896" s="6" t="str">
        <f t="shared" si="344"/>
        <v/>
      </c>
      <c r="AH896" s="6">
        <f t="shared" si="345"/>
        <v>1</v>
      </c>
      <c r="AI896" s="6" t="e">
        <f t="shared" si="346"/>
        <v>#N/A</v>
      </c>
      <c r="AJ896" s="6" t="e">
        <f t="shared" si="347"/>
        <v>#N/A</v>
      </c>
      <c r="AK896" s="6" t="e">
        <f t="shared" si="348"/>
        <v>#N/A</v>
      </c>
      <c r="AL896" s="6" t="e">
        <f t="shared" si="349"/>
        <v>#N/A</v>
      </c>
      <c r="AM896" s="7" t="str">
        <f t="shared" si="350"/>
        <v xml:space="preserve"> </v>
      </c>
      <c r="AN896" s="6" t="e">
        <f t="shared" si="351"/>
        <v>#N/A</v>
      </c>
      <c r="AO896" s="6"/>
      <c r="AP896" s="6"/>
      <c r="AQ896" s="6"/>
      <c r="AR896" s="6"/>
      <c r="AS896" s="6"/>
      <c r="AT896" s="6"/>
      <c r="AU896" s="6"/>
      <c r="AV896" s="6"/>
      <c r="AW896" s="6">
        <f t="shared" si="352"/>
        <v>0</v>
      </c>
      <c r="AX896" s="6" t="e">
        <f t="shared" si="353"/>
        <v>#N/A</v>
      </c>
      <c r="AY896" s="6" t="str">
        <f t="shared" si="354"/>
        <v/>
      </c>
      <c r="AZ896" s="6" t="str">
        <f t="shared" si="355"/>
        <v/>
      </c>
      <c r="BA896" s="6" t="str">
        <f t="shared" si="356"/>
        <v/>
      </c>
      <c r="BB896" s="6" t="str">
        <f t="shared" si="357"/>
        <v/>
      </c>
      <c r="BC896" s="40"/>
      <c r="BI896"/>
      <c r="CS896" s="286"/>
      <c r="CT896" s="288"/>
      <c r="CU896" s="331" t="str">
        <f t="shared" si="336"/>
        <v/>
      </c>
      <c r="CV896" s="1" t="str">
        <f t="shared" si="358"/>
        <v/>
      </c>
      <c r="CW896" s="1" t="str">
        <f t="shared" si="359"/>
        <v/>
      </c>
      <c r="CZ896" s="343" t="str">
        <f t="shared" si="337"/>
        <v/>
      </c>
    </row>
    <row r="897" spans="1:104" s="1" customFormat="1" ht="13.5" customHeight="1" x14ac:dyDescent="0.2">
      <c r="A897" s="61">
        <v>882</v>
      </c>
      <c r="B897" s="218"/>
      <c r="C897" s="218"/>
      <c r="D897" s="218"/>
      <c r="E897" s="218"/>
      <c r="F897" s="218"/>
      <c r="G897" s="218"/>
      <c r="H897" s="218"/>
      <c r="I897" s="218"/>
      <c r="J897" s="218"/>
      <c r="K897" s="218"/>
      <c r="L897" s="219"/>
      <c r="M897" s="218"/>
      <c r="N897" s="254"/>
      <c r="O897" s="255"/>
      <c r="P897" s="293" t="str">
        <f>IF(G897="R",IF(OR(AND(実績自動車一覧!H897=SUM(実績事業所!$B$2-1),3&lt;実績自動車一覧!I897),AND(実績自動車一覧!H897=実績事業所!$B$2,4&gt;実績自動車一覧!I897)),"新規",""),"")</f>
        <v/>
      </c>
      <c r="Q897" s="290"/>
      <c r="R897" s="259"/>
      <c r="S897" s="204"/>
      <c r="T897" s="84"/>
      <c r="U897" s="85"/>
      <c r="V897" s="86"/>
      <c r="W897" s="87"/>
      <c r="X897" s="87"/>
      <c r="Y897" s="106"/>
      <c r="Z897" s="16"/>
      <c r="AA897" s="15" t="str">
        <f t="shared" si="338"/>
        <v/>
      </c>
      <c r="AB897" s="15" t="str">
        <f t="shared" si="339"/>
        <v/>
      </c>
      <c r="AC897" s="14" t="str">
        <f t="shared" si="340"/>
        <v/>
      </c>
      <c r="AD897" s="6" t="e">
        <f t="shared" si="341"/>
        <v>#N/A</v>
      </c>
      <c r="AE897" s="6" t="e">
        <f t="shared" si="342"/>
        <v>#N/A</v>
      </c>
      <c r="AF897" s="6" t="e">
        <f t="shared" si="343"/>
        <v>#N/A</v>
      </c>
      <c r="AG897" s="6" t="str">
        <f t="shared" si="344"/>
        <v/>
      </c>
      <c r="AH897" s="6">
        <f t="shared" si="345"/>
        <v>1</v>
      </c>
      <c r="AI897" s="6" t="e">
        <f t="shared" si="346"/>
        <v>#N/A</v>
      </c>
      <c r="AJ897" s="6" t="e">
        <f t="shared" si="347"/>
        <v>#N/A</v>
      </c>
      <c r="AK897" s="6" t="e">
        <f t="shared" si="348"/>
        <v>#N/A</v>
      </c>
      <c r="AL897" s="6" t="e">
        <f t="shared" si="349"/>
        <v>#N/A</v>
      </c>
      <c r="AM897" s="7" t="str">
        <f t="shared" si="350"/>
        <v xml:space="preserve"> </v>
      </c>
      <c r="AN897" s="6" t="e">
        <f t="shared" si="351"/>
        <v>#N/A</v>
      </c>
      <c r="AO897" s="6"/>
      <c r="AP897" s="6"/>
      <c r="AQ897" s="6"/>
      <c r="AR897" s="6"/>
      <c r="AS897" s="6"/>
      <c r="AT897" s="6"/>
      <c r="AU897" s="6"/>
      <c r="AV897" s="6"/>
      <c r="AW897" s="6">
        <f t="shared" si="352"/>
        <v>0</v>
      </c>
      <c r="AX897" s="6" t="e">
        <f t="shared" si="353"/>
        <v>#N/A</v>
      </c>
      <c r="AY897" s="6" t="str">
        <f t="shared" si="354"/>
        <v/>
      </c>
      <c r="AZ897" s="6" t="str">
        <f t="shared" si="355"/>
        <v/>
      </c>
      <c r="BA897" s="6" t="str">
        <f t="shared" si="356"/>
        <v/>
      </c>
      <c r="BB897" s="6" t="str">
        <f t="shared" si="357"/>
        <v/>
      </c>
      <c r="BC897" s="40"/>
      <c r="BI897"/>
      <c r="CS897" s="286"/>
      <c r="CT897" s="288"/>
      <c r="CU897" s="331" t="str">
        <f t="shared" si="336"/>
        <v/>
      </c>
      <c r="CV897" s="1" t="str">
        <f t="shared" si="358"/>
        <v/>
      </c>
      <c r="CW897" s="1" t="str">
        <f t="shared" si="359"/>
        <v/>
      </c>
      <c r="CZ897" s="343" t="str">
        <f t="shared" si="337"/>
        <v/>
      </c>
    </row>
    <row r="898" spans="1:104" s="1" customFormat="1" ht="13.5" customHeight="1" x14ac:dyDescent="0.2">
      <c r="A898" s="61">
        <v>883</v>
      </c>
      <c r="B898" s="218"/>
      <c r="C898" s="218"/>
      <c r="D898" s="218"/>
      <c r="E898" s="218"/>
      <c r="F898" s="218"/>
      <c r="G898" s="218"/>
      <c r="H898" s="218"/>
      <c r="I898" s="218"/>
      <c r="J898" s="218"/>
      <c r="K898" s="218"/>
      <c r="L898" s="219"/>
      <c r="M898" s="218"/>
      <c r="N898" s="254"/>
      <c r="O898" s="255"/>
      <c r="P898" s="293" t="str">
        <f>IF(G898="R",IF(OR(AND(実績自動車一覧!H898=SUM(実績事業所!$B$2-1),3&lt;実績自動車一覧!I898),AND(実績自動車一覧!H898=実績事業所!$B$2,4&gt;実績自動車一覧!I898)),"新規",""),"")</f>
        <v/>
      </c>
      <c r="Q898" s="290"/>
      <c r="R898" s="259"/>
      <c r="S898" s="204"/>
      <c r="T898" s="84"/>
      <c r="U898" s="85"/>
      <c r="V898" s="86"/>
      <c r="W898" s="87"/>
      <c r="X898" s="87"/>
      <c r="Y898" s="106"/>
      <c r="Z898" s="16"/>
      <c r="AA898" s="15" t="str">
        <f t="shared" si="338"/>
        <v/>
      </c>
      <c r="AB898" s="15" t="str">
        <f t="shared" si="339"/>
        <v/>
      </c>
      <c r="AC898" s="14" t="str">
        <f t="shared" si="340"/>
        <v/>
      </c>
      <c r="AD898" s="6" t="e">
        <f t="shared" si="341"/>
        <v>#N/A</v>
      </c>
      <c r="AE898" s="6" t="e">
        <f t="shared" si="342"/>
        <v>#N/A</v>
      </c>
      <c r="AF898" s="6" t="e">
        <f t="shared" si="343"/>
        <v>#N/A</v>
      </c>
      <c r="AG898" s="6" t="str">
        <f t="shared" si="344"/>
        <v/>
      </c>
      <c r="AH898" s="6">
        <f t="shared" si="345"/>
        <v>1</v>
      </c>
      <c r="AI898" s="6" t="e">
        <f t="shared" si="346"/>
        <v>#N/A</v>
      </c>
      <c r="AJ898" s="6" t="e">
        <f t="shared" si="347"/>
        <v>#N/A</v>
      </c>
      <c r="AK898" s="6" t="e">
        <f t="shared" si="348"/>
        <v>#N/A</v>
      </c>
      <c r="AL898" s="6" t="e">
        <f t="shared" si="349"/>
        <v>#N/A</v>
      </c>
      <c r="AM898" s="7" t="str">
        <f t="shared" si="350"/>
        <v xml:space="preserve"> </v>
      </c>
      <c r="AN898" s="6" t="e">
        <f t="shared" si="351"/>
        <v>#N/A</v>
      </c>
      <c r="AO898" s="6"/>
      <c r="AP898" s="6"/>
      <c r="AQ898" s="6"/>
      <c r="AR898" s="6"/>
      <c r="AS898" s="6"/>
      <c r="AT898" s="6"/>
      <c r="AU898" s="6"/>
      <c r="AV898" s="6"/>
      <c r="AW898" s="6">
        <f t="shared" si="352"/>
        <v>0</v>
      </c>
      <c r="AX898" s="6" t="e">
        <f t="shared" si="353"/>
        <v>#N/A</v>
      </c>
      <c r="AY898" s="6" t="str">
        <f t="shared" si="354"/>
        <v/>
      </c>
      <c r="AZ898" s="6" t="str">
        <f t="shared" si="355"/>
        <v/>
      </c>
      <c r="BA898" s="6" t="str">
        <f t="shared" si="356"/>
        <v/>
      </c>
      <c r="BB898" s="6" t="str">
        <f t="shared" si="357"/>
        <v/>
      </c>
      <c r="BC898" s="40"/>
      <c r="BI898"/>
      <c r="CS898" s="286"/>
      <c r="CT898" s="288"/>
      <c r="CU898" s="331" t="str">
        <f t="shared" si="336"/>
        <v/>
      </c>
      <c r="CV898" s="1" t="str">
        <f t="shared" si="358"/>
        <v/>
      </c>
      <c r="CW898" s="1" t="str">
        <f t="shared" si="359"/>
        <v/>
      </c>
      <c r="CZ898" s="343" t="str">
        <f t="shared" si="337"/>
        <v/>
      </c>
    </row>
    <row r="899" spans="1:104" s="1" customFormat="1" ht="13.5" customHeight="1" x14ac:dyDescent="0.2">
      <c r="A899" s="61">
        <v>884</v>
      </c>
      <c r="B899" s="218"/>
      <c r="C899" s="218"/>
      <c r="D899" s="218"/>
      <c r="E899" s="218"/>
      <c r="F899" s="218"/>
      <c r="G899" s="218"/>
      <c r="H899" s="218"/>
      <c r="I899" s="218"/>
      <c r="J899" s="218"/>
      <c r="K899" s="218"/>
      <c r="L899" s="219"/>
      <c r="M899" s="218"/>
      <c r="N899" s="254"/>
      <c r="O899" s="255"/>
      <c r="P899" s="293" t="str">
        <f>IF(G899="R",IF(OR(AND(実績自動車一覧!H899=SUM(実績事業所!$B$2-1),3&lt;実績自動車一覧!I899),AND(実績自動車一覧!H899=実績事業所!$B$2,4&gt;実績自動車一覧!I899)),"新規",""),"")</f>
        <v/>
      </c>
      <c r="Q899" s="290"/>
      <c r="R899" s="259"/>
      <c r="S899" s="204"/>
      <c r="T899" s="84"/>
      <c r="U899" s="85"/>
      <c r="V899" s="86"/>
      <c r="W899" s="87"/>
      <c r="X899" s="87"/>
      <c r="Y899" s="106"/>
      <c r="Z899" s="16"/>
      <c r="AA899" s="15" t="str">
        <f t="shared" si="338"/>
        <v/>
      </c>
      <c r="AB899" s="15" t="str">
        <f t="shared" si="339"/>
        <v/>
      </c>
      <c r="AC899" s="14" t="str">
        <f t="shared" si="340"/>
        <v/>
      </c>
      <c r="AD899" s="6" t="e">
        <f t="shared" si="341"/>
        <v>#N/A</v>
      </c>
      <c r="AE899" s="6" t="e">
        <f t="shared" si="342"/>
        <v>#N/A</v>
      </c>
      <c r="AF899" s="6" t="e">
        <f t="shared" si="343"/>
        <v>#N/A</v>
      </c>
      <c r="AG899" s="6" t="str">
        <f t="shared" si="344"/>
        <v/>
      </c>
      <c r="AH899" s="6">
        <f t="shared" si="345"/>
        <v>1</v>
      </c>
      <c r="AI899" s="6" t="e">
        <f t="shared" si="346"/>
        <v>#N/A</v>
      </c>
      <c r="AJ899" s="6" t="e">
        <f t="shared" si="347"/>
        <v>#N/A</v>
      </c>
      <c r="AK899" s="6" t="e">
        <f t="shared" si="348"/>
        <v>#N/A</v>
      </c>
      <c r="AL899" s="6" t="e">
        <f t="shared" si="349"/>
        <v>#N/A</v>
      </c>
      <c r="AM899" s="7" t="str">
        <f t="shared" si="350"/>
        <v xml:space="preserve"> </v>
      </c>
      <c r="AN899" s="6" t="e">
        <f t="shared" si="351"/>
        <v>#N/A</v>
      </c>
      <c r="AO899" s="6"/>
      <c r="AP899" s="6"/>
      <c r="AQ899" s="6"/>
      <c r="AR899" s="6"/>
      <c r="AS899" s="6"/>
      <c r="AT899" s="6"/>
      <c r="AU899" s="6"/>
      <c r="AV899" s="6"/>
      <c r="AW899" s="6">
        <f t="shared" si="352"/>
        <v>0</v>
      </c>
      <c r="AX899" s="6" t="e">
        <f t="shared" si="353"/>
        <v>#N/A</v>
      </c>
      <c r="AY899" s="6" t="str">
        <f t="shared" si="354"/>
        <v/>
      </c>
      <c r="AZ899" s="6" t="str">
        <f t="shared" si="355"/>
        <v/>
      </c>
      <c r="BA899" s="6" t="str">
        <f t="shared" si="356"/>
        <v/>
      </c>
      <c r="BB899" s="6" t="str">
        <f t="shared" si="357"/>
        <v/>
      </c>
      <c r="BC899" s="40"/>
      <c r="BI899"/>
      <c r="CS899" s="286"/>
      <c r="CT899" s="288"/>
      <c r="CU899" s="331" t="str">
        <f t="shared" si="336"/>
        <v/>
      </c>
      <c r="CV899" s="1" t="str">
        <f t="shared" si="358"/>
        <v/>
      </c>
      <c r="CW899" s="1" t="str">
        <f t="shared" si="359"/>
        <v/>
      </c>
      <c r="CZ899" s="343" t="str">
        <f t="shared" si="337"/>
        <v/>
      </c>
    </row>
    <row r="900" spans="1:104" s="1" customFormat="1" ht="13.5" customHeight="1" x14ac:dyDescent="0.2">
      <c r="A900" s="61">
        <v>885</v>
      </c>
      <c r="B900" s="218"/>
      <c r="C900" s="218"/>
      <c r="D900" s="218"/>
      <c r="E900" s="218"/>
      <c r="F900" s="218"/>
      <c r="G900" s="218"/>
      <c r="H900" s="218"/>
      <c r="I900" s="218"/>
      <c r="J900" s="218"/>
      <c r="K900" s="218"/>
      <c r="L900" s="219"/>
      <c r="M900" s="218"/>
      <c r="N900" s="254"/>
      <c r="O900" s="255"/>
      <c r="P900" s="293" t="str">
        <f>IF(G900="R",IF(OR(AND(実績自動車一覧!H900=SUM(実績事業所!$B$2-1),3&lt;実績自動車一覧!I900),AND(実績自動車一覧!H900=実績事業所!$B$2,4&gt;実績自動車一覧!I900)),"新規",""),"")</f>
        <v/>
      </c>
      <c r="Q900" s="290"/>
      <c r="R900" s="259"/>
      <c r="S900" s="204"/>
      <c r="T900" s="84"/>
      <c r="U900" s="85"/>
      <c r="V900" s="86"/>
      <c r="W900" s="87"/>
      <c r="X900" s="87"/>
      <c r="Y900" s="106"/>
      <c r="Z900" s="16"/>
      <c r="AA900" s="15" t="str">
        <f t="shared" si="338"/>
        <v/>
      </c>
      <c r="AB900" s="15" t="str">
        <f t="shared" si="339"/>
        <v/>
      </c>
      <c r="AC900" s="14" t="str">
        <f t="shared" si="340"/>
        <v/>
      </c>
      <c r="AD900" s="6" t="e">
        <f t="shared" si="341"/>
        <v>#N/A</v>
      </c>
      <c r="AE900" s="6" t="e">
        <f t="shared" si="342"/>
        <v>#N/A</v>
      </c>
      <c r="AF900" s="6" t="e">
        <f t="shared" si="343"/>
        <v>#N/A</v>
      </c>
      <c r="AG900" s="6" t="str">
        <f t="shared" si="344"/>
        <v/>
      </c>
      <c r="AH900" s="6">
        <f t="shared" si="345"/>
        <v>1</v>
      </c>
      <c r="AI900" s="6" t="e">
        <f t="shared" si="346"/>
        <v>#N/A</v>
      </c>
      <c r="AJ900" s="6" t="e">
        <f t="shared" si="347"/>
        <v>#N/A</v>
      </c>
      <c r="AK900" s="6" t="e">
        <f t="shared" si="348"/>
        <v>#N/A</v>
      </c>
      <c r="AL900" s="6" t="e">
        <f t="shared" si="349"/>
        <v>#N/A</v>
      </c>
      <c r="AM900" s="7" t="str">
        <f t="shared" si="350"/>
        <v xml:space="preserve"> </v>
      </c>
      <c r="AN900" s="6" t="e">
        <f t="shared" si="351"/>
        <v>#N/A</v>
      </c>
      <c r="AO900" s="6"/>
      <c r="AP900" s="6"/>
      <c r="AQ900" s="6"/>
      <c r="AR900" s="6"/>
      <c r="AS900" s="6"/>
      <c r="AT900" s="6"/>
      <c r="AU900" s="6"/>
      <c r="AV900" s="6"/>
      <c r="AW900" s="6">
        <f t="shared" si="352"/>
        <v>0</v>
      </c>
      <c r="AX900" s="6" t="e">
        <f t="shared" si="353"/>
        <v>#N/A</v>
      </c>
      <c r="AY900" s="6" t="str">
        <f t="shared" si="354"/>
        <v/>
      </c>
      <c r="AZ900" s="6" t="str">
        <f t="shared" si="355"/>
        <v/>
      </c>
      <c r="BA900" s="6" t="str">
        <f t="shared" si="356"/>
        <v/>
      </c>
      <c r="BB900" s="6" t="str">
        <f t="shared" si="357"/>
        <v/>
      </c>
      <c r="BC900" s="40"/>
      <c r="BI900"/>
      <c r="CS900" s="286"/>
      <c r="CT900" s="288"/>
      <c r="CU900" s="331" t="str">
        <f t="shared" si="336"/>
        <v/>
      </c>
      <c r="CV900" s="1" t="str">
        <f t="shared" si="358"/>
        <v/>
      </c>
      <c r="CW900" s="1" t="str">
        <f t="shared" si="359"/>
        <v/>
      </c>
      <c r="CZ900" s="343" t="str">
        <f t="shared" si="337"/>
        <v/>
      </c>
    </row>
    <row r="901" spans="1:104" s="1" customFormat="1" ht="13.5" customHeight="1" x14ac:dyDescent="0.2">
      <c r="A901" s="61">
        <v>886</v>
      </c>
      <c r="B901" s="218"/>
      <c r="C901" s="218"/>
      <c r="D901" s="218"/>
      <c r="E901" s="218"/>
      <c r="F901" s="218"/>
      <c r="G901" s="218"/>
      <c r="H901" s="218"/>
      <c r="I901" s="218"/>
      <c r="J901" s="218"/>
      <c r="K901" s="218"/>
      <c r="L901" s="219"/>
      <c r="M901" s="218"/>
      <c r="N901" s="254"/>
      <c r="O901" s="255"/>
      <c r="P901" s="293" t="str">
        <f>IF(G901="R",IF(OR(AND(実績自動車一覧!H901=SUM(実績事業所!$B$2-1),3&lt;実績自動車一覧!I901),AND(実績自動車一覧!H901=実績事業所!$B$2,4&gt;実績自動車一覧!I901)),"新規",""),"")</f>
        <v/>
      </c>
      <c r="Q901" s="290"/>
      <c r="R901" s="259"/>
      <c r="S901" s="204"/>
      <c r="T901" s="84"/>
      <c r="U901" s="85"/>
      <c r="V901" s="86"/>
      <c r="W901" s="87"/>
      <c r="X901" s="87"/>
      <c r="Y901" s="106"/>
      <c r="Z901" s="16"/>
      <c r="AA901" s="15" t="str">
        <f t="shared" si="338"/>
        <v/>
      </c>
      <c r="AB901" s="15" t="str">
        <f t="shared" si="339"/>
        <v/>
      </c>
      <c r="AC901" s="14" t="str">
        <f t="shared" si="340"/>
        <v/>
      </c>
      <c r="AD901" s="6" t="e">
        <f t="shared" si="341"/>
        <v>#N/A</v>
      </c>
      <c r="AE901" s="6" t="e">
        <f t="shared" si="342"/>
        <v>#N/A</v>
      </c>
      <c r="AF901" s="6" t="e">
        <f t="shared" si="343"/>
        <v>#N/A</v>
      </c>
      <c r="AG901" s="6" t="str">
        <f t="shared" si="344"/>
        <v/>
      </c>
      <c r="AH901" s="6">
        <f t="shared" si="345"/>
        <v>1</v>
      </c>
      <c r="AI901" s="6" t="e">
        <f t="shared" si="346"/>
        <v>#N/A</v>
      </c>
      <c r="AJ901" s="6" t="e">
        <f t="shared" si="347"/>
        <v>#N/A</v>
      </c>
      <c r="AK901" s="6" t="e">
        <f t="shared" si="348"/>
        <v>#N/A</v>
      </c>
      <c r="AL901" s="6" t="e">
        <f t="shared" si="349"/>
        <v>#N/A</v>
      </c>
      <c r="AM901" s="7" t="str">
        <f t="shared" si="350"/>
        <v xml:space="preserve"> </v>
      </c>
      <c r="AN901" s="6" t="e">
        <f t="shared" si="351"/>
        <v>#N/A</v>
      </c>
      <c r="AO901" s="6"/>
      <c r="AP901" s="6"/>
      <c r="AQ901" s="6"/>
      <c r="AR901" s="6"/>
      <c r="AS901" s="6"/>
      <c r="AT901" s="6"/>
      <c r="AU901" s="6"/>
      <c r="AV901" s="6"/>
      <c r="AW901" s="6">
        <f t="shared" si="352"/>
        <v>0</v>
      </c>
      <c r="AX901" s="6" t="e">
        <f t="shared" si="353"/>
        <v>#N/A</v>
      </c>
      <c r="AY901" s="6" t="str">
        <f t="shared" si="354"/>
        <v/>
      </c>
      <c r="AZ901" s="6" t="str">
        <f t="shared" si="355"/>
        <v/>
      </c>
      <c r="BA901" s="6" t="str">
        <f t="shared" si="356"/>
        <v/>
      </c>
      <c r="BB901" s="6" t="str">
        <f t="shared" si="357"/>
        <v/>
      </c>
      <c r="BC901" s="40"/>
      <c r="BI901"/>
      <c r="CS901" s="286"/>
      <c r="CT901" s="288"/>
      <c r="CU901" s="331" t="str">
        <f t="shared" si="336"/>
        <v/>
      </c>
      <c r="CV901" s="1" t="str">
        <f t="shared" si="358"/>
        <v/>
      </c>
      <c r="CW901" s="1" t="str">
        <f t="shared" si="359"/>
        <v/>
      </c>
      <c r="CZ901" s="343" t="str">
        <f t="shared" si="337"/>
        <v/>
      </c>
    </row>
    <row r="902" spans="1:104" s="1" customFormat="1" ht="13.5" customHeight="1" x14ac:dyDescent="0.2">
      <c r="A902" s="61">
        <v>887</v>
      </c>
      <c r="B902" s="218"/>
      <c r="C902" s="218"/>
      <c r="D902" s="218"/>
      <c r="E902" s="218"/>
      <c r="F902" s="218"/>
      <c r="G902" s="218"/>
      <c r="H902" s="218"/>
      <c r="I902" s="218"/>
      <c r="J902" s="218"/>
      <c r="K902" s="218"/>
      <c r="L902" s="219"/>
      <c r="M902" s="218"/>
      <c r="N902" s="254"/>
      <c r="O902" s="255"/>
      <c r="P902" s="293" t="str">
        <f>IF(G902="R",IF(OR(AND(実績自動車一覧!H902=SUM(実績事業所!$B$2-1),3&lt;実績自動車一覧!I902),AND(実績自動車一覧!H902=実績事業所!$B$2,4&gt;実績自動車一覧!I902)),"新規",""),"")</f>
        <v/>
      </c>
      <c r="Q902" s="290"/>
      <c r="R902" s="259"/>
      <c r="S902" s="204"/>
      <c r="T902" s="84"/>
      <c r="U902" s="85"/>
      <c r="V902" s="86"/>
      <c r="W902" s="87"/>
      <c r="X902" s="87"/>
      <c r="Y902" s="106"/>
      <c r="Z902" s="16"/>
      <c r="AA902" s="15" t="str">
        <f t="shared" si="338"/>
        <v/>
      </c>
      <c r="AB902" s="15" t="str">
        <f t="shared" si="339"/>
        <v/>
      </c>
      <c r="AC902" s="14" t="str">
        <f t="shared" si="340"/>
        <v/>
      </c>
      <c r="AD902" s="6" t="e">
        <f t="shared" si="341"/>
        <v>#N/A</v>
      </c>
      <c r="AE902" s="6" t="e">
        <f t="shared" si="342"/>
        <v>#N/A</v>
      </c>
      <c r="AF902" s="6" t="e">
        <f t="shared" si="343"/>
        <v>#N/A</v>
      </c>
      <c r="AG902" s="6" t="str">
        <f t="shared" si="344"/>
        <v/>
      </c>
      <c r="AH902" s="6">
        <f t="shared" si="345"/>
        <v>1</v>
      </c>
      <c r="AI902" s="6" t="e">
        <f t="shared" si="346"/>
        <v>#N/A</v>
      </c>
      <c r="AJ902" s="6" t="e">
        <f t="shared" si="347"/>
        <v>#N/A</v>
      </c>
      <c r="AK902" s="6" t="e">
        <f t="shared" si="348"/>
        <v>#N/A</v>
      </c>
      <c r="AL902" s="6" t="e">
        <f t="shared" si="349"/>
        <v>#N/A</v>
      </c>
      <c r="AM902" s="7" t="str">
        <f t="shared" si="350"/>
        <v xml:space="preserve"> </v>
      </c>
      <c r="AN902" s="6" t="e">
        <f t="shared" si="351"/>
        <v>#N/A</v>
      </c>
      <c r="AO902" s="6"/>
      <c r="AP902" s="6"/>
      <c r="AQ902" s="6"/>
      <c r="AR902" s="6"/>
      <c r="AS902" s="6"/>
      <c r="AT902" s="6"/>
      <c r="AU902" s="6"/>
      <c r="AV902" s="6"/>
      <c r="AW902" s="6">
        <f t="shared" si="352"/>
        <v>0</v>
      </c>
      <c r="AX902" s="6" t="e">
        <f t="shared" si="353"/>
        <v>#N/A</v>
      </c>
      <c r="AY902" s="6" t="str">
        <f t="shared" si="354"/>
        <v/>
      </c>
      <c r="AZ902" s="6" t="str">
        <f t="shared" si="355"/>
        <v/>
      </c>
      <c r="BA902" s="6" t="str">
        <f t="shared" si="356"/>
        <v/>
      </c>
      <c r="BB902" s="6" t="str">
        <f t="shared" si="357"/>
        <v/>
      </c>
      <c r="BC902" s="40"/>
      <c r="BI902"/>
      <c r="CS902" s="286"/>
      <c r="CT902" s="288"/>
      <c r="CU902" s="331" t="str">
        <f t="shared" si="336"/>
        <v/>
      </c>
      <c r="CV902" s="1" t="str">
        <f t="shared" si="358"/>
        <v/>
      </c>
      <c r="CW902" s="1" t="str">
        <f t="shared" si="359"/>
        <v/>
      </c>
      <c r="CZ902" s="343" t="str">
        <f t="shared" si="337"/>
        <v/>
      </c>
    </row>
    <row r="903" spans="1:104" s="1" customFormat="1" ht="13.5" customHeight="1" x14ac:dyDescent="0.2">
      <c r="A903" s="61">
        <v>888</v>
      </c>
      <c r="B903" s="218"/>
      <c r="C903" s="218"/>
      <c r="D903" s="218"/>
      <c r="E903" s="218"/>
      <c r="F903" s="218"/>
      <c r="G903" s="218"/>
      <c r="H903" s="218"/>
      <c r="I903" s="218"/>
      <c r="J903" s="218"/>
      <c r="K903" s="218"/>
      <c r="L903" s="219"/>
      <c r="M903" s="218"/>
      <c r="N903" s="254"/>
      <c r="O903" s="255"/>
      <c r="P903" s="293" t="str">
        <f>IF(G903="R",IF(OR(AND(実績自動車一覧!H903=SUM(実績事業所!$B$2-1),3&lt;実績自動車一覧!I903),AND(実績自動車一覧!H903=実績事業所!$B$2,4&gt;実績自動車一覧!I903)),"新規",""),"")</f>
        <v/>
      </c>
      <c r="Q903" s="290"/>
      <c r="R903" s="259"/>
      <c r="S903" s="204"/>
      <c r="T903" s="84"/>
      <c r="U903" s="85"/>
      <c r="V903" s="86"/>
      <c r="W903" s="87"/>
      <c r="X903" s="87"/>
      <c r="Y903" s="106"/>
      <c r="Z903" s="16"/>
      <c r="AA903" s="15" t="str">
        <f t="shared" si="338"/>
        <v/>
      </c>
      <c r="AB903" s="15" t="str">
        <f t="shared" si="339"/>
        <v/>
      </c>
      <c r="AC903" s="14" t="str">
        <f t="shared" si="340"/>
        <v/>
      </c>
      <c r="AD903" s="6" t="e">
        <f t="shared" si="341"/>
        <v>#N/A</v>
      </c>
      <c r="AE903" s="6" t="e">
        <f t="shared" si="342"/>
        <v>#N/A</v>
      </c>
      <c r="AF903" s="6" t="e">
        <f t="shared" si="343"/>
        <v>#N/A</v>
      </c>
      <c r="AG903" s="6" t="str">
        <f t="shared" si="344"/>
        <v/>
      </c>
      <c r="AH903" s="6">
        <f t="shared" si="345"/>
        <v>1</v>
      </c>
      <c r="AI903" s="6" t="e">
        <f t="shared" si="346"/>
        <v>#N/A</v>
      </c>
      <c r="AJ903" s="6" t="e">
        <f t="shared" si="347"/>
        <v>#N/A</v>
      </c>
      <c r="AK903" s="6" t="e">
        <f t="shared" si="348"/>
        <v>#N/A</v>
      </c>
      <c r="AL903" s="6" t="e">
        <f t="shared" si="349"/>
        <v>#N/A</v>
      </c>
      <c r="AM903" s="7" t="str">
        <f t="shared" si="350"/>
        <v xml:space="preserve"> </v>
      </c>
      <c r="AN903" s="6" t="e">
        <f t="shared" si="351"/>
        <v>#N/A</v>
      </c>
      <c r="AO903" s="6"/>
      <c r="AP903" s="6"/>
      <c r="AQ903" s="6"/>
      <c r="AR903" s="6"/>
      <c r="AS903" s="6"/>
      <c r="AT903" s="6"/>
      <c r="AU903" s="6"/>
      <c r="AV903" s="6"/>
      <c r="AW903" s="6">
        <f t="shared" si="352"/>
        <v>0</v>
      </c>
      <c r="AX903" s="6" t="e">
        <f t="shared" si="353"/>
        <v>#N/A</v>
      </c>
      <c r="AY903" s="6" t="str">
        <f t="shared" si="354"/>
        <v/>
      </c>
      <c r="AZ903" s="6" t="str">
        <f t="shared" si="355"/>
        <v/>
      </c>
      <c r="BA903" s="6" t="str">
        <f t="shared" si="356"/>
        <v/>
      </c>
      <c r="BB903" s="6" t="str">
        <f t="shared" si="357"/>
        <v/>
      </c>
      <c r="BC903" s="40"/>
      <c r="BI903"/>
      <c r="CS903" s="286"/>
      <c r="CT903" s="288"/>
      <c r="CU903" s="331" t="str">
        <f t="shared" si="336"/>
        <v/>
      </c>
      <c r="CV903" s="1" t="str">
        <f t="shared" si="358"/>
        <v/>
      </c>
      <c r="CW903" s="1" t="str">
        <f t="shared" si="359"/>
        <v/>
      </c>
      <c r="CZ903" s="343" t="str">
        <f t="shared" si="337"/>
        <v/>
      </c>
    </row>
    <row r="904" spans="1:104" s="1" customFormat="1" ht="13.5" customHeight="1" x14ac:dyDescent="0.2">
      <c r="A904" s="61">
        <v>889</v>
      </c>
      <c r="B904" s="218"/>
      <c r="C904" s="218"/>
      <c r="D904" s="218"/>
      <c r="E904" s="218"/>
      <c r="F904" s="218"/>
      <c r="G904" s="218"/>
      <c r="H904" s="218"/>
      <c r="I904" s="218"/>
      <c r="J904" s="218"/>
      <c r="K904" s="218"/>
      <c r="L904" s="219"/>
      <c r="M904" s="218"/>
      <c r="N904" s="254"/>
      <c r="O904" s="255"/>
      <c r="P904" s="293" t="str">
        <f>IF(G904="R",IF(OR(AND(実績自動車一覧!H904=SUM(実績事業所!$B$2-1),3&lt;実績自動車一覧!I904),AND(実績自動車一覧!H904=実績事業所!$B$2,4&gt;実績自動車一覧!I904)),"新規",""),"")</f>
        <v/>
      </c>
      <c r="Q904" s="290"/>
      <c r="R904" s="259"/>
      <c r="S904" s="204"/>
      <c r="T904" s="84"/>
      <c r="U904" s="85"/>
      <c r="V904" s="86"/>
      <c r="W904" s="87"/>
      <c r="X904" s="87"/>
      <c r="Y904" s="106"/>
      <c r="Z904" s="16"/>
      <c r="AA904" s="15" t="str">
        <f t="shared" si="338"/>
        <v/>
      </c>
      <c r="AB904" s="15" t="str">
        <f t="shared" si="339"/>
        <v/>
      </c>
      <c r="AC904" s="14" t="str">
        <f t="shared" si="340"/>
        <v/>
      </c>
      <c r="AD904" s="6" t="e">
        <f t="shared" si="341"/>
        <v>#N/A</v>
      </c>
      <c r="AE904" s="6" t="e">
        <f t="shared" si="342"/>
        <v>#N/A</v>
      </c>
      <c r="AF904" s="6" t="e">
        <f t="shared" si="343"/>
        <v>#N/A</v>
      </c>
      <c r="AG904" s="6" t="str">
        <f t="shared" si="344"/>
        <v/>
      </c>
      <c r="AH904" s="6">
        <f t="shared" si="345"/>
        <v>1</v>
      </c>
      <c r="AI904" s="6" t="e">
        <f t="shared" si="346"/>
        <v>#N/A</v>
      </c>
      <c r="AJ904" s="6" t="e">
        <f t="shared" si="347"/>
        <v>#N/A</v>
      </c>
      <c r="AK904" s="6" t="e">
        <f t="shared" si="348"/>
        <v>#N/A</v>
      </c>
      <c r="AL904" s="6" t="e">
        <f t="shared" si="349"/>
        <v>#N/A</v>
      </c>
      <c r="AM904" s="7" t="str">
        <f t="shared" si="350"/>
        <v xml:space="preserve"> </v>
      </c>
      <c r="AN904" s="6" t="e">
        <f t="shared" si="351"/>
        <v>#N/A</v>
      </c>
      <c r="AO904" s="6"/>
      <c r="AP904" s="6"/>
      <c r="AQ904" s="6"/>
      <c r="AR904" s="6"/>
      <c r="AS904" s="6"/>
      <c r="AT904" s="6"/>
      <c r="AU904" s="6"/>
      <c r="AV904" s="6"/>
      <c r="AW904" s="6">
        <f t="shared" si="352"/>
        <v>0</v>
      </c>
      <c r="AX904" s="6" t="e">
        <f t="shared" si="353"/>
        <v>#N/A</v>
      </c>
      <c r="AY904" s="6" t="str">
        <f t="shared" si="354"/>
        <v/>
      </c>
      <c r="AZ904" s="6" t="str">
        <f t="shared" si="355"/>
        <v/>
      </c>
      <c r="BA904" s="6" t="str">
        <f t="shared" si="356"/>
        <v/>
      </c>
      <c r="BB904" s="6" t="str">
        <f t="shared" si="357"/>
        <v/>
      </c>
      <c r="BC904" s="40"/>
      <c r="BI904"/>
      <c r="CS904" s="286"/>
      <c r="CT904" s="288"/>
      <c r="CU904" s="331" t="str">
        <f t="shared" si="336"/>
        <v/>
      </c>
      <c r="CV904" s="1" t="str">
        <f t="shared" si="358"/>
        <v/>
      </c>
      <c r="CW904" s="1" t="str">
        <f t="shared" si="359"/>
        <v/>
      </c>
      <c r="CZ904" s="343" t="str">
        <f t="shared" si="337"/>
        <v/>
      </c>
    </row>
    <row r="905" spans="1:104" s="1" customFormat="1" ht="13.5" customHeight="1" x14ac:dyDescent="0.2">
      <c r="A905" s="61">
        <v>890</v>
      </c>
      <c r="B905" s="218"/>
      <c r="C905" s="218"/>
      <c r="D905" s="218"/>
      <c r="E905" s="218"/>
      <c r="F905" s="218"/>
      <c r="G905" s="218"/>
      <c r="H905" s="218"/>
      <c r="I905" s="218"/>
      <c r="J905" s="218"/>
      <c r="K905" s="218"/>
      <c r="L905" s="219"/>
      <c r="M905" s="218"/>
      <c r="N905" s="254"/>
      <c r="O905" s="255"/>
      <c r="P905" s="293" t="str">
        <f>IF(G905="R",IF(OR(AND(実績自動車一覧!H905=SUM(実績事業所!$B$2-1),3&lt;実績自動車一覧!I905),AND(実績自動車一覧!H905=実績事業所!$B$2,4&gt;実績自動車一覧!I905)),"新規",""),"")</f>
        <v/>
      </c>
      <c r="Q905" s="290"/>
      <c r="R905" s="259"/>
      <c r="S905" s="204"/>
      <c r="T905" s="84"/>
      <c r="U905" s="85"/>
      <c r="V905" s="86"/>
      <c r="W905" s="87"/>
      <c r="X905" s="87"/>
      <c r="Y905" s="106"/>
      <c r="Z905" s="16"/>
      <c r="AA905" s="15" t="str">
        <f t="shared" si="338"/>
        <v/>
      </c>
      <c r="AB905" s="15" t="str">
        <f t="shared" si="339"/>
        <v/>
      </c>
      <c r="AC905" s="14" t="str">
        <f t="shared" si="340"/>
        <v/>
      </c>
      <c r="AD905" s="6" t="e">
        <f t="shared" si="341"/>
        <v>#N/A</v>
      </c>
      <c r="AE905" s="6" t="e">
        <f t="shared" si="342"/>
        <v>#N/A</v>
      </c>
      <c r="AF905" s="6" t="e">
        <f t="shared" si="343"/>
        <v>#N/A</v>
      </c>
      <c r="AG905" s="6" t="str">
        <f t="shared" si="344"/>
        <v/>
      </c>
      <c r="AH905" s="6">
        <f t="shared" si="345"/>
        <v>1</v>
      </c>
      <c r="AI905" s="6" t="e">
        <f t="shared" si="346"/>
        <v>#N/A</v>
      </c>
      <c r="AJ905" s="6" t="e">
        <f t="shared" si="347"/>
        <v>#N/A</v>
      </c>
      <c r="AK905" s="6" t="e">
        <f t="shared" si="348"/>
        <v>#N/A</v>
      </c>
      <c r="AL905" s="6" t="e">
        <f t="shared" si="349"/>
        <v>#N/A</v>
      </c>
      <c r="AM905" s="7" t="str">
        <f t="shared" si="350"/>
        <v xml:space="preserve"> </v>
      </c>
      <c r="AN905" s="6" t="e">
        <f t="shared" si="351"/>
        <v>#N/A</v>
      </c>
      <c r="AO905" s="6"/>
      <c r="AP905" s="6"/>
      <c r="AQ905" s="6"/>
      <c r="AR905" s="6"/>
      <c r="AS905" s="6"/>
      <c r="AT905" s="6"/>
      <c r="AU905" s="6"/>
      <c r="AV905" s="6"/>
      <c r="AW905" s="6">
        <f t="shared" si="352"/>
        <v>0</v>
      </c>
      <c r="AX905" s="6" t="e">
        <f t="shared" si="353"/>
        <v>#N/A</v>
      </c>
      <c r="AY905" s="6" t="str">
        <f t="shared" si="354"/>
        <v/>
      </c>
      <c r="AZ905" s="6" t="str">
        <f t="shared" si="355"/>
        <v/>
      </c>
      <c r="BA905" s="6" t="str">
        <f t="shared" si="356"/>
        <v/>
      </c>
      <c r="BB905" s="6" t="str">
        <f t="shared" si="357"/>
        <v/>
      </c>
      <c r="BC905" s="40"/>
      <c r="BI905"/>
      <c r="CS905" s="286"/>
      <c r="CT905" s="288"/>
      <c r="CU905" s="331" t="str">
        <f t="shared" si="336"/>
        <v/>
      </c>
      <c r="CV905" s="1" t="str">
        <f t="shared" si="358"/>
        <v/>
      </c>
      <c r="CW905" s="1" t="str">
        <f t="shared" si="359"/>
        <v/>
      </c>
      <c r="CZ905" s="343" t="str">
        <f t="shared" si="337"/>
        <v/>
      </c>
    </row>
    <row r="906" spans="1:104" s="1" customFormat="1" ht="13.5" customHeight="1" x14ac:dyDescent="0.2">
      <c r="A906" s="61">
        <v>891</v>
      </c>
      <c r="B906" s="218"/>
      <c r="C906" s="218"/>
      <c r="D906" s="218"/>
      <c r="E906" s="218"/>
      <c r="F906" s="218"/>
      <c r="G906" s="218"/>
      <c r="H906" s="218"/>
      <c r="I906" s="218"/>
      <c r="J906" s="218"/>
      <c r="K906" s="218"/>
      <c r="L906" s="219"/>
      <c r="M906" s="218"/>
      <c r="N906" s="254"/>
      <c r="O906" s="255"/>
      <c r="P906" s="293" t="str">
        <f>IF(G906="R",IF(OR(AND(実績自動車一覧!H906=SUM(実績事業所!$B$2-1),3&lt;実績自動車一覧!I906),AND(実績自動車一覧!H906=実績事業所!$B$2,4&gt;実績自動車一覧!I906)),"新規",""),"")</f>
        <v/>
      </c>
      <c r="Q906" s="290"/>
      <c r="R906" s="259"/>
      <c r="S906" s="204"/>
      <c r="T906" s="84"/>
      <c r="U906" s="85"/>
      <c r="V906" s="86"/>
      <c r="W906" s="87"/>
      <c r="X906" s="87"/>
      <c r="Y906" s="106"/>
      <c r="Z906" s="16"/>
      <c r="AA906" s="15" t="str">
        <f t="shared" si="338"/>
        <v/>
      </c>
      <c r="AB906" s="15" t="str">
        <f t="shared" si="339"/>
        <v/>
      </c>
      <c r="AC906" s="14" t="str">
        <f t="shared" si="340"/>
        <v/>
      </c>
      <c r="AD906" s="6" t="e">
        <f t="shared" si="341"/>
        <v>#N/A</v>
      </c>
      <c r="AE906" s="6" t="e">
        <f t="shared" si="342"/>
        <v>#N/A</v>
      </c>
      <c r="AF906" s="6" t="e">
        <f t="shared" si="343"/>
        <v>#N/A</v>
      </c>
      <c r="AG906" s="6" t="str">
        <f t="shared" si="344"/>
        <v/>
      </c>
      <c r="AH906" s="6">
        <f t="shared" si="345"/>
        <v>1</v>
      </c>
      <c r="AI906" s="6" t="e">
        <f t="shared" si="346"/>
        <v>#N/A</v>
      </c>
      <c r="AJ906" s="6" t="e">
        <f t="shared" si="347"/>
        <v>#N/A</v>
      </c>
      <c r="AK906" s="6" t="e">
        <f t="shared" si="348"/>
        <v>#N/A</v>
      </c>
      <c r="AL906" s="6" t="e">
        <f t="shared" si="349"/>
        <v>#N/A</v>
      </c>
      <c r="AM906" s="7" t="str">
        <f t="shared" si="350"/>
        <v xml:space="preserve"> </v>
      </c>
      <c r="AN906" s="6" t="e">
        <f t="shared" si="351"/>
        <v>#N/A</v>
      </c>
      <c r="AO906" s="6"/>
      <c r="AP906" s="6"/>
      <c r="AQ906" s="6"/>
      <c r="AR906" s="6"/>
      <c r="AS906" s="6"/>
      <c r="AT906" s="6"/>
      <c r="AU906" s="6"/>
      <c r="AV906" s="6"/>
      <c r="AW906" s="6">
        <f t="shared" si="352"/>
        <v>0</v>
      </c>
      <c r="AX906" s="6" t="e">
        <f t="shared" si="353"/>
        <v>#N/A</v>
      </c>
      <c r="AY906" s="6" t="str">
        <f t="shared" si="354"/>
        <v/>
      </c>
      <c r="AZ906" s="6" t="str">
        <f t="shared" si="355"/>
        <v/>
      </c>
      <c r="BA906" s="6" t="str">
        <f t="shared" si="356"/>
        <v/>
      </c>
      <c r="BB906" s="6" t="str">
        <f t="shared" si="357"/>
        <v/>
      </c>
      <c r="BC906" s="40"/>
      <c r="BI906"/>
      <c r="CS906" s="286"/>
      <c r="CT906" s="288"/>
      <c r="CU906" s="331" t="str">
        <f t="shared" si="336"/>
        <v/>
      </c>
      <c r="CV906" s="1" t="str">
        <f t="shared" si="358"/>
        <v/>
      </c>
      <c r="CW906" s="1" t="str">
        <f t="shared" si="359"/>
        <v/>
      </c>
      <c r="CZ906" s="343" t="str">
        <f t="shared" si="337"/>
        <v/>
      </c>
    </row>
    <row r="907" spans="1:104" s="1" customFormat="1" ht="13.5" customHeight="1" x14ac:dyDescent="0.2">
      <c r="A907" s="61">
        <v>892</v>
      </c>
      <c r="B907" s="218"/>
      <c r="C907" s="218"/>
      <c r="D907" s="218"/>
      <c r="E907" s="218"/>
      <c r="F907" s="218"/>
      <c r="G907" s="218"/>
      <c r="H907" s="218"/>
      <c r="I907" s="218"/>
      <c r="J907" s="218"/>
      <c r="K907" s="218"/>
      <c r="L907" s="219"/>
      <c r="M907" s="218"/>
      <c r="N907" s="254"/>
      <c r="O907" s="255"/>
      <c r="P907" s="293" t="str">
        <f>IF(G907="R",IF(OR(AND(実績自動車一覧!H907=SUM(実績事業所!$B$2-1),3&lt;実績自動車一覧!I907),AND(実績自動車一覧!H907=実績事業所!$B$2,4&gt;実績自動車一覧!I907)),"新規",""),"")</f>
        <v/>
      </c>
      <c r="Q907" s="290"/>
      <c r="R907" s="259"/>
      <c r="S907" s="204"/>
      <c r="T907" s="84"/>
      <c r="U907" s="85"/>
      <c r="V907" s="86"/>
      <c r="W907" s="87"/>
      <c r="X907" s="87"/>
      <c r="Y907" s="106"/>
      <c r="Z907" s="16"/>
      <c r="AA907" s="15" t="str">
        <f t="shared" si="338"/>
        <v/>
      </c>
      <c r="AB907" s="15" t="str">
        <f t="shared" si="339"/>
        <v/>
      </c>
      <c r="AC907" s="14" t="str">
        <f t="shared" si="340"/>
        <v/>
      </c>
      <c r="AD907" s="6" t="e">
        <f t="shared" si="341"/>
        <v>#N/A</v>
      </c>
      <c r="AE907" s="6" t="e">
        <f t="shared" si="342"/>
        <v>#N/A</v>
      </c>
      <c r="AF907" s="6" t="e">
        <f t="shared" si="343"/>
        <v>#N/A</v>
      </c>
      <c r="AG907" s="6" t="str">
        <f t="shared" si="344"/>
        <v/>
      </c>
      <c r="AH907" s="6">
        <f t="shared" si="345"/>
        <v>1</v>
      </c>
      <c r="AI907" s="6" t="e">
        <f t="shared" si="346"/>
        <v>#N/A</v>
      </c>
      <c r="AJ907" s="6" t="e">
        <f t="shared" si="347"/>
        <v>#N/A</v>
      </c>
      <c r="AK907" s="6" t="e">
        <f t="shared" si="348"/>
        <v>#N/A</v>
      </c>
      <c r="AL907" s="6" t="e">
        <f t="shared" si="349"/>
        <v>#N/A</v>
      </c>
      <c r="AM907" s="7" t="str">
        <f t="shared" si="350"/>
        <v xml:space="preserve"> </v>
      </c>
      <c r="AN907" s="6" t="e">
        <f t="shared" si="351"/>
        <v>#N/A</v>
      </c>
      <c r="AO907" s="6"/>
      <c r="AP907" s="6"/>
      <c r="AQ907" s="6"/>
      <c r="AR907" s="6"/>
      <c r="AS907" s="6"/>
      <c r="AT907" s="6"/>
      <c r="AU907" s="6"/>
      <c r="AV907" s="6"/>
      <c r="AW907" s="6">
        <f t="shared" si="352"/>
        <v>0</v>
      </c>
      <c r="AX907" s="6" t="e">
        <f t="shared" si="353"/>
        <v>#N/A</v>
      </c>
      <c r="AY907" s="6" t="str">
        <f t="shared" si="354"/>
        <v/>
      </c>
      <c r="AZ907" s="6" t="str">
        <f t="shared" si="355"/>
        <v/>
      </c>
      <c r="BA907" s="6" t="str">
        <f t="shared" si="356"/>
        <v/>
      </c>
      <c r="BB907" s="6" t="str">
        <f t="shared" si="357"/>
        <v/>
      </c>
      <c r="BC907" s="40"/>
      <c r="BI907"/>
      <c r="CS907" s="286"/>
      <c r="CT907" s="288"/>
      <c r="CU907" s="331" t="str">
        <f t="shared" si="336"/>
        <v/>
      </c>
      <c r="CV907" s="1" t="str">
        <f t="shared" si="358"/>
        <v/>
      </c>
      <c r="CW907" s="1" t="str">
        <f t="shared" si="359"/>
        <v/>
      </c>
      <c r="CZ907" s="343" t="str">
        <f t="shared" si="337"/>
        <v/>
      </c>
    </row>
    <row r="908" spans="1:104" s="1" customFormat="1" ht="13.5" customHeight="1" x14ac:dyDescent="0.2">
      <c r="A908" s="61">
        <v>893</v>
      </c>
      <c r="B908" s="218"/>
      <c r="C908" s="218"/>
      <c r="D908" s="218"/>
      <c r="E908" s="218"/>
      <c r="F908" s="218"/>
      <c r="G908" s="218"/>
      <c r="H908" s="218"/>
      <c r="I908" s="218"/>
      <c r="J908" s="218"/>
      <c r="K908" s="218"/>
      <c r="L908" s="219"/>
      <c r="M908" s="218"/>
      <c r="N908" s="254"/>
      <c r="O908" s="255"/>
      <c r="P908" s="293" t="str">
        <f>IF(G908="R",IF(OR(AND(実績自動車一覧!H908=SUM(実績事業所!$B$2-1),3&lt;実績自動車一覧!I908),AND(実績自動車一覧!H908=実績事業所!$B$2,4&gt;実績自動車一覧!I908)),"新規",""),"")</f>
        <v/>
      </c>
      <c r="Q908" s="290"/>
      <c r="R908" s="259"/>
      <c r="S908" s="204"/>
      <c r="T908" s="84"/>
      <c r="U908" s="85"/>
      <c r="V908" s="86"/>
      <c r="W908" s="87"/>
      <c r="X908" s="87"/>
      <c r="Y908" s="106"/>
      <c r="Z908" s="16"/>
      <c r="AA908" s="15" t="str">
        <f t="shared" si="338"/>
        <v/>
      </c>
      <c r="AB908" s="15" t="str">
        <f t="shared" si="339"/>
        <v/>
      </c>
      <c r="AC908" s="14" t="str">
        <f t="shared" si="340"/>
        <v/>
      </c>
      <c r="AD908" s="6" t="e">
        <f t="shared" si="341"/>
        <v>#N/A</v>
      </c>
      <c r="AE908" s="6" t="e">
        <f t="shared" si="342"/>
        <v>#N/A</v>
      </c>
      <c r="AF908" s="6" t="e">
        <f t="shared" si="343"/>
        <v>#N/A</v>
      </c>
      <c r="AG908" s="6" t="str">
        <f t="shared" si="344"/>
        <v/>
      </c>
      <c r="AH908" s="6">
        <f t="shared" si="345"/>
        <v>1</v>
      </c>
      <c r="AI908" s="6" t="e">
        <f t="shared" si="346"/>
        <v>#N/A</v>
      </c>
      <c r="AJ908" s="6" t="e">
        <f t="shared" si="347"/>
        <v>#N/A</v>
      </c>
      <c r="AK908" s="6" t="e">
        <f t="shared" si="348"/>
        <v>#N/A</v>
      </c>
      <c r="AL908" s="6" t="e">
        <f t="shared" si="349"/>
        <v>#N/A</v>
      </c>
      <c r="AM908" s="7" t="str">
        <f t="shared" si="350"/>
        <v xml:space="preserve"> </v>
      </c>
      <c r="AN908" s="6" t="e">
        <f t="shared" si="351"/>
        <v>#N/A</v>
      </c>
      <c r="AO908" s="6"/>
      <c r="AP908" s="6"/>
      <c r="AQ908" s="6"/>
      <c r="AR908" s="6"/>
      <c r="AS908" s="6"/>
      <c r="AT908" s="6"/>
      <c r="AU908" s="6"/>
      <c r="AV908" s="6"/>
      <c r="AW908" s="6">
        <f t="shared" si="352"/>
        <v>0</v>
      </c>
      <c r="AX908" s="6" t="e">
        <f t="shared" si="353"/>
        <v>#N/A</v>
      </c>
      <c r="AY908" s="6" t="str">
        <f t="shared" si="354"/>
        <v/>
      </c>
      <c r="AZ908" s="6" t="str">
        <f t="shared" si="355"/>
        <v/>
      </c>
      <c r="BA908" s="6" t="str">
        <f t="shared" si="356"/>
        <v/>
      </c>
      <c r="BB908" s="6" t="str">
        <f t="shared" si="357"/>
        <v/>
      </c>
      <c r="BC908" s="40"/>
      <c r="BI908"/>
      <c r="CS908" s="286"/>
      <c r="CT908" s="288"/>
      <c r="CU908" s="331" t="str">
        <f t="shared" si="336"/>
        <v/>
      </c>
      <c r="CV908" s="1" t="str">
        <f t="shared" si="358"/>
        <v/>
      </c>
      <c r="CW908" s="1" t="str">
        <f t="shared" si="359"/>
        <v/>
      </c>
      <c r="CZ908" s="343" t="str">
        <f t="shared" si="337"/>
        <v/>
      </c>
    </row>
    <row r="909" spans="1:104" s="1" customFormat="1" ht="13.5" customHeight="1" x14ac:dyDescent="0.2">
      <c r="A909" s="61">
        <v>894</v>
      </c>
      <c r="B909" s="218"/>
      <c r="C909" s="218"/>
      <c r="D909" s="218"/>
      <c r="E909" s="218"/>
      <c r="F909" s="218"/>
      <c r="G909" s="218"/>
      <c r="H909" s="218"/>
      <c r="I909" s="218"/>
      <c r="J909" s="218"/>
      <c r="K909" s="218"/>
      <c r="L909" s="219"/>
      <c r="M909" s="218"/>
      <c r="N909" s="254"/>
      <c r="O909" s="255"/>
      <c r="P909" s="293" t="str">
        <f>IF(G909="R",IF(OR(AND(実績自動車一覧!H909=SUM(実績事業所!$B$2-1),3&lt;実績自動車一覧!I909),AND(実績自動車一覧!H909=実績事業所!$B$2,4&gt;実績自動車一覧!I909)),"新規",""),"")</f>
        <v/>
      </c>
      <c r="Q909" s="290"/>
      <c r="R909" s="259"/>
      <c r="S909" s="204"/>
      <c r="T909" s="84"/>
      <c r="U909" s="85"/>
      <c r="V909" s="86"/>
      <c r="W909" s="87"/>
      <c r="X909" s="87"/>
      <c r="Y909" s="106"/>
      <c r="Z909" s="16"/>
      <c r="AA909" s="15" t="str">
        <f t="shared" si="338"/>
        <v/>
      </c>
      <c r="AB909" s="15" t="str">
        <f t="shared" si="339"/>
        <v/>
      </c>
      <c r="AC909" s="14" t="str">
        <f t="shared" si="340"/>
        <v/>
      </c>
      <c r="AD909" s="6" t="e">
        <f t="shared" si="341"/>
        <v>#N/A</v>
      </c>
      <c r="AE909" s="6" t="e">
        <f t="shared" si="342"/>
        <v>#N/A</v>
      </c>
      <c r="AF909" s="6" t="e">
        <f t="shared" si="343"/>
        <v>#N/A</v>
      </c>
      <c r="AG909" s="6" t="str">
        <f t="shared" si="344"/>
        <v/>
      </c>
      <c r="AH909" s="6">
        <f t="shared" si="345"/>
        <v>1</v>
      </c>
      <c r="AI909" s="6" t="e">
        <f t="shared" si="346"/>
        <v>#N/A</v>
      </c>
      <c r="AJ909" s="6" t="e">
        <f t="shared" si="347"/>
        <v>#N/A</v>
      </c>
      <c r="AK909" s="6" t="e">
        <f t="shared" si="348"/>
        <v>#N/A</v>
      </c>
      <c r="AL909" s="6" t="e">
        <f t="shared" si="349"/>
        <v>#N/A</v>
      </c>
      <c r="AM909" s="7" t="str">
        <f t="shared" si="350"/>
        <v xml:space="preserve"> </v>
      </c>
      <c r="AN909" s="6" t="e">
        <f t="shared" si="351"/>
        <v>#N/A</v>
      </c>
      <c r="AO909" s="6"/>
      <c r="AP909" s="6"/>
      <c r="AQ909" s="6"/>
      <c r="AR909" s="6"/>
      <c r="AS909" s="6"/>
      <c r="AT909" s="6"/>
      <c r="AU909" s="6"/>
      <c r="AV909" s="6"/>
      <c r="AW909" s="6">
        <f t="shared" si="352"/>
        <v>0</v>
      </c>
      <c r="AX909" s="6" t="e">
        <f t="shared" si="353"/>
        <v>#N/A</v>
      </c>
      <c r="AY909" s="6" t="str">
        <f t="shared" si="354"/>
        <v/>
      </c>
      <c r="AZ909" s="6" t="str">
        <f t="shared" si="355"/>
        <v/>
      </c>
      <c r="BA909" s="6" t="str">
        <f t="shared" si="356"/>
        <v/>
      </c>
      <c r="BB909" s="6" t="str">
        <f t="shared" si="357"/>
        <v/>
      </c>
      <c r="BC909" s="40"/>
      <c r="BI909"/>
      <c r="CS909" s="286"/>
      <c r="CT909" s="288"/>
      <c r="CU909" s="331" t="str">
        <f t="shared" si="336"/>
        <v/>
      </c>
      <c r="CV909" s="1" t="str">
        <f t="shared" si="358"/>
        <v/>
      </c>
      <c r="CW909" s="1" t="str">
        <f t="shared" si="359"/>
        <v/>
      </c>
      <c r="CZ909" s="343" t="str">
        <f t="shared" si="337"/>
        <v/>
      </c>
    </row>
    <row r="910" spans="1:104" s="1" customFormat="1" ht="13.5" customHeight="1" x14ac:dyDescent="0.2">
      <c r="A910" s="61">
        <v>895</v>
      </c>
      <c r="B910" s="218"/>
      <c r="C910" s="218"/>
      <c r="D910" s="218"/>
      <c r="E910" s="218"/>
      <c r="F910" s="218"/>
      <c r="G910" s="218"/>
      <c r="H910" s="218"/>
      <c r="I910" s="218"/>
      <c r="J910" s="218"/>
      <c r="K910" s="218"/>
      <c r="L910" s="219"/>
      <c r="M910" s="218"/>
      <c r="N910" s="254"/>
      <c r="O910" s="255"/>
      <c r="P910" s="293" t="str">
        <f>IF(G910="R",IF(OR(AND(実績自動車一覧!H910=SUM(実績事業所!$B$2-1),3&lt;実績自動車一覧!I910),AND(実績自動車一覧!H910=実績事業所!$B$2,4&gt;実績自動車一覧!I910)),"新規",""),"")</f>
        <v/>
      </c>
      <c r="Q910" s="290"/>
      <c r="R910" s="259"/>
      <c r="S910" s="204"/>
      <c r="T910" s="84"/>
      <c r="U910" s="85"/>
      <c r="V910" s="86"/>
      <c r="W910" s="87"/>
      <c r="X910" s="87"/>
      <c r="Y910" s="106"/>
      <c r="Z910" s="16"/>
      <c r="AA910" s="15" t="str">
        <f t="shared" si="338"/>
        <v/>
      </c>
      <c r="AB910" s="15" t="str">
        <f t="shared" si="339"/>
        <v/>
      </c>
      <c r="AC910" s="14" t="str">
        <f t="shared" si="340"/>
        <v/>
      </c>
      <c r="AD910" s="6" t="e">
        <f t="shared" si="341"/>
        <v>#N/A</v>
      </c>
      <c r="AE910" s="6" t="e">
        <f t="shared" si="342"/>
        <v>#N/A</v>
      </c>
      <c r="AF910" s="6" t="e">
        <f t="shared" si="343"/>
        <v>#N/A</v>
      </c>
      <c r="AG910" s="6" t="str">
        <f t="shared" si="344"/>
        <v/>
      </c>
      <c r="AH910" s="6">
        <f t="shared" si="345"/>
        <v>1</v>
      </c>
      <c r="AI910" s="6" t="e">
        <f t="shared" si="346"/>
        <v>#N/A</v>
      </c>
      <c r="AJ910" s="6" t="e">
        <f t="shared" si="347"/>
        <v>#N/A</v>
      </c>
      <c r="AK910" s="6" t="e">
        <f t="shared" si="348"/>
        <v>#N/A</v>
      </c>
      <c r="AL910" s="6" t="e">
        <f t="shared" si="349"/>
        <v>#N/A</v>
      </c>
      <c r="AM910" s="7" t="str">
        <f t="shared" si="350"/>
        <v xml:space="preserve"> </v>
      </c>
      <c r="AN910" s="6" t="e">
        <f t="shared" si="351"/>
        <v>#N/A</v>
      </c>
      <c r="AO910" s="6"/>
      <c r="AP910" s="6"/>
      <c r="AQ910" s="6"/>
      <c r="AR910" s="6"/>
      <c r="AS910" s="6"/>
      <c r="AT910" s="6"/>
      <c r="AU910" s="6"/>
      <c r="AV910" s="6"/>
      <c r="AW910" s="6">
        <f t="shared" si="352"/>
        <v>0</v>
      </c>
      <c r="AX910" s="6" t="e">
        <f t="shared" si="353"/>
        <v>#N/A</v>
      </c>
      <c r="AY910" s="6" t="str">
        <f t="shared" si="354"/>
        <v/>
      </c>
      <c r="AZ910" s="6" t="str">
        <f t="shared" si="355"/>
        <v/>
      </c>
      <c r="BA910" s="6" t="str">
        <f t="shared" si="356"/>
        <v/>
      </c>
      <c r="BB910" s="6" t="str">
        <f t="shared" si="357"/>
        <v/>
      </c>
      <c r="BC910" s="40"/>
      <c r="BI910"/>
      <c r="CS910" s="286"/>
      <c r="CT910" s="288"/>
      <c r="CU910" s="331" t="str">
        <f t="shared" si="336"/>
        <v/>
      </c>
      <c r="CV910" s="1" t="str">
        <f t="shared" si="358"/>
        <v/>
      </c>
      <c r="CW910" s="1" t="str">
        <f t="shared" si="359"/>
        <v/>
      </c>
      <c r="CZ910" s="343" t="str">
        <f t="shared" si="337"/>
        <v/>
      </c>
    </row>
    <row r="911" spans="1:104" s="1" customFormat="1" ht="13.5" customHeight="1" x14ac:dyDescent="0.2">
      <c r="A911" s="61">
        <v>896</v>
      </c>
      <c r="B911" s="218"/>
      <c r="C911" s="218"/>
      <c r="D911" s="218"/>
      <c r="E911" s="218"/>
      <c r="F911" s="218"/>
      <c r="G911" s="218"/>
      <c r="H911" s="218"/>
      <c r="I911" s="218"/>
      <c r="J911" s="218"/>
      <c r="K911" s="218"/>
      <c r="L911" s="219"/>
      <c r="M911" s="218"/>
      <c r="N911" s="254"/>
      <c r="O911" s="255"/>
      <c r="P911" s="293" t="str">
        <f>IF(G911="R",IF(OR(AND(実績自動車一覧!H911=SUM(実績事業所!$B$2-1),3&lt;実績自動車一覧!I911),AND(実績自動車一覧!H911=実績事業所!$B$2,4&gt;実績自動車一覧!I911)),"新規",""),"")</f>
        <v/>
      </c>
      <c r="Q911" s="290"/>
      <c r="R911" s="259"/>
      <c r="S911" s="204"/>
      <c r="T911" s="84"/>
      <c r="U911" s="85"/>
      <c r="V911" s="86"/>
      <c r="W911" s="87"/>
      <c r="X911" s="87"/>
      <c r="Y911" s="106"/>
      <c r="Z911" s="16"/>
      <c r="AA911" s="15" t="str">
        <f t="shared" si="338"/>
        <v/>
      </c>
      <c r="AB911" s="15" t="str">
        <f t="shared" si="339"/>
        <v/>
      </c>
      <c r="AC911" s="14" t="str">
        <f t="shared" si="340"/>
        <v/>
      </c>
      <c r="AD911" s="6" t="e">
        <f t="shared" si="341"/>
        <v>#N/A</v>
      </c>
      <c r="AE911" s="6" t="e">
        <f t="shared" si="342"/>
        <v>#N/A</v>
      </c>
      <c r="AF911" s="6" t="e">
        <f t="shared" si="343"/>
        <v>#N/A</v>
      </c>
      <c r="AG911" s="6" t="str">
        <f t="shared" si="344"/>
        <v/>
      </c>
      <c r="AH911" s="6">
        <f t="shared" si="345"/>
        <v>1</v>
      </c>
      <c r="AI911" s="6" t="e">
        <f t="shared" si="346"/>
        <v>#N/A</v>
      </c>
      <c r="AJ911" s="6" t="e">
        <f t="shared" si="347"/>
        <v>#N/A</v>
      </c>
      <c r="AK911" s="6" t="e">
        <f t="shared" si="348"/>
        <v>#N/A</v>
      </c>
      <c r="AL911" s="6" t="e">
        <f t="shared" si="349"/>
        <v>#N/A</v>
      </c>
      <c r="AM911" s="7" t="str">
        <f t="shared" si="350"/>
        <v xml:space="preserve"> </v>
      </c>
      <c r="AN911" s="6" t="e">
        <f t="shared" si="351"/>
        <v>#N/A</v>
      </c>
      <c r="AO911" s="6"/>
      <c r="AP911" s="6"/>
      <c r="AQ911" s="6"/>
      <c r="AR911" s="6"/>
      <c r="AS911" s="6"/>
      <c r="AT911" s="6"/>
      <c r="AU911" s="6"/>
      <c r="AV911" s="6"/>
      <c r="AW911" s="6">
        <f t="shared" si="352"/>
        <v>0</v>
      </c>
      <c r="AX911" s="6" t="e">
        <f t="shared" si="353"/>
        <v>#N/A</v>
      </c>
      <c r="AY911" s="6" t="str">
        <f t="shared" si="354"/>
        <v/>
      </c>
      <c r="AZ911" s="6" t="str">
        <f t="shared" si="355"/>
        <v/>
      </c>
      <c r="BA911" s="6" t="str">
        <f t="shared" si="356"/>
        <v/>
      </c>
      <c r="BB911" s="6" t="str">
        <f t="shared" si="357"/>
        <v/>
      </c>
      <c r="BC911" s="40"/>
      <c r="BI911"/>
      <c r="CS911" s="286"/>
      <c r="CT911" s="288"/>
      <c r="CU911" s="331" t="str">
        <f t="shared" si="336"/>
        <v/>
      </c>
      <c r="CV911" s="1" t="str">
        <f t="shared" si="358"/>
        <v/>
      </c>
      <c r="CW911" s="1" t="str">
        <f t="shared" si="359"/>
        <v/>
      </c>
      <c r="CZ911" s="343" t="str">
        <f t="shared" si="337"/>
        <v/>
      </c>
    </row>
    <row r="912" spans="1:104" s="1" customFormat="1" ht="13.5" customHeight="1" x14ac:dyDescent="0.2">
      <c r="A912" s="61">
        <v>897</v>
      </c>
      <c r="B912" s="218"/>
      <c r="C912" s="218"/>
      <c r="D912" s="218"/>
      <c r="E912" s="218"/>
      <c r="F912" s="218"/>
      <c r="G912" s="218"/>
      <c r="H912" s="218"/>
      <c r="I912" s="218"/>
      <c r="J912" s="218"/>
      <c r="K912" s="218"/>
      <c r="L912" s="219"/>
      <c r="M912" s="218"/>
      <c r="N912" s="254"/>
      <c r="O912" s="255"/>
      <c r="P912" s="293" t="str">
        <f>IF(G912="R",IF(OR(AND(実績自動車一覧!H912=SUM(実績事業所!$B$2-1),3&lt;実績自動車一覧!I912),AND(実績自動車一覧!H912=実績事業所!$B$2,4&gt;実績自動車一覧!I912)),"新規",""),"")</f>
        <v/>
      </c>
      <c r="Q912" s="290"/>
      <c r="R912" s="259"/>
      <c r="S912" s="204"/>
      <c r="T912" s="84"/>
      <c r="U912" s="85"/>
      <c r="V912" s="86"/>
      <c r="W912" s="87"/>
      <c r="X912" s="87"/>
      <c r="Y912" s="106"/>
      <c r="Z912" s="16"/>
      <c r="AA912" s="15" t="str">
        <f t="shared" si="338"/>
        <v/>
      </c>
      <c r="AB912" s="15" t="str">
        <f t="shared" si="339"/>
        <v/>
      </c>
      <c r="AC912" s="14" t="str">
        <f t="shared" si="340"/>
        <v/>
      </c>
      <c r="AD912" s="6" t="e">
        <f t="shared" si="341"/>
        <v>#N/A</v>
      </c>
      <c r="AE912" s="6" t="e">
        <f t="shared" si="342"/>
        <v>#N/A</v>
      </c>
      <c r="AF912" s="6" t="e">
        <f t="shared" si="343"/>
        <v>#N/A</v>
      </c>
      <c r="AG912" s="6" t="str">
        <f t="shared" si="344"/>
        <v/>
      </c>
      <c r="AH912" s="6">
        <f t="shared" si="345"/>
        <v>1</v>
      </c>
      <c r="AI912" s="6" t="e">
        <f t="shared" si="346"/>
        <v>#N/A</v>
      </c>
      <c r="AJ912" s="6" t="e">
        <f t="shared" si="347"/>
        <v>#N/A</v>
      </c>
      <c r="AK912" s="6" t="e">
        <f t="shared" si="348"/>
        <v>#N/A</v>
      </c>
      <c r="AL912" s="6" t="e">
        <f t="shared" si="349"/>
        <v>#N/A</v>
      </c>
      <c r="AM912" s="7" t="str">
        <f t="shared" si="350"/>
        <v xml:space="preserve"> </v>
      </c>
      <c r="AN912" s="6" t="e">
        <f t="shared" si="351"/>
        <v>#N/A</v>
      </c>
      <c r="AO912" s="6"/>
      <c r="AP912" s="6"/>
      <c r="AQ912" s="6"/>
      <c r="AR912" s="6"/>
      <c r="AS912" s="6"/>
      <c r="AT912" s="6"/>
      <c r="AU912" s="6"/>
      <c r="AV912" s="6"/>
      <c r="AW912" s="6">
        <f t="shared" si="352"/>
        <v>0</v>
      </c>
      <c r="AX912" s="6" t="e">
        <f t="shared" si="353"/>
        <v>#N/A</v>
      </c>
      <c r="AY912" s="6" t="str">
        <f t="shared" si="354"/>
        <v/>
      </c>
      <c r="AZ912" s="6" t="str">
        <f t="shared" si="355"/>
        <v/>
      </c>
      <c r="BA912" s="6" t="str">
        <f t="shared" si="356"/>
        <v/>
      </c>
      <c r="BB912" s="6" t="str">
        <f t="shared" si="357"/>
        <v/>
      </c>
      <c r="BC912" s="40"/>
      <c r="BI912"/>
      <c r="CS912" s="286"/>
      <c r="CT912" s="288"/>
      <c r="CU912" s="331" t="str">
        <f t="shared" si="336"/>
        <v/>
      </c>
      <c r="CV912" s="1" t="str">
        <f t="shared" si="358"/>
        <v/>
      </c>
      <c r="CW912" s="1" t="str">
        <f t="shared" si="359"/>
        <v/>
      </c>
      <c r="CZ912" s="343" t="str">
        <f t="shared" si="337"/>
        <v/>
      </c>
    </row>
    <row r="913" spans="1:104" s="1" customFormat="1" ht="13.5" customHeight="1" x14ac:dyDescent="0.2">
      <c r="A913" s="61">
        <v>898</v>
      </c>
      <c r="B913" s="218"/>
      <c r="C913" s="218"/>
      <c r="D913" s="218"/>
      <c r="E913" s="218"/>
      <c r="F913" s="218"/>
      <c r="G913" s="218"/>
      <c r="H913" s="218"/>
      <c r="I913" s="218"/>
      <c r="J913" s="218"/>
      <c r="K913" s="218"/>
      <c r="L913" s="219"/>
      <c r="M913" s="218"/>
      <c r="N913" s="254"/>
      <c r="O913" s="255"/>
      <c r="P913" s="293" t="str">
        <f>IF(G913="R",IF(OR(AND(実績自動車一覧!H913=SUM(実績事業所!$B$2-1),3&lt;実績自動車一覧!I913),AND(実績自動車一覧!H913=実績事業所!$B$2,4&gt;実績自動車一覧!I913)),"新規",""),"")</f>
        <v/>
      </c>
      <c r="Q913" s="290"/>
      <c r="R913" s="259"/>
      <c r="S913" s="204"/>
      <c r="T913" s="84"/>
      <c r="U913" s="85"/>
      <c r="V913" s="86"/>
      <c r="W913" s="87"/>
      <c r="X913" s="87"/>
      <c r="Y913" s="106"/>
      <c r="Z913" s="16"/>
      <c r="AA913" s="15" t="str">
        <f t="shared" si="338"/>
        <v/>
      </c>
      <c r="AB913" s="15" t="str">
        <f t="shared" si="339"/>
        <v/>
      </c>
      <c r="AC913" s="14" t="str">
        <f t="shared" si="340"/>
        <v/>
      </c>
      <c r="AD913" s="6" t="e">
        <f t="shared" si="341"/>
        <v>#N/A</v>
      </c>
      <c r="AE913" s="6" t="e">
        <f t="shared" si="342"/>
        <v>#N/A</v>
      </c>
      <c r="AF913" s="6" t="e">
        <f t="shared" si="343"/>
        <v>#N/A</v>
      </c>
      <c r="AG913" s="6" t="str">
        <f t="shared" si="344"/>
        <v/>
      </c>
      <c r="AH913" s="6">
        <f t="shared" si="345"/>
        <v>1</v>
      </c>
      <c r="AI913" s="6" t="e">
        <f t="shared" si="346"/>
        <v>#N/A</v>
      </c>
      <c r="AJ913" s="6" t="e">
        <f t="shared" si="347"/>
        <v>#N/A</v>
      </c>
      <c r="AK913" s="6" t="e">
        <f t="shared" si="348"/>
        <v>#N/A</v>
      </c>
      <c r="AL913" s="6" t="e">
        <f t="shared" si="349"/>
        <v>#N/A</v>
      </c>
      <c r="AM913" s="7" t="str">
        <f t="shared" si="350"/>
        <v xml:space="preserve"> </v>
      </c>
      <c r="AN913" s="6" t="e">
        <f t="shared" si="351"/>
        <v>#N/A</v>
      </c>
      <c r="AO913" s="6"/>
      <c r="AP913" s="6"/>
      <c r="AQ913" s="6"/>
      <c r="AR913" s="6"/>
      <c r="AS913" s="6"/>
      <c r="AT913" s="6"/>
      <c r="AU913" s="6"/>
      <c r="AV913" s="6"/>
      <c r="AW913" s="6">
        <f t="shared" si="352"/>
        <v>0</v>
      </c>
      <c r="AX913" s="6" t="e">
        <f t="shared" si="353"/>
        <v>#N/A</v>
      </c>
      <c r="AY913" s="6" t="str">
        <f t="shared" si="354"/>
        <v/>
      </c>
      <c r="AZ913" s="6" t="str">
        <f t="shared" si="355"/>
        <v/>
      </c>
      <c r="BA913" s="6" t="str">
        <f t="shared" si="356"/>
        <v/>
      </c>
      <c r="BB913" s="6" t="str">
        <f t="shared" si="357"/>
        <v/>
      </c>
      <c r="BC913" s="40"/>
      <c r="BI913"/>
      <c r="CS913" s="286"/>
      <c r="CT913" s="288"/>
      <c r="CU913" s="331" t="str">
        <f t="shared" ref="CU913:CU976" si="360">IFERROR(VLOOKUP(AL913,$CQ$17:$CR$33,2,0),"")</f>
        <v/>
      </c>
      <c r="CV913" s="1" t="str">
        <f t="shared" si="358"/>
        <v/>
      </c>
      <c r="CW913" s="1" t="str">
        <f t="shared" si="359"/>
        <v/>
      </c>
      <c r="CZ913" s="343" t="str">
        <f t="shared" ref="CZ913:CZ976" si="361">IF(
  OR(
    AND(D913&gt;=480, D913&lt;=498),
    AND(D913&gt;=580, D913&lt;=598),
    AND(D913&gt;=680, D913&lt;=698),
    AND(D913&gt;=780, D913&lt;=798)
  ),
  "※軽自動車は報告の対象外です。",
  ""
)</f>
        <v/>
      </c>
    </row>
    <row r="914" spans="1:104" s="1" customFormat="1" ht="13.5" customHeight="1" x14ac:dyDescent="0.2">
      <c r="A914" s="61">
        <v>899</v>
      </c>
      <c r="B914" s="218"/>
      <c r="C914" s="218"/>
      <c r="D914" s="218"/>
      <c r="E914" s="218"/>
      <c r="F914" s="218"/>
      <c r="G914" s="218"/>
      <c r="H914" s="218"/>
      <c r="I914" s="218"/>
      <c r="J914" s="218"/>
      <c r="K914" s="218"/>
      <c r="L914" s="219"/>
      <c r="M914" s="218"/>
      <c r="N914" s="254"/>
      <c r="O914" s="255"/>
      <c r="P914" s="293" t="str">
        <f>IF(G914="R",IF(OR(AND(実績自動車一覧!H914=SUM(実績事業所!$B$2-1),3&lt;実績自動車一覧!I914),AND(実績自動車一覧!H914=実績事業所!$B$2,4&gt;実績自動車一覧!I914)),"新規",""),"")</f>
        <v/>
      </c>
      <c r="Q914" s="290"/>
      <c r="R914" s="259"/>
      <c r="S914" s="204"/>
      <c r="T914" s="84"/>
      <c r="U914" s="85"/>
      <c r="V914" s="86"/>
      <c r="W914" s="87"/>
      <c r="X914" s="87"/>
      <c r="Y914" s="106"/>
      <c r="Z914" s="16"/>
      <c r="AA914" s="15" t="str">
        <f t="shared" si="338"/>
        <v/>
      </c>
      <c r="AB914" s="15" t="str">
        <f t="shared" si="339"/>
        <v/>
      </c>
      <c r="AC914" s="14" t="str">
        <f t="shared" si="340"/>
        <v/>
      </c>
      <c r="AD914" s="6" t="e">
        <f t="shared" si="341"/>
        <v>#N/A</v>
      </c>
      <c r="AE914" s="6" t="e">
        <f t="shared" si="342"/>
        <v>#N/A</v>
      </c>
      <c r="AF914" s="6" t="e">
        <f t="shared" si="343"/>
        <v>#N/A</v>
      </c>
      <c r="AG914" s="6" t="str">
        <f t="shared" si="344"/>
        <v/>
      </c>
      <c r="AH914" s="6">
        <f t="shared" si="345"/>
        <v>1</v>
      </c>
      <c r="AI914" s="6" t="e">
        <f t="shared" si="346"/>
        <v>#N/A</v>
      </c>
      <c r="AJ914" s="6" t="e">
        <f t="shared" si="347"/>
        <v>#N/A</v>
      </c>
      <c r="AK914" s="6" t="e">
        <f t="shared" si="348"/>
        <v>#N/A</v>
      </c>
      <c r="AL914" s="6" t="e">
        <f t="shared" si="349"/>
        <v>#N/A</v>
      </c>
      <c r="AM914" s="7" t="str">
        <f t="shared" si="350"/>
        <v xml:space="preserve"> </v>
      </c>
      <c r="AN914" s="6" t="e">
        <f t="shared" si="351"/>
        <v>#N/A</v>
      </c>
      <c r="AO914" s="6"/>
      <c r="AP914" s="6"/>
      <c r="AQ914" s="6"/>
      <c r="AR914" s="6"/>
      <c r="AS914" s="6"/>
      <c r="AT914" s="6"/>
      <c r="AU914" s="6"/>
      <c r="AV914" s="6"/>
      <c r="AW914" s="6">
        <f t="shared" si="352"/>
        <v>0</v>
      </c>
      <c r="AX914" s="6" t="e">
        <f t="shared" si="353"/>
        <v>#N/A</v>
      </c>
      <c r="AY914" s="6" t="str">
        <f t="shared" si="354"/>
        <v/>
      </c>
      <c r="AZ914" s="6" t="str">
        <f t="shared" si="355"/>
        <v/>
      </c>
      <c r="BA914" s="6" t="str">
        <f t="shared" si="356"/>
        <v/>
      </c>
      <c r="BB914" s="6" t="str">
        <f t="shared" si="357"/>
        <v/>
      </c>
      <c r="BC914" s="40"/>
      <c r="BI914"/>
      <c r="CS914" s="286"/>
      <c r="CT914" s="288"/>
      <c r="CU914" s="331" t="str">
        <f t="shared" si="360"/>
        <v/>
      </c>
      <c r="CV914" s="1" t="str">
        <f t="shared" si="358"/>
        <v/>
      </c>
      <c r="CW914" s="1" t="str">
        <f t="shared" si="359"/>
        <v/>
      </c>
      <c r="CZ914" s="343" t="str">
        <f t="shared" si="361"/>
        <v/>
      </c>
    </row>
    <row r="915" spans="1:104" s="1" customFormat="1" ht="13.5" customHeight="1" x14ac:dyDescent="0.2">
      <c r="A915" s="61">
        <v>900</v>
      </c>
      <c r="B915" s="218"/>
      <c r="C915" s="218"/>
      <c r="D915" s="218"/>
      <c r="E915" s="218"/>
      <c r="F915" s="218"/>
      <c r="G915" s="218"/>
      <c r="H915" s="218"/>
      <c r="I915" s="218"/>
      <c r="J915" s="218"/>
      <c r="K915" s="218"/>
      <c r="L915" s="219"/>
      <c r="M915" s="218"/>
      <c r="N915" s="254"/>
      <c r="O915" s="255"/>
      <c r="P915" s="293" t="str">
        <f>IF(G915="R",IF(OR(AND(実績自動車一覧!H915=SUM(実績事業所!$B$2-1),3&lt;実績自動車一覧!I915),AND(実績自動車一覧!H915=実績事業所!$B$2,4&gt;実績自動車一覧!I915)),"新規",""),"")</f>
        <v/>
      </c>
      <c r="Q915" s="290"/>
      <c r="R915" s="259"/>
      <c r="S915" s="204"/>
      <c r="T915" s="84"/>
      <c r="U915" s="85"/>
      <c r="V915" s="86"/>
      <c r="W915" s="87"/>
      <c r="X915" s="87"/>
      <c r="Y915" s="106"/>
      <c r="Z915" s="16"/>
      <c r="AA915" s="15" t="str">
        <f t="shared" si="338"/>
        <v/>
      </c>
      <c r="AB915" s="15" t="str">
        <f t="shared" si="339"/>
        <v/>
      </c>
      <c r="AC915" s="14" t="str">
        <f t="shared" si="340"/>
        <v/>
      </c>
      <c r="AD915" s="6" t="e">
        <f t="shared" si="341"/>
        <v>#N/A</v>
      </c>
      <c r="AE915" s="6" t="e">
        <f t="shared" si="342"/>
        <v>#N/A</v>
      </c>
      <c r="AF915" s="6" t="e">
        <f t="shared" si="343"/>
        <v>#N/A</v>
      </c>
      <c r="AG915" s="6" t="str">
        <f t="shared" si="344"/>
        <v/>
      </c>
      <c r="AH915" s="6">
        <f t="shared" si="345"/>
        <v>1</v>
      </c>
      <c r="AI915" s="6" t="e">
        <f t="shared" si="346"/>
        <v>#N/A</v>
      </c>
      <c r="AJ915" s="6" t="e">
        <f t="shared" si="347"/>
        <v>#N/A</v>
      </c>
      <c r="AK915" s="6" t="e">
        <f t="shared" si="348"/>
        <v>#N/A</v>
      </c>
      <c r="AL915" s="6" t="e">
        <f t="shared" si="349"/>
        <v>#N/A</v>
      </c>
      <c r="AM915" s="7" t="str">
        <f t="shared" si="350"/>
        <v xml:space="preserve"> </v>
      </c>
      <c r="AN915" s="6" t="e">
        <f t="shared" si="351"/>
        <v>#N/A</v>
      </c>
      <c r="AO915" s="6"/>
      <c r="AP915" s="6"/>
      <c r="AQ915" s="6"/>
      <c r="AR915" s="6"/>
      <c r="AS915" s="6"/>
      <c r="AT915" s="6"/>
      <c r="AU915" s="6"/>
      <c r="AV915" s="6"/>
      <c r="AW915" s="6">
        <f t="shared" si="352"/>
        <v>0</v>
      </c>
      <c r="AX915" s="6" t="e">
        <f t="shared" si="353"/>
        <v>#N/A</v>
      </c>
      <c r="AY915" s="6" t="str">
        <f t="shared" si="354"/>
        <v/>
      </c>
      <c r="AZ915" s="6" t="str">
        <f t="shared" si="355"/>
        <v/>
      </c>
      <c r="BA915" s="6" t="str">
        <f t="shared" si="356"/>
        <v/>
      </c>
      <c r="BB915" s="6" t="str">
        <f t="shared" si="357"/>
        <v/>
      </c>
      <c r="BC915" s="40"/>
      <c r="BI915"/>
      <c r="CS915" s="286"/>
      <c r="CT915" s="288"/>
      <c r="CU915" s="331" t="str">
        <f t="shared" si="360"/>
        <v/>
      </c>
      <c r="CV915" s="1" t="str">
        <f t="shared" si="358"/>
        <v/>
      </c>
      <c r="CW915" s="1" t="str">
        <f t="shared" si="359"/>
        <v/>
      </c>
      <c r="CZ915" s="343" t="str">
        <f t="shared" si="361"/>
        <v/>
      </c>
    </row>
    <row r="916" spans="1:104" s="1" customFormat="1" ht="13.5" customHeight="1" x14ac:dyDescent="0.2">
      <c r="A916" s="61">
        <v>901</v>
      </c>
      <c r="B916" s="218"/>
      <c r="C916" s="218"/>
      <c r="D916" s="218"/>
      <c r="E916" s="218"/>
      <c r="F916" s="218"/>
      <c r="G916" s="218"/>
      <c r="H916" s="218"/>
      <c r="I916" s="218"/>
      <c r="J916" s="218"/>
      <c r="K916" s="218"/>
      <c r="L916" s="219"/>
      <c r="M916" s="218"/>
      <c r="N916" s="254"/>
      <c r="O916" s="255"/>
      <c r="P916" s="293" t="str">
        <f>IF(G916="R",IF(OR(AND(実績自動車一覧!H916=SUM(実績事業所!$B$2-1),3&lt;実績自動車一覧!I916),AND(実績自動車一覧!H916=実績事業所!$B$2,4&gt;実績自動車一覧!I916)),"新規",""),"")</f>
        <v/>
      </c>
      <c r="Q916" s="290"/>
      <c r="R916" s="259"/>
      <c r="S916" s="204"/>
      <c r="T916" s="84"/>
      <c r="U916" s="85"/>
      <c r="V916" s="86"/>
      <c r="W916" s="87"/>
      <c r="X916" s="87"/>
      <c r="Y916" s="106"/>
      <c r="Z916" s="16"/>
      <c r="AA916" s="15" t="str">
        <f t="shared" si="338"/>
        <v/>
      </c>
      <c r="AB916" s="15" t="str">
        <f t="shared" si="339"/>
        <v/>
      </c>
      <c r="AC916" s="14" t="str">
        <f t="shared" si="340"/>
        <v/>
      </c>
      <c r="AD916" s="6" t="e">
        <f t="shared" si="341"/>
        <v>#N/A</v>
      </c>
      <c r="AE916" s="6" t="e">
        <f t="shared" si="342"/>
        <v>#N/A</v>
      </c>
      <c r="AF916" s="6" t="e">
        <f t="shared" si="343"/>
        <v>#N/A</v>
      </c>
      <c r="AG916" s="6" t="str">
        <f t="shared" si="344"/>
        <v/>
      </c>
      <c r="AH916" s="6">
        <f t="shared" si="345"/>
        <v>1</v>
      </c>
      <c r="AI916" s="6" t="e">
        <f t="shared" si="346"/>
        <v>#N/A</v>
      </c>
      <c r="AJ916" s="6" t="e">
        <f t="shared" si="347"/>
        <v>#N/A</v>
      </c>
      <c r="AK916" s="6" t="e">
        <f t="shared" si="348"/>
        <v>#N/A</v>
      </c>
      <c r="AL916" s="6" t="e">
        <f t="shared" si="349"/>
        <v>#N/A</v>
      </c>
      <c r="AM916" s="7" t="str">
        <f t="shared" si="350"/>
        <v xml:space="preserve"> </v>
      </c>
      <c r="AN916" s="6" t="e">
        <f t="shared" si="351"/>
        <v>#N/A</v>
      </c>
      <c r="AO916" s="6"/>
      <c r="AP916" s="6"/>
      <c r="AQ916" s="6"/>
      <c r="AR916" s="6"/>
      <c r="AS916" s="6"/>
      <c r="AT916" s="6"/>
      <c r="AU916" s="6"/>
      <c r="AV916" s="6"/>
      <c r="AW916" s="6">
        <f t="shared" si="352"/>
        <v>0</v>
      </c>
      <c r="AX916" s="6" t="e">
        <f t="shared" si="353"/>
        <v>#N/A</v>
      </c>
      <c r="AY916" s="6" t="str">
        <f t="shared" si="354"/>
        <v/>
      </c>
      <c r="AZ916" s="6" t="str">
        <f t="shared" si="355"/>
        <v/>
      </c>
      <c r="BA916" s="6" t="str">
        <f t="shared" si="356"/>
        <v/>
      </c>
      <c r="BB916" s="6" t="str">
        <f t="shared" si="357"/>
        <v/>
      </c>
      <c r="BC916" s="40"/>
      <c r="BI916"/>
      <c r="CS916" s="286"/>
      <c r="CT916" s="288"/>
      <c r="CU916" s="331" t="str">
        <f t="shared" si="360"/>
        <v/>
      </c>
      <c r="CV916" s="1" t="str">
        <f t="shared" si="358"/>
        <v/>
      </c>
      <c r="CW916" s="1" t="str">
        <f t="shared" si="359"/>
        <v/>
      </c>
      <c r="CZ916" s="343" t="str">
        <f t="shared" si="361"/>
        <v/>
      </c>
    </row>
    <row r="917" spans="1:104" s="1" customFormat="1" ht="13.5" customHeight="1" x14ac:dyDescent="0.2">
      <c r="A917" s="61">
        <v>902</v>
      </c>
      <c r="B917" s="218"/>
      <c r="C917" s="218"/>
      <c r="D917" s="218"/>
      <c r="E917" s="218"/>
      <c r="F917" s="218"/>
      <c r="G917" s="218"/>
      <c r="H917" s="218"/>
      <c r="I917" s="218"/>
      <c r="J917" s="218"/>
      <c r="K917" s="218"/>
      <c r="L917" s="219"/>
      <c r="M917" s="218"/>
      <c r="N917" s="254"/>
      <c r="O917" s="255"/>
      <c r="P917" s="293" t="str">
        <f>IF(G917="R",IF(OR(AND(実績自動車一覧!H917=SUM(実績事業所!$B$2-1),3&lt;実績自動車一覧!I917),AND(実績自動車一覧!H917=実績事業所!$B$2,4&gt;実績自動車一覧!I917)),"新規",""),"")</f>
        <v/>
      </c>
      <c r="Q917" s="290"/>
      <c r="R917" s="259"/>
      <c r="S917" s="204"/>
      <c r="T917" s="84"/>
      <c r="U917" s="85"/>
      <c r="V917" s="86"/>
      <c r="W917" s="87"/>
      <c r="X917" s="87"/>
      <c r="Y917" s="106"/>
      <c r="Z917" s="16"/>
      <c r="AA917" s="15" t="str">
        <f t="shared" si="338"/>
        <v/>
      </c>
      <c r="AB917" s="15" t="str">
        <f t="shared" si="339"/>
        <v/>
      </c>
      <c r="AC917" s="14" t="str">
        <f t="shared" si="340"/>
        <v/>
      </c>
      <c r="AD917" s="6" t="e">
        <f t="shared" si="341"/>
        <v>#N/A</v>
      </c>
      <c r="AE917" s="6" t="e">
        <f t="shared" si="342"/>
        <v>#N/A</v>
      </c>
      <c r="AF917" s="6" t="e">
        <f t="shared" si="343"/>
        <v>#N/A</v>
      </c>
      <c r="AG917" s="6" t="str">
        <f t="shared" si="344"/>
        <v/>
      </c>
      <c r="AH917" s="6">
        <f t="shared" si="345"/>
        <v>1</v>
      </c>
      <c r="AI917" s="6" t="e">
        <f t="shared" si="346"/>
        <v>#N/A</v>
      </c>
      <c r="AJ917" s="6" t="e">
        <f t="shared" si="347"/>
        <v>#N/A</v>
      </c>
      <c r="AK917" s="6" t="e">
        <f t="shared" si="348"/>
        <v>#N/A</v>
      </c>
      <c r="AL917" s="6" t="e">
        <f t="shared" si="349"/>
        <v>#N/A</v>
      </c>
      <c r="AM917" s="7" t="str">
        <f t="shared" si="350"/>
        <v xml:space="preserve"> </v>
      </c>
      <c r="AN917" s="6" t="e">
        <f t="shared" si="351"/>
        <v>#N/A</v>
      </c>
      <c r="AO917" s="6"/>
      <c r="AP917" s="6"/>
      <c r="AQ917" s="6"/>
      <c r="AR917" s="6"/>
      <c r="AS917" s="6"/>
      <c r="AT917" s="6"/>
      <c r="AU917" s="6"/>
      <c r="AV917" s="6"/>
      <c r="AW917" s="6">
        <f t="shared" si="352"/>
        <v>0</v>
      </c>
      <c r="AX917" s="6" t="e">
        <f t="shared" si="353"/>
        <v>#N/A</v>
      </c>
      <c r="AY917" s="6" t="str">
        <f t="shared" si="354"/>
        <v/>
      </c>
      <c r="AZ917" s="6" t="str">
        <f t="shared" si="355"/>
        <v/>
      </c>
      <c r="BA917" s="6" t="str">
        <f t="shared" si="356"/>
        <v/>
      </c>
      <c r="BB917" s="6" t="str">
        <f t="shared" si="357"/>
        <v/>
      </c>
      <c r="BC917" s="40"/>
      <c r="BI917"/>
      <c r="CS917" s="286"/>
      <c r="CT917" s="288"/>
      <c r="CU917" s="331" t="str">
        <f t="shared" si="360"/>
        <v/>
      </c>
      <c r="CV917" s="1" t="str">
        <f t="shared" si="358"/>
        <v/>
      </c>
      <c r="CW917" s="1" t="str">
        <f t="shared" si="359"/>
        <v/>
      </c>
      <c r="CZ917" s="343" t="str">
        <f t="shared" si="361"/>
        <v/>
      </c>
    </row>
    <row r="918" spans="1:104" s="1" customFormat="1" ht="13.5" customHeight="1" x14ac:dyDescent="0.2">
      <c r="A918" s="61">
        <v>903</v>
      </c>
      <c r="B918" s="218"/>
      <c r="C918" s="218"/>
      <c r="D918" s="218"/>
      <c r="E918" s="218"/>
      <c r="F918" s="218"/>
      <c r="G918" s="218"/>
      <c r="H918" s="218"/>
      <c r="I918" s="218"/>
      <c r="J918" s="218"/>
      <c r="K918" s="218"/>
      <c r="L918" s="219"/>
      <c r="M918" s="218"/>
      <c r="N918" s="254"/>
      <c r="O918" s="255"/>
      <c r="P918" s="293" t="str">
        <f>IF(G918="R",IF(OR(AND(実績自動車一覧!H918=SUM(実績事業所!$B$2-1),3&lt;実績自動車一覧!I918),AND(実績自動車一覧!H918=実績事業所!$B$2,4&gt;実績自動車一覧!I918)),"新規",""),"")</f>
        <v/>
      </c>
      <c r="Q918" s="290"/>
      <c r="R918" s="259"/>
      <c r="S918" s="204"/>
      <c r="T918" s="84"/>
      <c r="U918" s="85"/>
      <c r="V918" s="86"/>
      <c r="W918" s="87"/>
      <c r="X918" s="87"/>
      <c r="Y918" s="106"/>
      <c r="Z918" s="16"/>
      <c r="AA918" s="15" t="str">
        <f t="shared" si="338"/>
        <v/>
      </c>
      <c r="AB918" s="15" t="str">
        <f t="shared" si="339"/>
        <v/>
      </c>
      <c r="AC918" s="14" t="str">
        <f t="shared" si="340"/>
        <v/>
      </c>
      <c r="AD918" s="6" t="e">
        <f t="shared" si="341"/>
        <v>#N/A</v>
      </c>
      <c r="AE918" s="6" t="e">
        <f t="shared" si="342"/>
        <v>#N/A</v>
      </c>
      <c r="AF918" s="6" t="e">
        <f t="shared" si="343"/>
        <v>#N/A</v>
      </c>
      <c r="AG918" s="6" t="str">
        <f t="shared" si="344"/>
        <v/>
      </c>
      <c r="AH918" s="6">
        <f t="shared" si="345"/>
        <v>1</v>
      </c>
      <c r="AI918" s="6" t="e">
        <f t="shared" si="346"/>
        <v>#N/A</v>
      </c>
      <c r="AJ918" s="6" t="e">
        <f t="shared" si="347"/>
        <v>#N/A</v>
      </c>
      <c r="AK918" s="6" t="e">
        <f t="shared" si="348"/>
        <v>#N/A</v>
      </c>
      <c r="AL918" s="6" t="e">
        <f t="shared" si="349"/>
        <v>#N/A</v>
      </c>
      <c r="AM918" s="7" t="str">
        <f t="shared" si="350"/>
        <v xml:space="preserve"> </v>
      </c>
      <c r="AN918" s="6" t="e">
        <f t="shared" si="351"/>
        <v>#N/A</v>
      </c>
      <c r="AO918" s="6"/>
      <c r="AP918" s="6"/>
      <c r="AQ918" s="6"/>
      <c r="AR918" s="6"/>
      <c r="AS918" s="6"/>
      <c r="AT918" s="6"/>
      <c r="AU918" s="6"/>
      <c r="AV918" s="6"/>
      <c r="AW918" s="6">
        <f t="shared" si="352"/>
        <v>0</v>
      </c>
      <c r="AX918" s="6" t="e">
        <f t="shared" si="353"/>
        <v>#N/A</v>
      </c>
      <c r="AY918" s="6" t="str">
        <f t="shared" si="354"/>
        <v/>
      </c>
      <c r="AZ918" s="6" t="str">
        <f t="shared" si="355"/>
        <v/>
      </c>
      <c r="BA918" s="6" t="str">
        <f t="shared" si="356"/>
        <v/>
      </c>
      <c r="BB918" s="6" t="str">
        <f t="shared" si="357"/>
        <v/>
      </c>
      <c r="BC918" s="40"/>
      <c r="BI918"/>
      <c r="CS918" s="286"/>
      <c r="CT918" s="288"/>
      <c r="CU918" s="331" t="str">
        <f t="shared" si="360"/>
        <v/>
      </c>
      <c r="CV918" s="1" t="str">
        <f t="shared" si="358"/>
        <v/>
      </c>
      <c r="CW918" s="1" t="str">
        <f t="shared" si="359"/>
        <v/>
      </c>
      <c r="CZ918" s="343" t="str">
        <f t="shared" si="361"/>
        <v/>
      </c>
    </row>
    <row r="919" spans="1:104" s="1" customFormat="1" ht="13.5" customHeight="1" x14ac:dyDescent="0.2">
      <c r="A919" s="61">
        <v>904</v>
      </c>
      <c r="B919" s="218"/>
      <c r="C919" s="218"/>
      <c r="D919" s="218"/>
      <c r="E919" s="218"/>
      <c r="F919" s="218"/>
      <c r="G919" s="218"/>
      <c r="H919" s="218"/>
      <c r="I919" s="218"/>
      <c r="J919" s="218"/>
      <c r="K919" s="218"/>
      <c r="L919" s="219"/>
      <c r="M919" s="218"/>
      <c r="N919" s="254"/>
      <c r="O919" s="255"/>
      <c r="P919" s="293" t="str">
        <f>IF(G919="R",IF(OR(AND(実績自動車一覧!H919=SUM(実績事業所!$B$2-1),3&lt;実績自動車一覧!I919),AND(実績自動車一覧!H919=実績事業所!$B$2,4&gt;実績自動車一覧!I919)),"新規",""),"")</f>
        <v/>
      </c>
      <c r="Q919" s="290"/>
      <c r="R919" s="259"/>
      <c r="S919" s="204"/>
      <c r="T919" s="84"/>
      <c r="U919" s="85"/>
      <c r="V919" s="86"/>
      <c r="W919" s="87"/>
      <c r="X919" s="87"/>
      <c r="Y919" s="106"/>
      <c r="Z919" s="16"/>
      <c r="AA919" s="15" t="str">
        <f t="shared" si="338"/>
        <v/>
      </c>
      <c r="AB919" s="15" t="str">
        <f t="shared" si="339"/>
        <v/>
      </c>
      <c r="AC919" s="14" t="str">
        <f t="shared" si="340"/>
        <v/>
      </c>
      <c r="AD919" s="6" t="e">
        <f t="shared" si="341"/>
        <v>#N/A</v>
      </c>
      <c r="AE919" s="6" t="e">
        <f t="shared" si="342"/>
        <v>#N/A</v>
      </c>
      <c r="AF919" s="6" t="e">
        <f t="shared" si="343"/>
        <v>#N/A</v>
      </c>
      <c r="AG919" s="6" t="str">
        <f t="shared" si="344"/>
        <v/>
      </c>
      <c r="AH919" s="6">
        <f t="shared" si="345"/>
        <v>1</v>
      </c>
      <c r="AI919" s="6" t="e">
        <f t="shared" si="346"/>
        <v>#N/A</v>
      </c>
      <c r="AJ919" s="6" t="e">
        <f t="shared" si="347"/>
        <v>#N/A</v>
      </c>
      <c r="AK919" s="6" t="e">
        <f t="shared" si="348"/>
        <v>#N/A</v>
      </c>
      <c r="AL919" s="6" t="e">
        <f t="shared" si="349"/>
        <v>#N/A</v>
      </c>
      <c r="AM919" s="7" t="str">
        <f t="shared" si="350"/>
        <v xml:space="preserve"> </v>
      </c>
      <c r="AN919" s="6" t="e">
        <f t="shared" si="351"/>
        <v>#N/A</v>
      </c>
      <c r="AO919" s="6"/>
      <c r="AP919" s="6"/>
      <c r="AQ919" s="6"/>
      <c r="AR919" s="6"/>
      <c r="AS919" s="6"/>
      <c r="AT919" s="6"/>
      <c r="AU919" s="6"/>
      <c r="AV919" s="6"/>
      <c r="AW919" s="6">
        <f t="shared" si="352"/>
        <v>0</v>
      </c>
      <c r="AX919" s="6" t="e">
        <f t="shared" si="353"/>
        <v>#N/A</v>
      </c>
      <c r="AY919" s="6" t="str">
        <f t="shared" si="354"/>
        <v/>
      </c>
      <c r="AZ919" s="6" t="str">
        <f t="shared" si="355"/>
        <v/>
      </c>
      <c r="BA919" s="6" t="str">
        <f t="shared" si="356"/>
        <v/>
      </c>
      <c r="BB919" s="6" t="str">
        <f t="shared" si="357"/>
        <v/>
      </c>
      <c r="BC919" s="40"/>
      <c r="BI919"/>
      <c r="CS919" s="286"/>
      <c r="CT919" s="288"/>
      <c r="CU919" s="331" t="str">
        <f t="shared" si="360"/>
        <v/>
      </c>
      <c r="CV919" s="1" t="str">
        <f t="shared" si="358"/>
        <v/>
      </c>
      <c r="CW919" s="1" t="str">
        <f t="shared" si="359"/>
        <v/>
      </c>
      <c r="CZ919" s="343" t="str">
        <f t="shared" si="361"/>
        <v/>
      </c>
    </row>
    <row r="920" spans="1:104" s="1" customFormat="1" ht="13.5" customHeight="1" x14ac:dyDescent="0.2">
      <c r="A920" s="61">
        <v>905</v>
      </c>
      <c r="B920" s="218"/>
      <c r="C920" s="218"/>
      <c r="D920" s="218"/>
      <c r="E920" s="218"/>
      <c r="F920" s="218"/>
      <c r="G920" s="218"/>
      <c r="H920" s="218"/>
      <c r="I920" s="218"/>
      <c r="J920" s="218"/>
      <c r="K920" s="218"/>
      <c r="L920" s="219"/>
      <c r="M920" s="218"/>
      <c r="N920" s="254"/>
      <c r="O920" s="255"/>
      <c r="P920" s="293" t="str">
        <f>IF(G920="R",IF(OR(AND(実績自動車一覧!H920=SUM(実績事業所!$B$2-1),3&lt;実績自動車一覧!I920),AND(実績自動車一覧!H920=実績事業所!$B$2,4&gt;実績自動車一覧!I920)),"新規",""),"")</f>
        <v/>
      </c>
      <c r="Q920" s="290"/>
      <c r="R920" s="259"/>
      <c r="S920" s="204"/>
      <c r="T920" s="84"/>
      <c r="U920" s="85"/>
      <c r="V920" s="86"/>
      <c r="W920" s="87"/>
      <c r="X920" s="87"/>
      <c r="Y920" s="106"/>
      <c r="Z920" s="16"/>
      <c r="AA920" s="15" t="str">
        <f t="shared" ref="AA920:AA983" si="362">IF(Q920="","",Q920)</f>
        <v/>
      </c>
      <c r="AB920" s="15" t="str">
        <f t="shared" ref="AB920:AB983" si="363">IF(R920="","",R920)</f>
        <v/>
      </c>
      <c r="AC920" s="14" t="str">
        <f t="shared" ref="AC920:AC983" si="364">IF(ISBLANK(J920)=TRUE,"",IF(OR(ISBLANK(B920)=TRUE),1,""))</f>
        <v/>
      </c>
      <c r="AD920" s="6" t="e">
        <f t="shared" ref="AD920:AD983" si="365">VLOOKUP(J920,$BD$17:$BG$23,2,FALSE)</f>
        <v>#N/A</v>
      </c>
      <c r="AE920" s="6" t="e">
        <f t="shared" ref="AE920:AE983" si="366">VLOOKUP(J920,$BD$17:$BG$23,3,FALSE)</f>
        <v>#N/A</v>
      </c>
      <c r="AF920" s="6" t="e">
        <f t="shared" ref="AF920:AF983" si="367">VLOOKUP(J920,$BD$17:$BG$23,4,FALSE)</f>
        <v>#N/A</v>
      </c>
      <c r="AG920" s="6" t="str">
        <f t="shared" ref="AG920:AG983" si="368">IF(ISERROR(SEARCH("-",K920,1))=TRUE,ASC(UPPER(K920)),ASC(UPPER(LEFT(K920,SEARCH("-",K920,1)-1))))</f>
        <v/>
      </c>
      <c r="AH920" s="6">
        <f t="shared" ref="AH920:AH983" si="369">IF(L920&gt;3500,L920/1000,1)</f>
        <v>1</v>
      </c>
      <c r="AI920" s="6" t="e">
        <f t="shared" ref="AI920:AI983" si="370">IF(AF920=9,0,IF(L920&lt;=1700,1,IF(L920&lt;=2500,2,IF(L920&lt;=3500,3,4))))</f>
        <v>#N/A</v>
      </c>
      <c r="AJ920" s="6" t="e">
        <f t="shared" ref="AJ920:AJ983" si="371">IF(AF920=5,0,IF(AF920=9,0,IF(L920&lt;=1700,1,IF(L920&lt;=2500,2,IF(L920&lt;=3500,3,4)))))</f>
        <v>#N/A</v>
      </c>
      <c r="AK920" s="6" t="e">
        <f t="shared" ref="AK920:AK983" si="372">VLOOKUP(M920,$BL$17:$BM$27,2,FALSE)</f>
        <v>#N/A</v>
      </c>
      <c r="AL920" s="6" t="e">
        <f t="shared" ref="AL920:AL983" si="373">VLOOKUP(AN920,排出係数表,9,FALSE)</f>
        <v>#N/A</v>
      </c>
      <c r="AM920" s="7" t="str">
        <f t="shared" ref="AM920:AM983" si="374">IF(OR(ISBLANK(M920)=TRUE,ISBLANK(B920)=TRUE)," ",P920&amp;CONCATENATE(B920,AF920,AI920))</f>
        <v xml:space="preserve"> </v>
      </c>
      <c r="AN920" s="6" t="e">
        <f t="shared" ref="AN920:AN983" si="375">CONCATENATE(AD920,AJ920,AK920,AG920)</f>
        <v>#N/A</v>
      </c>
      <c r="AO920" s="6"/>
      <c r="AP920" s="6"/>
      <c r="AQ920" s="6"/>
      <c r="AR920" s="6"/>
      <c r="AS920" s="6"/>
      <c r="AT920" s="6"/>
      <c r="AU920" s="6"/>
      <c r="AV920" s="6"/>
      <c r="AW920" s="6">
        <f t="shared" ref="AW920:AW983" si="376">IF(AND(N920="なし",O920="なし"),0,IF(AND(N920="",O920=""),0,IF(AND(N920="",O920="なし"),0,IF(AND(N920="なし",O920=""),0,1))))</f>
        <v>0</v>
      </c>
      <c r="AX920" s="6" t="e">
        <f t="shared" ref="AX920:AX983" si="377">VLOOKUP(AN920,排出係数表,8,FALSE)</f>
        <v>#N/A</v>
      </c>
      <c r="AY920" s="6" t="str">
        <f t="shared" ref="AY920:AY983" si="378">IF(J920="","",VLOOKUP(J920,$BD$17:$BH$25,5,FALSE))</f>
        <v/>
      </c>
      <c r="AZ920" s="6" t="str">
        <f t="shared" ref="AZ920:AZ983" si="379">IF(D920="","",VLOOKUP(CONCATENATE("A",LEFT(D920)),$BW$17:$BX$26,2,FALSE))</f>
        <v/>
      </c>
      <c r="BA920" s="6" t="str">
        <f t="shared" ref="BA920:BA983" si="380">IF(AY920=AZ920,"",1)</f>
        <v/>
      </c>
      <c r="BB920" s="6" t="str">
        <f t="shared" ref="BB920:BB983" si="381">CONCATENATE(C920,D920,E920,F920)</f>
        <v/>
      </c>
      <c r="BC920" s="40"/>
      <c r="BI920"/>
      <c r="CS920" s="286"/>
      <c r="CT920" s="288"/>
      <c r="CU920" s="331" t="str">
        <f t="shared" si="360"/>
        <v/>
      </c>
      <c r="CV920" s="1" t="str">
        <f t="shared" ref="CV920:CV983" si="382">IF(P920="","",IF(P920="新規",P920&amp;CU920,IF(P920="減車",P920&amp;CU920,"")))</f>
        <v/>
      </c>
      <c r="CW920" s="1" t="str">
        <f t="shared" ref="CW920:CW983" si="383">IF("新規"=P920,IF(OR(N920="あり",O920="あり(H17あり)",O920="あり(H17なし)"),"新規後付",""),IF("減車"=P920,IF(OR(N920="あり",O920="あり(H17あり)",O920="あり(H17なし)"),"減車後付",""),""))</f>
        <v/>
      </c>
      <c r="CZ920" s="343" t="str">
        <f t="shared" si="361"/>
        <v/>
      </c>
    </row>
    <row r="921" spans="1:104" s="1" customFormat="1" ht="13.5" customHeight="1" x14ac:dyDescent="0.2">
      <c r="A921" s="61">
        <v>906</v>
      </c>
      <c r="B921" s="218"/>
      <c r="C921" s="218"/>
      <c r="D921" s="218"/>
      <c r="E921" s="218"/>
      <c r="F921" s="218"/>
      <c r="G921" s="218"/>
      <c r="H921" s="218"/>
      <c r="I921" s="218"/>
      <c r="J921" s="218"/>
      <c r="K921" s="218"/>
      <c r="L921" s="219"/>
      <c r="M921" s="218"/>
      <c r="N921" s="254"/>
      <c r="O921" s="255"/>
      <c r="P921" s="293" t="str">
        <f>IF(G921="R",IF(OR(AND(実績自動車一覧!H921=SUM(実績事業所!$B$2-1),3&lt;実績自動車一覧!I921),AND(実績自動車一覧!H921=実績事業所!$B$2,4&gt;実績自動車一覧!I921)),"新規",""),"")</f>
        <v/>
      </c>
      <c r="Q921" s="290"/>
      <c r="R921" s="259"/>
      <c r="S921" s="204"/>
      <c r="T921" s="84"/>
      <c r="U921" s="85"/>
      <c r="V921" s="86"/>
      <c r="W921" s="87"/>
      <c r="X921" s="87"/>
      <c r="Y921" s="106"/>
      <c r="Z921" s="16"/>
      <c r="AA921" s="15" t="str">
        <f t="shared" si="362"/>
        <v/>
      </c>
      <c r="AB921" s="15" t="str">
        <f t="shared" si="363"/>
        <v/>
      </c>
      <c r="AC921" s="14" t="str">
        <f t="shared" si="364"/>
        <v/>
      </c>
      <c r="AD921" s="6" t="e">
        <f t="shared" si="365"/>
        <v>#N/A</v>
      </c>
      <c r="AE921" s="6" t="e">
        <f t="shared" si="366"/>
        <v>#N/A</v>
      </c>
      <c r="AF921" s="6" t="e">
        <f t="shared" si="367"/>
        <v>#N/A</v>
      </c>
      <c r="AG921" s="6" t="str">
        <f t="shared" si="368"/>
        <v/>
      </c>
      <c r="AH921" s="6">
        <f t="shared" si="369"/>
        <v>1</v>
      </c>
      <c r="AI921" s="6" t="e">
        <f t="shared" si="370"/>
        <v>#N/A</v>
      </c>
      <c r="AJ921" s="6" t="e">
        <f t="shared" si="371"/>
        <v>#N/A</v>
      </c>
      <c r="AK921" s="6" t="e">
        <f t="shared" si="372"/>
        <v>#N/A</v>
      </c>
      <c r="AL921" s="6" t="e">
        <f t="shared" si="373"/>
        <v>#N/A</v>
      </c>
      <c r="AM921" s="7" t="str">
        <f t="shared" si="374"/>
        <v xml:space="preserve"> </v>
      </c>
      <c r="AN921" s="6" t="e">
        <f t="shared" si="375"/>
        <v>#N/A</v>
      </c>
      <c r="AO921" s="6"/>
      <c r="AP921" s="6"/>
      <c r="AQ921" s="6"/>
      <c r="AR921" s="6"/>
      <c r="AS921" s="6"/>
      <c r="AT921" s="6"/>
      <c r="AU921" s="6"/>
      <c r="AV921" s="6"/>
      <c r="AW921" s="6">
        <f t="shared" si="376"/>
        <v>0</v>
      </c>
      <c r="AX921" s="6" t="e">
        <f t="shared" si="377"/>
        <v>#N/A</v>
      </c>
      <c r="AY921" s="6" t="str">
        <f t="shared" si="378"/>
        <v/>
      </c>
      <c r="AZ921" s="6" t="str">
        <f t="shared" si="379"/>
        <v/>
      </c>
      <c r="BA921" s="6" t="str">
        <f t="shared" si="380"/>
        <v/>
      </c>
      <c r="BB921" s="6" t="str">
        <f t="shared" si="381"/>
        <v/>
      </c>
      <c r="BC921" s="40"/>
      <c r="BI921"/>
      <c r="CS921" s="286"/>
      <c r="CT921" s="288"/>
      <c r="CU921" s="331" t="str">
        <f t="shared" si="360"/>
        <v/>
      </c>
      <c r="CV921" s="1" t="str">
        <f t="shared" si="382"/>
        <v/>
      </c>
      <c r="CW921" s="1" t="str">
        <f t="shared" si="383"/>
        <v/>
      </c>
      <c r="CZ921" s="343" t="str">
        <f t="shared" si="361"/>
        <v/>
      </c>
    </row>
    <row r="922" spans="1:104" s="1" customFormat="1" ht="13.5" customHeight="1" x14ac:dyDescent="0.2">
      <c r="A922" s="61">
        <v>907</v>
      </c>
      <c r="B922" s="218"/>
      <c r="C922" s="218"/>
      <c r="D922" s="218"/>
      <c r="E922" s="218"/>
      <c r="F922" s="218"/>
      <c r="G922" s="218"/>
      <c r="H922" s="218"/>
      <c r="I922" s="218"/>
      <c r="J922" s="218"/>
      <c r="K922" s="218"/>
      <c r="L922" s="219"/>
      <c r="M922" s="218"/>
      <c r="N922" s="254"/>
      <c r="O922" s="255"/>
      <c r="P922" s="293" t="str">
        <f>IF(G922="R",IF(OR(AND(実績自動車一覧!H922=SUM(実績事業所!$B$2-1),3&lt;実績自動車一覧!I922),AND(実績自動車一覧!H922=実績事業所!$B$2,4&gt;実績自動車一覧!I922)),"新規",""),"")</f>
        <v/>
      </c>
      <c r="Q922" s="290"/>
      <c r="R922" s="259"/>
      <c r="S922" s="204"/>
      <c r="T922" s="84"/>
      <c r="U922" s="85"/>
      <c r="V922" s="86"/>
      <c r="W922" s="87"/>
      <c r="X922" s="87"/>
      <c r="Y922" s="106"/>
      <c r="Z922" s="16"/>
      <c r="AA922" s="15" t="str">
        <f t="shared" si="362"/>
        <v/>
      </c>
      <c r="AB922" s="15" t="str">
        <f t="shared" si="363"/>
        <v/>
      </c>
      <c r="AC922" s="14" t="str">
        <f t="shared" si="364"/>
        <v/>
      </c>
      <c r="AD922" s="6" t="e">
        <f t="shared" si="365"/>
        <v>#N/A</v>
      </c>
      <c r="AE922" s="6" t="e">
        <f t="shared" si="366"/>
        <v>#N/A</v>
      </c>
      <c r="AF922" s="6" t="e">
        <f t="shared" si="367"/>
        <v>#N/A</v>
      </c>
      <c r="AG922" s="6" t="str">
        <f t="shared" si="368"/>
        <v/>
      </c>
      <c r="AH922" s="6">
        <f t="shared" si="369"/>
        <v>1</v>
      </c>
      <c r="AI922" s="6" t="e">
        <f t="shared" si="370"/>
        <v>#N/A</v>
      </c>
      <c r="AJ922" s="6" t="e">
        <f t="shared" si="371"/>
        <v>#N/A</v>
      </c>
      <c r="AK922" s="6" t="e">
        <f t="shared" si="372"/>
        <v>#N/A</v>
      </c>
      <c r="AL922" s="6" t="e">
        <f t="shared" si="373"/>
        <v>#N/A</v>
      </c>
      <c r="AM922" s="7" t="str">
        <f t="shared" si="374"/>
        <v xml:space="preserve"> </v>
      </c>
      <c r="AN922" s="6" t="e">
        <f t="shared" si="375"/>
        <v>#N/A</v>
      </c>
      <c r="AO922" s="6"/>
      <c r="AP922" s="6"/>
      <c r="AQ922" s="6"/>
      <c r="AR922" s="6"/>
      <c r="AS922" s="6"/>
      <c r="AT922" s="6"/>
      <c r="AU922" s="6"/>
      <c r="AV922" s="6"/>
      <c r="AW922" s="6">
        <f t="shared" si="376"/>
        <v>0</v>
      </c>
      <c r="AX922" s="6" t="e">
        <f t="shared" si="377"/>
        <v>#N/A</v>
      </c>
      <c r="AY922" s="6" t="str">
        <f t="shared" si="378"/>
        <v/>
      </c>
      <c r="AZ922" s="6" t="str">
        <f t="shared" si="379"/>
        <v/>
      </c>
      <c r="BA922" s="6" t="str">
        <f t="shared" si="380"/>
        <v/>
      </c>
      <c r="BB922" s="6" t="str">
        <f t="shared" si="381"/>
        <v/>
      </c>
      <c r="BC922" s="40"/>
      <c r="BI922"/>
      <c r="CS922" s="286"/>
      <c r="CT922" s="288"/>
      <c r="CU922" s="331" t="str">
        <f t="shared" si="360"/>
        <v/>
      </c>
      <c r="CV922" s="1" t="str">
        <f t="shared" si="382"/>
        <v/>
      </c>
      <c r="CW922" s="1" t="str">
        <f t="shared" si="383"/>
        <v/>
      </c>
      <c r="CZ922" s="343" t="str">
        <f t="shared" si="361"/>
        <v/>
      </c>
    </row>
    <row r="923" spans="1:104" s="1" customFormat="1" ht="13.5" customHeight="1" x14ac:dyDescent="0.2">
      <c r="A923" s="61">
        <v>908</v>
      </c>
      <c r="B923" s="218"/>
      <c r="C923" s="218"/>
      <c r="D923" s="218"/>
      <c r="E923" s="218"/>
      <c r="F923" s="218"/>
      <c r="G923" s="218"/>
      <c r="H923" s="218"/>
      <c r="I923" s="218"/>
      <c r="J923" s="218"/>
      <c r="K923" s="218"/>
      <c r="L923" s="219"/>
      <c r="M923" s="218"/>
      <c r="N923" s="254"/>
      <c r="O923" s="255"/>
      <c r="P923" s="293" t="str">
        <f>IF(G923="R",IF(OR(AND(実績自動車一覧!H923=SUM(実績事業所!$B$2-1),3&lt;実績自動車一覧!I923),AND(実績自動車一覧!H923=実績事業所!$B$2,4&gt;実績自動車一覧!I923)),"新規",""),"")</f>
        <v/>
      </c>
      <c r="Q923" s="290"/>
      <c r="R923" s="259"/>
      <c r="S923" s="204"/>
      <c r="T923" s="84"/>
      <c r="U923" s="85"/>
      <c r="V923" s="86"/>
      <c r="W923" s="87"/>
      <c r="X923" s="87"/>
      <c r="Y923" s="106"/>
      <c r="Z923" s="16"/>
      <c r="AA923" s="15" t="str">
        <f t="shared" si="362"/>
        <v/>
      </c>
      <c r="AB923" s="15" t="str">
        <f t="shared" si="363"/>
        <v/>
      </c>
      <c r="AC923" s="14" t="str">
        <f t="shared" si="364"/>
        <v/>
      </c>
      <c r="AD923" s="6" t="e">
        <f t="shared" si="365"/>
        <v>#N/A</v>
      </c>
      <c r="AE923" s="6" t="e">
        <f t="shared" si="366"/>
        <v>#N/A</v>
      </c>
      <c r="AF923" s="6" t="e">
        <f t="shared" si="367"/>
        <v>#N/A</v>
      </c>
      <c r="AG923" s="6" t="str">
        <f t="shared" si="368"/>
        <v/>
      </c>
      <c r="AH923" s="6">
        <f t="shared" si="369"/>
        <v>1</v>
      </c>
      <c r="AI923" s="6" t="e">
        <f t="shared" si="370"/>
        <v>#N/A</v>
      </c>
      <c r="AJ923" s="6" t="e">
        <f t="shared" si="371"/>
        <v>#N/A</v>
      </c>
      <c r="AK923" s="6" t="e">
        <f t="shared" si="372"/>
        <v>#N/A</v>
      </c>
      <c r="AL923" s="6" t="e">
        <f t="shared" si="373"/>
        <v>#N/A</v>
      </c>
      <c r="AM923" s="7" t="str">
        <f t="shared" si="374"/>
        <v xml:space="preserve"> </v>
      </c>
      <c r="AN923" s="6" t="e">
        <f t="shared" si="375"/>
        <v>#N/A</v>
      </c>
      <c r="AO923" s="6"/>
      <c r="AP923" s="6"/>
      <c r="AQ923" s="6"/>
      <c r="AR923" s="6"/>
      <c r="AS923" s="6"/>
      <c r="AT923" s="6"/>
      <c r="AU923" s="6"/>
      <c r="AV923" s="6"/>
      <c r="AW923" s="6">
        <f t="shared" si="376"/>
        <v>0</v>
      </c>
      <c r="AX923" s="6" t="e">
        <f t="shared" si="377"/>
        <v>#N/A</v>
      </c>
      <c r="AY923" s="6" t="str">
        <f t="shared" si="378"/>
        <v/>
      </c>
      <c r="AZ923" s="6" t="str">
        <f t="shared" si="379"/>
        <v/>
      </c>
      <c r="BA923" s="6" t="str">
        <f t="shared" si="380"/>
        <v/>
      </c>
      <c r="BB923" s="6" t="str">
        <f t="shared" si="381"/>
        <v/>
      </c>
      <c r="BC923" s="40"/>
      <c r="BI923"/>
      <c r="CS923" s="286"/>
      <c r="CT923" s="288"/>
      <c r="CU923" s="331" t="str">
        <f t="shared" si="360"/>
        <v/>
      </c>
      <c r="CV923" s="1" t="str">
        <f t="shared" si="382"/>
        <v/>
      </c>
      <c r="CW923" s="1" t="str">
        <f t="shared" si="383"/>
        <v/>
      </c>
      <c r="CZ923" s="343" t="str">
        <f t="shared" si="361"/>
        <v/>
      </c>
    </row>
    <row r="924" spans="1:104" s="1" customFormat="1" ht="13.5" customHeight="1" x14ac:dyDescent="0.2">
      <c r="A924" s="61">
        <v>909</v>
      </c>
      <c r="B924" s="218"/>
      <c r="C924" s="218"/>
      <c r="D924" s="218"/>
      <c r="E924" s="218"/>
      <c r="F924" s="218"/>
      <c r="G924" s="218"/>
      <c r="H924" s="218"/>
      <c r="I924" s="218"/>
      <c r="J924" s="218"/>
      <c r="K924" s="218"/>
      <c r="L924" s="219"/>
      <c r="M924" s="218"/>
      <c r="N924" s="254"/>
      <c r="O924" s="255"/>
      <c r="P924" s="293" t="str">
        <f>IF(G924="R",IF(OR(AND(実績自動車一覧!H924=SUM(実績事業所!$B$2-1),3&lt;実績自動車一覧!I924),AND(実績自動車一覧!H924=実績事業所!$B$2,4&gt;実績自動車一覧!I924)),"新規",""),"")</f>
        <v/>
      </c>
      <c r="Q924" s="290"/>
      <c r="R924" s="259"/>
      <c r="S924" s="204"/>
      <c r="T924" s="84"/>
      <c r="U924" s="85"/>
      <c r="V924" s="86"/>
      <c r="W924" s="87"/>
      <c r="X924" s="87"/>
      <c r="Y924" s="106"/>
      <c r="Z924" s="16"/>
      <c r="AA924" s="15" t="str">
        <f t="shared" si="362"/>
        <v/>
      </c>
      <c r="AB924" s="15" t="str">
        <f t="shared" si="363"/>
        <v/>
      </c>
      <c r="AC924" s="14" t="str">
        <f t="shared" si="364"/>
        <v/>
      </c>
      <c r="AD924" s="6" t="e">
        <f t="shared" si="365"/>
        <v>#N/A</v>
      </c>
      <c r="AE924" s="6" t="e">
        <f t="shared" si="366"/>
        <v>#N/A</v>
      </c>
      <c r="AF924" s="6" t="e">
        <f t="shared" si="367"/>
        <v>#N/A</v>
      </c>
      <c r="AG924" s="6" t="str">
        <f t="shared" si="368"/>
        <v/>
      </c>
      <c r="AH924" s="6">
        <f t="shared" si="369"/>
        <v>1</v>
      </c>
      <c r="AI924" s="6" t="e">
        <f t="shared" si="370"/>
        <v>#N/A</v>
      </c>
      <c r="AJ924" s="6" t="e">
        <f t="shared" si="371"/>
        <v>#N/A</v>
      </c>
      <c r="AK924" s="6" t="e">
        <f t="shared" si="372"/>
        <v>#N/A</v>
      </c>
      <c r="AL924" s="6" t="e">
        <f t="shared" si="373"/>
        <v>#N/A</v>
      </c>
      <c r="AM924" s="7" t="str">
        <f t="shared" si="374"/>
        <v xml:space="preserve"> </v>
      </c>
      <c r="AN924" s="6" t="e">
        <f t="shared" si="375"/>
        <v>#N/A</v>
      </c>
      <c r="AO924" s="6"/>
      <c r="AP924" s="6"/>
      <c r="AQ924" s="6"/>
      <c r="AR924" s="6"/>
      <c r="AS924" s="6"/>
      <c r="AT924" s="6"/>
      <c r="AU924" s="6"/>
      <c r="AV924" s="6"/>
      <c r="AW924" s="6">
        <f t="shared" si="376"/>
        <v>0</v>
      </c>
      <c r="AX924" s="6" t="e">
        <f t="shared" si="377"/>
        <v>#N/A</v>
      </c>
      <c r="AY924" s="6" t="str">
        <f t="shared" si="378"/>
        <v/>
      </c>
      <c r="AZ924" s="6" t="str">
        <f t="shared" si="379"/>
        <v/>
      </c>
      <c r="BA924" s="6" t="str">
        <f t="shared" si="380"/>
        <v/>
      </c>
      <c r="BB924" s="6" t="str">
        <f t="shared" si="381"/>
        <v/>
      </c>
      <c r="BC924" s="40"/>
      <c r="BI924"/>
      <c r="CS924" s="286"/>
      <c r="CT924" s="288"/>
      <c r="CU924" s="331" t="str">
        <f t="shared" si="360"/>
        <v/>
      </c>
      <c r="CV924" s="1" t="str">
        <f t="shared" si="382"/>
        <v/>
      </c>
      <c r="CW924" s="1" t="str">
        <f t="shared" si="383"/>
        <v/>
      </c>
      <c r="CZ924" s="343" t="str">
        <f t="shared" si="361"/>
        <v/>
      </c>
    </row>
    <row r="925" spans="1:104" s="1" customFormat="1" ht="13.5" customHeight="1" x14ac:dyDescent="0.2">
      <c r="A925" s="61">
        <v>910</v>
      </c>
      <c r="B925" s="218"/>
      <c r="C925" s="218"/>
      <c r="D925" s="218"/>
      <c r="E925" s="218"/>
      <c r="F925" s="218"/>
      <c r="G925" s="218"/>
      <c r="H925" s="218"/>
      <c r="I925" s="218"/>
      <c r="J925" s="218"/>
      <c r="K925" s="218"/>
      <c r="L925" s="219"/>
      <c r="M925" s="218"/>
      <c r="N925" s="254"/>
      <c r="O925" s="255"/>
      <c r="P925" s="293" t="str">
        <f>IF(G925="R",IF(OR(AND(実績自動車一覧!H925=SUM(実績事業所!$B$2-1),3&lt;実績自動車一覧!I925),AND(実績自動車一覧!H925=実績事業所!$B$2,4&gt;実績自動車一覧!I925)),"新規",""),"")</f>
        <v/>
      </c>
      <c r="Q925" s="290"/>
      <c r="R925" s="259"/>
      <c r="S925" s="204"/>
      <c r="T925" s="84"/>
      <c r="U925" s="85"/>
      <c r="V925" s="86"/>
      <c r="W925" s="87"/>
      <c r="X925" s="87"/>
      <c r="Y925" s="106"/>
      <c r="Z925" s="16"/>
      <c r="AA925" s="15" t="str">
        <f t="shared" si="362"/>
        <v/>
      </c>
      <c r="AB925" s="15" t="str">
        <f t="shared" si="363"/>
        <v/>
      </c>
      <c r="AC925" s="14" t="str">
        <f t="shared" si="364"/>
        <v/>
      </c>
      <c r="AD925" s="6" t="e">
        <f t="shared" si="365"/>
        <v>#N/A</v>
      </c>
      <c r="AE925" s="6" t="e">
        <f t="shared" si="366"/>
        <v>#N/A</v>
      </c>
      <c r="AF925" s="6" t="e">
        <f t="shared" si="367"/>
        <v>#N/A</v>
      </c>
      <c r="AG925" s="6" t="str">
        <f t="shared" si="368"/>
        <v/>
      </c>
      <c r="AH925" s="6">
        <f t="shared" si="369"/>
        <v>1</v>
      </c>
      <c r="AI925" s="6" t="e">
        <f t="shared" si="370"/>
        <v>#N/A</v>
      </c>
      <c r="AJ925" s="6" t="e">
        <f t="shared" si="371"/>
        <v>#N/A</v>
      </c>
      <c r="AK925" s="6" t="e">
        <f t="shared" si="372"/>
        <v>#N/A</v>
      </c>
      <c r="AL925" s="6" t="e">
        <f t="shared" si="373"/>
        <v>#N/A</v>
      </c>
      <c r="AM925" s="7" t="str">
        <f t="shared" si="374"/>
        <v xml:space="preserve"> </v>
      </c>
      <c r="AN925" s="6" t="e">
        <f t="shared" si="375"/>
        <v>#N/A</v>
      </c>
      <c r="AO925" s="6"/>
      <c r="AP925" s="6"/>
      <c r="AQ925" s="6"/>
      <c r="AR925" s="6"/>
      <c r="AS925" s="6"/>
      <c r="AT925" s="6"/>
      <c r="AU925" s="6"/>
      <c r="AV925" s="6"/>
      <c r="AW925" s="6">
        <f t="shared" si="376"/>
        <v>0</v>
      </c>
      <c r="AX925" s="6" t="e">
        <f t="shared" si="377"/>
        <v>#N/A</v>
      </c>
      <c r="AY925" s="6" t="str">
        <f t="shared" si="378"/>
        <v/>
      </c>
      <c r="AZ925" s="6" t="str">
        <f t="shared" si="379"/>
        <v/>
      </c>
      <c r="BA925" s="6" t="str">
        <f t="shared" si="380"/>
        <v/>
      </c>
      <c r="BB925" s="6" t="str">
        <f t="shared" si="381"/>
        <v/>
      </c>
      <c r="BC925" s="40"/>
      <c r="BI925"/>
      <c r="CS925" s="286"/>
      <c r="CT925" s="288"/>
      <c r="CU925" s="331" t="str">
        <f t="shared" si="360"/>
        <v/>
      </c>
      <c r="CV925" s="1" t="str">
        <f t="shared" si="382"/>
        <v/>
      </c>
      <c r="CW925" s="1" t="str">
        <f t="shared" si="383"/>
        <v/>
      </c>
      <c r="CZ925" s="343" t="str">
        <f t="shared" si="361"/>
        <v/>
      </c>
    </row>
    <row r="926" spans="1:104" s="1" customFormat="1" ht="13.5" customHeight="1" x14ac:dyDescent="0.2">
      <c r="A926" s="61">
        <v>911</v>
      </c>
      <c r="B926" s="218"/>
      <c r="C926" s="218"/>
      <c r="D926" s="218"/>
      <c r="E926" s="218"/>
      <c r="F926" s="218"/>
      <c r="G926" s="218"/>
      <c r="H926" s="218"/>
      <c r="I926" s="218"/>
      <c r="J926" s="218"/>
      <c r="K926" s="218"/>
      <c r="L926" s="219"/>
      <c r="M926" s="218"/>
      <c r="N926" s="254"/>
      <c r="O926" s="255"/>
      <c r="P926" s="293" t="str">
        <f>IF(G926="R",IF(OR(AND(実績自動車一覧!H926=SUM(実績事業所!$B$2-1),3&lt;実績自動車一覧!I926),AND(実績自動車一覧!H926=実績事業所!$B$2,4&gt;実績自動車一覧!I926)),"新規",""),"")</f>
        <v/>
      </c>
      <c r="Q926" s="290"/>
      <c r="R926" s="259"/>
      <c r="S926" s="204"/>
      <c r="T926" s="84"/>
      <c r="U926" s="85"/>
      <c r="V926" s="86"/>
      <c r="W926" s="87"/>
      <c r="X926" s="87"/>
      <c r="Y926" s="106"/>
      <c r="Z926" s="16"/>
      <c r="AA926" s="15" t="str">
        <f t="shared" si="362"/>
        <v/>
      </c>
      <c r="AB926" s="15" t="str">
        <f t="shared" si="363"/>
        <v/>
      </c>
      <c r="AC926" s="14" t="str">
        <f t="shared" si="364"/>
        <v/>
      </c>
      <c r="AD926" s="6" t="e">
        <f t="shared" si="365"/>
        <v>#N/A</v>
      </c>
      <c r="AE926" s="6" t="e">
        <f t="shared" si="366"/>
        <v>#N/A</v>
      </c>
      <c r="AF926" s="6" t="e">
        <f t="shared" si="367"/>
        <v>#N/A</v>
      </c>
      <c r="AG926" s="6" t="str">
        <f t="shared" si="368"/>
        <v/>
      </c>
      <c r="AH926" s="6">
        <f t="shared" si="369"/>
        <v>1</v>
      </c>
      <c r="AI926" s="6" t="e">
        <f t="shared" si="370"/>
        <v>#N/A</v>
      </c>
      <c r="AJ926" s="6" t="e">
        <f t="shared" si="371"/>
        <v>#N/A</v>
      </c>
      <c r="AK926" s="6" t="e">
        <f t="shared" si="372"/>
        <v>#N/A</v>
      </c>
      <c r="AL926" s="6" t="e">
        <f t="shared" si="373"/>
        <v>#N/A</v>
      </c>
      <c r="AM926" s="7" t="str">
        <f t="shared" si="374"/>
        <v xml:space="preserve"> </v>
      </c>
      <c r="AN926" s="6" t="e">
        <f t="shared" si="375"/>
        <v>#N/A</v>
      </c>
      <c r="AO926" s="6"/>
      <c r="AP926" s="6"/>
      <c r="AQ926" s="6"/>
      <c r="AR926" s="6"/>
      <c r="AS926" s="6"/>
      <c r="AT926" s="6"/>
      <c r="AU926" s="6"/>
      <c r="AV926" s="6"/>
      <c r="AW926" s="6">
        <f t="shared" si="376"/>
        <v>0</v>
      </c>
      <c r="AX926" s="6" t="e">
        <f t="shared" si="377"/>
        <v>#N/A</v>
      </c>
      <c r="AY926" s="6" t="str">
        <f t="shared" si="378"/>
        <v/>
      </c>
      <c r="AZ926" s="6" t="str">
        <f t="shared" si="379"/>
        <v/>
      </c>
      <c r="BA926" s="6" t="str">
        <f t="shared" si="380"/>
        <v/>
      </c>
      <c r="BB926" s="6" t="str">
        <f t="shared" si="381"/>
        <v/>
      </c>
      <c r="BC926" s="40"/>
      <c r="BI926"/>
      <c r="CS926" s="286"/>
      <c r="CT926" s="288"/>
      <c r="CU926" s="331" t="str">
        <f t="shared" si="360"/>
        <v/>
      </c>
      <c r="CV926" s="1" t="str">
        <f t="shared" si="382"/>
        <v/>
      </c>
      <c r="CW926" s="1" t="str">
        <f t="shared" si="383"/>
        <v/>
      </c>
      <c r="CZ926" s="343" t="str">
        <f t="shared" si="361"/>
        <v/>
      </c>
    </row>
    <row r="927" spans="1:104" s="1" customFormat="1" ht="13.5" customHeight="1" x14ac:dyDescent="0.2">
      <c r="A927" s="61">
        <v>912</v>
      </c>
      <c r="B927" s="218"/>
      <c r="C927" s="218"/>
      <c r="D927" s="218"/>
      <c r="E927" s="218"/>
      <c r="F927" s="218"/>
      <c r="G927" s="218"/>
      <c r="H927" s="218"/>
      <c r="I927" s="218"/>
      <c r="J927" s="218"/>
      <c r="K927" s="218"/>
      <c r="L927" s="219"/>
      <c r="M927" s="218"/>
      <c r="N927" s="254"/>
      <c r="O927" s="255"/>
      <c r="P927" s="293" t="str">
        <f>IF(G927="R",IF(OR(AND(実績自動車一覧!H927=SUM(実績事業所!$B$2-1),3&lt;実績自動車一覧!I927),AND(実績自動車一覧!H927=実績事業所!$B$2,4&gt;実績自動車一覧!I927)),"新規",""),"")</f>
        <v/>
      </c>
      <c r="Q927" s="290"/>
      <c r="R927" s="259"/>
      <c r="S927" s="204"/>
      <c r="T927" s="84"/>
      <c r="U927" s="85"/>
      <c r="V927" s="86"/>
      <c r="W927" s="87"/>
      <c r="X927" s="87"/>
      <c r="Y927" s="106"/>
      <c r="Z927" s="16"/>
      <c r="AA927" s="15" t="str">
        <f t="shared" si="362"/>
        <v/>
      </c>
      <c r="AB927" s="15" t="str">
        <f t="shared" si="363"/>
        <v/>
      </c>
      <c r="AC927" s="14" t="str">
        <f t="shared" si="364"/>
        <v/>
      </c>
      <c r="AD927" s="6" t="e">
        <f t="shared" si="365"/>
        <v>#N/A</v>
      </c>
      <c r="AE927" s="6" t="e">
        <f t="shared" si="366"/>
        <v>#N/A</v>
      </c>
      <c r="AF927" s="6" t="e">
        <f t="shared" si="367"/>
        <v>#N/A</v>
      </c>
      <c r="AG927" s="6" t="str">
        <f t="shared" si="368"/>
        <v/>
      </c>
      <c r="AH927" s="6">
        <f t="shared" si="369"/>
        <v>1</v>
      </c>
      <c r="AI927" s="6" t="e">
        <f t="shared" si="370"/>
        <v>#N/A</v>
      </c>
      <c r="AJ927" s="6" t="e">
        <f t="shared" si="371"/>
        <v>#N/A</v>
      </c>
      <c r="AK927" s="6" t="e">
        <f t="shared" si="372"/>
        <v>#N/A</v>
      </c>
      <c r="AL927" s="6" t="e">
        <f t="shared" si="373"/>
        <v>#N/A</v>
      </c>
      <c r="AM927" s="7" t="str">
        <f t="shared" si="374"/>
        <v xml:space="preserve"> </v>
      </c>
      <c r="AN927" s="6" t="e">
        <f t="shared" si="375"/>
        <v>#N/A</v>
      </c>
      <c r="AO927" s="6"/>
      <c r="AP927" s="6"/>
      <c r="AQ927" s="6"/>
      <c r="AR927" s="6"/>
      <c r="AS927" s="6"/>
      <c r="AT927" s="6"/>
      <c r="AU927" s="6"/>
      <c r="AV927" s="6"/>
      <c r="AW927" s="6">
        <f t="shared" si="376"/>
        <v>0</v>
      </c>
      <c r="AX927" s="6" t="e">
        <f t="shared" si="377"/>
        <v>#N/A</v>
      </c>
      <c r="AY927" s="6" t="str">
        <f t="shared" si="378"/>
        <v/>
      </c>
      <c r="AZ927" s="6" t="str">
        <f t="shared" si="379"/>
        <v/>
      </c>
      <c r="BA927" s="6" t="str">
        <f t="shared" si="380"/>
        <v/>
      </c>
      <c r="BB927" s="6" t="str">
        <f t="shared" si="381"/>
        <v/>
      </c>
      <c r="BC927" s="40"/>
      <c r="BI927"/>
      <c r="CS927" s="286"/>
      <c r="CT927" s="288"/>
      <c r="CU927" s="331" t="str">
        <f t="shared" si="360"/>
        <v/>
      </c>
      <c r="CV927" s="1" t="str">
        <f t="shared" si="382"/>
        <v/>
      </c>
      <c r="CW927" s="1" t="str">
        <f t="shared" si="383"/>
        <v/>
      </c>
      <c r="CZ927" s="343" t="str">
        <f t="shared" si="361"/>
        <v/>
      </c>
    </row>
    <row r="928" spans="1:104" s="1" customFormat="1" ht="13.5" customHeight="1" x14ac:dyDescent="0.2">
      <c r="A928" s="61">
        <v>913</v>
      </c>
      <c r="B928" s="218"/>
      <c r="C928" s="218"/>
      <c r="D928" s="218"/>
      <c r="E928" s="218"/>
      <c r="F928" s="218"/>
      <c r="G928" s="218"/>
      <c r="H928" s="218"/>
      <c r="I928" s="218"/>
      <c r="J928" s="218"/>
      <c r="K928" s="218"/>
      <c r="L928" s="219"/>
      <c r="M928" s="218"/>
      <c r="N928" s="254"/>
      <c r="O928" s="255"/>
      <c r="P928" s="293" t="str">
        <f>IF(G928="R",IF(OR(AND(実績自動車一覧!H928=SUM(実績事業所!$B$2-1),3&lt;実績自動車一覧!I928),AND(実績自動車一覧!H928=実績事業所!$B$2,4&gt;実績自動車一覧!I928)),"新規",""),"")</f>
        <v/>
      </c>
      <c r="Q928" s="290"/>
      <c r="R928" s="259"/>
      <c r="S928" s="204"/>
      <c r="T928" s="84"/>
      <c r="U928" s="85"/>
      <c r="V928" s="86"/>
      <c r="W928" s="87"/>
      <c r="X928" s="87"/>
      <c r="Y928" s="106"/>
      <c r="Z928" s="16"/>
      <c r="AA928" s="15" t="str">
        <f t="shared" si="362"/>
        <v/>
      </c>
      <c r="AB928" s="15" t="str">
        <f t="shared" si="363"/>
        <v/>
      </c>
      <c r="AC928" s="14" t="str">
        <f t="shared" si="364"/>
        <v/>
      </c>
      <c r="AD928" s="6" t="e">
        <f t="shared" si="365"/>
        <v>#N/A</v>
      </c>
      <c r="AE928" s="6" t="e">
        <f t="shared" si="366"/>
        <v>#N/A</v>
      </c>
      <c r="AF928" s="6" t="e">
        <f t="shared" si="367"/>
        <v>#N/A</v>
      </c>
      <c r="AG928" s="6" t="str">
        <f t="shared" si="368"/>
        <v/>
      </c>
      <c r="AH928" s="6">
        <f t="shared" si="369"/>
        <v>1</v>
      </c>
      <c r="AI928" s="6" t="e">
        <f t="shared" si="370"/>
        <v>#N/A</v>
      </c>
      <c r="AJ928" s="6" t="e">
        <f t="shared" si="371"/>
        <v>#N/A</v>
      </c>
      <c r="AK928" s="6" t="e">
        <f t="shared" si="372"/>
        <v>#N/A</v>
      </c>
      <c r="AL928" s="6" t="e">
        <f t="shared" si="373"/>
        <v>#N/A</v>
      </c>
      <c r="AM928" s="7" t="str">
        <f t="shared" si="374"/>
        <v xml:space="preserve"> </v>
      </c>
      <c r="AN928" s="6" t="e">
        <f t="shared" si="375"/>
        <v>#N/A</v>
      </c>
      <c r="AO928" s="6"/>
      <c r="AP928" s="6"/>
      <c r="AQ928" s="6"/>
      <c r="AR928" s="6"/>
      <c r="AS928" s="6"/>
      <c r="AT928" s="6"/>
      <c r="AU928" s="6"/>
      <c r="AV928" s="6"/>
      <c r="AW928" s="6">
        <f t="shared" si="376"/>
        <v>0</v>
      </c>
      <c r="AX928" s="6" t="e">
        <f t="shared" si="377"/>
        <v>#N/A</v>
      </c>
      <c r="AY928" s="6" t="str">
        <f t="shared" si="378"/>
        <v/>
      </c>
      <c r="AZ928" s="6" t="str">
        <f t="shared" si="379"/>
        <v/>
      </c>
      <c r="BA928" s="6" t="str">
        <f t="shared" si="380"/>
        <v/>
      </c>
      <c r="BB928" s="6" t="str">
        <f t="shared" si="381"/>
        <v/>
      </c>
      <c r="BC928" s="40"/>
      <c r="BI928"/>
      <c r="CS928" s="286"/>
      <c r="CT928" s="288"/>
      <c r="CU928" s="331" t="str">
        <f t="shared" si="360"/>
        <v/>
      </c>
      <c r="CV928" s="1" t="str">
        <f t="shared" si="382"/>
        <v/>
      </c>
      <c r="CW928" s="1" t="str">
        <f t="shared" si="383"/>
        <v/>
      </c>
      <c r="CZ928" s="343" t="str">
        <f t="shared" si="361"/>
        <v/>
      </c>
    </row>
    <row r="929" spans="1:104" s="1" customFormat="1" ht="13.5" customHeight="1" x14ac:dyDescent="0.2">
      <c r="A929" s="61">
        <v>914</v>
      </c>
      <c r="B929" s="218"/>
      <c r="C929" s="218"/>
      <c r="D929" s="218"/>
      <c r="E929" s="218"/>
      <c r="F929" s="218"/>
      <c r="G929" s="218"/>
      <c r="H929" s="218"/>
      <c r="I929" s="218"/>
      <c r="J929" s="218"/>
      <c r="K929" s="218"/>
      <c r="L929" s="219"/>
      <c r="M929" s="218"/>
      <c r="N929" s="254"/>
      <c r="O929" s="255"/>
      <c r="P929" s="293" t="str">
        <f>IF(G929="R",IF(OR(AND(実績自動車一覧!H929=SUM(実績事業所!$B$2-1),3&lt;実績自動車一覧!I929),AND(実績自動車一覧!H929=実績事業所!$B$2,4&gt;実績自動車一覧!I929)),"新規",""),"")</f>
        <v/>
      </c>
      <c r="Q929" s="290"/>
      <c r="R929" s="259"/>
      <c r="S929" s="204"/>
      <c r="T929" s="84"/>
      <c r="U929" s="85"/>
      <c r="V929" s="86"/>
      <c r="W929" s="87"/>
      <c r="X929" s="87"/>
      <c r="Y929" s="106"/>
      <c r="Z929" s="16"/>
      <c r="AA929" s="15" t="str">
        <f t="shared" si="362"/>
        <v/>
      </c>
      <c r="AB929" s="15" t="str">
        <f t="shared" si="363"/>
        <v/>
      </c>
      <c r="AC929" s="14" t="str">
        <f t="shared" si="364"/>
        <v/>
      </c>
      <c r="AD929" s="6" t="e">
        <f t="shared" si="365"/>
        <v>#N/A</v>
      </c>
      <c r="AE929" s="6" t="e">
        <f t="shared" si="366"/>
        <v>#N/A</v>
      </c>
      <c r="AF929" s="6" t="e">
        <f t="shared" si="367"/>
        <v>#N/A</v>
      </c>
      <c r="AG929" s="6" t="str">
        <f t="shared" si="368"/>
        <v/>
      </c>
      <c r="AH929" s="6">
        <f t="shared" si="369"/>
        <v>1</v>
      </c>
      <c r="AI929" s="6" t="e">
        <f t="shared" si="370"/>
        <v>#N/A</v>
      </c>
      <c r="AJ929" s="6" t="e">
        <f t="shared" si="371"/>
        <v>#N/A</v>
      </c>
      <c r="AK929" s="6" t="e">
        <f t="shared" si="372"/>
        <v>#N/A</v>
      </c>
      <c r="AL929" s="6" t="e">
        <f t="shared" si="373"/>
        <v>#N/A</v>
      </c>
      <c r="AM929" s="7" t="str">
        <f t="shared" si="374"/>
        <v xml:space="preserve"> </v>
      </c>
      <c r="AN929" s="6" t="e">
        <f t="shared" si="375"/>
        <v>#N/A</v>
      </c>
      <c r="AO929" s="6"/>
      <c r="AP929" s="6"/>
      <c r="AQ929" s="6"/>
      <c r="AR929" s="6"/>
      <c r="AS929" s="6"/>
      <c r="AT929" s="6"/>
      <c r="AU929" s="6"/>
      <c r="AV929" s="6"/>
      <c r="AW929" s="6">
        <f t="shared" si="376"/>
        <v>0</v>
      </c>
      <c r="AX929" s="6" t="e">
        <f t="shared" si="377"/>
        <v>#N/A</v>
      </c>
      <c r="AY929" s="6" t="str">
        <f t="shared" si="378"/>
        <v/>
      </c>
      <c r="AZ929" s="6" t="str">
        <f t="shared" si="379"/>
        <v/>
      </c>
      <c r="BA929" s="6" t="str">
        <f t="shared" si="380"/>
        <v/>
      </c>
      <c r="BB929" s="6" t="str">
        <f t="shared" si="381"/>
        <v/>
      </c>
      <c r="BC929" s="40"/>
      <c r="BI929"/>
      <c r="CS929" s="286"/>
      <c r="CT929" s="288"/>
      <c r="CU929" s="331" t="str">
        <f t="shared" si="360"/>
        <v/>
      </c>
      <c r="CV929" s="1" t="str">
        <f t="shared" si="382"/>
        <v/>
      </c>
      <c r="CW929" s="1" t="str">
        <f t="shared" si="383"/>
        <v/>
      </c>
      <c r="CZ929" s="343" t="str">
        <f t="shared" si="361"/>
        <v/>
      </c>
    </row>
    <row r="930" spans="1:104" s="1" customFormat="1" ht="13.5" customHeight="1" x14ac:dyDescent="0.2">
      <c r="A930" s="61">
        <v>915</v>
      </c>
      <c r="B930" s="218"/>
      <c r="C930" s="218"/>
      <c r="D930" s="218"/>
      <c r="E930" s="218"/>
      <c r="F930" s="218"/>
      <c r="G930" s="218"/>
      <c r="H930" s="218"/>
      <c r="I930" s="218"/>
      <c r="J930" s="218"/>
      <c r="K930" s="218"/>
      <c r="L930" s="219"/>
      <c r="M930" s="218"/>
      <c r="N930" s="254"/>
      <c r="O930" s="255"/>
      <c r="P930" s="293" t="str">
        <f>IF(G930="R",IF(OR(AND(実績自動車一覧!H930=SUM(実績事業所!$B$2-1),3&lt;実績自動車一覧!I930),AND(実績自動車一覧!H930=実績事業所!$B$2,4&gt;実績自動車一覧!I930)),"新規",""),"")</f>
        <v/>
      </c>
      <c r="Q930" s="290"/>
      <c r="R930" s="259"/>
      <c r="S930" s="204"/>
      <c r="T930" s="84"/>
      <c r="U930" s="85"/>
      <c r="V930" s="86"/>
      <c r="W930" s="87"/>
      <c r="X930" s="87"/>
      <c r="Y930" s="106"/>
      <c r="Z930" s="16"/>
      <c r="AA930" s="15" t="str">
        <f t="shared" si="362"/>
        <v/>
      </c>
      <c r="AB930" s="15" t="str">
        <f t="shared" si="363"/>
        <v/>
      </c>
      <c r="AC930" s="14" t="str">
        <f t="shared" si="364"/>
        <v/>
      </c>
      <c r="AD930" s="6" t="e">
        <f t="shared" si="365"/>
        <v>#N/A</v>
      </c>
      <c r="AE930" s="6" t="e">
        <f t="shared" si="366"/>
        <v>#N/A</v>
      </c>
      <c r="AF930" s="6" t="e">
        <f t="shared" si="367"/>
        <v>#N/A</v>
      </c>
      <c r="AG930" s="6" t="str">
        <f t="shared" si="368"/>
        <v/>
      </c>
      <c r="AH930" s="6">
        <f t="shared" si="369"/>
        <v>1</v>
      </c>
      <c r="AI930" s="6" t="e">
        <f t="shared" si="370"/>
        <v>#N/A</v>
      </c>
      <c r="AJ930" s="6" t="e">
        <f t="shared" si="371"/>
        <v>#N/A</v>
      </c>
      <c r="AK930" s="6" t="e">
        <f t="shared" si="372"/>
        <v>#N/A</v>
      </c>
      <c r="AL930" s="6" t="e">
        <f t="shared" si="373"/>
        <v>#N/A</v>
      </c>
      <c r="AM930" s="7" t="str">
        <f t="shared" si="374"/>
        <v xml:space="preserve"> </v>
      </c>
      <c r="AN930" s="6" t="e">
        <f t="shared" si="375"/>
        <v>#N/A</v>
      </c>
      <c r="AO930" s="6"/>
      <c r="AP930" s="6"/>
      <c r="AQ930" s="6"/>
      <c r="AR930" s="6"/>
      <c r="AS930" s="6"/>
      <c r="AT930" s="6"/>
      <c r="AU930" s="6"/>
      <c r="AV930" s="6"/>
      <c r="AW930" s="6">
        <f t="shared" si="376"/>
        <v>0</v>
      </c>
      <c r="AX930" s="6" t="e">
        <f t="shared" si="377"/>
        <v>#N/A</v>
      </c>
      <c r="AY930" s="6" t="str">
        <f t="shared" si="378"/>
        <v/>
      </c>
      <c r="AZ930" s="6" t="str">
        <f t="shared" si="379"/>
        <v/>
      </c>
      <c r="BA930" s="6" t="str">
        <f t="shared" si="380"/>
        <v/>
      </c>
      <c r="BB930" s="6" t="str">
        <f t="shared" si="381"/>
        <v/>
      </c>
      <c r="BC930" s="40"/>
      <c r="BI930"/>
      <c r="CS930" s="286"/>
      <c r="CT930" s="288"/>
      <c r="CU930" s="331" t="str">
        <f t="shared" si="360"/>
        <v/>
      </c>
      <c r="CV930" s="1" t="str">
        <f t="shared" si="382"/>
        <v/>
      </c>
      <c r="CW930" s="1" t="str">
        <f t="shared" si="383"/>
        <v/>
      </c>
      <c r="CZ930" s="343" t="str">
        <f t="shared" si="361"/>
        <v/>
      </c>
    </row>
    <row r="931" spans="1:104" s="1" customFormat="1" ht="13.5" customHeight="1" x14ac:dyDescent="0.2">
      <c r="A931" s="61">
        <v>916</v>
      </c>
      <c r="B931" s="218"/>
      <c r="C931" s="218"/>
      <c r="D931" s="218"/>
      <c r="E931" s="218"/>
      <c r="F931" s="218"/>
      <c r="G931" s="218"/>
      <c r="H931" s="218"/>
      <c r="I931" s="218"/>
      <c r="J931" s="218"/>
      <c r="K931" s="218"/>
      <c r="L931" s="219"/>
      <c r="M931" s="218"/>
      <c r="N931" s="254"/>
      <c r="O931" s="255"/>
      <c r="P931" s="293" t="str">
        <f>IF(G931="R",IF(OR(AND(実績自動車一覧!H931=SUM(実績事業所!$B$2-1),3&lt;実績自動車一覧!I931),AND(実績自動車一覧!H931=実績事業所!$B$2,4&gt;実績自動車一覧!I931)),"新規",""),"")</f>
        <v/>
      </c>
      <c r="Q931" s="290"/>
      <c r="R931" s="259"/>
      <c r="S931" s="204"/>
      <c r="T931" s="84"/>
      <c r="U931" s="85"/>
      <c r="V931" s="86"/>
      <c r="W931" s="87"/>
      <c r="X931" s="87"/>
      <c r="Y931" s="106"/>
      <c r="Z931" s="16"/>
      <c r="AA931" s="15" t="str">
        <f t="shared" si="362"/>
        <v/>
      </c>
      <c r="AB931" s="15" t="str">
        <f t="shared" si="363"/>
        <v/>
      </c>
      <c r="AC931" s="14" t="str">
        <f t="shared" si="364"/>
        <v/>
      </c>
      <c r="AD931" s="6" t="e">
        <f t="shared" si="365"/>
        <v>#N/A</v>
      </c>
      <c r="AE931" s="6" t="e">
        <f t="shared" si="366"/>
        <v>#N/A</v>
      </c>
      <c r="AF931" s="6" t="e">
        <f t="shared" si="367"/>
        <v>#N/A</v>
      </c>
      <c r="AG931" s="6" t="str">
        <f t="shared" si="368"/>
        <v/>
      </c>
      <c r="AH931" s="6">
        <f t="shared" si="369"/>
        <v>1</v>
      </c>
      <c r="AI931" s="6" t="e">
        <f t="shared" si="370"/>
        <v>#N/A</v>
      </c>
      <c r="AJ931" s="6" t="e">
        <f t="shared" si="371"/>
        <v>#N/A</v>
      </c>
      <c r="AK931" s="6" t="e">
        <f t="shared" si="372"/>
        <v>#N/A</v>
      </c>
      <c r="AL931" s="6" t="e">
        <f t="shared" si="373"/>
        <v>#N/A</v>
      </c>
      <c r="AM931" s="7" t="str">
        <f t="shared" si="374"/>
        <v xml:space="preserve"> </v>
      </c>
      <c r="AN931" s="6" t="e">
        <f t="shared" si="375"/>
        <v>#N/A</v>
      </c>
      <c r="AO931" s="6"/>
      <c r="AP931" s="6"/>
      <c r="AQ931" s="6"/>
      <c r="AR931" s="6"/>
      <c r="AS931" s="6"/>
      <c r="AT931" s="6"/>
      <c r="AU931" s="6"/>
      <c r="AV931" s="6"/>
      <c r="AW931" s="6">
        <f t="shared" si="376"/>
        <v>0</v>
      </c>
      <c r="AX931" s="6" t="e">
        <f t="shared" si="377"/>
        <v>#N/A</v>
      </c>
      <c r="AY931" s="6" t="str">
        <f t="shared" si="378"/>
        <v/>
      </c>
      <c r="AZ931" s="6" t="str">
        <f t="shared" si="379"/>
        <v/>
      </c>
      <c r="BA931" s="6" t="str">
        <f t="shared" si="380"/>
        <v/>
      </c>
      <c r="BB931" s="6" t="str">
        <f t="shared" si="381"/>
        <v/>
      </c>
      <c r="BC931" s="40"/>
      <c r="BI931"/>
      <c r="CS931" s="286"/>
      <c r="CT931" s="288"/>
      <c r="CU931" s="331" t="str">
        <f t="shared" si="360"/>
        <v/>
      </c>
      <c r="CV931" s="1" t="str">
        <f t="shared" si="382"/>
        <v/>
      </c>
      <c r="CW931" s="1" t="str">
        <f t="shared" si="383"/>
        <v/>
      </c>
      <c r="CZ931" s="343" t="str">
        <f t="shared" si="361"/>
        <v/>
      </c>
    </row>
    <row r="932" spans="1:104" s="1" customFormat="1" ht="13.5" customHeight="1" x14ac:dyDescent="0.2">
      <c r="A932" s="61">
        <v>917</v>
      </c>
      <c r="B932" s="218"/>
      <c r="C932" s="218"/>
      <c r="D932" s="218"/>
      <c r="E932" s="218"/>
      <c r="F932" s="218"/>
      <c r="G932" s="218"/>
      <c r="H932" s="218"/>
      <c r="I932" s="218"/>
      <c r="J932" s="218"/>
      <c r="K932" s="218"/>
      <c r="L932" s="219"/>
      <c r="M932" s="218"/>
      <c r="N932" s="254"/>
      <c r="O932" s="255"/>
      <c r="P932" s="293" t="str">
        <f>IF(G932="R",IF(OR(AND(実績自動車一覧!H932=SUM(実績事業所!$B$2-1),3&lt;実績自動車一覧!I932),AND(実績自動車一覧!H932=実績事業所!$B$2,4&gt;実績自動車一覧!I932)),"新規",""),"")</f>
        <v/>
      </c>
      <c r="Q932" s="290"/>
      <c r="R932" s="259"/>
      <c r="S932" s="204"/>
      <c r="T932" s="84"/>
      <c r="U932" s="85"/>
      <c r="V932" s="86"/>
      <c r="W932" s="87"/>
      <c r="X932" s="87"/>
      <c r="Y932" s="106"/>
      <c r="Z932" s="16"/>
      <c r="AA932" s="15" t="str">
        <f t="shared" si="362"/>
        <v/>
      </c>
      <c r="AB932" s="15" t="str">
        <f t="shared" si="363"/>
        <v/>
      </c>
      <c r="AC932" s="14" t="str">
        <f t="shared" si="364"/>
        <v/>
      </c>
      <c r="AD932" s="6" t="e">
        <f t="shared" si="365"/>
        <v>#N/A</v>
      </c>
      <c r="AE932" s="6" t="e">
        <f t="shared" si="366"/>
        <v>#N/A</v>
      </c>
      <c r="AF932" s="6" t="e">
        <f t="shared" si="367"/>
        <v>#N/A</v>
      </c>
      <c r="AG932" s="6" t="str">
        <f t="shared" si="368"/>
        <v/>
      </c>
      <c r="AH932" s="6">
        <f t="shared" si="369"/>
        <v>1</v>
      </c>
      <c r="AI932" s="6" t="e">
        <f t="shared" si="370"/>
        <v>#N/A</v>
      </c>
      <c r="AJ932" s="6" t="e">
        <f t="shared" si="371"/>
        <v>#N/A</v>
      </c>
      <c r="AK932" s="6" t="e">
        <f t="shared" si="372"/>
        <v>#N/A</v>
      </c>
      <c r="AL932" s="6" t="e">
        <f t="shared" si="373"/>
        <v>#N/A</v>
      </c>
      <c r="AM932" s="7" t="str">
        <f t="shared" si="374"/>
        <v xml:space="preserve"> </v>
      </c>
      <c r="AN932" s="6" t="e">
        <f t="shared" si="375"/>
        <v>#N/A</v>
      </c>
      <c r="AO932" s="6"/>
      <c r="AP932" s="6"/>
      <c r="AQ932" s="6"/>
      <c r="AR932" s="6"/>
      <c r="AS932" s="6"/>
      <c r="AT932" s="6"/>
      <c r="AU932" s="6"/>
      <c r="AV932" s="6"/>
      <c r="AW932" s="6">
        <f t="shared" si="376"/>
        <v>0</v>
      </c>
      <c r="AX932" s="6" t="e">
        <f t="shared" si="377"/>
        <v>#N/A</v>
      </c>
      <c r="AY932" s="6" t="str">
        <f t="shared" si="378"/>
        <v/>
      </c>
      <c r="AZ932" s="6" t="str">
        <f t="shared" si="379"/>
        <v/>
      </c>
      <c r="BA932" s="6" t="str">
        <f t="shared" si="380"/>
        <v/>
      </c>
      <c r="BB932" s="6" t="str">
        <f t="shared" si="381"/>
        <v/>
      </c>
      <c r="BC932" s="40"/>
      <c r="BI932"/>
      <c r="CS932" s="286"/>
      <c r="CT932" s="288"/>
      <c r="CU932" s="331" t="str">
        <f t="shared" si="360"/>
        <v/>
      </c>
      <c r="CV932" s="1" t="str">
        <f t="shared" si="382"/>
        <v/>
      </c>
      <c r="CW932" s="1" t="str">
        <f t="shared" si="383"/>
        <v/>
      </c>
      <c r="CZ932" s="343" t="str">
        <f t="shared" si="361"/>
        <v/>
      </c>
    </row>
    <row r="933" spans="1:104" s="1" customFormat="1" ht="13.5" customHeight="1" x14ac:dyDescent="0.2">
      <c r="A933" s="61">
        <v>918</v>
      </c>
      <c r="B933" s="218"/>
      <c r="C933" s="218"/>
      <c r="D933" s="218"/>
      <c r="E933" s="218"/>
      <c r="F933" s="218"/>
      <c r="G933" s="218"/>
      <c r="H933" s="218"/>
      <c r="I933" s="218"/>
      <c r="J933" s="218"/>
      <c r="K933" s="218"/>
      <c r="L933" s="219"/>
      <c r="M933" s="218"/>
      <c r="N933" s="254"/>
      <c r="O933" s="255"/>
      <c r="P933" s="293" t="str">
        <f>IF(G933="R",IF(OR(AND(実績自動車一覧!H933=SUM(実績事業所!$B$2-1),3&lt;実績自動車一覧!I933),AND(実績自動車一覧!H933=実績事業所!$B$2,4&gt;実績自動車一覧!I933)),"新規",""),"")</f>
        <v/>
      </c>
      <c r="Q933" s="290"/>
      <c r="R933" s="259"/>
      <c r="S933" s="204"/>
      <c r="T933" s="84"/>
      <c r="U933" s="85"/>
      <c r="V933" s="86"/>
      <c r="W933" s="87"/>
      <c r="X933" s="87"/>
      <c r="Y933" s="106"/>
      <c r="Z933" s="16"/>
      <c r="AA933" s="15" t="str">
        <f t="shared" si="362"/>
        <v/>
      </c>
      <c r="AB933" s="15" t="str">
        <f t="shared" si="363"/>
        <v/>
      </c>
      <c r="AC933" s="14" t="str">
        <f t="shared" si="364"/>
        <v/>
      </c>
      <c r="AD933" s="6" t="e">
        <f t="shared" si="365"/>
        <v>#N/A</v>
      </c>
      <c r="AE933" s="6" t="e">
        <f t="shared" si="366"/>
        <v>#N/A</v>
      </c>
      <c r="AF933" s="6" t="e">
        <f t="shared" si="367"/>
        <v>#N/A</v>
      </c>
      <c r="AG933" s="6" t="str">
        <f t="shared" si="368"/>
        <v/>
      </c>
      <c r="AH933" s="6">
        <f t="shared" si="369"/>
        <v>1</v>
      </c>
      <c r="AI933" s="6" t="e">
        <f t="shared" si="370"/>
        <v>#N/A</v>
      </c>
      <c r="AJ933" s="6" t="e">
        <f t="shared" si="371"/>
        <v>#N/A</v>
      </c>
      <c r="AK933" s="6" t="e">
        <f t="shared" si="372"/>
        <v>#N/A</v>
      </c>
      <c r="AL933" s="6" t="e">
        <f t="shared" si="373"/>
        <v>#N/A</v>
      </c>
      <c r="AM933" s="7" t="str">
        <f t="shared" si="374"/>
        <v xml:space="preserve"> </v>
      </c>
      <c r="AN933" s="6" t="e">
        <f t="shared" si="375"/>
        <v>#N/A</v>
      </c>
      <c r="AO933" s="6"/>
      <c r="AP933" s="6"/>
      <c r="AQ933" s="6"/>
      <c r="AR933" s="6"/>
      <c r="AS933" s="6"/>
      <c r="AT933" s="6"/>
      <c r="AU933" s="6"/>
      <c r="AV933" s="6"/>
      <c r="AW933" s="6">
        <f t="shared" si="376"/>
        <v>0</v>
      </c>
      <c r="AX933" s="6" t="e">
        <f t="shared" si="377"/>
        <v>#N/A</v>
      </c>
      <c r="AY933" s="6" t="str">
        <f t="shared" si="378"/>
        <v/>
      </c>
      <c r="AZ933" s="6" t="str">
        <f t="shared" si="379"/>
        <v/>
      </c>
      <c r="BA933" s="6" t="str">
        <f t="shared" si="380"/>
        <v/>
      </c>
      <c r="BB933" s="6" t="str">
        <f t="shared" si="381"/>
        <v/>
      </c>
      <c r="BC933" s="40"/>
      <c r="BI933"/>
      <c r="CS933" s="286"/>
      <c r="CT933" s="288"/>
      <c r="CU933" s="331" t="str">
        <f t="shared" si="360"/>
        <v/>
      </c>
      <c r="CV933" s="1" t="str">
        <f t="shared" si="382"/>
        <v/>
      </c>
      <c r="CW933" s="1" t="str">
        <f t="shared" si="383"/>
        <v/>
      </c>
      <c r="CZ933" s="343" t="str">
        <f t="shared" si="361"/>
        <v/>
      </c>
    </row>
    <row r="934" spans="1:104" s="1" customFormat="1" ht="13.5" customHeight="1" x14ac:dyDescent="0.2">
      <c r="A934" s="61">
        <v>919</v>
      </c>
      <c r="B934" s="218"/>
      <c r="C934" s="218"/>
      <c r="D934" s="218"/>
      <c r="E934" s="218"/>
      <c r="F934" s="218"/>
      <c r="G934" s="218"/>
      <c r="H934" s="218"/>
      <c r="I934" s="218"/>
      <c r="J934" s="218"/>
      <c r="K934" s="218"/>
      <c r="L934" s="219"/>
      <c r="M934" s="218"/>
      <c r="N934" s="254"/>
      <c r="O934" s="255"/>
      <c r="P934" s="293" t="str">
        <f>IF(G934="R",IF(OR(AND(実績自動車一覧!H934=SUM(実績事業所!$B$2-1),3&lt;実績自動車一覧!I934),AND(実績自動車一覧!H934=実績事業所!$B$2,4&gt;実績自動車一覧!I934)),"新規",""),"")</f>
        <v/>
      </c>
      <c r="Q934" s="290"/>
      <c r="R934" s="259"/>
      <c r="S934" s="204"/>
      <c r="T934" s="84"/>
      <c r="U934" s="85"/>
      <c r="V934" s="86"/>
      <c r="W934" s="87"/>
      <c r="X934" s="87"/>
      <c r="Y934" s="106"/>
      <c r="Z934" s="16"/>
      <c r="AA934" s="15" t="str">
        <f t="shared" si="362"/>
        <v/>
      </c>
      <c r="AB934" s="15" t="str">
        <f t="shared" si="363"/>
        <v/>
      </c>
      <c r="AC934" s="14" t="str">
        <f t="shared" si="364"/>
        <v/>
      </c>
      <c r="AD934" s="6" t="e">
        <f t="shared" si="365"/>
        <v>#N/A</v>
      </c>
      <c r="AE934" s="6" t="e">
        <f t="shared" si="366"/>
        <v>#N/A</v>
      </c>
      <c r="AF934" s="6" t="e">
        <f t="shared" si="367"/>
        <v>#N/A</v>
      </c>
      <c r="AG934" s="6" t="str">
        <f t="shared" si="368"/>
        <v/>
      </c>
      <c r="AH934" s="6">
        <f t="shared" si="369"/>
        <v>1</v>
      </c>
      <c r="AI934" s="6" t="e">
        <f t="shared" si="370"/>
        <v>#N/A</v>
      </c>
      <c r="AJ934" s="6" t="e">
        <f t="shared" si="371"/>
        <v>#N/A</v>
      </c>
      <c r="AK934" s="6" t="e">
        <f t="shared" si="372"/>
        <v>#N/A</v>
      </c>
      <c r="AL934" s="6" t="e">
        <f t="shared" si="373"/>
        <v>#N/A</v>
      </c>
      <c r="AM934" s="7" t="str">
        <f t="shared" si="374"/>
        <v xml:space="preserve"> </v>
      </c>
      <c r="AN934" s="6" t="e">
        <f t="shared" si="375"/>
        <v>#N/A</v>
      </c>
      <c r="AO934" s="6"/>
      <c r="AP934" s="6"/>
      <c r="AQ934" s="6"/>
      <c r="AR934" s="6"/>
      <c r="AS934" s="6"/>
      <c r="AT934" s="6"/>
      <c r="AU934" s="6"/>
      <c r="AV934" s="6"/>
      <c r="AW934" s="6">
        <f t="shared" si="376"/>
        <v>0</v>
      </c>
      <c r="AX934" s="6" t="e">
        <f t="shared" si="377"/>
        <v>#N/A</v>
      </c>
      <c r="AY934" s="6" t="str">
        <f t="shared" si="378"/>
        <v/>
      </c>
      <c r="AZ934" s="6" t="str">
        <f t="shared" si="379"/>
        <v/>
      </c>
      <c r="BA934" s="6" t="str">
        <f t="shared" si="380"/>
        <v/>
      </c>
      <c r="BB934" s="6" t="str">
        <f t="shared" si="381"/>
        <v/>
      </c>
      <c r="BC934" s="40"/>
      <c r="BI934"/>
      <c r="CS934" s="286"/>
      <c r="CT934" s="288"/>
      <c r="CU934" s="331" t="str">
        <f t="shared" si="360"/>
        <v/>
      </c>
      <c r="CV934" s="1" t="str">
        <f t="shared" si="382"/>
        <v/>
      </c>
      <c r="CW934" s="1" t="str">
        <f t="shared" si="383"/>
        <v/>
      </c>
      <c r="CZ934" s="343" t="str">
        <f t="shared" si="361"/>
        <v/>
      </c>
    </row>
    <row r="935" spans="1:104" s="1" customFormat="1" ht="13.5" customHeight="1" x14ac:dyDescent="0.2">
      <c r="A935" s="61">
        <v>920</v>
      </c>
      <c r="B935" s="218"/>
      <c r="C935" s="218"/>
      <c r="D935" s="218"/>
      <c r="E935" s="218"/>
      <c r="F935" s="218"/>
      <c r="G935" s="218"/>
      <c r="H935" s="218"/>
      <c r="I935" s="218"/>
      <c r="J935" s="218"/>
      <c r="K935" s="218"/>
      <c r="L935" s="219"/>
      <c r="M935" s="218"/>
      <c r="N935" s="254"/>
      <c r="O935" s="255"/>
      <c r="P935" s="293" t="str">
        <f>IF(G935="R",IF(OR(AND(実績自動車一覧!H935=SUM(実績事業所!$B$2-1),3&lt;実績自動車一覧!I935),AND(実績自動車一覧!H935=実績事業所!$B$2,4&gt;実績自動車一覧!I935)),"新規",""),"")</f>
        <v/>
      </c>
      <c r="Q935" s="290"/>
      <c r="R935" s="259"/>
      <c r="S935" s="204"/>
      <c r="T935" s="84"/>
      <c r="U935" s="85"/>
      <c r="V935" s="86"/>
      <c r="W935" s="87"/>
      <c r="X935" s="87"/>
      <c r="Y935" s="106"/>
      <c r="Z935" s="16"/>
      <c r="AA935" s="15" t="str">
        <f t="shared" si="362"/>
        <v/>
      </c>
      <c r="AB935" s="15" t="str">
        <f t="shared" si="363"/>
        <v/>
      </c>
      <c r="AC935" s="14" t="str">
        <f t="shared" si="364"/>
        <v/>
      </c>
      <c r="AD935" s="6" t="e">
        <f t="shared" si="365"/>
        <v>#N/A</v>
      </c>
      <c r="AE935" s="6" t="e">
        <f t="shared" si="366"/>
        <v>#N/A</v>
      </c>
      <c r="AF935" s="6" t="e">
        <f t="shared" si="367"/>
        <v>#N/A</v>
      </c>
      <c r="AG935" s="6" t="str">
        <f t="shared" si="368"/>
        <v/>
      </c>
      <c r="AH935" s="6">
        <f t="shared" si="369"/>
        <v>1</v>
      </c>
      <c r="AI935" s="6" t="e">
        <f t="shared" si="370"/>
        <v>#N/A</v>
      </c>
      <c r="AJ935" s="6" t="e">
        <f t="shared" si="371"/>
        <v>#N/A</v>
      </c>
      <c r="AK935" s="6" t="e">
        <f t="shared" si="372"/>
        <v>#N/A</v>
      </c>
      <c r="AL935" s="6" t="e">
        <f t="shared" si="373"/>
        <v>#N/A</v>
      </c>
      <c r="AM935" s="7" t="str">
        <f t="shared" si="374"/>
        <v xml:space="preserve"> </v>
      </c>
      <c r="AN935" s="6" t="e">
        <f t="shared" si="375"/>
        <v>#N/A</v>
      </c>
      <c r="AO935" s="6"/>
      <c r="AP935" s="6"/>
      <c r="AQ935" s="6"/>
      <c r="AR935" s="6"/>
      <c r="AS935" s="6"/>
      <c r="AT935" s="6"/>
      <c r="AU935" s="6"/>
      <c r="AV935" s="6"/>
      <c r="AW935" s="6">
        <f t="shared" si="376"/>
        <v>0</v>
      </c>
      <c r="AX935" s="6" t="e">
        <f t="shared" si="377"/>
        <v>#N/A</v>
      </c>
      <c r="AY935" s="6" t="str">
        <f t="shared" si="378"/>
        <v/>
      </c>
      <c r="AZ935" s="6" t="str">
        <f t="shared" si="379"/>
        <v/>
      </c>
      <c r="BA935" s="6" t="str">
        <f t="shared" si="380"/>
        <v/>
      </c>
      <c r="BB935" s="6" t="str">
        <f t="shared" si="381"/>
        <v/>
      </c>
      <c r="BC935" s="40"/>
      <c r="BI935"/>
      <c r="CS935" s="286"/>
      <c r="CT935" s="288"/>
      <c r="CU935" s="331" t="str">
        <f t="shared" si="360"/>
        <v/>
      </c>
      <c r="CV935" s="1" t="str">
        <f t="shared" si="382"/>
        <v/>
      </c>
      <c r="CW935" s="1" t="str">
        <f t="shared" si="383"/>
        <v/>
      </c>
      <c r="CZ935" s="343" t="str">
        <f t="shared" si="361"/>
        <v/>
      </c>
    </row>
    <row r="936" spans="1:104" s="1" customFormat="1" ht="13.5" customHeight="1" x14ac:dyDescent="0.2">
      <c r="A936" s="61">
        <v>921</v>
      </c>
      <c r="B936" s="218"/>
      <c r="C936" s="218"/>
      <c r="D936" s="218"/>
      <c r="E936" s="218"/>
      <c r="F936" s="218"/>
      <c r="G936" s="218"/>
      <c r="H936" s="218"/>
      <c r="I936" s="218"/>
      <c r="J936" s="218"/>
      <c r="K936" s="218"/>
      <c r="L936" s="219"/>
      <c r="M936" s="218"/>
      <c r="N936" s="254"/>
      <c r="O936" s="255"/>
      <c r="P936" s="293" t="str">
        <f>IF(G936="R",IF(OR(AND(実績自動車一覧!H936=SUM(実績事業所!$B$2-1),3&lt;実績自動車一覧!I936),AND(実績自動車一覧!H936=実績事業所!$B$2,4&gt;実績自動車一覧!I936)),"新規",""),"")</f>
        <v/>
      </c>
      <c r="Q936" s="290"/>
      <c r="R936" s="259"/>
      <c r="S936" s="204"/>
      <c r="T936" s="84"/>
      <c r="U936" s="85"/>
      <c r="V936" s="86"/>
      <c r="W936" s="87"/>
      <c r="X936" s="87"/>
      <c r="Y936" s="106"/>
      <c r="Z936" s="16"/>
      <c r="AA936" s="15" t="str">
        <f t="shared" si="362"/>
        <v/>
      </c>
      <c r="AB936" s="15" t="str">
        <f t="shared" si="363"/>
        <v/>
      </c>
      <c r="AC936" s="14" t="str">
        <f t="shared" si="364"/>
        <v/>
      </c>
      <c r="AD936" s="6" t="e">
        <f t="shared" si="365"/>
        <v>#N/A</v>
      </c>
      <c r="AE936" s="6" t="e">
        <f t="shared" si="366"/>
        <v>#N/A</v>
      </c>
      <c r="AF936" s="6" t="e">
        <f t="shared" si="367"/>
        <v>#N/A</v>
      </c>
      <c r="AG936" s="6" t="str">
        <f t="shared" si="368"/>
        <v/>
      </c>
      <c r="AH936" s="6">
        <f t="shared" si="369"/>
        <v>1</v>
      </c>
      <c r="AI936" s="6" t="e">
        <f t="shared" si="370"/>
        <v>#N/A</v>
      </c>
      <c r="AJ936" s="6" t="e">
        <f t="shared" si="371"/>
        <v>#N/A</v>
      </c>
      <c r="AK936" s="6" t="e">
        <f t="shared" si="372"/>
        <v>#N/A</v>
      </c>
      <c r="AL936" s="6" t="e">
        <f t="shared" si="373"/>
        <v>#N/A</v>
      </c>
      <c r="AM936" s="7" t="str">
        <f t="shared" si="374"/>
        <v xml:space="preserve"> </v>
      </c>
      <c r="AN936" s="6" t="e">
        <f t="shared" si="375"/>
        <v>#N/A</v>
      </c>
      <c r="AO936" s="6"/>
      <c r="AP936" s="6"/>
      <c r="AQ936" s="6"/>
      <c r="AR936" s="6"/>
      <c r="AS936" s="6"/>
      <c r="AT936" s="6"/>
      <c r="AU936" s="6"/>
      <c r="AV936" s="6"/>
      <c r="AW936" s="6">
        <f t="shared" si="376"/>
        <v>0</v>
      </c>
      <c r="AX936" s="6" t="e">
        <f t="shared" si="377"/>
        <v>#N/A</v>
      </c>
      <c r="AY936" s="6" t="str">
        <f t="shared" si="378"/>
        <v/>
      </c>
      <c r="AZ936" s="6" t="str">
        <f t="shared" si="379"/>
        <v/>
      </c>
      <c r="BA936" s="6" t="str">
        <f t="shared" si="380"/>
        <v/>
      </c>
      <c r="BB936" s="6" t="str">
        <f t="shared" si="381"/>
        <v/>
      </c>
      <c r="BC936" s="40"/>
      <c r="BI936"/>
      <c r="CS936" s="286"/>
      <c r="CT936" s="288"/>
      <c r="CU936" s="331" t="str">
        <f t="shared" si="360"/>
        <v/>
      </c>
      <c r="CV936" s="1" t="str">
        <f t="shared" si="382"/>
        <v/>
      </c>
      <c r="CW936" s="1" t="str">
        <f t="shared" si="383"/>
        <v/>
      </c>
      <c r="CZ936" s="343" t="str">
        <f t="shared" si="361"/>
        <v/>
      </c>
    </row>
    <row r="937" spans="1:104" s="1" customFormat="1" ht="13.5" customHeight="1" x14ac:dyDescent="0.2">
      <c r="A937" s="61">
        <v>922</v>
      </c>
      <c r="B937" s="218"/>
      <c r="C937" s="218"/>
      <c r="D937" s="218"/>
      <c r="E937" s="218"/>
      <c r="F937" s="218"/>
      <c r="G937" s="218"/>
      <c r="H937" s="218"/>
      <c r="I937" s="218"/>
      <c r="J937" s="218"/>
      <c r="K937" s="218"/>
      <c r="L937" s="219"/>
      <c r="M937" s="218"/>
      <c r="N937" s="254"/>
      <c r="O937" s="255"/>
      <c r="P937" s="293" t="str">
        <f>IF(G937="R",IF(OR(AND(実績自動車一覧!H937=SUM(実績事業所!$B$2-1),3&lt;実績自動車一覧!I937),AND(実績自動車一覧!H937=実績事業所!$B$2,4&gt;実績自動車一覧!I937)),"新規",""),"")</f>
        <v/>
      </c>
      <c r="Q937" s="290"/>
      <c r="R937" s="259"/>
      <c r="S937" s="204"/>
      <c r="T937" s="84"/>
      <c r="U937" s="85"/>
      <c r="V937" s="86"/>
      <c r="W937" s="87"/>
      <c r="X937" s="87"/>
      <c r="Y937" s="106"/>
      <c r="Z937" s="16"/>
      <c r="AA937" s="15" t="str">
        <f t="shared" si="362"/>
        <v/>
      </c>
      <c r="AB937" s="15" t="str">
        <f t="shared" si="363"/>
        <v/>
      </c>
      <c r="AC937" s="14" t="str">
        <f t="shared" si="364"/>
        <v/>
      </c>
      <c r="AD937" s="6" t="e">
        <f t="shared" si="365"/>
        <v>#N/A</v>
      </c>
      <c r="AE937" s="6" t="e">
        <f t="shared" si="366"/>
        <v>#N/A</v>
      </c>
      <c r="AF937" s="6" t="e">
        <f t="shared" si="367"/>
        <v>#N/A</v>
      </c>
      <c r="AG937" s="6" t="str">
        <f t="shared" si="368"/>
        <v/>
      </c>
      <c r="AH937" s="6">
        <f t="shared" si="369"/>
        <v>1</v>
      </c>
      <c r="AI937" s="6" t="e">
        <f t="shared" si="370"/>
        <v>#N/A</v>
      </c>
      <c r="AJ937" s="6" t="e">
        <f t="shared" si="371"/>
        <v>#N/A</v>
      </c>
      <c r="AK937" s="6" t="e">
        <f t="shared" si="372"/>
        <v>#N/A</v>
      </c>
      <c r="AL937" s="6" t="e">
        <f t="shared" si="373"/>
        <v>#N/A</v>
      </c>
      <c r="AM937" s="7" t="str">
        <f t="shared" si="374"/>
        <v xml:space="preserve"> </v>
      </c>
      <c r="AN937" s="6" t="e">
        <f t="shared" si="375"/>
        <v>#N/A</v>
      </c>
      <c r="AO937" s="6"/>
      <c r="AP937" s="6"/>
      <c r="AQ937" s="6"/>
      <c r="AR937" s="6"/>
      <c r="AS937" s="6"/>
      <c r="AT937" s="6"/>
      <c r="AU937" s="6"/>
      <c r="AV937" s="6"/>
      <c r="AW937" s="6">
        <f t="shared" si="376"/>
        <v>0</v>
      </c>
      <c r="AX937" s="6" t="e">
        <f t="shared" si="377"/>
        <v>#N/A</v>
      </c>
      <c r="AY937" s="6" t="str">
        <f t="shared" si="378"/>
        <v/>
      </c>
      <c r="AZ937" s="6" t="str">
        <f t="shared" si="379"/>
        <v/>
      </c>
      <c r="BA937" s="6" t="str">
        <f t="shared" si="380"/>
        <v/>
      </c>
      <c r="BB937" s="6" t="str">
        <f t="shared" si="381"/>
        <v/>
      </c>
      <c r="BC937" s="40"/>
      <c r="BI937"/>
      <c r="CS937" s="286"/>
      <c r="CT937" s="288"/>
      <c r="CU937" s="331" t="str">
        <f t="shared" si="360"/>
        <v/>
      </c>
      <c r="CV937" s="1" t="str">
        <f t="shared" si="382"/>
        <v/>
      </c>
      <c r="CW937" s="1" t="str">
        <f t="shared" si="383"/>
        <v/>
      </c>
      <c r="CZ937" s="343" t="str">
        <f t="shared" si="361"/>
        <v/>
      </c>
    </row>
    <row r="938" spans="1:104" s="1" customFormat="1" ht="13.5" customHeight="1" x14ac:dyDescent="0.2">
      <c r="A938" s="61">
        <v>923</v>
      </c>
      <c r="B938" s="218"/>
      <c r="C938" s="218"/>
      <c r="D938" s="218"/>
      <c r="E938" s="218"/>
      <c r="F938" s="218"/>
      <c r="G938" s="218"/>
      <c r="H938" s="218"/>
      <c r="I938" s="218"/>
      <c r="J938" s="218"/>
      <c r="K938" s="218"/>
      <c r="L938" s="219"/>
      <c r="M938" s="218"/>
      <c r="N938" s="254"/>
      <c r="O938" s="255"/>
      <c r="P938" s="293" t="str">
        <f>IF(G938="R",IF(OR(AND(実績自動車一覧!H938=SUM(実績事業所!$B$2-1),3&lt;実績自動車一覧!I938),AND(実績自動車一覧!H938=実績事業所!$B$2,4&gt;実績自動車一覧!I938)),"新規",""),"")</f>
        <v/>
      </c>
      <c r="Q938" s="290"/>
      <c r="R938" s="259"/>
      <c r="S938" s="204"/>
      <c r="T938" s="84"/>
      <c r="U938" s="85"/>
      <c r="V938" s="86"/>
      <c r="W938" s="87"/>
      <c r="X938" s="87"/>
      <c r="Y938" s="106"/>
      <c r="Z938" s="16"/>
      <c r="AA938" s="15" t="str">
        <f t="shared" si="362"/>
        <v/>
      </c>
      <c r="AB938" s="15" t="str">
        <f t="shared" si="363"/>
        <v/>
      </c>
      <c r="AC938" s="14" t="str">
        <f t="shared" si="364"/>
        <v/>
      </c>
      <c r="AD938" s="6" t="e">
        <f t="shared" si="365"/>
        <v>#N/A</v>
      </c>
      <c r="AE938" s="6" t="e">
        <f t="shared" si="366"/>
        <v>#N/A</v>
      </c>
      <c r="AF938" s="6" t="e">
        <f t="shared" si="367"/>
        <v>#N/A</v>
      </c>
      <c r="AG938" s="6" t="str">
        <f t="shared" si="368"/>
        <v/>
      </c>
      <c r="AH938" s="6">
        <f t="shared" si="369"/>
        <v>1</v>
      </c>
      <c r="AI938" s="6" t="e">
        <f t="shared" si="370"/>
        <v>#N/A</v>
      </c>
      <c r="AJ938" s="6" t="e">
        <f t="shared" si="371"/>
        <v>#N/A</v>
      </c>
      <c r="AK938" s="6" t="e">
        <f t="shared" si="372"/>
        <v>#N/A</v>
      </c>
      <c r="AL938" s="6" t="e">
        <f t="shared" si="373"/>
        <v>#N/A</v>
      </c>
      <c r="AM938" s="7" t="str">
        <f t="shared" si="374"/>
        <v xml:space="preserve"> </v>
      </c>
      <c r="AN938" s="6" t="e">
        <f t="shared" si="375"/>
        <v>#N/A</v>
      </c>
      <c r="AO938" s="6"/>
      <c r="AP938" s="6"/>
      <c r="AQ938" s="6"/>
      <c r="AR938" s="6"/>
      <c r="AS938" s="6"/>
      <c r="AT938" s="6"/>
      <c r="AU938" s="6"/>
      <c r="AV938" s="6"/>
      <c r="AW938" s="6">
        <f t="shared" si="376"/>
        <v>0</v>
      </c>
      <c r="AX938" s="6" t="e">
        <f t="shared" si="377"/>
        <v>#N/A</v>
      </c>
      <c r="AY938" s="6" t="str">
        <f t="shared" si="378"/>
        <v/>
      </c>
      <c r="AZ938" s="6" t="str">
        <f t="shared" si="379"/>
        <v/>
      </c>
      <c r="BA938" s="6" t="str">
        <f t="shared" si="380"/>
        <v/>
      </c>
      <c r="BB938" s="6" t="str">
        <f t="shared" si="381"/>
        <v/>
      </c>
      <c r="BC938" s="40"/>
      <c r="BI938"/>
      <c r="CS938" s="286"/>
      <c r="CT938" s="288"/>
      <c r="CU938" s="331" t="str">
        <f t="shared" si="360"/>
        <v/>
      </c>
      <c r="CV938" s="1" t="str">
        <f t="shared" si="382"/>
        <v/>
      </c>
      <c r="CW938" s="1" t="str">
        <f t="shared" si="383"/>
        <v/>
      </c>
      <c r="CZ938" s="343" t="str">
        <f t="shared" si="361"/>
        <v/>
      </c>
    </row>
    <row r="939" spans="1:104" s="1" customFormat="1" ht="13.5" customHeight="1" x14ac:dyDescent="0.2">
      <c r="A939" s="61">
        <v>924</v>
      </c>
      <c r="B939" s="218"/>
      <c r="C939" s="218"/>
      <c r="D939" s="218"/>
      <c r="E939" s="218"/>
      <c r="F939" s="218"/>
      <c r="G939" s="218"/>
      <c r="H939" s="218"/>
      <c r="I939" s="218"/>
      <c r="J939" s="218"/>
      <c r="K939" s="218"/>
      <c r="L939" s="219"/>
      <c r="M939" s="218"/>
      <c r="N939" s="254"/>
      <c r="O939" s="255"/>
      <c r="P939" s="293" t="str">
        <f>IF(G939="R",IF(OR(AND(実績自動車一覧!H939=SUM(実績事業所!$B$2-1),3&lt;実績自動車一覧!I939),AND(実績自動車一覧!H939=実績事業所!$B$2,4&gt;実績自動車一覧!I939)),"新規",""),"")</f>
        <v/>
      </c>
      <c r="Q939" s="290"/>
      <c r="R939" s="259"/>
      <c r="S939" s="204"/>
      <c r="T939" s="84"/>
      <c r="U939" s="85"/>
      <c r="V939" s="86"/>
      <c r="W939" s="87"/>
      <c r="X939" s="87"/>
      <c r="Y939" s="106"/>
      <c r="Z939" s="16"/>
      <c r="AA939" s="15" t="str">
        <f t="shared" si="362"/>
        <v/>
      </c>
      <c r="AB939" s="15" t="str">
        <f t="shared" si="363"/>
        <v/>
      </c>
      <c r="AC939" s="14" t="str">
        <f t="shared" si="364"/>
        <v/>
      </c>
      <c r="AD939" s="6" t="e">
        <f t="shared" si="365"/>
        <v>#N/A</v>
      </c>
      <c r="AE939" s="6" t="e">
        <f t="shared" si="366"/>
        <v>#N/A</v>
      </c>
      <c r="AF939" s="6" t="e">
        <f t="shared" si="367"/>
        <v>#N/A</v>
      </c>
      <c r="AG939" s="6" t="str">
        <f t="shared" si="368"/>
        <v/>
      </c>
      <c r="AH939" s="6">
        <f t="shared" si="369"/>
        <v>1</v>
      </c>
      <c r="AI939" s="6" t="e">
        <f t="shared" si="370"/>
        <v>#N/A</v>
      </c>
      <c r="AJ939" s="6" t="e">
        <f t="shared" si="371"/>
        <v>#N/A</v>
      </c>
      <c r="AK939" s="6" t="e">
        <f t="shared" si="372"/>
        <v>#N/A</v>
      </c>
      <c r="AL939" s="6" t="e">
        <f t="shared" si="373"/>
        <v>#N/A</v>
      </c>
      <c r="AM939" s="7" t="str">
        <f t="shared" si="374"/>
        <v xml:space="preserve"> </v>
      </c>
      <c r="AN939" s="6" t="e">
        <f t="shared" si="375"/>
        <v>#N/A</v>
      </c>
      <c r="AO939" s="6"/>
      <c r="AP939" s="6"/>
      <c r="AQ939" s="6"/>
      <c r="AR939" s="6"/>
      <c r="AS939" s="6"/>
      <c r="AT939" s="6"/>
      <c r="AU939" s="6"/>
      <c r="AV939" s="6"/>
      <c r="AW939" s="6">
        <f t="shared" si="376"/>
        <v>0</v>
      </c>
      <c r="AX939" s="6" t="e">
        <f t="shared" si="377"/>
        <v>#N/A</v>
      </c>
      <c r="AY939" s="6" t="str">
        <f t="shared" si="378"/>
        <v/>
      </c>
      <c r="AZ939" s="6" t="str">
        <f t="shared" si="379"/>
        <v/>
      </c>
      <c r="BA939" s="6" t="str">
        <f t="shared" si="380"/>
        <v/>
      </c>
      <c r="BB939" s="6" t="str">
        <f t="shared" si="381"/>
        <v/>
      </c>
      <c r="BC939" s="40"/>
      <c r="BI939"/>
      <c r="CS939" s="286"/>
      <c r="CT939" s="288"/>
      <c r="CU939" s="331" t="str">
        <f t="shared" si="360"/>
        <v/>
      </c>
      <c r="CV939" s="1" t="str">
        <f t="shared" si="382"/>
        <v/>
      </c>
      <c r="CW939" s="1" t="str">
        <f t="shared" si="383"/>
        <v/>
      </c>
      <c r="CZ939" s="343" t="str">
        <f t="shared" si="361"/>
        <v/>
      </c>
    </row>
    <row r="940" spans="1:104" s="1" customFormat="1" ht="13.5" customHeight="1" x14ac:dyDescent="0.2">
      <c r="A940" s="61">
        <v>925</v>
      </c>
      <c r="B940" s="218"/>
      <c r="C940" s="218"/>
      <c r="D940" s="218"/>
      <c r="E940" s="218"/>
      <c r="F940" s="218"/>
      <c r="G940" s="218"/>
      <c r="H940" s="218"/>
      <c r="I940" s="218"/>
      <c r="J940" s="218"/>
      <c r="K940" s="218"/>
      <c r="L940" s="219"/>
      <c r="M940" s="218"/>
      <c r="N940" s="254"/>
      <c r="O940" s="255"/>
      <c r="P940" s="293" t="str">
        <f>IF(G940="R",IF(OR(AND(実績自動車一覧!H940=SUM(実績事業所!$B$2-1),3&lt;実績自動車一覧!I940),AND(実績自動車一覧!H940=実績事業所!$B$2,4&gt;実績自動車一覧!I940)),"新規",""),"")</f>
        <v/>
      </c>
      <c r="Q940" s="290"/>
      <c r="R940" s="259"/>
      <c r="S940" s="204"/>
      <c r="T940" s="84"/>
      <c r="U940" s="85"/>
      <c r="V940" s="86"/>
      <c r="W940" s="87"/>
      <c r="X940" s="87"/>
      <c r="Y940" s="106"/>
      <c r="Z940" s="16"/>
      <c r="AA940" s="15" t="str">
        <f t="shared" si="362"/>
        <v/>
      </c>
      <c r="AB940" s="15" t="str">
        <f t="shared" si="363"/>
        <v/>
      </c>
      <c r="AC940" s="14" t="str">
        <f t="shared" si="364"/>
        <v/>
      </c>
      <c r="AD940" s="6" t="e">
        <f t="shared" si="365"/>
        <v>#N/A</v>
      </c>
      <c r="AE940" s="6" t="e">
        <f t="shared" si="366"/>
        <v>#N/A</v>
      </c>
      <c r="AF940" s="6" t="e">
        <f t="shared" si="367"/>
        <v>#N/A</v>
      </c>
      <c r="AG940" s="6" t="str">
        <f t="shared" si="368"/>
        <v/>
      </c>
      <c r="AH940" s="6">
        <f t="shared" si="369"/>
        <v>1</v>
      </c>
      <c r="AI940" s="6" t="e">
        <f t="shared" si="370"/>
        <v>#N/A</v>
      </c>
      <c r="AJ940" s="6" t="e">
        <f t="shared" si="371"/>
        <v>#N/A</v>
      </c>
      <c r="AK940" s="6" t="e">
        <f t="shared" si="372"/>
        <v>#N/A</v>
      </c>
      <c r="AL940" s="6" t="e">
        <f t="shared" si="373"/>
        <v>#N/A</v>
      </c>
      <c r="AM940" s="7" t="str">
        <f t="shared" si="374"/>
        <v xml:space="preserve"> </v>
      </c>
      <c r="AN940" s="6" t="e">
        <f t="shared" si="375"/>
        <v>#N/A</v>
      </c>
      <c r="AO940" s="6"/>
      <c r="AP940" s="6"/>
      <c r="AQ940" s="6"/>
      <c r="AR940" s="6"/>
      <c r="AS940" s="6"/>
      <c r="AT940" s="6"/>
      <c r="AU940" s="6"/>
      <c r="AV940" s="6"/>
      <c r="AW940" s="6">
        <f t="shared" si="376"/>
        <v>0</v>
      </c>
      <c r="AX940" s="6" t="e">
        <f t="shared" si="377"/>
        <v>#N/A</v>
      </c>
      <c r="AY940" s="6" t="str">
        <f t="shared" si="378"/>
        <v/>
      </c>
      <c r="AZ940" s="6" t="str">
        <f t="shared" si="379"/>
        <v/>
      </c>
      <c r="BA940" s="6" t="str">
        <f t="shared" si="380"/>
        <v/>
      </c>
      <c r="BB940" s="6" t="str">
        <f t="shared" si="381"/>
        <v/>
      </c>
      <c r="BC940" s="40"/>
      <c r="BI940"/>
      <c r="CS940" s="286"/>
      <c r="CT940" s="288"/>
      <c r="CU940" s="331" t="str">
        <f t="shared" si="360"/>
        <v/>
      </c>
      <c r="CV940" s="1" t="str">
        <f t="shared" si="382"/>
        <v/>
      </c>
      <c r="CW940" s="1" t="str">
        <f t="shared" si="383"/>
        <v/>
      </c>
      <c r="CZ940" s="343" t="str">
        <f t="shared" si="361"/>
        <v/>
      </c>
    </row>
    <row r="941" spans="1:104" s="1" customFormat="1" ht="13.5" customHeight="1" x14ac:dyDescent="0.2">
      <c r="A941" s="61">
        <v>926</v>
      </c>
      <c r="B941" s="218"/>
      <c r="C941" s="218"/>
      <c r="D941" s="218"/>
      <c r="E941" s="218"/>
      <c r="F941" s="218"/>
      <c r="G941" s="218"/>
      <c r="H941" s="218"/>
      <c r="I941" s="218"/>
      <c r="J941" s="218"/>
      <c r="K941" s="218"/>
      <c r="L941" s="219"/>
      <c r="M941" s="218"/>
      <c r="N941" s="254"/>
      <c r="O941" s="255"/>
      <c r="P941" s="293" t="str">
        <f>IF(G941="R",IF(OR(AND(実績自動車一覧!H941=SUM(実績事業所!$B$2-1),3&lt;実績自動車一覧!I941),AND(実績自動車一覧!H941=実績事業所!$B$2,4&gt;実績自動車一覧!I941)),"新規",""),"")</f>
        <v/>
      </c>
      <c r="Q941" s="290"/>
      <c r="R941" s="259"/>
      <c r="S941" s="204"/>
      <c r="T941" s="84"/>
      <c r="U941" s="85"/>
      <c r="V941" s="86"/>
      <c r="W941" s="87"/>
      <c r="X941" s="87"/>
      <c r="Y941" s="106"/>
      <c r="Z941" s="16"/>
      <c r="AA941" s="15" t="str">
        <f t="shared" si="362"/>
        <v/>
      </c>
      <c r="AB941" s="15" t="str">
        <f t="shared" si="363"/>
        <v/>
      </c>
      <c r="AC941" s="14" t="str">
        <f t="shared" si="364"/>
        <v/>
      </c>
      <c r="AD941" s="6" t="e">
        <f t="shared" si="365"/>
        <v>#N/A</v>
      </c>
      <c r="AE941" s="6" t="e">
        <f t="shared" si="366"/>
        <v>#N/A</v>
      </c>
      <c r="AF941" s="6" t="e">
        <f t="shared" si="367"/>
        <v>#N/A</v>
      </c>
      <c r="AG941" s="6" t="str">
        <f t="shared" si="368"/>
        <v/>
      </c>
      <c r="AH941" s="6">
        <f t="shared" si="369"/>
        <v>1</v>
      </c>
      <c r="AI941" s="6" t="e">
        <f t="shared" si="370"/>
        <v>#N/A</v>
      </c>
      <c r="AJ941" s="6" t="e">
        <f t="shared" si="371"/>
        <v>#N/A</v>
      </c>
      <c r="AK941" s="6" t="e">
        <f t="shared" si="372"/>
        <v>#N/A</v>
      </c>
      <c r="AL941" s="6" t="e">
        <f t="shared" si="373"/>
        <v>#N/A</v>
      </c>
      <c r="AM941" s="7" t="str">
        <f t="shared" si="374"/>
        <v xml:space="preserve"> </v>
      </c>
      <c r="AN941" s="6" t="e">
        <f t="shared" si="375"/>
        <v>#N/A</v>
      </c>
      <c r="AO941" s="6"/>
      <c r="AP941" s="6"/>
      <c r="AQ941" s="6"/>
      <c r="AR941" s="6"/>
      <c r="AS941" s="6"/>
      <c r="AT941" s="6"/>
      <c r="AU941" s="6"/>
      <c r="AV941" s="6"/>
      <c r="AW941" s="6">
        <f t="shared" si="376"/>
        <v>0</v>
      </c>
      <c r="AX941" s="6" t="e">
        <f t="shared" si="377"/>
        <v>#N/A</v>
      </c>
      <c r="AY941" s="6" t="str">
        <f t="shared" si="378"/>
        <v/>
      </c>
      <c r="AZ941" s="6" t="str">
        <f t="shared" si="379"/>
        <v/>
      </c>
      <c r="BA941" s="6" t="str">
        <f t="shared" si="380"/>
        <v/>
      </c>
      <c r="BB941" s="6" t="str">
        <f t="shared" si="381"/>
        <v/>
      </c>
      <c r="BC941" s="40"/>
      <c r="BI941"/>
      <c r="CS941" s="286"/>
      <c r="CT941" s="288"/>
      <c r="CU941" s="331" t="str">
        <f t="shared" si="360"/>
        <v/>
      </c>
      <c r="CV941" s="1" t="str">
        <f t="shared" si="382"/>
        <v/>
      </c>
      <c r="CW941" s="1" t="str">
        <f t="shared" si="383"/>
        <v/>
      </c>
      <c r="CZ941" s="343" t="str">
        <f t="shared" si="361"/>
        <v/>
      </c>
    </row>
    <row r="942" spans="1:104" s="1" customFormat="1" ht="13.5" customHeight="1" x14ac:dyDescent="0.2">
      <c r="A942" s="61">
        <v>927</v>
      </c>
      <c r="B942" s="218"/>
      <c r="C942" s="218"/>
      <c r="D942" s="218"/>
      <c r="E942" s="218"/>
      <c r="F942" s="218"/>
      <c r="G942" s="218"/>
      <c r="H942" s="218"/>
      <c r="I942" s="218"/>
      <c r="J942" s="218"/>
      <c r="K942" s="218"/>
      <c r="L942" s="219"/>
      <c r="M942" s="218"/>
      <c r="N942" s="254"/>
      <c r="O942" s="255"/>
      <c r="P942" s="293" t="str">
        <f>IF(G942="R",IF(OR(AND(実績自動車一覧!H942=SUM(実績事業所!$B$2-1),3&lt;実績自動車一覧!I942),AND(実績自動車一覧!H942=実績事業所!$B$2,4&gt;実績自動車一覧!I942)),"新規",""),"")</f>
        <v/>
      </c>
      <c r="Q942" s="290"/>
      <c r="R942" s="259"/>
      <c r="S942" s="204"/>
      <c r="T942" s="84"/>
      <c r="U942" s="85"/>
      <c r="V942" s="86"/>
      <c r="W942" s="87"/>
      <c r="X942" s="87"/>
      <c r="Y942" s="106"/>
      <c r="Z942" s="16"/>
      <c r="AA942" s="15" t="str">
        <f t="shared" si="362"/>
        <v/>
      </c>
      <c r="AB942" s="15" t="str">
        <f t="shared" si="363"/>
        <v/>
      </c>
      <c r="AC942" s="14" t="str">
        <f t="shared" si="364"/>
        <v/>
      </c>
      <c r="AD942" s="6" t="e">
        <f t="shared" si="365"/>
        <v>#N/A</v>
      </c>
      <c r="AE942" s="6" t="e">
        <f t="shared" si="366"/>
        <v>#N/A</v>
      </c>
      <c r="AF942" s="6" t="e">
        <f t="shared" si="367"/>
        <v>#N/A</v>
      </c>
      <c r="AG942" s="6" t="str">
        <f t="shared" si="368"/>
        <v/>
      </c>
      <c r="AH942" s="6">
        <f t="shared" si="369"/>
        <v>1</v>
      </c>
      <c r="AI942" s="6" t="e">
        <f t="shared" si="370"/>
        <v>#N/A</v>
      </c>
      <c r="AJ942" s="6" t="e">
        <f t="shared" si="371"/>
        <v>#N/A</v>
      </c>
      <c r="AK942" s="6" t="e">
        <f t="shared" si="372"/>
        <v>#N/A</v>
      </c>
      <c r="AL942" s="6" t="e">
        <f t="shared" si="373"/>
        <v>#N/A</v>
      </c>
      <c r="AM942" s="7" t="str">
        <f t="shared" si="374"/>
        <v xml:space="preserve"> </v>
      </c>
      <c r="AN942" s="6" t="e">
        <f t="shared" si="375"/>
        <v>#N/A</v>
      </c>
      <c r="AO942" s="6"/>
      <c r="AP942" s="6"/>
      <c r="AQ942" s="6"/>
      <c r="AR942" s="6"/>
      <c r="AS942" s="6"/>
      <c r="AT942" s="6"/>
      <c r="AU942" s="6"/>
      <c r="AV942" s="6"/>
      <c r="AW942" s="6">
        <f t="shared" si="376"/>
        <v>0</v>
      </c>
      <c r="AX942" s="6" t="e">
        <f t="shared" si="377"/>
        <v>#N/A</v>
      </c>
      <c r="AY942" s="6" t="str">
        <f t="shared" si="378"/>
        <v/>
      </c>
      <c r="AZ942" s="6" t="str">
        <f t="shared" si="379"/>
        <v/>
      </c>
      <c r="BA942" s="6" t="str">
        <f t="shared" si="380"/>
        <v/>
      </c>
      <c r="BB942" s="6" t="str">
        <f t="shared" si="381"/>
        <v/>
      </c>
      <c r="BC942" s="40"/>
      <c r="BI942"/>
      <c r="CS942" s="286"/>
      <c r="CT942" s="288"/>
      <c r="CU942" s="331" t="str">
        <f t="shared" si="360"/>
        <v/>
      </c>
      <c r="CV942" s="1" t="str">
        <f t="shared" si="382"/>
        <v/>
      </c>
      <c r="CW942" s="1" t="str">
        <f t="shared" si="383"/>
        <v/>
      </c>
      <c r="CZ942" s="343" t="str">
        <f t="shared" si="361"/>
        <v/>
      </c>
    </row>
    <row r="943" spans="1:104" s="1" customFormat="1" ht="13.5" customHeight="1" x14ac:dyDescent="0.2">
      <c r="A943" s="61">
        <v>928</v>
      </c>
      <c r="B943" s="218"/>
      <c r="C943" s="218"/>
      <c r="D943" s="218"/>
      <c r="E943" s="218"/>
      <c r="F943" s="218"/>
      <c r="G943" s="218"/>
      <c r="H943" s="218"/>
      <c r="I943" s="218"/>
      <c r="J943" s="218"/>
      <c r="K943" s="218"/>
      <c r="L943" s="219"/>
      <c r="M943" s="218"/>
      <c r="N943" s="254"/>
      <c r="O943" s="255"/>
      <c r="P943" s="293" t="str">
        <f>IF(G943="R",IF(OR(AND(実績自動車一覧!H943=SUM(実績事業所!$B$2-1),3&lt;実績自動車一覧!I943),AND(実績自動車一覧!H943=実績事業所!$B$2,4&gt;実績自動車一覧!I943)),"新規",""),"")</f>
        <v/>
      </c>
      <c r="Q943" s="290"/>
      <c r="R943" s="259"/>
      <c r="S943" s="204"/>
      <c r="T943" s="84"/>
      <c r="U943" s="85"/>
      <c r="V943" s="86"/>
      <c r="W943" s="87"/>
      <c r="X943" s="87"/>
      <c r="Y943" s="106"/>
      <c r="Z943" s="16"/>
      <c r="AA943" s="15" t="str">
        <f t="shared" si="362"/>
        <v/>
      </c>
      <c r="AB943" s="15" t="str">
        <f t="shared" si="363"/>
        <v/>
      </c>
      <c r="AC943" s="14" t="str">
        <f t="shared" si="364"/>
        <v/>
      </c>
      <c r="AD943" s="6" t="e">
        <f t="shared" si="365"/>
        <v>#N/A</v>
      </c>
      <c r="AE943" s="6" t="e">
        <f t="shared" si="366"/>
        <v>#N/A</v>
      </c>
      <c r="AF943" s="6" t="e">
        <f t="shared" si="367"/>
        <v>#N/A</v>
      </c>
      <c r="AG943" s="6" t="str">
        <f t="shared" si="368"/>
        <v/>
      </c>
      <c r="AH943" s="6">
        <f t="shared" si="369"/>
        <v>1</v>
      </c>
      <c r="AI943" s="6" t="e">
        <f t="shared" si="370"/>
        <v>#N/A</v>
      </c>
      <c r="AJ943" s="6" t="e">
        <f t="shared" si="371"/>
        <v>#N/A</v>
      </c>
      <c r="AK943" s="6" t="e">
        <f t="shared" si="372"/>
        <v>#N/A</v>
      </c>
      <c r="AL943" s="6" t="e">
        <f t="shared" si="373"/>
        <v>#N/A</v>
      </c>
      <c r="AM943" s="7" t="str">
        <f t="shared" si="374"/>
        <v xml:space="preserve"> </v>
      </c>
      <c r="AN943" s="6" t="e">
        <f t="shared" si="375"/>
        <v>#N/A</v>
      </c>
      <c r="AO943" s="6"/>
      <c r="AP943" s="6"/>
      <c r="AQ943" s="6"/>
      <c r="AR943" s="6"/>
      <c r="AS943" s="6"/>
      <c r="AT943" s="6"/>
      <c r="AU943" s="6"/>
      <c r="AV943" s="6"/>
      <c r="AW943" s="6">
        <f t="shared" si="376"/>
        <v>0</v>
      </c>
      <c r="AX943" s="6" t="e">
        <f t="shared" si="377"/>
        <v>#N/A</v>
      </c>
      <c r="AY943" s="6" t="str">
        <f t="shared" si="378"/>
        <v/>
      </c>
      <c r="AZ943" s="6" t="str">
        <f t="shared" si="379"/>
        <v/>
      </c>
      <c r="BA943" s="6" t="str">
        <f t="shared" si="380"/>
        <v/>
      </c>
      <c r="BB943" s="6" t="str">
        <f t="shared" si="381"/>
        <v/>
      </c>
      <c r="BC943" s="40"/>
      <c r="BI943"/>
      <c r="CS943" s="286"/>
      <c r="CT943" s="288"/>
      <c r="CU943" s="331" t="str">
        <f t="shared" si="360"/>
        <v/>
      </c>
      <c r="CV943" s="1" t="str">
        <f t="shared" si="382"/>
        <v/>
      </c>
      <c r="CW943" s="1" t="str">
        <f t="shared" si="383"/>
        <v/>
      </c>
      <c r="CZ943" s="343" t="str">
        <f t="shared" si="361"/>
        <v/>
      </c>
    </row>
    <row r="944" spans="1:104" s="1" customFormat="1" ht="13.5" customHeight="1" x14ac:dyDescent="0.2">
      <c r="A944" s="61">
        <v>929</v>
      </c>
      <c r="B944" s="218"/>
      <c r="C944" s="218"/>
      <c r="D944" s="218"/>
      <c r="E944" s="218"/>
      <c r="F944" s="218"/>
      <c r="G944" s="218"/>
      <c r="H944" s="218"/>
      <c r="I944" s="218"/>
      <c r="J944" s="218"/>
      <c r="K944" s="218"/>
      <c r="L944" s="219"/>
      <c r="M944" s="218"/>
      <c r="N944" s="254"/>
      <c r="O944" s="255"/>
      <c r="P944" s="293" t="str">
        <f>IF(G944="R",IF(OR(AND(実績自動車一覧!H944=SUM(実績事業所!$B$2-1),3&lt;実績自動車一覧!I944),AND(実績自動車一覧!H944=実績事業所!$B$2,4&gt;実績自動車一覧!I944)),"新規",""),"")</f>
        <v/>
      </c>
      <c r="Q944" s="290"/>
      <c r="R944" s="259"/>
      <c r="S944" s="204"/>
      <c r="T944" s="84"/>
      <c r="U944" s="85"/>
      <c r="V944" s="86"/>
      <c r="W944" s="87"/>
      <c r="X944" s="87"/>
      <c r="Y944" s="106"/>
      <c r="Z944" s="16"/>
      <c r="AA944" s="15" t="str">
        <f t="shared" si="362"/>
        <v/>
      </c>
      <c r="AB944" s="15" t="str">
        <f t="shared" si="363"/>
        <v/>
      </c>
      <c r="AC944" s="14" t="str">
        <f t="shared" si="364"/>
        <v/>
      </c>
      <c r="AD944" s="6" t="e">
        <f t="shared" si="365"/>
        <v>#N/A</v>
      </c>
      <c r="AE944" s="6" t="e">
        <f t="shared" si="366"/>
        <v>#N/A</v>
      </c>
      <c r="AF944" s="6" t="e">
        <f t="shared" si="367"/>
        <v>#N/A</v>
      </c>
      <c r="AG944" s="6" t="str">
        <f t="shared" si="368"/>
        <v/>
      </c>
      <c r="AH944" s="6">
        <f t="shared" si="369"/>
        <v>1</v>
      </c>
      <c r="AI944" s="6" t="e">
        <f t="shared" si="370"/>
        <v>#N/A</v>
      </c>
      <c r="AJ944" s="6" t="e">
        <f t="shared" si="371"/>
        <v>#N/A</v>
      </c>
      <c r="AK944" s="6" t="e">
        <f t="shared" si="372"/>
        <v>#N/A</v>
      </c>
      <c r="AL944" s="6" t="e">
        <f t="shared" si="373"/>
        <v>#N/A</v>
      </c>
      <c r="AM944" s="7" t="str">
        <f t="shared" si="374"/>
        <v xml:space="preserve"> </v>
      </c>
      <c r="AN944" s="6" t="e">
        <f t="shared" si="375"/>
        <v>#N/A</v>
      </c>
      <c r="AO944" s="6"/>
      <c r="AP944" s="6"/>
      <c r="AQ944" s="6"/>
      <c r="AR944" s="6"/>
      <c r="AS944" s="6"/>
      <c r="AT944" s="6"/>
      <c r="AU944" s="6"/>
      <c r="AV944" s="6"/>
      <c r="AW944" s="6">
        <f t="shared" si="376"/>
        <v>0</v>
      </c>
      <c r="AX944" s="6" t="e">
        <f t="shared" si="377"/>
        <v>#N/A</v>
      </c>
      <c r="AY944" s="6" t="str">
        <f t="shared" si="378"/>
        <v/>
      </c>
      <c r="AZ944" s="6" t="str">
        <f t="shared" si="379"/>
        <v/>
      </c>
      <c r="BA944" s="6" t="str">
        <f t="shared" si="380"/>
        <v/>
      </c>
      <c r="BB944" s="6" t="str">
        <f t="shared" si="381"/>
        <v/>
      </c>
      <c r="BC944" s="40"/>
      <c r="BI944"/>
      <c r="CS944" s="286"/>
      <c r="CT944" s="288"/>
      <c r="CU944" s="331" t="str">
        <f t="shared" si="360"/>
        <v/>
      </c>
      <c r="CV944" s="1" t="str">
        <f t="shared" si="382"/>
        <v/>
      </c>
      <c r="CW944" s="1" t="str">
        <f t="shared" si="383"/>
        <v/>
      </c>
      <c r="CZ944" s="343" t="str">
        <f t="shared" si="361"/>
        <v/>
      </c>
    </row>
    <row r="945" spans="1:104" s="1" customFormat="1" ht="13.5" customHeight="1" x14ac:dyDescent="0.2">
      <c r="A945" s="61">
        <v>930</v>
      </c>
      <c r="B945" s="218"/>
      <c r="C945" s="218"/>
      <c r="D945" s="218"/>
      <c r="E945" s="218"/>
      <c r="F945" s="218"/>
      <c r="G945" s="218"/>
      <c r="H945" s="218"/>
      <c r="I945" s="218"/>
      <c r="J945" s="218"/>
      <c r="K945" s="218"/>
      <c r="L945" s="219"/>
      <c r="M945" s="218"/>
      <c r="N945" s="254"/>
      <c r="O945" s="255"/>
      <c r="P945" s="293" t="str">
        <f>IF(G945="R",IF(OR(AND(実績自動車一覧!H945=SUM(実績事業所!$B$2-1),3&lt;実績自動車一覧!I945),AND(実績自動車一覧!H945=実績事業所!$B$2,4&gt;実績自動車一覧!I945)),"新規",""),"")</f>
        <v/>
      </c>
      <c r="Q945" s="290"/>
      <c r="R945" s="259"/>
      <c r="S945" s="204"/>
      <c r="T945" s="84"/>
      <c r="U945" s="85"/>
      <c r="V945" s="86"/>
      <c r="W945" s="87"/>
      <c r="X945" s="87"/>
      <c r="Y945" s="106"/>
      <c r="Z945" s="16"/>
      <c r="AA945" s="15" t="str">
        <f t="shared" si="362"/>
        <v/>
      </c>
      <c r="AB945" s="15" t="str">
        <f t="shared" si="363"/>
        <v/>
      </c>
      <c r="AC945" s="14" t="str">
        <f t="shared" si="364"/>
        <v/>
      </c>
      <c r="AD945" s="6" t="e">
        <f t="shared" si="365"/>
        <v>#N/A</v>
      </c>
      <c r="AE945" s="6" t="e">
        <f t="shared" si="366"/>
        <v>#N/A</v>
      </c>
      <c r="AF945" s="6" t="e">
        <f t="shared" si="367"/>
        <v>#N/A</v>
      </c>
      <c r="AG945" s="6" t="str">
        <f t="shared" si="368"/>
        <v/>
      </c>
      <c r="AH945" s="6">
        <f t="shared" si="369"/>
        <v>1</v>
      </c>
      <c r="AI945" s="6" t="e">
        <f t="shared" si="370"/>
        <v>#N/A</v>
      </c>
      <c r="AJ945" s="6" t="e">
        <f t="shared" si="371"/>
        <v>#N/A</v>
      </c>
      <c r="AK945" s="6" t="e">
        <f t="shared" si="372"/>
        <v>#N/A</v>
      </c>
      <c r="AL945" s="6" t="e">
        <f t="shared" si="373"/>
        <v>#N/A</v>
      </c>
      <c r="AM945" s="7" t="str">
        <f t="shared" si="374"/>
        <v xml:space="preserve"> </v>
      </c>
      <c r="AN945" s="6" t="e">
        <f t="shared" si="375"/>
        <v>#N/A</v>
      </c>
      <c r="AO945" s="6"/>
      <c r="AP945" s="6"/>
      <c r="AQ945" s="6"/>
      <c r="AR945" s="6"/>
      <c r="AS945" s="6"/>
      <c r="AT945" s="6"/>
      <c r="AU945" s="6"/>
      <c r="AV945" s="6"/>
      <c r="AW945" s="6">
        <f t="shared" si="376"/>
        <v>0</v>
      </c>
      <c r="AX945" s="6" t="e">
        <f t="shared" si="377"/>
        <v>#N/A</v>
      </c>
      <c r="AY945" s="6" t="str">
        <f t="shared" si="378"/>
        <v/>
      </c>
      <c r="AZ945" s="6" t="str">
        <f t="shared" si="379"/>
        <v/>
      </c>
      <c r="BA945" s="6" t="str">
        <f t="shared" si="380"/>
        <v/>
      </c>
      <c r="BB945" s="6" t="str">
        <f t="shared" si="381"/>
        <v/>
      </c>
      <c r="BC945" s="40"/>
      <c r="BI945"/>
      <c r="CS945" s="286"/>
      <c r="CT945" s="288"/>
      <c r="CU945" s="331" t="str">
        <f t="shared" si="360"/>
        <v/>
      </c>
      <c r="CV945" s="1" t="str">
        <f t="shared" si="382"/>
        <v/>
      </c>
      <c r="CW945" s="1" t="str">
        <f t="shared" si="383"/>
        <v/>
      </c>
      <c r="CZ945" s="343" t="str">
        <f t="shared" si="361"/>
        <v/>
      </c>
    </row>
    <row r="946" spans="1:104" s="1" customFormat="1" ht="13.5" customHeight="1" x14ac:dyDescent="0.2">
      <c r="A946" s="61">
        <v>931</v>
      </c>
      <c r="B946" s="218"/>
      <c r="C946" s="218"/>
      <c r="D946" s="218"/>
      <c r="E946" s="218"/>
      <c r="F946" s="218"/>
      <c r="G946" s="218"/>
      <c r="H946" s="218"/>
      <c r="I946" s="218"/>
      <c r="J946" s="218"/>
      <c r="K946" s="218"/>
      <c r="L946" s="219"/>
      <c r="M946" s="218"/>
      <c r="N946" s="254"/>
      <c r="O946" s="255"/>
      <c r="P946" s="293" t="str">
        <f>IF(G946="R",IF(OR(AND(実績自動車一覧!H946=SUM(実績事業所!$B$2-1),3&lt;実績自動車一覧!I946),AND(実績自動車一覧!H946=実績事業所!$B$2,4&gt;実績自動車一覧!I946)),"新規",""),"")</f>
        <v/>
      </c>
      <c r="Q946" s="290"/>
      <c r="R946" s="259"/>
      <c r="S946" s="204"/>
      <c r="T946" s="84"/>
      <c r="U946" s="85"/>
      <c r="V946" s="86"/>
      <c r="W946" s="87"/>
      <c r="X946" s="87"/>
      <c r="Y946" s="106"/>
      <c r="Z946" s="16"/>
      <c r="AA946" s="15" t="str">
        <f t="shared" si="362"/>
        <v/>
      </c>
      <c r="AB946" s="15" t="str">
        <f t="shared" si="363"/>
        <v/>
      </c>
      <c r="AC946" s="14" t="str">
        <f t="shared" si="364"/>
        <v/>
      </c>
      <c r="AD946" s="6" t="e">
        <f t="shared" si="365"/>
        <v>#N/A</v>
      </c>
      <c r="AE946" s="6" t="e">
        <f t="shared" si="366"/>
        <v>#N/A</v>
      </c>
      <c r="AF946" s="6" t="e">
        <f t="shared" si="367"/>
        <v>#N/A</v>
      </c>
      <c r="AG946" s="6" t="str">
        <f t="shared" si="368"/>
        <v/>
      </c>
      <c r="AH946" s="6">
        <f t="shared" si="369"/>
        <v>1</v>
      </c>
      <c r="AI946" s="6" t="e">
        <f t="shared" si="370"/>
        <v>#N/A</v>
      </c>
      <c r="AJ946" s="6" t="e">
        <f t="shared" si="371"/>
        <v>#N/A</v>
      </c>
      <c r="AK946" s="6" t="e">
        <f t="shared" si="372"/>
        <v>#N/A</v>
      </c>
      <c r="AL946" s="6" t="e">
        <f t="shared" si="373"/>
        <v>#N/A</v>
      </c>
      <c r="AM946" s="7" t="str">
        <f t="shared" si="374"/>
        <v xml:space="preserve"> </v>
      </c>
      <c r="AN946" s="6" t="e">
        <f t="shared" si="375"/>
        <v>#N/A</v>
      </c>
      <c r="AO946" s="6"/>
      <c r="AP946" s="6"/>
      <c r="AQ946" s="6"/>
      <c r="AR946" s="6"/>
      <c r="AS946" s="6"/>
      <c r="AT946" s="6"/>
      <c r="AU946" s="6"/>
      <c r="AV946" s="6"/>
      <c r="AW946" s="6">
        <f t="shared" si="376"/>
        <v>0</v>
      </c>
      <c r="AX946" s="6" t="e">
        <f t="shared" si="377"/>
        <v>#N/A</v>
      </c>
      <c r="AY946" s="6" t="str">
        <f t="shared" si="378"/>
        <v/>
      </c>
      <c r="AZ946" s="6" t="str">
        <f t="shared" si="379"/>
        <v/>
      </c>
      <c r="BA946" s="6" t="str">
        <f t="shared" si="380"/>
        <v/>
      </c>
      <c r="BB946" s="6" t="str">
        <f t="shared" si="381"/>
        <v/>
      </c>
      <c r="BC946" s="40"/>
      <c r="BI946"/>
      <c r="CS946" s="286"/>
      <c r="CT946" s="288"/>
      <c r="CU946" s="331" t="str">
        <f t="shared" si="360"/>
        <v/>
      </c>
      <c r="CV946" s="1" t="str">
        <f t="shared" si="382"/>
        <v/>
      </c>
      <c r="CW946" s="1" t="str">
        <f t="shared" si="383"/>
        <v/>
      </c>
      <c r="CZ946" s="343" t="str">
        <f t="shared" si="361"/>
        <v/>
      </c>
    </row>
    <row r="947" spans="1:104" s="1" customFormat="1" ht="13.5" customHeight="1" x14ac:dyDescent="0.2">
      <c r="A947" s="61">
        <v>932</v>
      </c>
      <c r="B947" s="218"/>
      <c r="C947" s="218"/>
      <c r="D947" s="218"/>
      <c r="E947" s="218"/>
      <c r="F947" s="218"/>
      <c r="G947" s="218"/>
      <c r="H947" s="218"/>
      <c r="I947" s="218"/>
      <c r="J947" s="218"/>
      <c r="K947" s="218"/>
      <c r="L947" s="219"/>
      <c r="M947" s="218"/>
      <c r="N947" s="254"/>
      <c r="O947" s="255"/>
      <c r="P947" s="293" t="str">
        <f>IF(G947="R",IF(OR(AND(実績自動車一覧!H947=SUM(実績事業所!$B$2-1),3&lt;実績自動車一覧!I947),AND(実績自動車一覧!H947=実績事業所!$B$2,4&gt;実績自動車一覧!I947)),"新規",""),"")</f>
        <v/>
      </c>
      <c r="Q947" s="290"/>
      <c r="R947" s="259"/>
      <c r="S947" s="204"/>
      <c r="T947" s="84"/>
      <c r="U947" s="85"/>
      <c r="V947" s="86"/>
      <c r="W947" s="87"/>
      <c r="X947" s="87"/>
      <c r="Y947" s="106"/>
      <c r="Z947" s="16"/>
      <c r="AA947" s="15" t="str">
        <f t="shared" si="362"/>
        <v/>
      </c>
      <c r="AB947" s="15" t="str">
        <f t="shared" si="363"/>
        <v/>
      </c>
      <c r="AC947" s="14" t="str">
        <f t="shared" si="364"/>
        <v/>
      </c>
      <c r="AD947" s="6" t="e">
        <f t="shared" si="365"/>
        <v>#N/A</v>
      </c>
      <c r="AE947" s="6" t="e">
        <f t="shared" si="366"/>
        <v>#N/A</v>
      </c>
      <c r="AF947" s="6" t="e">
        <f t="shared" si="367"/>
        <v>#N/A</v>
      </c>
      <c r="AG947" s="6" t="str">
        <f t="shared" si="368"/>
        <v/>
      </c>
      <c r="AH947" s="6">
        <f t="shared" si="369"/>
        <v>1</v>
      </c>
      <c r="AI947" s="6" t="e">
        <f t="shared" si="370"/>
        <v>#N/A</v>
      </c>
      <c r="AJ947" s="6" t="e">
        <f t="shared" si="371"/>
        <v>#N/A</v>
      </c>
      <c r="AK947" s="6" t="e">
        <f t="shared" si="372"/>
        <v>#N/A</v>
      </c>
      <c r="AL947" s="6" t="e">
        <f t="shared" si="373"/>
        <v>#N/A</v>
      </c>
      <c r="AM947" s="7" t="str">
        <f t="shared" si="374"/>
        <v xml:space="preserve"> </v>
      </c>
      <c r="AN947" s="6" t="e">
        <f t="shared" si="375"/>
        <v>#N/A</v>
      </c>
      <c r="AO947" s="6"/>
      <c r="AP947" s="6"/>
      <c r="AQ947" s="6"/>
      <c r="AR947" s="6"/>
      <c r="AS947" s="6"/>
      <c r="AT947" s="6"/>
      <c r="AU947" s="6"/>
      <c r="AV947" s="6"/>
      <c r="AW947" s="6">
        <f t="shared" si="376"/>
        <v>0</v>
      </c>
      <c r="AX947" s="6" t="e">
        <f t="shared" si="377"/>
        <v>#N/A</v>
      </c>
      <c r="AY947" s="6" t="str">
        <f t="shared" si="378"/>
        <v/>
      </c>
      <c r="AZ947" s="6" t="str">
        <f t="shared" si="379"/>
        <v/>
      </c>
      <c r="BA947" s="6" t="str">
        <f t="shared" si="380"/>
        <v/>
      </c>
      <c r="BB947" s="6" t="str">
        <f t="shared" si="381"/>
        <v/>
      </c>
      <c r="BC947" s="40"/>
      <c r="BI947"/>
      <c r="CS947" s="286"/>
      <c r="CT947" s="288"/>
      <c r="CU947" s="331" t="str">
        <f t="shared" si="360"/>
        <v/>
      </c>
      <c r="CV947" s="1" t="str">
        <f t="shared" si="382"/>
        <v/>
      </c>
      <c r="CW947" s="1" t="str">
        <f t="shared" si="383"/>
        <v/>
      </c>
      <c r="CZ947" s="343" t="str">
        <f t="shared" si="361"/>
        <v/>
      </c>
    </row>
    <row r="948" spans="1:104" s="1" customFormat="1" ht="13.5" customHeight="1" x14ac:dyDescent="0.2">
      <c r="A948" s="61">
        <v>933</v>
      </c>
      <c r="B948" s="218"/>
      <c r="C948" s="218"/>
      <c r="D948" s="218"/>
      <c r="E948" s="218"/>
      <c r="F948" s="218"/>
      <c r="G948" s="218"/>
      <c r="H948" s="218"/>
      <c r="I948" s="218"/>
      <c r="J948" s="218"/>
      <c r="K948" s="218"/>
      <c r="L948" s="219"/>
      <c r="M948" s="218"/>
      <c r="N948" s="254"/>
      <c r="O948" s="255"/>
      <c r="P948" s="293" t="str">
        <f>IF(G948="R",IF(OR(AND(実績自動車一覧!H948=SUM(実績事業所!$B$2-1),3&lt;実績自動車一覧!I948),AND(実績自動車一覧!H948=実績事業所!$B$2,4&gt;実績自動車一覧!I948)),"新規",""),"")</f>
        <v/>
      </c>
      <c r="Q948" s="290"/>
      <c r="R948" s="259"/>
      <c r="S948" s="204"/>
      <c r="T948" s="84"/>
      <c r="U948" s="85"/>
      <c r="V948" s="86"/>
      <c r="W948" s="87"/>
      <c r="X948" s="87"/>
      <c r="Y948" s="106"/>
      <c r="Z948" s="16"/>
      <c r="AA948" s="15" t="str">
        <f t="shared" si="362"/>
        <v/>
      </c>
      <c r="AB948" s="15" t="str">
        <f t="shared" si="363"/>
        <v/>
      </c>
      <c r="AC948" s="14" t="str">
        <f t="shared" si="364"/>
        <v/>
      </c>
      <c r="AD948" s="6" t="e">
        <f t="shared" si="365"/>
        <v>#N/A</v>
      </c>
      <c r="AE948" s="6" t="e">
        <f t="shared" si="366"/>
        <v>#N/A</v>
      </c>
      <c r="AF948" s="6" t="e">
        <f t="shared" si="367"/>
        <v>#N/A</v>
      </c>
      <c r="AG948" s="6" t="str">
        <f t="shared" si="368"/>
        <v/>
      </c>
      <c r="AH948" s="6">
        <f t="shared" si="369"/>
        <v>1</v>
      </c>
      <c r="AI948" s="6" t="e">
        <f t="shared" si="370"/>
        <v>#N/A</v>
      </c>
      <c r="AJ948" s="6" t="e">
        <f t="shared" si="371"/>
        <v>#N/A</v>
      </c>
      <c r="AK948" s="6" t="e">
        <f t="shared" si="372"/>
        <v>#N/A</v>
      </c>
      <c r="AL948" s="6" t="e">
        <f t="shared" si="373"/>
        <v>#N/A</v>
      </c>
      <c r="AM948" s="7" t="str">
        <f t="shared" si="374"/>
        <v xml:space="preserve"> </v>
      </c>
      <c r="AN948" s="6" t="e">
        <f t="shared" si="375"/>
        <v>#N/A</v>
      </c>
      <c r="AO948" s="6"/>
      <c r="AP948" s="6"/>
      <c r="AQ948" s="6"/>
      <c r="AR948" s="6"/>
      <c r="AS948" s="6"/>
      <c r="AT948" s="6"/>
      <c r="AU948" s="6"/>
      <c r="AV948" s="6"/>
      <c r="AW948" s="6">
        <f t="shared" si="376"/>
        <v>0</v>
      </c>
      <c r="AX948" s="6" t="e">
        <f t="shared" si="377"/>
        <v>#N/A</v>
      </c>
      <c r="AY948" s="6" t="str">
        <f t="shared" si="378"/>
        <v/>
      </c>
      <c r="AZ948" s="6" t="str">
        <f t="shared" si="379"/>
        <v/>
      </c>
      <c r="BA948" s="6" t="str">
        <f t="shared" si="380"/>
        <v/>
      </c>
      <c r="BB948" s="6" t="str">
        <f t="shared" si="381"/>
        <v/>
      </c>
      <c r="BC948" s="40"/>
      <c r="BI948"/>
      <c r="CS948" s="286"/>
      <c r="CT948" s="288"/>
      <c r="CU948" s="331" t="str">
        <f t="shared" si="360"/>
        <v/>
      </c>
      <c r="CV948" s="1" t="str">
        <f t="shared" si="382"/>
        <v/>
      </c>
      <c r="CW948" s="1" t="str">
        <f t="shared" si="383"/>
        <v/>
      </c>
      <c r="CZ948" s="343" t="str">
        <f t="shared" si="361"/>
        <v/>
      </c>
    </row>
    <row r="949" spans="1:104" s="1" customFormat="1" ht="13.5" customHeight="1" x14ac:dyDescent="0.2">
      <c r="A949" s="61">
        <v>934</v>
      </c>
      <c r="B949" s="218"/>
      <c r="C949" s="218"/>
      <c r="D949" s="218"/>
      <c r="E949" s="218"/>
      <c r="F949" s="218"/>
      <c r="G949" s="218"/>
      <c r="H949" s="218"/>
      <c r="I949" s="218"/>
      <c r="J949" s="218"/>
      <c r="K949" s="218"/>
      <c r="L949" s="219"/>
      <c r="M949" s="218"/>
      <c r="N949" s="254"/>
      <c r="O949" s="255"/>
      <c r="P949" s="293" t="str">
        <f>IF(G949="R",IF(OR(AND(実績自動車一覧!H949=SUM(実績事業所!$B$2-1),3&lt;実績自動車一覧!I949),AND(実績自動車一覧!H949=実績事業所!$B$2,4&gt;実績自動車一覧!I949)),"新規",""),"")</f>
        <v/>
      </c>
      <c r="Q949" s="290"/>
      <c r="R949" s="259"/>
      <c r="S949" s="204"/>
      <c r="T949" s="84"/>
      <c r="U949" s="85"/>
      <c r="V949" s="86"/>
      <c r="W949" s="87"/>
      <c r="X949" s="87"/>
      <c r="Y949" s="106"/>
      <c r="Z949" s="16"/>
      <c r="AA949" s="15" t="str">
        <f t="shared" si="362"/>
        <v/>
      </c>
      <c r="AB949" s="15" t="str">
        <f t="shared" si="363"/>
        <v/>
      </c>
      <c r="AC949" s="14" t="str">
        <f t="shared" si="364"/>
        <v/>
      </c>
      <c r="AD949" s="6" t="e">
        <f t="shared" si="365"/>
        <v>#N/A</v>
      </c>
      <c r="AE949" s="6" t="e">
        <f t="shared" si="366"/>
        <v>#N/A</v>
      </c>
      <c r="AF949" s="6" t="e">
        <f t="shared" si="367"/>
        <v>#N/A</v>
      </c>
      <c r="AG949" s="6" t="str">
        <f t="shared" si="368"/>
        <v/>
      </c>
      <c r="AH949" s="6">
        <f t="shared" si="369"/>
        <v>1</v>
      </c>
      <c r="AI949" s="6" t="e">
        <f t="shared" si="370"/>
        <v>#N/A</v>
      </c>
      <c r="AJ949" s="6" t="e">
        <f t="shared" si="371"/>
        <v>#N/A</v>
      </c>
      <c r="AK949" s="6" t="e">
        <f t="shared" si="372"/>
        <v>#N/A</v>
      </c>
      <c r="AL949" s="6" t="e">
        <f t="shared" si="373"/>
        <v>#N/A</v>
      </c>
      <c r="AM949" s="7" t="str">
        <f t="shared" si="374"/>
        <v xml:space="preserve"> </v>
      </c>
      <c r="AN949" s="6" t="e">
        <f t="shared" si="375"/>
        <v>#N/A</v>
      </c>
      <c r="AO949" s="6"/>
      <c r="AP949" s="6"/>
      <c r="AQ949" s="6"/>
      <c r="AR949" s="6"/>
      <c r="AS949" s="6"/>
      <c r="AT949" s="6"/>
      <c r="AU949" s="6"/>
      <c r="AV949" s="6"/>
      <c r="AW949" s="6">
        <f t="shared" si="376"/>
        <v>0</v>
      </c>
      <c r="AX949" s="6" t="e">
        <f t="shared" si="377"/>
        <v>#N/A</v>
      </c>
      <c r="AY949" s="6" t="str">
        <f t="shared" si="378"/>
        <v/>
      </c>
      <c r="AZ949" s="6" t="str">
        <f t="shared" si="379"/>
        <v/>
      </c>
      <c r="BA949" s="6" t="str">
        <f t="shared" si="380"/>
        <v/>
      </c>
      <c r="BB949" s="6" t="str">
        <f t="shared" si="381"/>
        <v/>
      </c>
      <c r="BC949" s="40"/>
      <c r="BI949"/>
      <c r="CS949" s="286"/>
      <c r="CT949" s="288"/>
      <c r="CU949" s="331" t="str">
        <f t="shared" si="360"/>
        <v/>
      </c>
      <c r="CV949" s="1" t="str">
        <f t="shared" si="382"/>
        <v/>
      </c>
      <c r="CW949" s="1" t="str">
        <f t="shared" si="383"/>
        <v/>
      </c>
      <c r="CZ949" s="343" t="str">
        <f t="shared" si="361"/>
        <v/>
      </c>
    </row>
    <row r="950" spans="1:104" s="1" customFormat="1" ht="13.5" customHeight="1" x14ac:dyDescent="0.2">
      <c r="A950" s="61">
        <v>935</v>
      </c>
      <c r="B950" s="218"/>
      <c r="C950" s="218"/>
      <c r="D950" s="218"/>
      <c r="E950" s="218"/>
      <c r="F950" s="218"/>
      <c r="G950" s="218"/>
      <c r="H950" s="218"/>
      <c r="I950" s="218"/>
      <c r="J950" s="218"/>
      <c r="K950" s="218"/>
      <c r="L950" s="219"/>
      <c r="M950" s="218"/>
      <c r="N950" s="254"/>
      <c r="O950" s="255"/>
      <c r="P950" s="293" t="str">
        <f>IF(G950="R",IF(OR(AND(実績自動車一覧!H950=SUM(実績事業所!$B$2-1),3&lt;実績自動車一覧!I950),AND(実績自動車一覧!H950=実績事業所!$B$2,4&gt;実績自動車一覧!I950)),"新規",""),"")</f>
        <v/>
      </c>
      <c r="Q950" s="290"/>
      <c r="R950" s="259"/>
      <c r="S950" s="204"/>
      <c r="T950" s="84"/>
      <c r="U950" s="85"/>
      <c r="V950" s="86"/>
      <c r="W950" s="87"/>
      <c r="X950" s="87"/>
      <c r="Y950" s="106"/>
      <c r="Z950" s="16"/>
      <c r="AA950" s="15" t="str">
        <f t="shared" si="362"/>
        <v/>
      </c>
      <c r="AB950" s="15" t="str">
        <f t="shared" si="363"/>
        <v/>
      </c>
      <c r="AC950" s="14" t="str">
        <f t="shared" si="364"/>
        <v/>
      </c>
      <c r="AD950" s="6" t="e">
        <f t="shared" si="365"/>
        <v>#N/A</v>
      </c>
      <c r="AE950" s="6" t="e">
        <f t="shared" si="366"/>
        <v>#N/A</v>
      </c>
      <c r="AF950" s="6" t="e">
        <f t="shared" si="367"/>
        <v>#N/A</v>
      </c>
      <c r="AG950" s="6" t="str">
        <f t="shared" si="368"/>
        <v/>
      </c>
      <c r="AH950" s="6">
        <f t="shared" si="369"/>
        <v>1</v>
      </c>
      <c r="AI950" s="6" t="e">
        <f t="shared" si="370"/>
        <v>#N/A</v>
      </c>
      <c r="AJ950" s="6" t="e">
        <f t="shared" si="371"/>
        <v>#N/A</v>
      </c>
      <c r="AK950" s="6" t="e">
        <f t="shared" si="372"/>
        <v>#N/A</v>
      </c>
      <c r="AL950" s="6" t="e">
        <f t="shared" si="373"/>
        <v>#N/A</v>
      </c>
      <c r="AM950" s="7" t="str">
        <f t="shared" si="374"/>
        <v xml:space="preserve"> </v>
      </c>
      <c r="AN950" s="6" t="e">
        <f t="shared" si="375"/>
        <v>#N/A</v>
      </c>
      <c r="AO950" s="6"/>
      <c r="AP950" s="6"/>
      <c r="AQ950" s="6"/>
      <c r="AR950" s="6"/>
      <c r="AS950" s="6"/>
      <c r="AT950" s="6"/>
      <c r="AU950" s="6"/>
      <c r="AV950" s="6"/>
      <c r="AW950" s="6">
        <f t="shared" si="376"/>
        <v>0</v>
      </c>
      <c r="AX950" s="6" t="e">
        <f t="shared" si="377"/>
        <v>#N/A</v>
      </c>
      <c r="AY950" s="6" t="str">
        <f t="shared" si="378"/>
        <v/>
      </c>
      <c r="AZ950" s="6" t="str">
        <f t="shared" si="379"/>
        <v/>
      </c>
      <c r="BA950" s="6" t="str">
        <f t="shared" si="380"/>
        <v/>
      </c>
      <c r="BB950" s="6" t="str">
        <f t="shared" si="381"/>
        <v/>
      </c>
      <c r="BC950" s="40"/>
      <c r="BI950"/>
      <c r="CS950" s="286"/>
      <c r="CT950" s="288"/>
      <c r="CU950" s="331" t="str">
        <f t="shared" si="360"/>
        <v/>
      </c>
      <c r="CV950" s="1" t="str">
        <f t="shared" si="382"/>
        <v/>
      </c>
      <c r="CW950" s="1" t="str">
        <f t="shared" si="383"/>
        <v/>
      </c>
      <c r="CZ950" s="343" t="str">
        <f t="shared" si="361"/>
        <v/>
      </c>
    </row>
    <row r="951" spans="1:104" s="1" customFormat="1" ht="13.5" customHeight="1" x14ac:dyDescent="0.2">
      <c r="A951" s="61">
        <v>936</v>
      </c>
      <c r="B951" s="218"/>
      <c r="C951" s="218"/>
      <c r="D951" s="218"/>
      <c r="E951" s="218"/>
      <c r="F951" s="218"/>
      <c r="G951" s="218"/>
      <c r="H951" s="218"/>
      <c r="I951" s="218"/>
      <c r="J951" s="218"/>
      <c r="K951" s="218"/>
      <c r="L951" s="219"/>
      <c r="M951" s="218"/>
      <c r="N951" s="254"/>
      <c r="O951" s="255"/>
      <c r="P951" s="293" t="str">
        <f>IF(G951="R",IF(OR(AND(実績自動車一覧!H951=SUM(実績事業所!$B$2-1),3&lt;実績自動車一覧!I951),AND(実績自動車一覧!H951=実績事業所!$B$2,4&gt;実績自動車一覧!I951)),"新規",""),"")</f>
        <v/>
      </c>
      <c r="Q951" s="290"/>
      <c r="R951" s="259"/>
      <c r="S951" s="204"/>
      <c r="T951" s="84"/>
      <c r="U951" s="85"/>
      <c r="V951" s="86"/>
      <c r="W951" s="87"/>
      <c r="X951" s="87"/>
      <c r="Y951" s="106"/>
      <c r="Z951" s="16"/>
      <c r="AA951" s="15" t="str">
        <f t="shared" si="362"/>
        <v/>
      </c>
      <c r="AB951" s="15" t="str">
        <f t="shared" si="363"/>
        <v/>
      </c>
      <c r="AC951" s="14" t="str">
        <f t="shared" si="364"/>
        <v/>
      </c>
      <c r="AD951" s="6" t="e">
        <f t="shared" si="365"/>
        <v>#N/A</v>
      </c>
      <c r="AE951" s="6" t="e">
        <f t="shared" si="366"/>
        <v>#N/A</v>
      </c>
      <c r="AF951" s="6" t="e">
        <f t="shared" si="367"/>
        <v>#N/A</v>
      </c>
      <c r="AG951" s="6" t="str">
        <f t="shared" si="368"/>
        <v/>
      </c>
      <c r="AH951" s="6">
        <f t="shared" si="369"/>
        <v>1</v>
      </c>
      <c r="AI951" s="6" t="e">
        <f t="shared" si="370"/>
        <v>#N/A</v>
      </c>
      <c r="AJ951" s="6" t="e">
        <f t="shared" si="371"/>
        <v>#N/A</v>
      </c>
      <c r="AK951" s="6" t="e">
        <f t="shared" si="372"/>
        <v>#N/A</v>
      </c>
      <c r="AL951" s="6" t="e">
        <f t="shared" si="373"/>
        <v>#N/A</v>
      </c>
      <c r="AM951" s="7" t="str">
        <f t="shared" si="374"/>
        <v xml:space="preserve"> </v>
      </c>
      <c r="AN951" s="6" t="e">
        <f t="shared" si="375"/>
        <v>#N/A</v>
      </c>
      <c r="AO951" s="6"/>
      <c r="AP951" s="6"/>
      <c r="AQ951" s="6"/>
      <c r="AR951" s="6"/>
      <c r="AS951" s="6"/>
      <c r="AT951" s="6"/>
      <c r="AU951" s="6"/>
      <c r="AV951" s="6"/>
      <c r="AW951" s="6">
        <f t="shared" si="376"/>
        <v>0</v>
      </c>
      <c r="AX951" s="6" t="e">
        <f t="shared" si="377"/>
        <v>#N/A</v>
      </c>
      <c r="AY951" s="6" t="str">
        <f t="shared" si="378"/>
        <v/>
      </c>
      <c r="AZ951" s="6" t="str">
        <f t="shared" si="379"/>
        <v/>
      </c>
      <c r="BA951" s="6" t="str">
        <f t="shared" si="380"/>
        <v/>
      </c>
      <c r="BB951" s="6" t="str">
        <f t="shared" si="381"/>
        <v/>
      </c>
      <c r="BC951" s="40"/>
      <c r="BI951"/>
      <c r="CS951" s="286"/>
      <c r="CT951" s="288"/>
      <c r="CU951" s="331" t="str">
        <f t="shared" si="360"/>
        <v/>
      </c>
      <c r="CV951" s="1" t="str">
        <f t="shared" si="382"/>
        <v/>
      </c>
      <c r="CW951" s="1" t="str">
        <f t="shared" si="383"/>
        <v/>
      </c>
      <c r="CZ951" s="343" t="str">
        <f t="shared" si="361"/>
        <v/>
      </c>
    </row>
    <row r="952" spans="1:104" s="1" customFormat="1" ht="13.5" customHeight="1" x14ac:dyDescent="0.2">
      <c r="A952" s="61">
        <v>937</v>
      </c>
      <c r="B952" s="218"/>
      <c r="C952" s="218"/>
      <c r="D952" s="218"/>
      <c r="E952" s="218"/>
      <c r="F952" s="218"/>
      <c r="G952" s="218"/>
      <c r="H952" s="218"/>
      <c r="I952" s="218"/>
      <c r="J952" s="218"/>
      <c r="K952" s="218"/>
      <c r="L952" s="219"/>
      <c r="M952" s="218"/>
      <c r="N952" s="254"/>
      <c r="O952" s="255"/>
      <c r="P952" s="293" t="str">
        <f>IF(G952="R",IF(OR(AND(実績自動車一覧!H952=SUM(実績事業所!$B$2-1),3&lt;実績自動車一覧!I952),AND(実績自動車一覧!H952=実績事業所!$B$2,4&gt;実績自動車一覧!I952)),"新規",""),"")</f>
        <v/>
      </c>
      <c r="Q952" s="290"/>
      <c r="R952" s="259"/>
      <c r="S952" s="204"/>
      <c r="T952" s="84"/>
      <c r="U952" s="85"/>
      <c r="V952" s="86"/>
      <c r="W952" s="87"/>
      <c r="X952" s="87"/>
      <c r="Y952" s="106"/>
      <c r="Z952" s="16"/>
      <c r="AA952" s="15" t="str">
        <f t="shared" si="362"/>
        <v/>
      </c>
      <c r="AB952" s="15" t="str">
        <f t="shared" si="363"/>
        <v/>
      </c>
      <c r="AC952" s="14" t="str">
        <f t="shared" si="364"/>
        <v/>
      </c>
      <c r="AD952" s="6" t="e">
        <f t="shared" si="365"/>
        <v>#N/A</v>
      </c>
      <c r="AE952" s="6" t="e">
        <f t="shared" si="366"/>
        <v>#N/A</v>
      </c>
      <c r="AF952" s="6" t="e">
        <f t="shared" si="367"/>
        <v>#N/A</v>
      </c>
      <c r="AG952" s="6" t="str">
        <f t="shared" si="368"/>
        <v/>
      </c>
      <c r="AH952" s="6">
        <f t="shared" si="369"/>
        <v>1</v>
      </c>
      <c r="AI952" s="6" t="e">
        <f t="shared" si="370"/>
        <v>#N/A</v>
      </c>
      <c r="AJ952" s="6" t="e">
        <f t="shared" si="371"/>
        <v>#N/A</v>
      </c>
      <c r="AK952" s="6" t="e">
        <f t="shared" si="372"/>
        <v>#N/A</v>
      </c>
      <c r="AL952" s="6" t="e">
        <f t="shared" si="373"/>
        <v>#N/A</v>
      </c>
      <c r="AM952" s="7" t="str">
        <f t="shared" si="374"/>
        <v xml:space="preserve"> </v>
      </c>
      <c r="AN952" s="6" t="e">
        <f t="shared" si="375"/>
        <v>#N/A</v>
      </c>
      <c r="AO952" s="6"/>
      <c r="AP952" s="6"/>
      <c r="AQ952" s="6"/>
      <c r="AR952" s="6"/>
      <c r="AS952" s="6"/>
      <c r="AT952" s="6"/>
      <c r="AU952" s="6"/>
      <c r="AV952" s="6"/>
      <c r="AW952" s="6">
        <f t="shared" si="376"/>
        <v>0</v>
      </c>
      <c r="AX952" s="6" t="e">
        <f t="shared" si="377"/>
        <v>#N/A</v>
      </c>
      <c r="AY952" s="6" t="str">
        <f t="shared" si="378"/>
        <v/>
      </c>
      <c r="AZ952" s="6" t="str">
        <f t="shared" si="379"/>
        <v/>
      </c>
      <c r="BA952" s="6" t="str">
        <f t="shared" si="380"/>
        <v/>
      </c>
      <c r="BB952" s="6" t="str">
        <f t="shared" si="381"/>
        <v/>
      </c>
      <c r="BC952" s="40"/>
      <c r="BI952"/>
      <c r="CS952" s="286"/>
      <c r="CT952" s="288"/>
      <c r="CU952" s="331" t="str">
        <f t="shared" si="360"/>
        <v/>
      </c>
      <c r="CV952" s="1" t="str">
        <f t="shared" si="382"/>
        <v/>
      </c>
      <c r="CW952" s="1" t="str">
        <f t="shared" si="383"/>
        <v/>
      </c>
      <c r="CZ952" s="343" t="str">
        <f t="shared" si="361"/>
        <v/>
      </c>
    </row>
    <row r="953" spans="1:104" s="1" customFormat="1" ht="13.5" customHeight="1" x14ac:dyDescent="0.2">
      <c r="A953" s="61">
        <v>938</v>
      </c>
      <c r="B953" s="218"/>
      <c r="C953" s="218"/>
      <c r="D953" s="218"/>
      <c r="E953" s="218"/>
      <c r="F953" s="218"/>
      <c r="G953" s="218"/>
      <c r="H953" s="218"/>
      <c r="I953" s="218"/>
      <c r="J953" s="218"/>
      <c r="K953" s="218"/>
      <c r="L953" s="219"/>
      <c r="M953" s="218"/>
      <c r="N953" s="254"/>
      <c r="O953" s="255"/>
      <c r="P953" s="293" t="str">
        <f>IF(G953="R",IF(OR(AND(実績自動車一覧!H953=SUM(実績事業所!$B$2-1),3&lt;実績自動車一覧!I953),AND(実績自動車一覧!H953=実績事業所!$B$2,4&gt;実績自動車一覧!I953)),"新規",""),"")</f>
        <v/>
      </c>
      <c r="Q953" s="290"/>
      <c r="R953" s="259"/>
      <c r="S953" s="204"/>
      <c r="T953" s="84"/>
      <c r="U953" s="85"/>
      <c r="V953" s="86"/>
      <c r="W953" s="87"/>
      <c r="X953" s="87"/>
      <c r="Y953" s="106"/>
      <c r="Z953" s="16"/>
      <c r="AA953" s="15" t="str">
        <f t="shared" si="362"/>
        <v/>
      </c>
      <c r="AB953" s="15" t="str">
        <f t="shared" si="363"/>
        <v/>
      </c>
      <c r="AC953" s="14" t="str">
        <f t="shared" si="364"/>
        <v/>
      </c>
      <c r="AD953" s="6" t="e">
        <f t="shared" si="365"/>
        <v>#N/A</v>
      </c>
      <c r="AE953" s="6" t="e">
        <f t="shared" si="366"/>
        <v>#N/A</v>
      </c>
      <c r="AF953" s="6" t="e">
        <f t="shared" si="367"/>
        <v>#N/A</v>
      </c>
      <c r="AG953" s="6" t="str">
        <f t="shared" si="368"/>
        <v/>
      </c>
      <c r="AH953" s="6">
        <f t="shared" si="369"/>
        <v>1</v>
      </c>
      <c r="AI953" s="6" t="e">
        <f t="shared" si="370"/>
        <v>#N/A</v>
      </c>
      <c r="AJ953" s="6" t="e">
        <f t="shared" si="371"/>
        <v>#N/A</v>
      </c>
      <c r="AK953" s="6" t="e">
        <f t="shared" si="372"/>
        <v>#N/A</v>
      </c>
      <c r="AL953" s="6" t="e">
        <f t="shared" si="373"/>
        <v>#N/A</v>
      </c>
      <c r="AM953" s="7" t="str">
        <f t="shared" si="374"/>
        <v xml:space="preserve"> </v>
      </c>
      <c r="AN953" s="6" t="e">
        <f t="shared" si="375"/>
        <v>#N/A</v>
      </c>
      <c r="AO953" s="6"/>
      <c r="AP953" s="6"/>
      <c r="AQ953" s="6"/>
      <c r="AR953" s="6"/>
      <c r="AS953" s="6"/>
      <c r="AT953" s="6"/>
      <c r="AU953" s="6"/>
      <c r="AV953" s="6"/>
      <c r="AW953" s="6">
        <f t="shared" si="376"/>
        <v>0</v>
      </c>
      <c r="AX953" s="6" t="e">
        <f t="shared" si="377"/>
        <v>#N/A</v>
      </c>
      <c r="AY953" s="6" t="str">
        <f t="shared" si="378"/>
        <v/>
      </c>
      <c r="AZ953" s="6" t="str">
        <f t="shared" si="379"/>
        <v/>
      </c>
      <c r="BA953" s="6" t="str">
        <f t="shared" si="380"/>
        <v/>
      </c>
      <c r="BB953" s="6" t="str">
        <f t="shared" si="381"/>
        <v/>
      </c>
      <c r="BC953" s="40"/>
      <c r="BI953"/>
      <c r="CS953" s="286"/>
      <c r="CT953" s="288"/>
      <c r="CU953" s="331" t="str">
        <f t="shared" si="360"/>
        <v/>
      </c>
      <c r="CV953" s="1" t="str">
        <f t="shared" si="382"/>
        <v/>
      </c>
      <c r="CW953" s="1" t="str">
        <f t="shared" si="383"/>
        <v/>
      </c>
      <c r="CZ953" s="343" t="str">
        <f t="shared" si="361"/>
        <v/>
      </c>
    </row>
    <row r="954" spans="1:104" s="1" customFormat="1" ht="13.5" customHeight="1" x14ac:dyDescent="0.2">
      <c r="A954" s="61">
        <v>939</v>
      </c>
      <c r="B954" s="218"/>
      <c r="C954" s="218"/>
      <c r="D954" s="218"/>
      <c r="E954" s="218"/>
      <c r="F954" s="218"/>
      <c r="G954" s="218"/>
      <c r="H954" s="218"/>
      <c r="I954" s="218"/>
      <c r="J954" s="218"/>
      <c r="K954" s="218"/>
      <c r="L954" s="219"/>
      <c r="M954" s="218"/>
      <c r="N954" s="254"/>
      <c r="O954" s="255"/>
      <c r="P954" s="293" t="str">
        <f>IF(G954="R",IF(OR(AND(実績自動車一覧!H954=SUM(実績事業所!$B$2-1),3&lt;実績自動車一覧!I954),AND(実績自動車一覧!H954=実績事業所!$B$2,4&gt;実績自動車一覧!I954)),"新規",""),"")</f>
        <v/>
      </c>
      <c r="Q954" s="290"/>
      <c r="R954" s="259"/>
      <c r="S954" s="204"/>
      <c r="T954" s="84"/>
      <c r="U954" s="85"/>
      <c r="V954" s="86"/>
      <c r="W954" s="87"/>
      <c r="X954" s="87"/>
      <c r="Y954" s="106"/>
      <c r="Z954" s="16"/>
      <c r="AA954" s="15" t="str">
        <f t="shared" si="362"/>
        <v/>
      </c>
      <c r="AB954" s="15" t="str">
        <f t="shared" si="363"/>
        <v/>
      </c>
      <c r="AC954" s="14" t="str">
        <f t="shared" si="364"/>
        <v/>
      </c>
      <c r="AD954" s="6" t="e">
        <f t="shared" si="365"/>
        <v>#N/A</v>
      </c>
      <c r="AE954" s="6" t="e">
        <f t="shared" si="366"/>
        <v>#N/A</v>
      </c>
      <c r="AF954" s="6" t="e">
        <f t="shared" si="367"/>
        <v>#N/A</v>
      </c>
      <c r="AG954" s="6" t="str">
        <f t="shared" si="368"/>
        <v/>
      </c>
      <c r="AH954" s="6">
        <f t="shared" si="369"/>
        <v>1</v>
      </c>
      <c r="AI954" s="6" t="e">
        <f t="shared" si="370"/>
        <v>#N/A</v>
      </c>
      <c r="AJ954" s="6" t="e">
        <f t="shared" si="371"/>
        <v>#N/A</v>
      </c>
      <c r="AK954" s="6" t="e">
        <f t="shared" si="372"/>
        <v>#N/A</v>
      </c>
      <c r="AL954" s="6" t="e">
        <f t="shared" si="373"/>
        <v>#N/A</v>
      </c>
      <c r="AM954" s="7" t="str">
        <f t="shared" si="374"/>
        <v xml:space="preserve"> </v>
      </c>
      <c r="AN954" s="6" t="e">
        <f t="shared" si="375"/>
        <v>#N/A</v>
      </c>
      <c r="AO954" s="6"/>
      <c r="AP954" s="6"/>
      <c r="AQ954" s="6"/>
      <c r="AR954" s="6"/>
      <c r="AS954" s="6"/>
      <c r="AT954" s="6"/>
      <c r="AU954" s="6"/>
      <c r="AV954" s="6"/>
      <c r="AW954" s="6">
        <f t="shared" si="376"/>
        <v>0</v>
      </c>
      <c r="AX954" s="6" t="e">
        <f t="shared" si="377"/>
        <v>#N/A</v>
      </c>
      <c r="AY954" s="6" t="str">
        <f t="shared" si="378"/>
        <v/>
      </c>
      <c r="AZ954" s="6" t="str">
        <f t="shared" si="379"/>
        <v/>
      </c>
      <c r="BA954" s="6" t="str">
        <f t="shared" si="380"/>
        <v/>
      </c>
      <c r="BB954" s="6" t="str">
        <f t="shared" si="381"/>
        <v/>
      </c>
      <c r="BC954" s="40"/>
      <c r="BI954"/>
      <c r="CS954" s="286"/>
      <c r="CT954" s="288"/>
      <c r="CU954" s="331" t="str">
        <f t="shared" si="360"/>
        <v/>
      </c>
      <c r="CV954" s="1" t="str">
        <f t="shared" si="382"/>
        <v/>
      </c>
      <c r="CW954" s="1" t="str">
        <f t="shared" si="383"/>
        <v/>
      </c>
      <c r="CZ954" s="343" t="str">
        <f t="shared" si="361"/>
        <v/>
      </c>
    </row>
    <row r="955" spans="1:104" s="1" customFormat="1" ht="13.5" customHeight="1" x14ac:dyDescent="0.2">
      <c r="A955" s="61">
        <v>940</v>
      </c>
      <c r="B955" s="218"/>
      <c r="C955" s="218"/>
      <c r="D955" s="218"/>
      <c r="E955" s="218"/>
      <c r="F955" s="218"/>
      <c r="G955" s="218"/>
      <c r="H955" s="218"/>
      <c r="I955" s="218"/>
      <c r="J955" s="218"/>
      <c r="K955" s="218"/>
      <c r="L955" s="219"/>
      <c r="M955" s="218"/>
      <c r="N955" s="254"/>
      <c r="O955" s="255"/>
      <c r="P955" s="293" t="str">
        <f>IF(G955="R",IF(OR(AND(実績自動車一覧!H955=SUM(実績事業所!$B$2-1),3&lt;実績自動車一覧!I955),AND(実績自動車一覧!H955=実績事業所!$B$2,4&gt;実績自動車一覧!I955)),"新規",""),"")</f>
        <v/>
      </c>
      <c r="Q955" s="290"/>
      <c r="R955" s="259"/>
      <c r="S955" s="204"/>
      <c r="T955" s="84"/>
      <c r="U955" s="85"/>
      <c r="V955" s="86"/>
      <c r="W955" s="87"/>
      <c r="X955" s="87"/>
      <c r="Y955" s="106"/>
      <c r="Z955" s="16"/>
      <c r="AA955" s="15" t="str">
        <f t="shared" si="362"/>
        <v/>
      </c>
      <c r="AB955" s="15" t="str">
        <f t="shared" si="363"/>
        <v/>
      </c>
      <c r="AC955" s="14" t="str">
        <f t="shared" si="364"/>
        <v/>
      </c>
      <c r="AD955" s="6" t="e">
        <f t="shared" si="365"/>
        <v>#N/A</v>
      </c>
      <c r="AE955" s="6" t="e">
        <f t="shared" si="366"/>
        <v>#N/A</v>
      </c>
      <c r="AF955" s="6" t="e">
        <f t="shared" si="367"/>
        <v>#N/A</v>
      </c>
      <c r="AG955" s="6" t="str">
        <f t="shared" si="368"/>
        <v/>
      </c>
      <c r="AH955" s="6">
        <f t="shared" si="369"/>
        <v>1</v>
      </c>
      <c r="AI955" s="6" t="e">
        <f t="shared" si="370"/>
        <v>#N/A</v>
      </c>
      <c r="AJ955" s="6" t="e">
        <f t="shared" si="371"/>
        <v>#N/A</v>
      </c>
      <c r="AK955" s="6" t="e">
        <f t="shared" si="372"/>
        <v>#N/A</v>
      </c>
      <c r="AL955" s="6" t="e">
        <f t="shared" si="373"/>
        <v>#N/A</v>
      </c>
      <c r="AM955" s="7" t="str">
        <f t="shared" si="374"/>
        <v xml:space="preserve"> </v>
      </c>
      <c r="AN955" s="6" t="e">
        <f t="shared" si="375"/>
        <v>#N/A</v>
      </c>
      <c r="AO955" s="6"/>
      <c r="AP955" s="6"/>
      <c r="AQ955" s="6"/>
      <c r="AR955" s="6"/>
      <c r="AS955" s="6"/>
      <c r="AT955" s="6"/>
      <c r="AU955" s="6"/>
      <c r="AV955" s="6"/>
      <c r="AW955" s="6">
        <f t="shared" si="376"/>
        <v>0</v>
      </c>
      <c r="AX955" s="6" t="e">
        <f t="shared" si="377"/>
        <v>#N/A</v>
      </c>
      <c r="AY955" s="6" t="str">
        <f t="shared" si="378"/>
        <v/>
      </c>
      <c r="AZ955" s="6" t="str">
        <f t="shared" si="379"/>
        <v/>
      </c>
      <c r="BA955" s="6" t="str">
        <f t="shared" si="380"/>
        <v/>
      </c>
      <c r="BB955" s="6" t="str">
        <f t="shared" si="381"/>
        <v/>
      </c>
      <c r="BC955" s="40"/>
      <c r="BI955"/>
      <c r="CS955" s="286"/>
      <c r="CT955" s="288"/>
      <c r="CU955" s="331" t="str">
        <f t="shared" si="360"/>
        <v/>
      </c>
      <c r="CV955" s="1" t="str">
        <f t="shared" si="382"/>
        <v/>
      </c>
      <c r="CW955" s="1" t="str">
        <f t="shared" si="383"/>
        <v/>
      </c>
      <c r="CZ955" s="343" t="str">
        <f t="shared" si="361"/>
        <v/>
      </c>
    </row>
    <row r="956" spans="1:104" s="1" customFormat="1" ht="13.5" customHeight="1" x14ac:dyDescent="0.2">
      <c r="A956" s="61">
        <v>941</v>
      </c>
      <c r="B956" s="218"/>
      <c r="C956" s="218"/>
      <c r="D956" s="218"/>
      <c r="E956" s="218"/>
      <c r="F956" s="218"/>
      <c r="G956" s="218"/>
      <c r="H956" s="218"/>
      <c r="I956" s="218"/>
      <c r="J956" s="218"/>
      <c r="K956" s="218"/>
      <c r="L956" s="219"/>
      <c r="M956" s="218"/>
      <c r="N956" s="254"/>
      <c r="O956" s="255"/>
      <c r="P956" s="293" t="str">
        <f>IF(G956="R",IF(OR(AND(実績自動車一覧!H956=SUM(実績事業所!$B$2-1),3&lt;実績自動車一覧!I956),AND(実績自動車一覧!H956=実績事業所!$B$2,4&gt;実績自動車一覧!I956)),"新規",""),"")</f>
        <v/>
      </c>
      <c r="Q956" s="290"/>
      <c r="R956" s="259"/>
      <c r="S956" s="204"/>
      <c r="T956" s="84"/>
      <c r="U956" s="85"/>
      <c r="V956" s="86"/>
      <c r="W956" s="87"/>
      <c r="X956" s="87"/>
      <c r="Y956" s="106"/>
      <c r="Z956" s="16"/>
      <c r="AA956" s="15" t="str">
        <f t="shared" si="362"/>
        <v/>
      </c>
      <c r="AB956" s="15" t="str">
        <f t="shared" si="363"/>
        <v/>
      </c>
      <c r="AC956" s="14" t="str">
        <f t="shared" si="364"/>
        <v/>
      </c>
      <c r="AD956" s="6" t="e">
        <f t="shared" si="365"/>
        <v>#N/A</v>
      </c>
      <c r="AE956" s="6" t="e">
        <f t="shared" si="366"/>
        <v>#N/A</v>
      </c>
      <c r="AF956" s="6" t="e">
        <f t="shared" si="367"/>
        <v>#N/A</v>
      </c>
      <c r="AG956" s="6" t="str">
        <f t="shared" si="368"/>
        <v/>
      </c>
      <c r="AH956" s="6">
        <f t="shared" si="369"/>
        <v>1</v>
      </c>
      <c r="AI956" s="6" t="e">
        <f t="shared" si="370"/>
        <v>#N/A</v>
      </c>
      <c r="AJ956" s="6" t="e">
        <f t="shared" si="371"/>
        <v>#N/A</v>
      </c>
      <c r="AK956" s="6" t="e">
        <f t="shared" si="372"/>
        <v>#N/A</v>
      </c>
      <c r="AL956" s="6" t="e">
        <f t="shared" si="373"/>
        <v>#N/A</v>
      </c>
      <c r="AM956" s="7" t="str">
        <f t="shared" si="374"/>
        <v xml:space="preserve"> </v>
      </c>
      <c r="AN956" s="6" t="e">
        <f t="shared" si="375"/>
        <v>#N/A</v>
      </c>
      <c r="AO956" s="6"/>
      <c r="AP956" s="6"/>
      <c r="AQ956" s="6"/>
      <c r="AR956" s="6"/>
      <c r="AS956" s="6"/>
      <c r="AT956" s="6"/>
      <c r="AU956" s="6"/>
      <c r="AV956" s="6"/>
      <c r="AW956" s="6">
        <f t="shared" si="376"/>
        <v>0</v>
      </c>
      <c r="AX956" s="6" t="e">
        <f t="shared" si="377"/>
        <v>#N/A</v>
      </c>
      <c r="AY956" s="6" t="str">
        <f t="shared" si="378"/>
        <v/>
      </c>
      <c r="AZ956" s="6" t="str">
        <f t="shared" si="379"/>
        <v/>
      </c>
      <c r="BA956" s="6" t="str">
        <f t="shared" si="380"/>
        <v/>
      </c>
      <c r="BB956" s="6" t="str">
        <f t="shared" si="381"/>
        <v/>
      </c>
      <c r="BC956" s="40"/>
      <c r="BI956"/>
      <c r="CS956" s="286"/>
      <c r="CT956" s="288"/>
      <c r="CU956" s="331" t="str">
        <f t="shared" si="360"/>
        <v/>
      </c>
      <c r="CV956" s="1" t="str">
        <f t="shared" si="382"/>
        <v/>
      </c>
      <c r="CW956" s="1" t="str">
        <f t="shared" si="383"/>
        <v/>
      </c>
      <c r="CZ956" s="343" t="str">
        <f t="shared" si="361"/>
        <v/>
      </c>
    </row>
    <row r="957" spans="1:104" s="1" customFormat="1" ht="13.5" customHeight="1" x14ac:dyDescent="0.2">
      <c r="A957" s="61">
        <v>942</v>
      </c>
      <c r="B957" s="218"/>
      <c r="C957" s="218"/>
      <c r="D957" s="218"/>
      <c r="E957" s="218"/>
      <c r="F957" s="218"/>
      <c r="G957" s="218"/>
      <c r="H957" s="218"/>
      <c r="I957" s="218"/>
      <c r="J957" s="218"/>
      <c r="K957" s="218"/>
      <c r="L957" s="219"/>
      <c r="M957" s="218"/>
      <c r="N957" s="254"/>
      <c r="O957" s="255"/>
      <c r="P957" s="293" t="str">
        <f>IF(G957="R",IF(OR(AND(実績自動車一覧!H957=SUM(実績事業所!$B$2-1),3&lt;実績自動車一覧!I957),AND(実績自動車一覧!H957=実績事業所!$B$2,4&gt;実績自動車一覧!I957)),"新規",""),"")</f>
        <v/>
      </c>
      <c r="Q957" s="290"/>
      <c r="R957" s="259"/>
      <c r="S957" s="204"/>
      <c r="T957" s="84"/>
      <c r="U957" s="85"/>
      <c r="V957" s="86"/>
      <c r="W957" s="87"/>
      <c r="X957" s="87"/>
      <c r="Y957" s="106"/>
      <c r="Z957" s="16"/>
      <c r="AA957" s="15" t="str">
        <f t="shared" si="362"/>
        <v/>
      </c>
      <c r="AB957" s="15" t="str">
        <f t="shared" si="363"/>
        <v/>
      </c>
      <c r="AC957" s="14" t="str">
        <f t="shared" si="364"/>
        <v/>
      </c>
      <c r="AD957" s="6" t="e">
        <f t="shared" si="365"/>
        <v>#N/A</v>
      </c>
      <c r="AE957" s="6" t="e">
        <f t="shared" si="366"/>
        <v>#N/A</v>
      </c>
      <c r="AF957" s="6" t="e">
        <f t="shared" si="367"/>
        <v>#N/A</v>
      </c>
      <c r="AG957" s="6" t="str">
        <f t="shared" si="368"/>
        <v/>
      </c>
      <c r="AH957" s="6">
        <f t="shared" si="369"/>
        <v>1</v>
      </c>
      <c r="AI957" s="6" t="e">
        <f t="shared" si="370"/>
        <v>#N/A</v>
      </c>
      <c r="AJ957" s="6" t="e">
        <f t="shared" si="371"/>
        <v>#N/A</v>
      </c>
      <c r="AK957" s="6" t="e">
        <f t="shared" si="372"/>
        <v>#N/A</v>
      </c>
      <c r="AL957" s="6" t="e">
        <f t="shared" si="373"/>
        <v>#N/A</v>
      </c>
      <c r="AM957" s="7" t="str">
        <f t="shared" si="374"/>
        <v xml:space="preserve"> </v>
      </c>
      <c r="AN957" s="6" t="e">
        <f t="shared" si="375"/>
        <v>#N/A</v>
      </c>
      <c r="AO957" s="6"/>
      <c r="AP957" s="6"/>
      <c r="AQ957" s="6"/>
      <c r="AR957" s="6"/>
      <c r="AS957" s="6"/>
      <c r="AT957" s="6"/>
      <c r="AU957" s="6"/>
      <c r="AV957" s="6"/>
      <c r="AW957" s="6">
        <f t="shared" si="376"/>
        <v>0</v>
      </c>
      <c r="AX957" s="6" t="e">
        <f t="shared" si="377"/>
        <v>#N/A</v>
      </c>
      <c r="AY957" s="6" t="str">
        <f t="shared" si="378"/>
        <v/>
      </c>
      <c r="AZ957" s="6" t="str">
        <f t="shared" si="379"/>
        <v/>
      </c>
      <c r="BA957" s="6" t="str">
        <f t="shared" si="380"/>
        <v/>
      </c>
      <c r="BB957" s="6" t="str">
        <f t="shared" si="381"/>
        <v/>
      </c>
      <c r="BC957" s="40"/>
      <c r="BI957"/>
      <c r="CS957" s="286"/>
      <c r="CT957" s="288"/>
      <c r="CU957" s="331" t="str">
        <f t="shared" si="360"/>
        <v/>
      </c>
      <c r="CV957" s="1" t="str">
        <f t="shared" si="382"/>
        <v/>
      </c>
      <c r="CW957" s="1" t="str">
        <f t="shared" si="383"/>
        <v/>
      </c>
      <c r="CZ957" s="343" t="str">
        <f t="shared" si="361"/>
        <v/>
      </c>
    </row>
    <row r="958" spans="1:104" s="1" customFormat="1" ht="13.5" customHeight="1" x14ac:dyDescent="0.2">
      <c r="A958" s="61">
        <v>943</v>
      </c>
      <c r="B958" s="218"/>
      <c r="C958" s="218"/>
      <c r="D958" s="218"/>
      <c r="E958" s="218"/>
      <c r="F958" s="218"/>
      <c r="G958" s="218"/>
      <c r="H958" s="218"/>
      <c r="I958" s="218"/>
      <c r="J958" s="218"/>
      <c r="K958" s="218"/>
      <c r="L958" s="219"/>
      <c r="M958" s="218"/>
      <c r="N958" s="254"/>
      <c r="O958" s="255"/>
      <c r="P958" s="293" t="str">
        <f>IF(G958="R",IF(OR(AND(実績自動車一覧!H958=SUM(実績事業所!$B$2-1),3&lt;実績自動車一覧!I958),AND(実績自動車一覧!H958=実績事業所!$B$2,4&gt;実績自動車一覧!I958)),"新規",""),"")</f>
        <v/>
      </c>
      <c r="Q958" s="290"/>
      <c r="R958" s="259"/>
      <c r="S958" s="204"/>
      <c r="T958" s="84"/>
      <c r="U958" s="85"/>
      <c r="V958" s="86"/>
      <c r="W958" s="87"/>
      <c r="X958" s="87"/>
      <c r="Y958" s="106"/>
      <c r="Z958" s="16"/>
      <c r="AA958" s="15" t="str">
        <f t="shared" si="362"/>
        <v/>
      </c>
      <c r="AB958" s="15" t="str">
        <f t="shared" si="363"/>
        <v/>
      </c>
      <c r="AC958" s="14" t="str">
        <f t="shared" si="364"/>
        <v/>
      </c>
      <c r="AD958" s="6" t="e">
        <f t="shared" si="365"/>
        <v>#N/A</v>
      </c>
      <c r="AE958" s="6" t="e">
        <f t="shared" si="366"/>
        <v>#N/A</v>
      </c>
      <c r="AF958" s="6" t="e">
        <f t="shared" si="367"/>
        <v>#N/A</v>
      </c>
      <c r="AG958" s="6" t="str">
        <f t="shared" si="368"/>
        <v/>
      </c>
      <c r="AH958" s="6">
        <f t="shared" si="369"/>
        <v>1</v>
      </c>
      <c r="AI958" s="6" t="e">
        <f t="shared" si="370"/>
        <v>#N/A</v>
      </c>
      <c r="AJ958" s="6" t="e">
        <f t="shared" si="371"/>
        <v>#N/A</v>
      </c>
      <c r="AK958" s="6" t="e">
        <f t="shared" si="372"/>
        <v>#N/A</v>
      </c>
      <c r="AL958" s="6" t="e">
        <f t="shared" si="373"/>
        <v>#N/A</v>
      </c>
      <c r="AM958" s="7" t="str">
        <f t="shared" si="374"/>
        <v xml:space="preserve"> </v>
      </c>
      <c r="AN958" s="6" t="e">
        <f t="shared" si="375"/>
        <v>#N/A</v>
      </c>
      <c r="AO958" s="6"/>
      <c r="AP958" s="6"/>
      <c r="AQ958" s="6"/>
      <c r="AR958" s="6"/>
      <c r="AS958" s="6"/>
      <c r="AT958" s="6"/>
      <c r="AU958" s="6"/>
      <c r="AV958" s="6"/>
      <c r="AW958" s="6">
        <f t="shared" si="376"/>
        <v>0</v>
      </c>
      <c r="AX958" s="6" t="e">
        <f t="shared" si="377"/>
        <v>#N/A</v>
      </c>
      <c r="AY958" s="6" t="str">
        <f t="shared" si="378"/>
        <v/>
      </c>
      <c r="AZ958" s="6" t="str">
        <f t="shared" si="379"/>
        <v/>
      </c>
      <c r="BA958" s="6" t="str">
        <f t="shared" si="380"/>
        <v/>
      </c>
      <c r="BB958" s="6" t="str">
        <f t="shared" si="381"/>
        <v/>
      </c>
      <c r="BC958" s="40"/>
      <c r="BI958"/>
      <c r="CS958" s="286"/>
      <c r="CT958" s="288"/>
      <c r="CU958" s="331" t="str">
        <f t="shared" si="360"/>
        <v/>
      </c>
      <c r="CV958" s="1" t="str">
        <f t="shared" si="382"/>
        <v/>
      </c>
      <c r="CW958" s="1" t="str">
        <f t="shared" si="383"/>
        <v/>
      </c>
      <c r="CZ958" s="343" t="str">
        <f t="shared" si="361"/>
        <v/>
      </c>
    </row>
    <row r="959" spans="1:104" s="1" customFormat="1" ht="13.5" customHeight="1" x14ac:dyDescent="0.2">
      <c r="A959" s="61">
        <v>944</v>
      </c>
      <c r="B959" s="218"/>
      <c r="C959" s="218"/>
      <c r="D959" s="218"/>
      <c r="E959" s="218"/>
      <c r="F959" s="218"/>
      <c r="G959" s="218"/>
      <c r="H959" s="218"/>
      <c r="I959" s="218"/>
      <c r="J959" s="218"/>
      <c r="K959" s="218"/>
      <c r="L959" s="219"/>
      <c r="M959" s="218"/>
      <c r="N959" s="254"/>
      <c r="O959" s="255"/>
      <c r="P959" s="293" t="str">
        <f>IF(G959="R",IF(OR(AND(実績自動車一覧!H959=SUM(実績事業所!$B$2-1),3&lt;実績自動車一覧!I959),AND(実績自動車一覧!H959=実績事業所!$B$2,4&gt;実績自動車一覧!I959)),"新規",""),"")</f>
        <v/>
      </c>
      <c r="Q959" s="290"/>
      <c r="R959" s="259"/>
      <c r="S959" s="204"/>
      <c r="T959" s="84"/>
      <c r="U959" s="85"/>
      <c r="V959" s="86"/>
      <c r="W959" s="87"/>
      <c r="X959" s="87"/>
      <c r="Y959" s="106"/>
      <c r="Z959" s="16"/>
      <c r="AA959" s="15" t="str">
        <f t="shared" si="362"/>
        <v/>
      </c>
      <c r="AB959" s="15" t="str">
        <f t="shared" si="363"/>
        <v/>
      </c>
      <c r="AC959" s="14" t="str">
        <f t="shared" si="364"/>
        <v/>
      </c>
      <c r="AD959" s="6" t="e">
        <f t="shared" si="365"/>
        <v>#N/A</v>
      </c>
      <c r="AE959" s="6" t="e">
        <f t="shared" si="366"/>
        <v>#N/A</v>
      </c>
      <c r="AF959" s="6" t="e">
        <f t="shared" si="367"/>
        <v>#N/A</v>
      </c>
      <c r="AG959" s="6" t="str">
        <f t="shared" si="368"/>
        <v/>
      </c>
      <c r="AH959" s="6">
        <f t="shared" si="369"/>
        <v>1</v>
      </c>
      <c r="AI959" s="6" t="e">
        <f t="shared" si="370"/>
        <v>#N/A</v>
      </c>
      <c r="AJ959" s="6" t="e">
        <f t="shared" si="371"/>
        <v>#N/A</v>
      </c>
      <c r="AK959" s="6" t="e">
        <f t="shared" si="372"/>
        <v>#N/A</v>
      </c>
      <c r="AL959" s="6" t="e">
        <f t="shared" si="373"/>
        <v>#N/A</v>
      </c>
      <c r="AM959" s="7" t="str">
        <f t="shared" si="374"/>
        <v xml:space="preserve"> </v>
      </c>
      <c r="AN959" s="6" t="e">
        <f t="shared" si="375"/>
        <v>#N/A</v>
      </c>
      <c r="AO959" s="6"/>
      <c r="AP959" s="6"/>
      <c r="AQ959" s="6"/>
      <c r="AR959" s="6"/>
      <c r="AS959" s="6"/>
      <c r="AT959" s="6"/>
      <c r="AU959" s="6"/>
      <c r="AV959" s="6"/>
      <c r="AW959" s="6">
        <f t="shared" si="376"/>
        <v>0</v>
      </c>
      <c r="AX959" s="6" t="e">
        <f t="shared" si="377"/>
        <v>#N/A</v>
      </c>
      <c r="AY959" s="6" t="str">
        <f t="shared" si="378"/>
        <v/>
      </c>
      <c r="AZ959" s="6" t="str">
        <f t="shared" si="379"/>
        <v/>
      </c>
      <c r="BA959" s="6" t="str">
        <f t="shared" si="380"/>
        <v/>
      </c>
      <c r="BB959" s="6" t="str">
        <f t="shared" si="381"/>
        <v/>
      </c>
      <c r="BC959" s="40"/>
      <c r="BI959"/>
      <c r="CS959" s="286"/>
      <c r="CT959" s="288"/>
      <c r="CU959" s="331" t="str">
        <f t="shared" si="360"/>
        <v/>
      </c>
      <c r="CV959" s="1" t="str">
        <f t="shared" si="382"/>
        <v/>
      </c>
      <c r="CW959" s="1" t="str">
        <f t="shared" si="383"/>
        <v/>
      </c>
      <c r="CZ959" s="343" t="str">
        <f t="shared" si="361"/>
        <v/>
      </c>
    </row>
    <row r="960" spans="1:104" s="1" customFormat="1" ht="13.5" customHeight="1" x14ac:dyDescent="0.2">
      <c r="A960" s="61">
        <v>945</v>
      </c>
      <c r="B960" s="218"/>
      <c r="C960" s="218"/>
      <c r="D960" s="218"/>
      <c r="E960" s="218"/>
      <c r="F960" s="218"/>
      <c r="G960" s="218"/>
      <c r="H960" s="218"/>
      <c r="I960" s="218"/>
      <c r="J960" s="218"/>
      <c r="K960" s="218"/>
      <c r="L960" s="219"/>
      <c r="M960" s="218"/>
      <c r="N960" s="254"/>
      <c r="O960" s="255"/>
      <c r="P960" s="293" t="str">
        <f>IF(G960="R",IF(OR(AND(実績自動車一覧!H960=SUM(実績事業所!$B$2-1),3&lt;実績自動車一覧!I960),AND(実績自動車一覧!H960=実績事業所!$B$2,4&gt;実績自動車一覧!I960)),"新規",""),"")</f>
        <v/>
      </c>
      <c r="Q960" s="290"/>
      <c r="R960" s="259"/>
      <c r="S960" s="204"/>
      <c r="T960" s="84"/>
      <c r="U960" s="85"/>
      <c r="V960" s="86"/>
      <c r="W960" s="87"/>
      <c r="X960" s="87"/>
      <c r="Y960" s="106"/>
      <c r="Z960" s="16"/>
      <c r="AA960" s="15" t="str">
        <f t="shared" si="362"/>
        <v/>
      </c>
      <c r="AB960" s="15" t="str">
        <f t="shared" si="363"/>
        <v/>
      </c>
      <c r="AC960" s="14" t="str">
        <f t="shared" si="364"/>
        <v/>
      </c>
      <c r="AD960" s="6" t="e">
        <f t="shared" si="365"/>
        <v>#N/A</v>
      </c>
      <c r="AE960" s="6" t="e">
        <f t="shared" si="366"/>
        <v>#N/A</v>
      </c>
      <c r="AF960" s="6" t="e">
        <f t="shared" si="367"/>
        <v>#N/A</v>
      </c>
      <c r="AG960" s="6" t="str">
        <f t="shared" si="368"/>
        <v/>
      </c>
      <c r="AH960" s="6">
        <f t="shared" si="369"/>
        <v>1</v>
      </c>
      <c r="AI960" s="6" t="e">
        <f t="shared" si="370"/>
        <v>#N/A</v>
      </c>
      <c r="AJ960" s="6" t="e">
        <f t="shared" si="371"/>
        <v>#N/A</v>
      </c>
      <c r="AK960" s="6" t="e">
        <f t="shared" si="372"/>
        <v>#N/A</v>
      </c>
      <c r="AL960" s="6" t="e">
        <f t="shared" si="373"/>
        <v>#N/A</v>
      </c>
      <c r="AM960" s="7" t="str">
        <f t="shared" si="374"/>
        <v xml:space="preserve"> </v>
      </c>
      <c r="AN960" s="6" t="e">
        <f t="shared" si="375"/>
        <v>#N/A</v>
      </c>
      <c r="AO960" s="6"/>
      <c r="AP960" s="6"/>
      <c r="AQ960" s="6"/>
      <c r="AR960" s="6"/>
      <c r="AS960" s="6"/>
      <c r="AT960" s="6"/>
      <c r="AU960" s="6"/>
      <c r="AV960" s="6"/>
      <c r="AW960" s="6">
        <f t="shared" si="376"/>
        <v>0</v>
      </c>
      <c r="AX960" s="6" t="e">
        <f t="shared" si="377"/>
        <v>#N/A</v>
      </c>
      <c r="AY960" s="6" t="str">
        <f t="shared" si="378"/>
        <v/>
      </c>
      <c r="AZ960" s="6" t="str">
        <f t="shared" si="379"/>
        <v/>
      </c>
      <c r="BA960" s="6" t="str">
        <f t="shared" si="380"/>
        <v/>
      </c>
      <c r="BB960" s="6" t="str">
        <f t="shared" si="381"/>
        <v/>
      </c>
      <c r="BC960" s="40"/>
      <c r="BI960"/>
      <c r="CS960" s="286"/>
      <c r="CT960" s="288"/>
      <c r="CU960" s="331" t="str">
        <f t="shared" si="360"/>
        <v/>
      </c>
      <c r="CV960" s="1" t="str">
        <f t="shared" si="382"/>
        <v/>
      </c>
      <c r="CW960" s="1" t="str">
        <f t="shared" si="383"/>
        <v/>
      </c>
      <c r="CZ960" s="343" t="str">
        <f t="shared" si="361"/>
        <v/>
      </c>
    </row>
    <row r="961" spans="1:104" s="1" customFormat="1" ht="13.5" customHeight="1" x14ac:dyDescent="0.2">
      <c r="A961" s="61">
        <v>946</v>
      </c>
      <c r="B961" s="218"/>
      <c r="C961" s="218"/>
      <c r="D961" s="218"/>
      <c r="E961" s="218"/>
      <c r="F961" s="218"/>
      <c r="G961" s="218"/>
      <c r="H961" s="218"/>
      <c r="I961" s="218"/>
      <c r="J961" s="218"/>
      <c r="K961" s="218"/>
      <c r="L961" s="219"/>
      <c r="M961" s="218"/>
      <c r="N961" s="254"/>
      <c r="O961" s="255"/>
      <c r="P961" s="293" t="str">
        <f>IF(G961="R",IF(OR(AND(実績自動車一覧!H961=SUM(実績事業所!$B$2-1),3&lt;実績自動車一覧!I961),AND(実績自動車一覧!H961=実績事業所!$B$2,4&gt;実績自動車一覧!I961)),"新規",""),"")</f>
        <v/>
      </c>
      <c r="Q961" s="290"/>
      <c r="R961" s="259"/>
      <c r="S961" s="204"/>
      <c r="T961" s="84"/>
      <c r="U961" s="85"/>
      <c r="V961" s="86"/>
      <c r="W961" s="87"/>
      <c r="X961" s="87"/>
      <c r="Y961" s="106"/>
      <c r="Z961" s="16"/>
      <c r="AA961" s="15" t="str">
        <f t="shared" si="362"/>
        <v/>
      </c>
      <c r="AB961" s="15" t="str">
        <f t="shared" si="363"/>
        <v/>
      </c>
      <c r="AC961" s="14" t="str">
        <f t="shared" si="364"/>
        <v/>
      </c>
      <c r="AD961" s="6" t="e">
        <f t="shared" si="365"/>
        <v>#N/A</v>
      </c>
      <c r="AE961" s="6" t="e">
        <f t="shared" si="366"/>
        <v>#N/A</v>
      </c>
      <c r="AF961" s="6" t="e">
        <f t="shared" si="367"/>
        <v>#N/A</v>
      </c>
      <c r="AG961" s="6" t="str">
        <f t="shared" si="368"/>
        <v/>
      </c>
      <c r="AH961" s="6">
        <f t="shared" si="369"/>
        <v>1</v>
      </c>
      <c r="AI961" s="6" t="e">
        <f t="shared" si="370"/>
        <v>#N/A</v>
      </c>
      <c r="AJ961" s="6" t="e">
        <f t="shared" si="371"/>
        <v>#N/A</v>
      </c>
      <c r="AK961" s="6" t="e">
        <f t="shared" si="372"/>
        <v>#N/A</v>
      </c>
      <c r="AL961" s="6" t="e">
        <f t="shared" si="373"/>
        <v>#N/A</v>
      </c>
      <c r="AM961" s="7" t="str">
        <f t="shared" si="374"/>
        <v xml:space="preserve"> </v>
      </c>
      <c r="AN961" s="6" t="e">
        <f t="shared" si="375"/>
        <v>#N/A</v>
      </c>
      <c r="AO961" s="6"/>
      <c r="AP961" s="6"/>
      <c r="AQ961" s="6"/>
      <c r="AR961" s="6"/>
      <c r="AS961" s="6"/>
      <c r="AT961" s="6"/>
      <c r="AU961" s="6"/>
      <c r="AV961" s="6"/>
      <c r="AW961" s="6">
        <f t="shared" si="376"/>
        <v>0</v>
      </c>
      <c r="AX961" s="6" t="e">
        <f t="shared" si="377"/>
        <v>#N/A</v>
      </c>
      <c r="AY961" s="6" t="str">
        <f t="shared" si="378"/>
        <v/>
      </c>
      <c r="AZ961" s="6" t="str">
        <f t="shared" si="379"/>
        <v/>
      </c>
      <c r="BA961" s="6" t="str">
        <f t="shared" si="380"/>
        <v/>
      </c>
      <c r="BB961" s="6" t="str">
        <f t="shared" si="381"/>
        <v/>
      </c>
      <c r="BC961" s="40"/>
      <c r="BI961"/>
      <c r="CS961" s="286"/>
      <c r="CT961" s="288"/>
      <c r="CU961" s="331" t="str">
        <f t="shared" si="360"/>
        <v/>
      </c>
      <c r="CV961" s="1" t="str">
        <f t="shared" si="382"/>
        <v/>
      </c>
      <c r="CW961" s="1" t="str">
        <f t="shared" si="383"/>
        <v/>
      </c>
      <c r="CZ961" s="343" t="str">
        <f t="shared" si="361"/>
        <v/>
      </c>
    </row>
    <row r="962" spans="1:104" s="1" customFormat="1" ht="13.5" customHeight="1" x14ac:dyDescent="0.2">
      <c r="A962" s="61">
        <v>947</v>
      </c>
      <c r="B962" s="218"/>
      <c r="C962" s="218"/>
      <c r="D962" s="218"/>
      <c r="E962" s="218"/>
      <c r="F962" s="218"/>
      <c r="G962" s="218"/>
      <c r="H962" s="218"/>
      <c r="I962" s="218"/>
      <c r="J962" s="218"/>
      <c r="K962" s="218"/>
      <c r="L962" s="219"/>
      <c r="M962" s="218"/>
      <c r="N962" s="254"/>
      <c r="O962" s="255"/>
      <c r="P962" s="293" t="str">
        <f>IF(G962="R",IF(OR(AND(実績自動車一覧!H962=SUM(実績事業所!$B$2-1),3&lt;実績自動車一覧!I962),AND(実績自動車一覧!H962=実績事業所!$B$2,4&gt;実績自動車一覧!I962)),"新規",""),"")</f>
        <v/>
      </c>
      <c r="Q962" s="290"/>
      <c r="R962" s="259"/>
      <c r="S962" s="204"/>
      <c r="T962" s="84"/>
      <c r="U962" s="85"/>
      <c r="V962" s="86"/>
      <c r="W962" s="87"/>
      <c r="X962" s="87"/>
      <c r="Y962" s="106"/>
      <c r="Z962" s="16"/>
      <c r="AA962" s="15" t="str">
        <f t="shared" si="362"/>
        <v/>
      </c>
      <c r="AB962" s="15" t="str">
        <f t="shared" si="363"/>
        <v/>
      </c>
      <c r="AC962" s="14" t="str">
        <f t="shared" si="364"/>
        <v/>
      </c>
      <c r="AD962" s="6" t="e">
        <f t="shared" si="365"/>
        <v>#N/A</v>
      </c>
      <c r="AE962" s="6" t="e">
        <f t="shared" si="366"/>
        <v>#N/A</v>
      </c>
      <c r="AF962" s="6" t="e">
        <f t="shared" si="367"/>
        <v>#N/A</v>
      </c>
      <c r="AG962" s="6" t="str">
        <f t="shared" si="368"/>
        <v/>
      </c>
      <c r="AH962" s="6">
        <f t="shared" si="369"/>
        <v>1</v>
      </c>
      <c r="AI962" s="6" t="e">
        <f t="shared" si="370"/>
        <v>#N/A</v>
      </c>
      <c r="AJ962" s="6" t="e">
        <f t="shared" si="371"/>
        <v>#N/A</v>
      </c>
      <c r="AK962" s="6" t="e">
        <f t="shared" si="372"/>
        <v>#N/A</v>
      </c>
      <c r="AL962" s="6" t="e">
        <f t="shared" si="373"/>
        <v>#N/A</v>
      </c>
      <c r="AM962" s="7" t="str">
        <f t="shared" si="374"/>
        <v xml:space="preserve"> </v>
      </c>
      <c r="AN962" s="6" t="e">
        <f t="shared" si="375"/>
        <v>#N/A</v>
      </c>
      <c r="AO962" s="6"/>
      <c r="AP962" s="6"/>
      <c r="AQ962" s="6"/>
      <c r="AR962" s="6"/>
      <c r="AS962" s="6"/>
      <c r="AT962" s="6"/>
      <c r="AU962" s="6"/>
      <c r="AV962" s="6"/>
      <c r="AW962" s="6">
        <f t="shared" si="376"/>
        <v>0</v>
      </c>
      <c r="AX962" s="6" t="e">
        <f t="shared" si="377"/>
        <v>#N/A</v>
      </c>
      <c r="AY962" s="6" t="str">
        <f t="shared" si="378"/>
        <v/>
      </c>
      <c r="AZ962" s="6" t="str">
        <f t="shared" si="379"/>
        <v/>
      </c>
      <c r="BA962" s="6" t="str">
        <f t="shared" si="380"/>
        <v/>
      </c>
      <c r="BB962" s="6" t="str">
        <f t="shared" si="381"/>
        <v/>
      </c>
      <c r="BC962" s="40"/>
      <c r="BI962"/>
      <c r="CS962" s="286"/>
      <c r="CT962" s="288"/>
      <c r="CU962" s="331" t="str">
        <f t="shared" si="360"/>
        <v/>
      </c>
      <c r="CV962" s="1" t="str">
        <f t="shared" si="382"/>
        <v/>
      </c>
      <c r="CW962" s="1" t="str">
        <f t="shared" si="383"/>
        <v/>
      </c>
      <c r="CZ962" s="343" t="str">
        <f t="shared" si="361"/>
        <v/>
      </c>
    </row>
    <row r="963" spans="1:104" s="1" customFormat="1" ht="13.5" customHeight="1" x14ac:dyDescent="0.2">
      <c r="A963" s="61">
        <v>948</v>
      </c>
      <c r="B963" s="218"/>
      <c r="C963" s="218"/>
      <c r="D963" s="218"/>
      <c r="E963" s="218"/>
      <c r="F963" s="218"/>
      <c r="G963" s="218"/>
      <c r="H963" s="218"/>
      <c r="I963" s="218"/>
      <c r="J963" s="218"/>
      <c r="K963" s="218"/>
      <c r="L963" s="219"/>
      <c r="M963" s="218"/>
      <c r="N963" s="254"/>
      <c r="O963" s="255"/>
      <c r="P963" s="293" t="str">
        <f>IF(G963="R",IF(OR(AND(実績自動車一覧!H963=SUM(実績事業所!$B$2-1),3&lt;実績自動車一覧!I963),AND(実績自動車一覧!H963=実績事業所!$B$2,4&gt;実績自動車一覧!I963)),"新規",""),"")</f>
        <v/>
      </c>
      <c r="Q963" s="290"/>
      <c r="R963" s="259"/>
      <c r="S963" s="204"/>
      <c r="T963" s="84"/>
      <c r="U963" s="85"/>
      <c r="V963" s="86"/>
      <c r="W963" s="87"/>
      <c r="X963" s="87"/>
      <c r="Y963" s="106"/>
      <c r="Z963" s="16"/>
      <c r="AA963" s="15" t="str">
        <f t="shared" si="362"/>
        <v/>
      </c>
      <c r="AB963" s="15" t="str">
        <f t="shared" si="363"/>
        <v/>
      </c>
      <c r="AC963" s="14" t="str">
        <f t="shared" si="364"/>
        <v/>
      </c>
      <c r="AD963" s="6" t="e">
        <f t="shared" si="365"/>
        <v>#N/A</v>
      </c>
      <c r="AE963" s="6" t="e">
        <f t="shared" si="366"/>
        <v>#N/A</v>
      </c>
      <c r="AF963" s="6" t="e">
        <f t="shared" si="367"/>
        <v>#N/A</v>
      </c>
      <c r="AG963" s="6" t="str">
        <f t="shared" si="368"/>
        <v/>
      </c>
      <c r="AH963" s="6">
        <f t="shared" si="369"/>
        <v>1</v>
      </c>
      <c r="AI963" s="6" t="e">
        <f t="shared" si="370"/>
        <v>#N/A</v>
      </c>
      <c r="AJ963" s="6" t="e">
        <f t="shared" si="371"/>
        <v>#N/A</v>
      </c>
      <c r="AK963" s="6" t="e">
        <f t="shared" si="372"/>
        <v>#N/A</v>
      </c>
      <c r="AL963" s="6" t="e">
        <f t="shared" si="373"/>
        <v>#N/A</v>
      </c>
      <c r="AM963" s="7" t="str">
        <f t="shared" si="374"/>
        <v xml:space="preserve"> </v>
      </c>
      <c r="AN963" s="6" t="e">
        <f t="shared" si="375"/>
        <v>#N/A</v>
      </c>
      <c r="AO963" s="6"/>
      <c r="AP963" s="6"/>
      <c r="AQ963" s="6"/>
      <c r="AR963" s="6"/>
      <c r="AS963" s="6"/>
      <c r="AT963" s="6"/>
      <c r="AU963" s="6"/>
      <c r="AV963" s="6"/>
      <c r="AW963" s="6">
        <f t="shared" si="376"/>
        <v>0</v>
      </c>
      <c r="AX963" s="6" t="e">
        <f t="shared" si="377"/>
        <v>#N/A</v>
      </c>
      <c r="AY963" s="6" t="str">
        <f t="shared" si="378"/>
        <v/>
      </c>
      <c r="AZ963" s="6" t="str">
        <f t="shared" si="379"/>
        <v/>
      </c>
      <c r="BA963" s="6" t="str">
        <f t="shared" si="380"/>
        <v/>
      </c>
      <c r="BB963" s="6" t="str">
        <f t="shared" si="381"/>
        <v/>
      </c>
      <c r="BC963" s="40"/>
      <c r="BI963"/>
      <c r="CS963" s="286"/>
      <c r="CT963" s="288"/>
      <c r="CU963" s="331" t="str">
        <f t="shared" si="360"/>
        <v/>
      </c>
      <c r="CV963" s="1" t="str">
        <f t="shared" si="382"/>
        <v/>
      </c>
      <c r="CW963" s="1" t="str">
        <f t="shared" si="383"/>
        <v/>
      </c>
      <c r="CZ963" s="343" t="str">
        <f t="shared" si="361"/>
        <v/>
      </c>
    </row>
    <row r="964" spans="1:104" s="1" customFormat="1" ht="13.5" customHeight="1" x14ac:dyDescent="0.2">
      <c r="A964" s="61">
        <v>949</v>
      </c>
      <c r="B964" s="218"/>
      <c r="C964" s="218"/>
      <c r="D964" s="218"/>
      <c r="E964" s="218"/>
      <c r="F964" s="218"/>
      <c r="G964" s="218"/>
      <c r="H964" s="218"/>
      <c r="I964" s="218"/>
      <c r="J964" s="218"/>
      <c r="K964" s="218"/>
      <c r="L964" s="219"/>
      <c r="M964" s="218"/>
      <c r="N964" s="254"/>
      <c r="O964" s="255"/>
      <c r="P964" s="293" t="str">
        <f>IF(G964="R",IF(OR(AND(実績自動車一覧!H964=SUM(実績事業所!$B$2-1),3&lt;実績自動車一覧!I964),AND(実績自動車一覧!H964=実績事業所!$B$2,4&gt;実績自動車一覧!I964)),"新規",""),"")</f>
        <v/>
      </c>
      <c r="Q964" s="290"/>
      <c r="R964" s="259"/>
      <c r="S964" s="204"/>
      <c r="T964" s="84"/>
      <c r="U964" s="85"/>
      <c r="V964" s="86"/>
      <c r="W964" s="87"/>
      <c r="X964" s="87"/>
      <c r="Y964" s="106"/>
      <c r="Z964" s="16"/>
      <c r="AA964" s="15" t="str">
        <f t="shared" si="362"/>
        <v/>
      </c>
      <c r="AB964" s="15" t="str">
        <f t="shared" si="363"/>
        <v/>
      </c>
      <c r="AC964" s="14" t="str">
        <f t="shared" si="364"/>
        <v/>
      </c>
      <c r="AD964" s="6" t="e">
        <f t="shared" si="365"/>
        <v>#N/A</v>
      </c>
      <c r="AE964" s="6" t="e">
        <f t="shared" si="366"/>
        <v>#N/A</v>
      </c>
      <c r="AF964" s="6" t="e">
        <f t="shared" si="367"/>
        <v>#N/A</v>
      </c>
      <c r="AG964" s="6" t="str">
        <f t="shared" si="368"/>
        <v/>
      </c>
      <c r="AH964" s="6">
        <f t="shared" si="369"/>
        <v>1</v>
      </c>
      <c r="AI964" s="6" t="e">
        <f t="shared" si="370"/>
        <v>#N/A</v>
      </c>
      <c r="AJ964" s="6" t="e">
        <f t="shared" si="371"/>
        <v>#N/A</v>
      </c>
      <c r="AK964" s="6" t="e">
        <f t="shared" si="372"/>
        <v>#N/A</v>
      </c>
      <c r="AL964" s="6" t="e">
        <f t="shared" si="373"/>
        <v>#N/A</v>
      </c>
      <c r="AM964" s="7" t="str">
        <f t="shared" si="374"/>
        <v xml:space="preserve"> </v>
      </c>
      <c r="AN964" s="6" t="e">
        <f t="shared" si="375"/>
        <v>#N/A</v>
      </c>
      <c r="AO964" s="6"/>
      <c r="AP964" s="6"/>
      <c r="AQ964" s="6"/>
      <c r="AR964" s="6"/>
      <c r="AS964" s="6"/>
      <c r="AT964" s="6"/>
      <c r="AU964" s="6"/>
      <c r="AV964" s="6"/>
      <c r="AW964" s="6">
        <f t="shared" si="376"/>
        <v>0</v>
      </c>
      <c r="AX964" s="6" t="e">
        <f t="shared" si="377"/>
        <v>#N/A</v>
      </c>
      <c r="AY964" s="6" t="str">
        <f t="shared" si="378"/>
        <v/>
      </c>
      <c r="AZ964" s="6" t="str">
        <f t="shared" si="379"/>
        <v/>
      </c>
      <c r="BA964" s="6" t="str">
        <f t="shared" si="380"/>
        <v/>
      </c>
      <c r="BB964" s="6" t="str">
        <f t="shared" si="381"/>
        <v/>
      </c>
      <c r="BC964" s="40"/>
      <c r="BI964"/>
      <c r="CS964" s="286"/>
      <c r="CT964" s="288"/>
      <c r="CU964" s="331" t="str">
        <f t="shared" si="360"/>
        <v/>
      </c>
      <c r="CV964" s="1" t="str">
        <f t="shared" si="382"/>
        <v/>
      </c>
      <c r="CW964" s="1" t="str">
        <f t="shared" si="383"/>
        <v/>
      </c>
      <c r="CZ964" s="343" t="str">
        <f t="shared" si="361"/>
        <v/>
      </c>
    </row>
    <row r="965" spans="1:104" s="1" customFormat="1" ht="13.5" customHeight="1" x14ac:dyDescent="0.2">
      <c r="A965" s="61">
        <v>950</v>
      </c>
      <c r="B965" s="218"/>
      <c r="C965" s="218"/>
      <c r="D965" s="218"/>
      <c r="E965" s="218"/>
      <c r="F965" s="218"/>
      <c r="G965" s="218"/>
      <c r="H965" s="218"/>
      <c r="I965" s="218"/>
      <c r="J965" s="218"/>
      <c r="K965" s="218"/>
      <c r="L965" s="219"/>
      <c r="M965" s="218"/>
      <c r="N965" s="254"/>
      <c r="O965" s="255"/>
      <c r="P965" s="293" t="str">
        <f>IF(G965="R",IF(OR(AND(実績自動車一覧!H965=SUM(実績事業所!$B$2-1),3&lt;実績自動車一覧!I965),AND(実績自動車一覧!H965=実績事業所!$B$2,4&gt;実績自動車一覧!I965)),"新規",""),"")</f>
        <v/>
      </c>
      <c r="Q965" s="290"/>
      <c r="R965" s="259"/>
      <c r="S965" s="204"/>
      <c r="T965" s="84"/>
      <c r="U965" s="85"/>
      <c r="V965" s="86"/>
      <c r="W965" s="87"/>
      <c r="X965" s="87"/>
      <c r="Y965" s="106"/>
      <c r="Z965" s="16"/>
      <c r="AA965" s="15" t="str">
        <f t="shared" si="362"/>
        <v/>
      </c>
      <c r="AB965" s="15" t="str">
        <f t="shared" si="363"/>
        <v/>
      </c>
      <c r="AC965" s="14" t="str">
        <f t="shared" si="364"/>
        <v/>
      </c>
      <c r="AD965" s="6" t="e">
        <f t="shared" si="365"/>
        <v>#N/A</v>
      </c>
      <c r="AE965" s="6" t="e">
        <f t="shared" si="366"/>
        <v>#N/A</v>
      </c>
      <c r="AF965" s="6" t="e">
        <f t="shared" si="367"/>
        <v>#N/A</v>
      </c>
      <c r="AG965" s="6" t="str">
        <f t="shared" si="368"/>
        <v/>
      </c>
      <c r="AH965" s="6">
        <f t="shared" si="369"/>
        <v>1</v>
      </c>
      <c r="AI965" s="6" t="e">
        <f t="shared" si="370"/>
        <v>#N/A</v>
      </c>
      <c r="AJ965" s="6" t="e">
        <f t="shared" si="371"/>
        <v>#N/A</v>
      </c>
      <c r="AK965" s="6" t="e">
        <f t="shared" si="372"/>
        <v>#N/A</v>
      </c>
      <c r="AL965" s="6" t="e">
        <f t="shared" si="373"/>
        <v>#N/A</v>
      </c>
      <c r="AM965" s="7" t="str">
        <f t="shared" si="374"/>
        <v xml:space="preserve"> </v>
      </c>
      <c r="AN965" s="6" t="e">
        <f t="shared" si="375"/>
        <v>#N/A</v>
      </c>
      <c r="AO965" s="6"/>
      <c r="AP965" s="6"/>
      <c r="AQ965" s="6"/>
      <c r="AR965" s="6"/>
      <c r="AS965" s="6"/>
      <c r="AT965" s="6"/>
      <c r="AU965" s="6"/>
      <c r="AV965" s="6"/>
      <c r="AW965" s="6">
        <f t="shared" si="376"/>
        <v>0</v>
      </c>
      <c r="AX965" s="6" t="e">
        <f t="shared" si="377"/>
        <v>#N/A</v>
      </c>
      <c r="AY965" s="6" t="str">
        <f t="shared" si="378"/>
        <v/>
      </c>
      <c r="AZ965" s="6" t="str">
        <f t="shared" si="379"/>
        <v/>
      </c>
      <c r="BA965" s="6" t="str">
        <f t="shared" si="380"/>
        <v/>
      </c>
      <c r="BB965" s="6" t="str">
        <f t="shared" si="381"/>
        <v/>
      </c>
      <c r="BC965" s="40"/>
      <c r="BI965"/>
      <c r="CS965" s="286"/>
      <c r="CT965" s="288"/>
      <c r="CU965" s="331" t="str">
        <f t="shared" si="360"/>
        <v/>
      </c>
      <c r="CV965" s="1" t="str">
        <f t="shared" si="382"/>
        <v/>
      </c>
      <c r="CW965" s="1" t="str">
        <f t="shared" si="383"/>
        <v/>
      </c>
      <c r="CZ965" s="343" t="str">
        <f t="shared" si="361"/>
        <v/>
      </c>
    </row>
    <row r="966" spans="1:104" s="1" customFormat="1" ht="13.5" customHeight="1" x14ac:dyDescent="0.2">
      <c r="A966" s="61">
        <v>951</v>
      </c>
      <c r="B966" s="218"/>
      <c r="C966" s="218"/>
      <c r="D966" s="218"/>
      <c r="E966" s="218"/>
      <c r="F966" s="218"/>
      <c r="G966" s="218"/>
      <c r="H966" s="218"/>
      <c r="I966" s="218"/>
      <c r="J966" s="218"/>
      <c r="K966" s="218"/>
      <c r="L966" s="219"/>
      <c r="M966" s="218"/>
      <c r="N966" s="254"/>
      <c r="O966" s="255"/>
      <c r="P966" s="293" t="str">
        <f>IF(G966="R",IF(OR(AND(実績自動車一覧!H966=SUM(実績事業所!$B$2-1),3&lt;実績自動車一覧!I966),AND(実績自動車一覧!H966=実績事業所!$B$2,4&gt;実績自動車一覧!I966)),"新規",""),"")</f>
        <v/>
      </c>
      <c r="Q966" s="290"/>
      <c r="R966" s="259"/>
      <c r="S966" s="204"/>
      <c r="T966" s="84"/>
      <c r="U966" s="85"/>
      <c r="V966" s="86"/>
      <c r="W966" s="87"/>
      <c r="X966" s="87"/>
      <c r="Y966" s="106"/>
      <c r="Z966" s="16"/>
      <c r="AA966" s="15" t="str">
        <f t="shared" si="362"/>
        <v/>
      </c>
      <c r="AB966" s="15" t="str">
        <f t="shared" si="363"/>
        <v/>
      </c>
      <c r="AC966" s="14" t="str">
        <f t="shared" si="364"/>
        <v/>
      </c>
      <c r="AD966" s="6" t="e">
        <f t="shared" si="365"/>
        <v>#N/A</v>
      </c>
      <c r="AE966" s="6" t="e">
        <f t="shared" si="366"/>
        <v>#N/A</v>
      </c>
      <c r="AF966" s="6" t="e">
        <f t="shared" si="367"/>
        <v>#N/A</v>
      </c>
      <c r="AG966" s="6" t="str">
        <f t="shared" si="368"/>
        <v/>
      </c>
      <c r="AH966" s="6">
        <f t="shared" si="369"/>
        <v>1</v>
      </c>
      <c r="AI966" s="6" t="e">
        <f t="shared" si="370"/>
        <v>#N/A</v>
      </c>
      <c r="AJ966" s="6" t="e">
        <f t="shared" si="371"/>
        <v>#N/A</v>
      </c>
      <c r="AK966" s="6" t="e">
        <f t="shared" si="372"/>
        <v>#N/A</v>
      </c>
      <c r="AL966" s="6" t="e">
        <f t="shared" si="373"/>
        <v>#N/A</v>
      </c>
      <c r="AM966" s="7" t="str">
        <f t="shared" si="374"/>
        <v xml:space="preserve"> </v>
      </c>
      <c r="AN966" s="6" t="e">
        <f t="shared" si="375"/>
        <v>#N/A</v>
      </c>
      <c r="AO966" s="6"/>
      <c r="AP966" s="6"/>
      <c r="AQ966" s="6"/>
      <c r="AR966" s="6"/>
      <c r="AS966" s="6"/>
      <c r="AT966" s="6"/>
      <c r="AU966" s="6"/>
      <c r="AV966" s="6"/>
      <c r="AW966" s="6">
        <f t="shared" si="376"/>
        <v>0</v>
      </c>
      <c r="AX966" s="6" t="e">
        <f t="shared" si="377"/>
        <v>#N/A</v>
      </c>
      <c r="AY966" s="6" t="str">
        <f t="shared" si="378"/>
        <v/>
      </c>
      <c r="AZ966" s="6" t="str">
        <f t="shared" si="379"/>
        <v/>
      </c>
      <c r="BA966" s="6" t="str">
        <f t="shared" si="380"/>
        <v/>
      </c>
      <c r="BB966" s="6" t="str">
        <f t="shared" si="381"/>
        <v/>
      </c>
      <c r="BC966" s="40"/>
      <c r="BI966"/>
      <c r="CS966" s="286"/>
      <c r="CT966" s="288"/>
      <c r="CU966" s="331" t="str">
        <f t="shared" si="360"/>
        <v/>
      </c>
      <c r="CV966" s="1" t="str">
        <f t="shared" si="382"/>
        <v/>
      </c>
      <c r="CW966" s="1" t="str">
        <f t="shared" si="383"/>
        <v/>
      </c>
      <c r="CZ966" s="343" t="str">
        <f t="shared" si="361"/>
        <v/>
      </c>
    </row>
    <row r="967" spans="1:104" s="1" customFormat="1" ht="13.5" customHeight="1" x14ac:dyDescent="0.2">
      <c r="A967" s="61">
        <v>952</v>
      </c>
      <c r="B967" s="218"/>
      <c r="C967" s="218"/>
      <c r="D967" s="218"/>
      <c r="E967" s="218"/>
      <c r="F967" s="218"/>
      <c r="G967" s="218"/>
      <c r="H967" s="218"/>
      <c r="I967" s="218"/>
      <c r="J967" s="218"/>
      <c r="K967" s="218"/>
      <c r="L967" s="219"/>
      <c r="M967" s="218"/>
      <c r="N967" s="254"/>
      <c r="O967" s="255"/>
      <c r="P967" s="293" t="str">
        <f>IF(G967="R",IF(OR(AND(実績自動車一覧!H967=SUM(実績事業所!$B$2-1),3&lt;実績自動車一覧!I967),AND(実績自動車一覧!H967=実績事業所!$B$2,4&gt;実績自動車一覧!I967)),"新規",""),"")</f>
        <v/>
      </c>
      <c r="Q967" s="290"/>
      <c r="R967" s="259"/>
      <c r="S967" s="204"/>
      <c r="T967" s="84"/>
      <c r="U967" s="85"/>
      <c r="V967" s="86"/>
      <c r="W967" s="87"/>
      <c r="X967" s="87"/>
      <c r="Y967" s="106"/>
      <c r="Z967" s="16"/>
      <c r="AA967" s="15" t="str">
        <f t="shared" si="362"/>
        <v/>
      </c>
      <c r="AB967" s="15" t="str">
        <f t="shared" si="363"/>
        <v/>
      </c>
      <c r="AC967" s="14" t="str">
        <f t="shared" si="364"/>
        <v/>
      </c>
      <c r="AD967" s="6" t="e">
        <f t="shared" si="365"/>
        <v>#N/A</v>
      </c>
      <c r="AE967" s="6" t="e">
        <f t="shared" si="366"/>
        <v>#N/A</v>
      </c>
      <c r="AF967" s="6" t="e">
        <f t="shared" si="367"/>
        <v>#N/A</v>
      </c>
      <c r="AG967" s="6" t="str">
        <f t="shared" si="368"/>
        <v/>
      </c>
      <c r="AH967" s="6">
        <f t="shared" si="369"/>
        <v>1</v>
      </c>
      <c r="AI967" s="6" t="e">
        <f t="shared" si="370"/>
        <v>#N/A</v>
      </c>
      <c r="AJ967" s="6" t="e">
        <f t="shared" si="371"/>
        <v>#N/A</v>
      </c>
      <c r="AK967" s="6" t="e">
        <f t="shared" si="372"/>
        <v>#N/A</v>
      </c>
      <c r="AL967" s="6" t="e">
        <f t="shared" si="373"/>
        <v>#N/A</v>
      </c>
      <c r="AM967" s="7" t="str">
        <f t="shared" si="374"/>
        <v xml:space="preserve"> </v>
      </c>
      <c r="AN967" s="6" t="e">
        <f t="shared" si="375"/>
        <v>#N/A</v>
      </c>
      <c r="AO967" s="6"/>
      <c r="AP967" s="6"/>
      <c r="AQ967" s="6"/>
      <c r="AR967" s="6"/>
      <c r="AS967" s="6"/>
      <c r="AT967" s="6"/>
      <c r="AU967" s="6"/>
      <c r="AV967" s="6"/>
      <c r="AW967" s="6">
        <f t="shared" si="376"/>
        <v>0</v>
      </c>
      <c r="AX967" s="6" t="e">
        <f t="shared" si="377"/>
        <v>#N/A</v>
      </c>
      <c r="AY967" s="6" t="str">
        <f t="shared" si="378"/>
        <v/>
      </c>
      <c r="AZ967" s="6" t="str">
        <f t="shared" si="379"/>
        <v/>
      </c>
      <c r="BA967" s="6" t="str">
        <f t="shared" si="380"/>
        <v/>
      </c>
      <c r="BB967" s="6" t="str">
        <f t="shared" si="381"/>
        <v/>
      </c>
      <c r="BC967" s="40"/>
      <c r="BI967"/>
      <c r="CS967" s="286"/>
      <c r="CT967" s="288"/>
      <c r="CU967" s="331" t="str">
        <f t="shared" si="360"/>
        <v/>
      </c>
      <c r="CV967" s="1" t="str">
        <f t="shared" si="382"/>
        <v/>
      </c>
      <c r="CW967" s="1" t="str">
        <f t="shared" si="383"/>
        <v/>
      </c>
      <c r="CZ967" s="343" t="str">
        <f t="shared" si="361"/>
        <v/>
      </c>
    </row>
    <row r="968" spans="1:104" s="1" customFormat="1" ht="13.5" customHeight="1" x14ac:dyDescent="0.2">
      <c r="A968" s="61">
        <v>953</v>
      </c>
      <c r="B968" s="218"/>
      <c r="C968" s="218"/>
      <c r="D968" s="218"/>
      <c r="E968" s="218"/>
      <c r="F968" s="218"/>
      <c r="G968" s="218"/>
      <c r="H968" s="218"/>
      <c r="I968" s="218"/>
      <c r="J968" s="218"/>
      <c r="K968" s="218"/>
      <c r="L968" s="219"/>
      <c r="M968" s="218"/>
      <c r="N968" s="254"/>
      <c r="O968" s="255"/>
      <c r="P968" s="293" t="str">
        <f>IF(G968="R",IF(OR(AND(実績自動車一覧!H968=SUM(実績事業所!$B$2-1),3&lt;実績自動車一覧!I968),AND(実績自動車一覧!H968=実績事業所!$B$2,4&gt;実績自動車一覧!I968)),"新規",""),"")</f>
        <v/>
      </c>
      <c r="Q968" s="290"/>
      <c r="R968" s="259"/>
      <c r="S968" s="204"/>
      <c r="T968" s="84"/>
      <c r="U968" s="85"/>
      <c r="V968" s="86"/>
      <c r="W968" s="87"/>
      <c r="X968" s="87"/>
      <c r="Y968" s="106"/>
      <c r="Z968" s="16"/>
      <c r="AA968" s="15" t="str">
        <f t="shared" si="362"/>
        <v/>
      </c>
      <c r="AB968" s="15" t="str">
        <f t="shared" si="363"/>
        <v/>
      </c>
      <c r="AC968" s="14" t="str">
        <f t="shared" si="364"/>
        <v/>
      </c>
      <c r="AD968" s="6" t="e">
        <f t="shared" si="365"/>
        <v>#N/A</v>
      </c>
      <c r="AE968" s="6" t="e">
        <f t="shared" si="366"/>
        <v>#N/A</v>
      </c>
      <c r="AF968" s="6" t="e">
        <f t="shared" si="367"/>
        <v>#N/A</v>
      </c>
      <c r="AG968" s="6" t="str">
        <f t="shared" si="368"/>
        <v/>
      </c>
      <c r="AH968" s="6">
        <f t="shared" si="369"/>
        <v>1</v>
      </c>
      <c r="AI968" s="6" t="e">
        <f t="shared" si="370"/>
        <v>#N/A</v>
      </c>
      <c r="AJ968" s="6" t="e">
        <f t="shared" si="371"/>
        <v>#N/A</v>
      </c>
      <c r="AK968" s="6" t="e">
        <f t="shared" si="372"/>
        <v>#N/A</v>
      </c>
      <c r="AL968" s="6" t="e">
        <f t="shared" si="373"/>
        <v>#N/A</v>
      </c>
      <c r="AM968" s="7" t="str">
        <f t="shared" si="374"/>
        <v xml:space="preserve"> </v>
      </c>
      <c r="AN968" s="6" t="e">
        <f t="shared" si="375"/>
        <v>#N/A</v>
      </c>
      <c r="AO968" s="6"/>
      <c r="AP968" s="6"/>
      <c r="AQ968" s="6"/>
      <c r="AR968" s="6"/>
      <c r="AS968" s="6"/>
      <c r="AT968" s="6"/>
      <c r="AU968" s="6"/>
      <c r="AV968" s="6"/>
      <c r="AW968" s="6">
        <f t="shared" si="376"/>
        <v>0</v>
      </c>
      <c r="AX968" s="6" t="e">
        <f t="shared" si="377"/>
        <v>#N/A</v>
      </c>
      <c r="AY968" s="6" t="str">
        <f t="shared" si="378"/>
        <v/>
      </c>
      <c r="AZ968" s="6" t="str">
        <f t="shared" si="379"/>
        <v/>
      </c>
      <c r="BA968" s="6" t="str">
        <f t="shared" si="380"/>
        <v/>
      </c>
      <c r="BB968" s="6" t="str">
        <f t="shared" si="381"/>
        <v/>
      </c>
      <c r="BC968" s="40"/>
      <c r="BI968"/>
      <c r="CS968" s="286"/>
      <c r="CT968" s="288"/>
      <c r="CU968" s="331" t="str">
        <f t="shared" si="360"/>
        <v/>
      </c>
      <c r="CV968" s="1" t="str">
        <f t="shared" si="382"/>
        <v/>
      </c>
      <c r="CW968" s="1" t="str">
        <f t="shared" si="383"/>
        <v/>
      </c>
      <c r="CZ968" s="343" t="str">
        <f t="shared" si="361"/>
        <v/>
      </c>
    </row>
    <row r="969" spans="1:104" s="1" customFormat="1" ht="13.5" customHeight="1" x14ac:dyDescent="0.2">
      <c r="A969" s="61">
        <v>954</v>
      </c>
      <c r="B969" s="218"/>
      <c r="C969" s="218"/>
      <c r="D969" s="218"/>
      <c r="E969" s="218"/>
      <c r="F969" s="218"/>
      <c r="G969" s="218"/>
      <c r="H969" s="218"/>
      <c r="I969" s="218"/>
      <c r="J969" s="218"/>
      <c r="K969" s="218"/>
      <c r="L969" s="219"/>
      <c r="M969" s="218"/>
      <c r="N969" s="254"/>
      <c r="O969" s="255"/>
      <c r="P969" s="293" t="str">
        <f>IF(G969="R",IF(OR(AND(実績自動車一覧!H969=SUM(実績事業所!$B$2-1),3&lt;実績自動車一覧!I969),AND(実績自動車一覧!H969=実績事業所!$B$2,4&gt;実績自動車一覧!I969)),"新規",""),"")</f>
        <v/>
      </c>
      <c r="Q969" s="290"/>
      <c r="R969" s="259"/>
      <c r="S969" s="204"/>
      <c r="T969" s="84"/>
      <c r="U969" s="85"/>
      <c r="V969" s="86"/>
      <c r="W969" s="87"/>
      <c r="X969" s="87"/>
      <c r="Y969" s="106"/>
      <c r="Z969" s="16"/>
      <c r="AA969" s="15" t="str">
        <f t="shared" si="362"/>
        <v/>
      </c>
      <c r="AB969" s="15" t="str">
        <f t="shared" si="363"/>
        <v/>
      </c>
      <c r="AC969" s="14" t="str">
        <f t="shared" si="364"/>
        <v/>
      </c>
      <c r="AD969" s="6" t="e">
        <f t="shared" si="365"/>
        <v>#N/A</v>
      </c>
      <c r="AE969" s="6" t="e">
        <f t="shared" si="366"/>
        <v>#N/A</v>
      </c>
      <c r="AF969" s="6" t="e">
        <f t="shared" si="367"/>
        <v>#N/A</v>
      </c>
      <c r="AG969" s="6" t="str">
        <f t="shared" si="368"/>
        <v/>
      </c>
      <c r="AH969" s="6">
        <f t="shared" si="369"/>
        <v>1</v>
      </c>
      <c r="AI969" s="6" t="e">
        <f t="shared" si="370"/>
        <v>#N/A</v>
      </c>
      <c r="AJ969" s="6" t="e">
        <f t="shared" si="371"/>
        <v>#N/A</v>
      </c>
      <c r="AK969" s="6" t="e">
        <f t="shared" si="372"/>
        <v>#N/A</v>
      </c>
      <c r="AL969" s="6" t="e">
        <f t="shared" si="373"/>
        <v>#N/A</v>
      </c>
      <c r="AM969" s="7" t="str">
        <f t="shared" si="374"/>
        <v xml:space="preserve"> </v>
      </c>
      <c r="AN969" s="6" t="e">
        <f t="shared" si="375"/>
        <v>#N/A</v>
      </c>
      <c r="AO969" s="6"/>
      <c r="AP969" s="6"/>
      <c r="AQ969" s="6"/>
      <c r="AR969" s="6"/>
      <c r="AS969" s="6"/>
      <c r="AT969" s="6"/>
      <c r="AU969" s="6"/>
      <c r="AV969" s="6"/>
      <c r="AW969" s="6">
        <f t="shared" si="376"/>
        <v>0</v>
      </c>
      <c r="AX969" s="6" t="e">
        <f t="shared" si="377"/>
        <v>#N/A</v>
      </c>
      <c r="AY969" s="6" t="str">
        <f t="shared" si="378"/>
        <v/>
      </c>
      <c r="AZ969" s="6" t="str">
        <f t="shared" si="379"/>
        <v/>
      </c>
      <c r="BA969" s="6" t="str">
        <f t="shared" si="380"/>
        <v/>
      </c>
      <c r="BB969" s="6" t="str">
        <f t="shared" si="381"/>
        <v/>
      </c>
      <c r="BC969" s="40"/>
      <c r="BI969"/>
      <c r="CS969" s="286"/>
      <c r="CT969" s="288"/>
      <c r="CU969" s="331" t="str">
        <f t="shared" si="360"/>
        <v/>
      </c>
      <c r="CV969" s="1" t="str">
        <f t="shared" si="382"/>
        <v/>
      </c>
      <c r="CW969" s="1" t="str">
        <f t="shared" si="383"/>
        <v/>
      </c>
      <c r="CZ969" s="343" t="str">
        <f t="shared" si="361"/>
        <v/>
      </c>
    </row>
    <row r="970" spans="1:104" s="1" customFormat="1" ht="13.5" customHeight="1" x14ac:dyDescent="0.2">
      <c r="A970" s="61">
        <v>955</v>
      </c>
      <c r="B970" s="218"/>
      <c r="C970" s="218"/>
      <c r="D970" s="218"/>
      <c r="E970" s="218"/>
      <c r="F970" s="218"/>
      <c r="G970" s="218"/>
      <c r="H970" s="218"/>
      <c r="I970" s="218"/>
      <c r="J970" s="218"/>
      <c r="K970" s="218"/>
      <c r="L970" s="219"/>
      <c r="M970" s="218"/>
      <c r="N970" s="254"/>
      <c r="O970" s="255"/>
      <c r="P970" s="293" t="str">
        <f>IF(G970="R",IF(OR(AND(実績自動車一覧!H970=SUM(実績事業所!$B$2-1),3&lt;実績自動車一覧!I970),AND(実績自動車一覧!H970=実績事業所!$B$2,4&gt;実績自動車一覧!I970)),"新規",""),"")</f>
        <v/>
      </c>
      <c r="Q970" s="290"/>
      <c r="R970" s="259"/>
      <c r="S970" s="204"/>
      <c r="T970" s="84"/>
      <c r="U970" s="85"/>
      <c r="V970" s="86"/>
      <c r="W970" s="87"/>
      <c r="X970" s="87"/>
      <c r="Y970" s="106"/>
      <c r="Z970" s="16"/>
      <c r="AA970" s="15" t="str">
        <f t="shared" si="362"/>
        <v/>
      </c>
      <c r="AB970" s="15" t="str">
        <f t="shared" si="363"/>
        <v/>
      </c>
      <c r="AC970" s="14" t="str">
        <f t="shared" si="364"/>
        <v/>
      </c>
      <c r="AD970" s="6" t="e">
        <f t="shared" si="365"/>
        <v>#N/A</v>
      </c>
      <c r="AE970" s="6" t="e">
        <f t="shared" si="366"/>
        <v>#N/A</v>
      </c>
      <c r="AF970" s="6" t="e">
        <f t="shared" si="367"/>
        <v>#N/A</v>
      </c>
      <c r="AG970" s="6" t="str">
        <f t="shared" si="368"/>
        <v/>
      </c>
      <c r="AH970" s="6">
        <f t="shared" si="369"/>
        <v>1</v>
      </c>
      <c r="AI970" s="6" t="e">
        <f t="shared" si="370"/>
        <v>#N/A</v>
      </c>
      <c r="AJ970" s="6" t="e">
        <f t="shared" si="371"/>
        <v>#N/A</v>
      </c>
      <c r="AK970" s="6" t="e">
        <f t="shared" si="372"/>
        <v>#N/A</v>
      </c>
      <c r="AL970" s="6" t="e">
        <f t="shared" si="373"/>
        <v>#N/A</v>
      </c>
      <c r="AM970" s="7" t="str">
        <f t="shared" si="374"/>
        <v xml:space="preserve"> </v>
      </c>
      <c r="AN970" s="6" t="e">
        <f t="shared" si="375"/>
        <v>#N/A</v>
      </c>
      <c r="AO970" s="6"/>
      <c r="AP970" s="6"/>
      <c r="AQ970" s="6"/>
      <c r="AR970" s="6"/>
      <c r="AS970" s="6"/>
      <c r="AT970" s="6"/>
      <c r="AU970" s="6"/>
      <c r="AV970" s="6"/>
      <c r="AW970" s="6">
        <f t="shared" si="376"/>
        <v>0</v>
      </c>
      <c r="AX970" s="6" t="e">
        <f t="shared" si="377"/>
        <v>#N/A</v>
      </c>
      <c r="AY970" s="6" t="str">
        <f t="shared" si="378"/>
        <v/>
      </c>
      <c r="AZ970" s="6" t="str">
        <f t="shared" si="379"/>
        <v/>
      </c>
      <c r="BA970" s="6" t="str">
        <f t="shared" si="380"/>
        <v/>
      </c>
      <c r="BB970" s="6" t="str">
        <f t="shared" si="381"/>
        <v/>
      </c>
      <c r="BC970" s="40"/>
      <c r="BI970"/>
      <c r="CS970" s="286"/>
      <c r="CT970" s="288"/>
      <c r="CU970" s="331" t="str">
        <f t="shared" si="360"/>
        <v/>
      </c>
      <c r="CV970" s="1" t="str">
        <f t="shared" si="382"/>
        <v/>
      </c>
      <c r="CW970" s="1" t="str">
        <f t="shared" si="383"/>
        <v/>
      </c>
      <c r="CZ970" s="343" t="str">
        <f t="shared" si="361"/>
        <v/>
      </c>
    </row>
    <row r="971" spans="1:104" s="1" customFormat="1" ht="13.5" customHeight="1" x14ac:dyDescent="0.2">
      <c r="A971" s="61">
        <v>956</v>
      </c>
      <c r="B971" s="218"/>
      <c r="C971" s="218"/>
      <c r="D971" s="218"/>
      <c r="E971" s="218"/>
      <c r="F971" s="218"/>
      <c r="G971" s="218"/>
      <c r="H971" s="218"/>
      <c r="I971" s="218"/>
      <c r="J971" s="218"/>
      <c r="K971" s="218"/>
      <c r="L971" s="219"/>
      <c r="M971" s="218"/>
      <c r="N971" s="254"/>
      <c r="O971" s="255"/>
      <c r="P971" s="293" t="str">
        <f>IF(G971="R",IF(OR(AND(実績自動車一覧!H971=SUM(実績事業所!$B$2-1),3&lt;実績自動車一覧!I971),AND(実績自動車一覧!H971=実績事業所!$B$2,4&gt;実績自動車一覧!I971)),"新規",""),"")</f>
        <v/>
      </c>
      <c r="Q971" s="290"/>
      <c r="R971" s="259"/>
      <c r="S971" s="204"/>
      <c r="T971" s="84"/>
      <c r="U971" s="85"/>
      <c r="V971" s="86"/>
      <c r="W971" s="87"/>
      <c r="X971" s="87"/>
      <c r="Y971" s="106"/>
      <c r="Z971" s="16"/>
      <c r="AA971" s="15" t="str">
        <f t="shared" si="362"/>
        <v/>
      </c>
      <c r="AB971" s="15" t="str">
        <f t="shared" si="363"/>
        <v/>
      </c>
      <c r="AC971" s="14" t="str">
        <f t="shared" si="364"/>
        <v/>
      </c>
      <c r="AD971" s="6" t="e">
        <f t="shared" si="365"/>
        <v>#N/A</v>
      </c>
      <c r="AE971" s="6" t="e">
        <f t="shared" si="366"/>
        <v>#N/A</v>
      </c>
      <c r="AF971" s="6" t="e">
        <f t="shared" si="367"/>
        <v>#N/A</v>
      </c>
      <c r="AG971" s="6" t="str">
        <f t="shared" si="368"/>
        <v/>
      </c>
      <c r="AH971" s="6">
        <f t="shared" si="369"/>
        <v>1</v>
      </c>
      <c r="AI971" s="6" t="e">
        <f t="shared" si="370"/>
        <v>#N/A</v>
      </c>
      <c r="AJ971" s="6" t="e">
        <f t="shared" si="371"/>
        <v>#N/A</v>
      </c>
      <c r="AK971" s="6" t="e">
        <f t="shared" si="372"/>
        <v>#N/A</v>
      </c>
      <c r="AL971" s="6" t="e">
        <f t="shared" si="373"/>
        <v>#N/A</v>
      </c>
      <c r="AM971" s="7" t="str">
        <f t="shared" si="374"/>
        <v xml:space="preserve"> </v>
      </c>
      <c r="AN971" s="6" t="e">
        <f t="shared" si="375"/>
        <v>#N/A</v>
      </c>
      <c r="AO971" s="6"/>
      <c r="AP971" s="6"/>
      <c r="AQ971" s="6"/>
      <c r="AR971" s="6"/>
      <c r="AS971" s="6"/>
      <c r="AT971" s="6"/>
      <c r="AU971" s="6"/>
      <c r="AV971" s="6"/>
      <c r="AW971" s="6">
        <f t="shared" si="376"/>
        <v>0</v>
      </c>
      <c r="AX971" s="6" t="e">
        <f t="shared" si="377"/>
        <v>#N/A</v>
      </c>
      <c r="AY971" s="6" t="str">
        <f t="shared" si="378"/>
        <v/>
      </c>
      <c r="AZ971" s="6" t="str">
        <f t="shared" si="379"/>
        <v/>
      </c>
      <c r="BA971" s="6" t="str">
        <f t="shared" si="380"/>
        <v/>
      </c>
      <c r="BB971" s="6" t="str">
        <f t="shared" si="381"/>
        <v/>
      </c>
      <c r="BC971" s="40"/>
      <c r="BI971"/>
      <c r="CS971" s="286"/>
      <c r="CT971" s="288"/>
      <c r="CU971" s="331" t="str">
        <f t="shared" si="360"/>
        <v/>
      </c>
      <c r="CV971" s="1" t="str">
        <f t="shared" si="382"/>
        <v/>
      </c>
      <c r="CW971" s="1" t="str">
        <f t="shared" si="383"/>
        <v/>
      </c>
      <c r="CZ971" s="343" t="str">
        <f t="shared" si="361"/>
        <v/>
      </c>
    </row>
    <row r="972" spans="1:104" s="1" customFormat="1" ht="13.5" customHeight="1" x14ac:dyDescent="0.2">
      <c r="A972" s="61">
        <v>957</v>
      </c>
      <c r="B972" s="218"/>
      <c r="C972" s="218"/>
      <c r="D972" s="218"/>
      <c r="E972" s="218"/>
      <c r="F972" s="218"/>
      <c r="G972" s="218"/>
      <c r="H972" s="218"/>
      <c r="I972" s="218"/>
      <c r="J972" s="218"/>
      <c r="K972" s="218"/>
      <c r="L972" s="219"/>
      <c r="M972" s="218"/>
      <c r="N972" s="254"/>
      <c r="O972" s="255"/>
      <c r="P972" s="293" t="str">
        <f>IF(G972="R",IF(OR(AND(実績自動車一覧!H972=SUM(実績事業所!$B$2-1),3&lt;実績自動車一覧!I972),AND(実績自動車一覧!H972=実績事業所!$B$2,4&gt;実績自動車一覧!I972)),"新規",""),"")</f>
        <v/>
      </c>
      <c r="Q972" s="290"/>
      <c r="R972" s="259"/>
      <c r="S972" s="204"/>
      <c r="T972" s="84"/>
      <c r="U972" s="85"/>
      <c r="V972" s="86"/>
      <c r="W972" s="87"/>
      <c r="X972" s="87"/>
      <c r="Y972" s="106"/>
      <c r="Z972" s="16"/>
      <c r="AA972" s="15" t="str">
        <f t="shared" si="362"/>
        <v/>
      </c>
      <c r="AB972" s="15" t="str">
        <f t="shared" si="363"/>
        <v/>
      </c>
      <c r="AC972" s="14" t="str">
        <f t="shared" si="364"/>
        <v/>
      </c>
      <c r="AD972" s="6" t="e">
        <f t="shared" si="365"/>
        <v>#N/A</v>
      </c>
      <c r="AE972" s="6" t="e">
        <f t="shared" si="366"/>
        <v>#N/A</v>
      </c>
      <c r="AF972" s="6" t="e">
        <f t="shared" si="367"/>
        <v>#N/A</v>
      </c>
      <c r="AG972" s="6" t="str">
        <f t="shared" si="368"/>
        <v/>
      </c>
      <c r="AH972" s="6">
        <f t="shared" si="369"/>
        <v>1</v>
      </c>
      <c r="AI972" s="6" t="e">
        <f t="shared" si="370"/>
        <v>#N/A</v>
      </c>
      <c r="AJ972" s="6" t="e">
        <f t="shared" si="371"/>
        <v>#N/A</v>
      </c>
      <c r="AK972" s="6" t="e">
        <f t="shared" si="372"/>
        <v>#N/A</v>
      </c>
      <c r="AL972" s="6" t="e">
        <f t="shared" si="373"/>
        <v>#N/A</v>
      </c>
      <c r="AM972" s="7" t="str">
        <f t="shared" si="374"/>
        <v xml:space="preserve"> </v>
      </c>
      <c r="AN972" s="6" t="e">
        <f t="shared" si="375"/>
        <v>#N/A</v>
      </c>
      <c r="AO972" s="6"/>
      <c r="AP972" s="6"/>
      <c r="AQ972" s="6"/>
      <c r="AR972" s="6"/>
      <c r="AS972" s="6"/>
      <c r="AT972" s="6"/>
      <c r="AU972" s="6"/>
      <c r="AV972" s="6"/>
      <c r="AW972" s="6">
        <f t="shared" si="376"/>
        <v>0</v>
      </c>
      <c r="AX972" s="6" t="e">
        <f t="shared" si="377"/>
        <v>#N/A</v>
      </c>
      <c r="AY972" s="6" t="str">
        <f t="shared" si="378"/>
        <v/>
      </c>
      <c r="AZ972" s="6" t="str">
        <f t="shared" si="379"/>
        <v/>
      </c>
      <c r="BA972" s="6" t="str">
        <f t="shared" si="380"/>
        <v/>
      </c>
      <c r="BB972" s="6" t="str">
        <f t="shared" si="381"/>
        <v/>
      </c>
      <c r="BC972" s="40"/>
      <c r="BI972"/>
      <c r="CS972" s="286"/>
      <c r="CT972" s="288"/>
      <c r="CU972" s="331" t="str">
        <f t="shared" si="360"/>
        <v/>
      </c>
      <c r="CV972" s="1" t="str">
        <f t="shared" si="382"/>
        <v/>
      </c>
      <c r="CW972" s="1" t="str">
        <f t="shared" si="383"/>
        <v/>
      </c>
      <c r="CZ972" s="343" t="str">
        <f t="shared" si="361"/>
        <v/>
      </c>
    </row>
    <row r="973" spans="1:104" s="1" customFormat="1" ht="13.5" customHeight="1" x14ac:dyDescent="0.2">
      <c r="A973" s="61">
        <v>958</v>
      </c>
      <c r="B973" s="218"/>
      <c r="C973" s="218"/>
      <c r="D973" s="218"/>
      <c r="E973" s="218"/>
      <c r="F973" s="218"/>
      <c r="G973" s="218"/>
      <c r="H973" s="218"/>
      <c r="I973" s="218"/>
      <c r="J973" s="218"/>
      <c r="K973" s="218"/>
      <c r="L973" s="219"/>
      <c r="M973" s="218"/>
      <c r="N973" s="254"/>
      <c r="O973" s="255"/>
      <c r="P973" s="293" t="str">
        <f>IF(G973="R",IF(OR(AND(実績自動車一覧!H973=SUM(実績事業所!$B$2-1),3&lt;実績自動車一覧!I973),AND(実績自動車一覧!H973=実績事業所!$B$2,4&gt;実績自動車一覧!I973)),"新規",""),"")</f>
        <v/>
      </c>
      <c r="Q973" s="290"/>
      <c r="R973" s="259"/>
      <c r="S973" s="204"/>
      <c r="T973" s="84"/>
      <c r="U973" s="85"/>
      <c r="V973" s="86"/>
      <c r="W973" s="87"/>
      <c r="X973" s="87"/>
      <c r="Y973" s="106"/>
      <c r="Z973" s="16"/>
      <c r="AA973" s="15" t="str">
        <f t="shared" si="362"/>
        <v/>
      </c>
      <c r="AB973" s="15" t="str">
        <f t="shared" si="363"/>
        <v/>
      </c>
      <c r="AC973" s="14" t="str">
        <f t="shared" si="364"/>
        <v/>
      </c>
      <c r="AD973" s="6" t="e">
        <f t="shared" si="365"/>
        <v>#N/A</v>
      </c>
      <c r="AE973" s="6" t="e">
        <f t="shared" si="366"/>
        <v>#N/A</v>
      </c>
      <c r="AF973" s="6" t="e">
        <f t="shared" si="367"/>
        <v>#N/A</v>
      </c>
      <c r="AG973" s="6" t="str">
        <f t="shared" si="368"/>
        <v/>
      </c>
      <c r="AH973" s="6">
        <f t="shared" si="369"/>
        <v>1</v>
      </c>
      <c r="AI973" s="6" t="e">
        <f t="shared" si="370"/>
        <v>#N/A</v>
      </c>
      <c r="AJ973" s="6" t="e">
        <f t="shared" si="371"/>
        <v>#N/A</v>
      </c>
      <c r="AK973" s="6" t="e">
        <f t="shared" si="372"/>
        <v>#N/A</v>
      </c>
      <c r="AL973" s="6" t="e">
        <f t="shared" si="373"/>
        <v>#N/A</v>
      </c>
      <c r="AM973" s="7" t="str">
        <f t="shared" si="374"/>
        <v xml:space="preserve"> </v>
      </c>
      <c r="AN973" s="6" t="e">
        <f t="shared" si="375"/>
        <v>#N/A</v>
      </c>
      <c r="AO973" s="6"/>
      <c r="AP973" s="6"/>
      <c r="AQ973" s="6"/>
      <c r="AR973" s="6"/>
      <c r="AS973" s="6"/>
      <c r="AT973" s="6"/>
      <c r="AU973" s="6"/>
      <c r="AV973" s="6"/>
      <c r="AW973" s="6">
        <f t="shared" si="376"/>
        <v>0</v>
      </c>
      <c r="AX973" s="6" t="e">
        <f t="shared" si="377"/>
        <v>#N/A</v>
      </c>
      <c r="AY973" s="6" t="str">
        <f t="shared" si="378"/>
        <v/>
      </c>
      <c r="AZ973" s="6" t="str">
        <f t="shared" si="379"/>
        <v/>
      </c>
      <c r="BA973" s="6" t="str">
        <f t="shared" si="380"/>
        <v/>
      </c>
      <c r="BB973" s="6" t="str">
        <f t="shared" si="381"/>
        <v/>
      </c>
      <c r="BC973" s="40"/>
      <c r="BI973"/>
      <c r="CS973" s="286"/>
      <c r="CT973" s="288"/>
      <c r="CU973" s="331" t="str">
        <f t="shared" si="360"/>
        <v/>
      </c>
      <c r="CV973" s="1" t="str">
        <f t="shared" si="382"/>
        <v/>
      </c>
      <c r="CW973" s="1" t="str">
        <f t="shared" si="383"/>
        <v/>
      </c>
      <c r="CZ973" s="343" t="str">
        <f t="shared" si="361"/>
        <v/>
      </c>
    </row>
    <row r="974" spans="1:104" s="1" customFormat="1" ht="13.5" customHeight="1" x14ac:dyDescent="0.2">
      <c r="A974" s="61">
        <v>959</v>
      </c>
      <c r="B974" s="218"/>
      <c r="C974" s="218"/>
      <c r="D974" s="218"/>
      <c r="E974" s="218"/>
      <c r="F974" s="218"/>
      <c r="G974" s="218"/>
      <c r="H974" s="218"/>
      <c r="I974" s="218"/>
      <c r="J974" s="218"/>
      <c r="K974" s="218"/>
      <c r="L974" s="219"/>
      <c r="M974" s="218"/>
      <c r="N974" s="254"/>
      <c r="O974" s="255"/>
      <c r="P974" s="293" t="str">
        <f>IF(G974="R",IF(OR(AND(実績自動車一覧!H974=SUM(実績事業所!$B$2-1),3&lt;実績自動車一覧!I974),AND(実績自動車一覧!H974=実績事業所!$B$2,4&gt;実績自動車一覧!I974)),"新規",""),"")</f>
        <v/>
      </c>
      <c r="Q974" s="290"/>
      <c r="R974" s="259"/>
      <c r="S974" s="204"/>
      <c r="T974" s="84"/>
      <c r="U974" s="85"/>
      <c r="V974" s="86"/>
      <c r="W974" s="87"/>
      <c r="X974" s="87"/>
      <c r="Y974" s="106"/>
      <c r="Z974" s="16"/>
      <c r="AA974" s="15" t="str">
        <f t="shared" si="362"/>
        <v/>
      </c>
      <c r="AB974" s="15" t="str">
        <f t="shared" si="363"/>
        <v/>
      </c>
      <c r="AC974" s="14" t="str">
        <f t="shared" si="364"/>
        <v/>
      </c>
      <c r="AD974" s="6" t="e">
        <f t="shared" si="365"/>
        <v>#N/A</v>
      </c>
      <c r="AE974" s="6" t="e">
        <f t="shared" si="366"/>
        <v>#N/A</v>
      </c>
      <c r="AF974" s="6" t="e">
        <f t="shared" si="367"/>
        <v>#N/A</v>
      </c>
      <c r="AG974" s="6" t="str">
        <f t="shared" si="368"/>
        <v/>
      </c>
      <c r="AH974" s="6">
        <f t="shared" si="369"/>
        <v>1</v>
      </c>
      <c r="AI974" s="6" t="e">
        <f t="shared" si="370"/>
        <v>#N/A</v>
      </c>
      <c r="AJ974" s="6" t="e">
        <f t="shared" si="371"/>
        <v>#N/A</v>
      </c>
      <c r="AK974" s="6" t="e">
        <f t="shared" si="372"/>
        <v>#N/A</v>
      </c>
      <c r="AL974" s="6" t="e">
        <f t="shared" si="373"/>
        <v>#N/A</v>
      </c>
      <c r="AM974" s="7" t="str">
        <f t="shared" si="374"/>
        <v xml:space="preserve"> </v>
      </c>
      <c r="AN974" s="6" t="e">
        <f t="shared" si="375"/>
        <v>#N/A</v>
      </c>
      <c r="AO974" s="6"/>
      <c r="AP974" s="6"/>
      <c r="AQ974" s="6"/>
      <c r="AR974" s="6"/>
      <c r="AS974" s="6"/>
      <c r="AT974" s="6"/>
      <c r="AU974" s="6"/>
      <c r="AV974" s="6"/>
      <c r="AW974" s="6">
        <f t="shared" si="376"/>
        <v>0</v>
      </c>
      <c r="AX974" s="6" t="e">
        <f t="shared" si="377"/>
        <v>#N/A</v>
      </c>
      <c r="AY974" s="6" t="str">
        <f t="shared" si="378"/>
        <v/>
      </c>
      <c r="AZ974" s="6" t="str">
        <f t="shared" si="379"/>
        <v/>
      </c>
      <c r="BA974" s="6" t="str">
        <f t="shared" si="380"/>
        <v/>
      </c>
      <c r="BB974" s="6" t="str">
        <f t="shared" si="381"/>
        <v/>
      </c>
      <c r="BC974" s="40"/>
      <c r="BI974"/>
      <c r="CS974" s="286"/>
      <c r="CT974" s="288"/>
      <c r="CU974" s="331" t="str">
        <f t="shared" si="360"/>
        <v/>
      </c>
      <c r="CV974" s="1" t="str">
        <f t="shared" si="382"/>
        <v/>
      </c>
      <c r="CW974" s="1" t="str">
        <f t="shared" si="383"/>
        <v/>
      </c>
      <c r="CZ974" s="343" t="str">
        <f t="shared" si="361"/>
        <v/>
      </c>
    </row>
    <row r="975" spans="1:104" s="1" customFormat="1" ht="13.5" customHeight="1" x14ac:dyDescent="0.2">
      <c r="A975" s="61">
        <v>960</v>
      </c>
      <c r="B975" s="218"/>
      <c r="C975" s="218"/>
      <c r="D975" s="218"/>
      <c r="E975" s="218"/>
      <c r="F975" s="218"/>
      <c r="G975" s="218"/>
      <c r="H975" s="218"/>
      <c r="I975" s="218"/>
      <c r="J975" s="218"/>
      <c r="K975" s="218"/>
      <c r="L975" s="219"/>
      <c r="M975" s="218"/>
      <c r="N975" s="254"/>
      <c r="O975" s="255"/>
      <c r="P975" s="293" t="str">
        <f>IF(G975="R",IF(OR(AND(実績自動車一覧!H975=SUM(実績事業所!$B$2-1),3&lt;実績自動車一覧!I975),AND(実績自動車一覧!H975=実績事業所!$B$2,4&gt;実績自動車一覧!I975)),"新規",""),"")</f>
        <v/>
      </c>
      <c r="Q975" s="290"/>
      <c r="R975" s="259"/>
      <c r="S975" s="204"/>
      <c r="T975" s="84"/>
      <c r="U975" s="85"/>
      <c r="V975" s="86"/>
      <c r="W975" s="87"/>
      <c r="X975" s="87"/>
      <c r="Y975" s="106"/>
      <c r="Z975" s="16"/>
      <c r="AA975" s="15" t="str">
        <f t="shared" si="362"/>
        <v/>
      </c>
      <c r="AB975" s="15" t="str">
        <f t="shared" si="363"/>
        <v/>
      </c>
      <c r="AC975" s="14" t="str">
        <f t="shared" si="364"/>
        <v/>
      </c>
      <c r="AD975" s="6" t="e">
        <f t="shared" si="365"/>
        <v>#N/A</v>
      </c>
      <c r="AE975" s="6" t="e">
        <f t="shared" si="366"/>
        <v>#N/A</v>
      </c>
      <c r="AF975" s="6" t="e">
        <f t="shared" si="367"/>
        <v>#N/A</v>
      </c>
      <c r="AG975" s="6" t="str">
        <f t="shared" si="368"/>
        <v/>
      </c>
      <c r="AH975" s="6">
        <f t="shared" si="369"/>
        <v>1</v>
      </c>
      <c r="AI975" s="6" t="e">
        <f t="shared" si="370"/>
        <v>#N/A</v>
      </c>
      <c r="AJ975" s="6" t="e">
        <f t="shared" si="371"/>
        <v>#N/A</v>
      </c>
      <c r="AK975" s="6" t="e">
        <f t="shared" si="372"/>
        <v>#N/A</v>
      </c>
      <c r="AL975" s="6" t="e">
        <f t="shared" si="373"/>
        <v>#N/A</v>
      </c>
      <c r="AM975" s="7" t="str">
        <f t="shared" si="374"/>
        <v xml:space="preserve"> </v>
      </c>
      <c r="AN975" s="6" t="e">
        <f t="shared" si="375"/>
        <v>#N/A</v>
      </c>
      <c r="AO975" s="6"/>
      <c r="AP975" s="6"/>
      <c r="AQ975" s="6"/>
      <c r="AR975" s="6"/>
      <c r="AS975" s="6"/>
      <c r="AT975" s="6"/>
      <c r="AU975" s="6"/>
      <c r="AV975" s="6"/>
      <c r="AW975" s="6">
        <f t="shared" si="376"/>
        <v>0</v>
      </c>
      <c r="AX975" s="6" t="e">
        <f t="shared" si="377"/>
        <v>#N/A</v>
      </c>
      <c r="AY975" s="6" t="str">
        <f t="shared" si="378"/>
        <v/>
      </c>
      <c r="AZ975" s="6" t="str">
        <f t="shared" si="379"/>
        <v/>
      </c>
      <c r="BA975" s="6" t="str">
        <f t="shared" si="380"/>
        <v/>
      </c>
      <c r="BB975" s="6" t="str">
        <f t="shared" si="381"/>
        <v/>
      </c>
      <c r="BC975" s="40"/>
      <c r="BI975"/>
      <c r="CS975" s="286"/>
      <c r="CT975" s="288"/>
      <c r="CU975" s="331" t="str">
        <f t="shared" si="360"/>
        <v/>
      </c>
      <c r="CV975" s="1" t="str">
        <f t="shared" si="382"/>
        <v/>
      </c>
      <c r="CW975" s="1" t="str">
        <f t="shared" si="383"/>
        <v/>
      </c>
      <c r="CZ975" s="343" t="str">
        <f t="shared" si="361"/>
        <v/>
      </c>
    </row>
    <row r="976" spans="1:104" s="1" customFormat="1" ht="13.5" customHeight="1" x14ac:dyDescent="0.2">
      <c r="A976" s="61">
        <v>961</v>
      </c>
      <c r="B976" s="218"/>
      <c r="C976" s="218"/>
      <c r="D976" s="218"/>
      <c r="E976" s="218"/>
      <c r="F976" s="218"/>
      <c r="G976" s="218"/>
      <c r="H976" s="218"/>
      <c r="I976" s="218"/>
      <c r="J976" s="218"/>
      <c r="K976" s="218"/>
      <c r="L976" s="219"/>
      <c r="M976" s="218"/>
      <c r="N976" s="254"/>
      <c r="O976" s="255"/>
      <c r="P976" s="293" t="str">
        <f>IF(G976="R",IF(OR(AND(実績自動車一覧!H976=SUM(実績事業所!$B$2-1),3&lt;実績自動車一覧!I976),AND(実績自動車一覧!H976=実績事業所!$B$2,4&gt;実績自動車一覧!I976)),"新規",""),"")</f>
        <v/>
      </c>
      <c r="Q976" s="290"/>
      <c r="R976" s="259"/>
      <c r="S976" s="204"/>
      <c r="T976" s="84"/>
      <c r="U976" s="85"/>
      <c r="V976" s="86"/>
      <c r="W976" s="87"/>
      <c r="X976" s="87"/>
      <c r="Y976" s="106"/>
      <c r="Z976" s="16"/>
      <c r="AA976" s="15" t="str">
        <f t="shared" si="362"/>
        <v/>
      </c>
      <c r="AB976" s="15" t="str">
        <f t="shared" si="363"/>
        <v/>
      </c>
      <c r="AC976" s="14" t="str">
        <f t="shared" si="364"/>
        <v/>
      </c>
      <c r="AD976" s="6" t="e">
        <f t="shared" si="365"/>
        <v>#N/A</v>
      </c>
      <c r="AE976" s="6" t="e">
        <f t="shared" si="366"/>
        <v>#N/A</v>
      </c>
      <c r="AF976" s="6" t="e">
        <f t="shared" si="367"/>
        <v>#N/A</v>
      </c>
      <c r="AG976" s="6" t="str">
        <f t="shared" si="368"/>
        <v/>
      </c>
      <c r="AH976" s="6">
        <f t="shared" si="369"/>
        <v>1</v>
      </c>
      <c r="AI976" s="6" t="e">
        <f t="shared" si="370"/>
        <v>#N/A</v>
      </c>
      <c r="AJ976" s="6" t="e">
        <f t="shared" si="371"/>
        <v>#N/A</v>
      </c>
      <c r="AK976" s="6" t="e">
        <f t="shared" si="372"/>
        <v>#N/A</v>
      </c>
      <c r="AL976" s="6" t="e">
        <f t="shared" si="373"/>
        <v>#N/A</v>
      </c>
      <c r="AM976" s="7" t="str">
        <f t="shared" si="374"/>
        <v xml:space="preserve"> </v>
      </c>
      <c r="AN976" s="6" t="e">
        <f t="shared" si="375"/>
        <v>#N/A</v>
      </c>
      <c r="AO976" s="6"/>
      <c r="AP976" s="6"/>
      <c r="AQ976" s="6"/>
      <c r="AR976" s="6"/>
      <c r="AS976" s="6"/>
      <c r="AT976" s="6"/>
      <c r="AU976" s="6"/>
      <c r="AV976" s="6"/>
      <c r="AW976" s="6">
        <f t="shared" si="376"/>
        <v>0</v>
      </c>
      <c r="AX976" s="6" t="e">
        <f t="shared" si="377"/>
        <v>#N/A</v>
      </c>
      <c r="AY976" s="6" t="str">
        <f t="shared" si="378"/>
        <v/>
      </c>
      <c r="AZ976" s="6" t="str">
        <f t="shared" si="379"/>
        <v/>
      </c>
      <c r="BA976" s="6" t="str">
        <f t="shared" si="380"/>
        <v/>
      </c>
      <c r="BB976" s="6" t="str">
        <f t="shared" si="381"/>
        <v/>
      </c>
      <c r="BC976" s="40"/>
      <c r="BI976"/>
      <c r="CS976" s="286"/>
      <c r="CT976" s="288"/>
      <c r="CU976" s="331" t="str">
        <f t="shared" si="360"/>
        <v/>
      </c>
      <c r="CV976" s="1" t="str">
        <f t="shared" si="382"/>
        <v/>
      </c>
      <c r="CW976" s="1" t="str">
        <f t="shared" si="383"/>
        <v/>
      </c>
      <c r="CZ976" s="343" t="str">
        <f t="shared" si="361"/>
        <v/>
      </c>
    </row>
    <row r="977" spans="1:104" s="1" customFormat="1" ht="13.5" customHeight="1" x14ac:dyDescent="0.2">
      <c r="A977" s="61">
        <v>962</v>
      </c>
      <c r="B977" s="218"/>
      <c r="C977" s="218"/>
      <c r="D977" s="218"/>
      <c r="E977" s="218"/>
      <c r="F977" s="218"/>
      <c r="G977" s="218"/>
      <c r="H977" s="218"/>
      <c r="I977" s="218"/>
      <c r="J977" s="218"/>
      <c r="K977" s="218"/>
      <c r="L977" s="219"/>
      <c r="M977" s="218"/>
      <c r="N977" s="254"/>
      <c r="O977" s="255"/>
      <c r="P977" s="293" t="str">
        <f>IF(G977="R",IF(OR(AND(実績自動車一覧!H977=SUM(実績事業所!$B$2-1),3&lt;実績自動車一覧!I977),AND(実績自動車一覧!H977=実績事業所!$B$2,4&gt;実績自動車一覧!I977)),"新規",""),"")</f>
        <v/>
      </c>
      <c r="Q977" s="290"/>
      <c r="R977" s="259"/>
      <c r="S977" s="204"/>
      <c r="T977" s="84"/>
      <c r="U977" s="85"/>
      <c r="V977" s="86"/>
      <c r="W977" s="87"/>
      <c r="X977" s="87"/>
      <c r="Y977" s="106"/>
      <c r="Z977" s="16"/>
      <c r="AA977" s="15" t="str">
        <f t="shared" si="362"/>
        <v/>
      </c>
      <c r="AB977" s="15" t="str">
        <f t="shared" si="363"/>
        <v/>
      </c>
      <c r="AC977" s="14" t="str">
        <f t="shared" si="364"/>
        <v/>
      </c>
      <c r="AD977" s="6" t="e">
        <f t="shared" si="365"/>
        <v>#N/A</v>
      </c>
      <c r="AE977" s="6" t="e">
        <f t="shared" si="366"/>
        <v>#N/A</v>
      </c>
      <c r="AF977" s="6" t="e">
        <f t="shared" si="367"/>
        <v>#N/A</v>
      </c>
      <c r="AG977" s="6" t="str">
        <f t="shared" si="368"/>
        <v/>
      </c>
      <c r="AH977" s="6">
        <f t="shared" si="369"/>
        <v>1</v>
      </c>
      <c r="AI977" s="6" t="e">
        <f t="shared" si="370"/>
        <v>#N/A</v>
      </c>
      <c r="AJ977" s="6" t="e">
        <f t="shared" si="371"/>
        <v>#N/A</v>
      </c>
      <c r="AK977" s="6" t="e">
        <f t="shared" si="372"/>
        <v>#N/A</v>
      </c>
      <c r="AL977" s="6" t="e">
        <f t="shared" si="373"/>
        <v>#N/A</v>
      </c>
      <c r="AM977" s="7" t="str">
        <f t="shared" si="374"/>
        <v xml:space="preserve"> </v>
      </c>
      <c r="AN977" s="6" t="e">
        <f t="shared" si="375"/>
        <v>#N/A</v>
      </c>
      <c r="AO977" s="6"/>
      <c r="AP977" s="6"/>
      <c r="AQ977" s="6"/>
      <c r="AR977" s="6"/>
      <c r="AS977" s="6"/>
      <c r="AT977" s="6"/>
      <c r="AU977" s="6"/>
      <c r="AV977" s="6"/>
      <c r="AW977" s="6">
        <f t="shared" si="376"/>
        <v>0</v>
      </c>
      <c r="AX977" s="6" t="e">
        <f t="shared" si="377"/>
        <v>#N/A</v>
      </c>
      <c r="AY977" s="6" t="str">
        <f t="shared" si="378"/>
        <v/>
      </c>
      <c r="AZ977" s="6" t="str">
        <f t="shared" si="379"/>
        <v/>
      </c>
      <c r="BA977" s="6" t="str">
        <f t="shared" si="380"/>
        <v/>
      </c>
      <c r="BB977" s="6" t="str">
        <f t="shared" si="381"/>
        <v/>
      </c>
      <c r="BC977" s="40"/>
      <c r="BI977"/>
      <c r="CS977" s="286"/>
      <c r="CT977" s="288"/>
      <c r="CU977" s="331" t="str">
        <f t="shared" ref="CU977:CU1015" si="384">IFERROR(VLOOKUP(AL977,$CQ$17:$CR$33,2,0),"")</f>
        <v/>
      </c>
      <c r="CV977" s="1" t="str">
        <f t="shared" si="382"/>
        <v/>
      </c>
      <c r="CW977" s="1" t="str">
        <f t="shared" si="383"/>
        <v/>
      </c>
      <c r="CZ977" s="343" t="str">
        <f t="shared" ref="CZ977:CZ1015" si="385">IF(
  OR(
    AND(D977&gt;=480, D977&lt;=498),
    AND(D977&gt;=580, D977&lt;=598),
    AND(D977&gt;=680, D977&lt;=698),
    AND(D977&gt;=780, D977&lt;=798)
  ),
  "※軽自動車は報告の対象外です。",
  ""
)</f>
        <v/>
      </c>
    </row>
    <row r="978" spans="1:104" s="1" customFormat="1" ht="13.5" customHeight="1" x14ac:dyDescent="0.2">
      <c r="A978" s="61">
        <v>963</v>
      </c>
      <c r="B978" s="218"/>
      <c r="C978" s="218"/>
      <c r="D978" s="218"/>
      <c r="E978" s="218"/>
      <c r="F978" s="218"/>
      <c r="G978" s="218"/>
      <c r="H978" s="218"/>
      <c r="I978" s="218"/>
      <c r="J978" s="218"/>
      <c r="K978" s="218"/>
      <c r="L978" s="219"/>
      <c r="M978" s="218"/>
      <c r="N978" s="254"/>
      <c r="O978" s="255"/>
      <c r="P978" s="293" t="str">
        <f>IF(G978="R",IF(OR(AND(実績自動車一覧!H978=SUM(実績事業所!$B$2-1),3&lt;実績自動車一覧!I978),AND(実績自動車一覧!H978=実績事業所!$B$2,4&gt;実績自動車一覧!I978)),"新規",""),"")</f>
        <v/>
      </c>
      <c r="Q978" s="290"/>
      <c r="R978" s="259"/>
      <c r="S978" s="204"/>
      <c r="T978" s="84"/>
      <c r="U978" s="85"/>
      <c r="V978" s="86"/>
      <c r="W978" s="87"/>
      <c r="X978" s="87"/>
      <c r="Y978" s="106"/>
      <c r="Z978" s="16"/>
      <c r="AA978" s="15" t="str">
        <f t="shared" si="362"/>
        <v/>
      </c>
      <c r="AB978" s="15" t="str">
        <f t="shared" si="363"/>
        <v/>
      </c>
      <c r="AC978" s="14" t="str">
        <f t="shared" si="364"/>
        <v/>
      </c>
      <c r="AD978" s="6" t="e">
        <f t="shared" si="365"/>
        <v>#N/A</v>
      </c>
      <c r="AE978" s="6" t="e">
        <f t="shared" si="366"/>
        <v>#N/A</v>
      </c>
      <c r="AF978" s="6" t="e">
        <f t="shared" si="367"/>
        <v>#N/A</v>
      </c>
      <c r="AG978" s="6" t="str">
        <f t="shared" si="368"/>
        <v/>
      </c>
      <c r="AH978" s="6">
        <f t="shared" si="369"/>
        <v>1</v>
      </c>
      <c r="AI978" s="6" t="e">
        <f t="shared" si="370"/>
        <v>#N/A</v>
      </c>
      <c r="AJ978" s="6" t="e">
        <f t="shared" si="371"/>
        <v>#N/A</v>
      </c>
      <c r="AK978" s="6" t="e">
        <f t="shared" si="372"/>
        <v>#N/A</v>
      </c>
      <c r="AL978" s="6" t="e">
        <f t="shared" si="373"/>
        <v>#N/A</v>
      </c>
      <c r="AM978" s="7" t="str">
        <f t="shared" si="374"/>
        <v xml:space="preserve"> </v>
      </c>
      <c r="AN978" s="6" t="e">
        <f t="shared" si="375"/>
        <v>#N/A</v>
      </c>
      <c r="AO978" s="6"/>
      <c r="AP978" s="6"/>
      <c r="AQ978" s="6"/>
      <c r="AR978" s="6"/>
      <c r="AS978" s="6"/>
      <c r="AT978" s="6"/>
      <c r="AU978" s="6"/>
      <c r="AV978" s="6"/>
      <c r="AW978" s="6">
        <f t="shared" si="376"/>
        <v>0</v>
      </c>
      <c r="AX978" s="6" t="e">
        <f t="shared" si="377"/>
        <v>#N/A</v>
      </c>
      <c r="AY978" s="6" t="str">
        <f t="shared" si="378"/>
        <v/>
      </c>
      <c r="AZ978" s="6" t="str">
        <f t="shared" si="379"/>
        <v/>
      </c>
      <c r="BA978" s="6" t="str">
        <f t="shared" si="380"/>
        <v/>
      </c>
      <c r="BB978" s="6" t="str">
        <f t="shared" si="381"/>
        <v/>
      </c>
      <c r="BC978" s="40"/>
      <c r="BI978"/>
      <c r="CS978" s="286"/>
      <c r="CT978" s="288"/>
      <c r="CU978" s="331" t="str">
        <f t="shared" si="384"/>
        <v/>
      </c>
      <c r="CV978" s="1" t="str">
        <f t="shared" si="382"/>
        <v/>
      </c>
      <c r="CW978" s="1" t="str">
        <f t="shared" si="383"/>
        <v/>
      </c>
      <c r="CZ978" s="343" t="str">
        <f t="shared" si="385"/>
        <v/>
      </c>
    </row>
    <row r="979" spans="1:104" s="1" customFormat="1" ht="13.5" customHeight="1" x14ac:dyDescent="0.2">
      <c r="A979" s="61">
        <v>964</v>
      </c>
      <c r="B979" s="218"/>
      <c r="C979" s="218"/>
      <c r="D979" s="218"/>
      <c r="E979" s="218"/>
      <c r="F979" s="218"/>
      <c r="G979" s="218"/>
      <c r="H979" s="218"/>
      <c r="I979" s="218"/>
      <c r="J979" s="218"/>
      <c r="K979" s="218"/>
      <c r="L979" s="219"/>
      <c r="M979" s="218"/>
      <c r="N979" s="254"/>
      <c r="O979" s="255"/>
      <c r="P979" s="293" t="str">
        <f>IF(G979="R",IF(OR(AND(実績自動車一覧!H979=SUM(実績事業所!$B$2-1),3&lt;実績自動車一覧!I979),AND(実績自動車一覧!H979=実績事業所!$B$2,4&gt;実績自動車一覧!I979)),"新規",""),"")</f>
        <v/>
      </c>
      <c r="Q979" s="290"/>
      <c r="R979" s="259"/>
      <c r="S979" s="204"/>
      <c r="T979" s="84"/>
      <c r="U979" s="85"/>
      <c r="V979" s="86"/>
      <c r="W979" s="87"/>
      <c r="X979" s="87"/>
      <c r="Y979" s="106"/>
      <c r="Z979" s="16"/>
      <c r="AA979" s="15" t="str">
        <f t="shared" si="362"/>
        <v/>
      </c>
      <c r="AB979" s="15" t="str">
        <f t="shared" si="363"/>
        <v/>
      </c>
      <c r="AC979" s="14" t="str">
        <f t="shared" si="364"/>
        <v/>
      </c>
      <c r="AD979" s="6" t="e">
        <f t="shared" si="365"/>
        <v>#N/A</v>
      </c>
      <c r="AE979" s="6" t="e">
        <f t="shared" si="366"/>
        <v>#N/A</v>
      </c>
      <c r="AF979" s="6" t="e">
        <f t="shared" si="367"/>
        <v>#N/A</v>
      </c>
      <c r="AG979" s="6" t="str">
        <f t="shared" si="368"/>
        <v/>
      </c>
      <c r="AH979" s="6">
        <f t="shared" si="369"/>
        <v>1</v>
      </c>
      <c r="AI979" s="6" t="e">
        <f t="shared" si="370"/>
        <v>#N/A</v>
      </c>
      <c r="AJ979" s="6" t="e">
        <f t="shared" si="371"/>
        <v>#N/A</v>
      </c>
      <c r="AK979" s="6" t="e">
        <f t="shared" si="372"/>
        <v>#N/A</v>
      </c>
      <c r="AL979" s="6" t="e">
        <f t="shared" si="373"/>
        <v>#N/A</v>
      </c>
      <c r="AM979" s="7" t="str">
        <f t="shared" si="374"/>
        <v xml:space="preserve"> </v>
      </c>
      <c r="AN979" s="6" t="e">
        <f t="shared" si="375"/>
        <v>#N/A</v>
      </c>
      <c r="AO979" s="6"/>
      <c r="AP979" s="6"/>
      <c r="AQ979" s="6"/>
      <c r="AR979" s="6"/>
      <c r="AS979" s="6"/>
      <c r="AT979" s="6"/>
      <c r="AU979" s="6"/>
      <c r="AV979" s="6"/>
      <c r="AW979" s="6">
        <f t="shared" si="376"/>
        <v>0</v>
      </c>
      <c r="AX979" s="6" t="e">
        <f t="shared" si="377"/>
        <v>#N/A</v>
      </c>
      <c r="AY979" s="6" t="str">
        <f t="shared" si="378"/>
        <v/>
      </c>
      <c r="AZ979" s="6" t="str">
        <f t="shared" si="379"/>
        <v/>
      </c>
      <c r="BA979" s="6" t="str">
        <f t="shared" si="380"/>
        <v/>
      </c>
      <c r="BB979" s="6" t="str">
        <f t="shared" si="381"/>
        <v/>
      </c>
      <c r="BC979" s="40"/>
      <c r="BI979"/>
      <c r="CS979" s="286"/>
      <c r="CT979" s="288"/>
      <c r="CU979" s="331" t="str">
        <f t="shared" si="384"/>
        <v/>
      </c>
      <c r="CV979" s="1" t="str">
        <f t="shared" si="382"/>
        <v/>
      </c>
      <c r="CW979" s="1" t="str">
        <f t="shared" si="383"/>
        <v/>
      </c>
      <c r="CZ979" s="343" t="str">
        <f t="shared" si="385"/>
        <v/>
      </c>
    </row>
    <row r="980" spans="1:104" s="1" customFormat="1" ht="13.5" customHeight="1" x14ac:dyDescent="0.2">
      <c r="A980" s="61">
        <v>965</v>
      </c>
      <c r="B980" s="218"/>
      <c r="C980" s="218"/>
      <c r="D980" s="218"/>
      <c r="E980" s="218"/>
      <c r="F980" s="218"/>
      <c r="G980" s="218"/>
      <c r="H980" s="218"/>
      <c r="I980" s="218"/>
      <c r="J980" s="218"/>
      <c r="K980" s="218"/>
      <c r="L980" s="219"/>
      <c r="M980" s="218"/>
      <c r="N980" s="254"/>
      <c r="O980" s="255"/>
      <c r="P980" s="293" t="str">
        <f>IF(G980="R",IF(OR(AND(実績自動車一覧!H980=SUM(実績事業所!$B$2-1),3&lt;実績自動車一覧!I980),AND(実績自動車一覧!H980=実績事業所!$B$2,4&gt;実績自動車一覧!I980)),"新規",""),"")</f>
        <v/>
      </c>
      <c r="Q980" s="290"/>
      <c r="R980" s="259"/>
      <c r="S980" s="204"/>
      <c r="T980" s="84"/>
      <c r="U980" s="85"/>
      <c r="V980" s="86"/>
      <c r="W980" s="87"/>
      <c r="X980" s="87"/>
      <c r="Y980" s="106"/>
      <c r="Z980" s="16"/>
      <c r="AA980" s="15" t="str">
        <f t="shared" si="362"/>
        <v/>
      </c>
      <c r="AB980" s="15" t="str">
        <f t="shared" si="363"/>
        <v/>
      </c>
      <c r="AC980" s="14" t="str">
        <f t="shared" si="364"/>
        <v/>
      </c>
      <c r="AD980" s="6" t="e">
        <f t="shared" si="365"/>
        <v>#N/A</v>
      </c>
      <c r="AE980" s="6" t="e">
        <f t="shared" si="366"/>
        <v>#N/A</v>
      </c>
      <c r="AF980" s="6" t="e">
        <f t="shared" si="367"/>
        <v>#N/A</v>
      </c>
      <c r="AG980" s="6" t="str">
        <f t="shared" si="368"/>
        <v/>
      </c>
      <c r="AH980" s="6">
        <f t="shared" si="369"/>
        <v>1</v>
      </c>
      <c r="AI980" s="6" t="e">
        <f t="shared" si="370"/>
        <v>#N/A</v>
      </c>
      <c r="AJ980" s="6" t="e">
        <f t="shared" si="371"/>
        <v>#N/A</v>
      </c>
      <c r="AK980" s="6" t="e">
        <f t="shared" si="372"/>
        <v>#N/A</v>
      </c>
      <c r="AL980" s="6" t="e">
        <f t="shared" si="373"/>
        <v>#N/A</v>
      </c>
      <c r="AM980" s="7" t="str">
        <f t="shared" si="374"/>
        <v xml:space="preserve"> </v>
      </c>
      <c r="AN980" s="6" t="e">
        <f t="shared" si="375"/>
        <v>#N/A</v>
      </c>
      <c r="AO980" s="6"/>
      <c r="AP980" s="6"/>
      <c r="AQ980" s="6"/>
      <c r="AR980" s="6"/>
      <c r="AS980" s="6"/>
      <c r="AT980" s="6"/>
      <c r="AU980" s="6"/>
      <c r="AV980" s="6"/>
      <c r="AW980" s="6">
        <f t="shared" si="376"/>
        <v>0</v>
      </c>
      <c r="AX980" s="6" t="e">
        <f t="shared" si="377"/>
        <v>#N/A</v>
      </c>
      <c r="AY980" s="6" t="str">
        <f t="shared" si="378"/>
        <v/>
      </c>
      <c r="AZ980" s="6" t="str">
        <f t="shared" si="379"/>
        <v/>
      </c>
      <c r="BA980" s="6" t="str">
        <f t="shared" si="380"/>
        <v/>
      </c>
      <c r="BB980" s="6" t="str">
        <f t="shared" si="381"/>
        <v/>
      </c>
      <c r="BC980" s="40"/>
      <c r="BI980"/>
      <c r="CS980" s="286"/>
      <c r="CT980" s="288"/>
      <c r="CU980" s="331" t="str">
        <f t="shared" si="384"/>
        <v/>
      </c>
      <c r="CV980" s="1" t="str">
        <f t="shared" si="382"/>
        <v/>
      </c>
      <c r="CW980" s="1" t="str">
        <f t="shared" si="383"/>
        <v/>
      </c>
      <c r="CZ980" s="343" t="str">
        <f t="shared" si="385"/>
        <v/>
      </c>
    </row>
    <row r="981" spans="1:104" s="1" customFormat="1" ht="13.5" customHeight="1" x14ac:dyDescent="0.2">
      <c r="A981" s="61">
        <v>966</v>
      </c>
      <c r="B981" s="218"/>
      <c r="C981" s="218"/>
      <c r="D981" s="218"/>
      <c r="E981" s="218"/>
      <c r="F981" s="218"/>
      <c r="G981" s="218"/>
      <c r="H981" s="218"/>
      <c r="I981" s="218"/>
      <c r="J981" s="218"/>
      <c r="K981" s="218"/>
      <c r="L981" s="219"/>
      <c r="M981" s="218"/>
      <c r="N981" s="254"/>
      <c r="O981" s="255"/>
      <c r="P981" s="293" t="str">
        <f>IF(G981="R",IF(OR(AND(実績自動車一覧!H981=SUM(実績事業所!$B$2-1),3&lt;実績自動車一覧!I981),AND(実績自動車一覧!H981=実績事業所!$B$2,4&gt;実績自動車一覧!I981)),"新規",""),"")</f>
        <v/>
      </c>
      <c r="Q981" s="290"/>
      <c r="R981" s="259"/>
      <c r="S981" s="204"/>
      <c r="T981" s="84"/>
      <c r="U981" s="85"/>
      <c r="V981" s="86"/>
      <c r="W981" s="87"/>
      <c r="X981" s="87"/>
      <c r="Y981" s="106"/>
      <c r="Z981" s="16"/>
      <c r="AA981" s="15" t="str">
        <f t="shared" si="362"/>
        <v/>
      </c>
      <c r="AB981" s="15" t="str">
        <f t="shared" si="363"/>
        <v/>
      </c>
      <c r="AC981" s="14" t="str">
        <f t="shared" si="364"/>
        <v/>
      </c>
      <c r="AD981" s="6" t="e">
        <f t="shared" si="365"/>
        <v>#N/A</v>
      </c>
      <c r="AE981" s="6" t="e">
        <f t="shared" si="366"/>
        <v>#N/A</v>
      </c>
      <c r="AF981" s="6" t="e">
        <f t="shared" si="367"/>
        <v>#N/A</v>
      </c>
      <c r="AG981" s="6" t="str">
        <f t="shared" si="368"/>
        <v/>
      </c>
      <c r="AH981" s="6">
        <f t="shared" si="369"/>
        <v>1</v>
      </c>
      <c r="AI981" s="6" t="e">
        <f t="shared" si="370"/>
        <v>#N/A</v>
      </c>
      <c r="AJ981" s="6" t="e">
        <f t="shared" si="371"/>
        <v>#N/A</v>
      </c>
      <c r="AK981" s="6" t="e">
        <f t="shared" si="372"/>
        <v>#N/A</v>
      </c>
      <c r="AL981" s="6" t="e">
        <f t="shared" si="373"/>
        <v>#N/A</v>
      </c>
      <c r="AM981" s="7" t="str">
        <f t="shared" si="374"/>
        <v xml:space="preserve"> </v>
      </c>
      <c r="AN981" s="6" t="e">
        <f t="shared" si="375"/>
        <v>#N/A</v>
      </c>
      <c r="AO981" s="6"/>
      <c r="AP981" s="6"/>
      <c r="AQ981" s="6"/>
      <c r="AR981" s="6"/>
      <c r="AS981" s="6"/>
      <c r="AT981" s="6"/>
      <c r="AU981" s="6"/>
      <c r="AV981" s="6"/>
      <c r="AW981" s="6">
        <f t="shared" si="376"/>
        <v>0</v>
      </c>
      <c r="AX981" s="6" t="e">
        <f t="shared" si="377"/>
        <v>#N/A</v>
      </c>
      <c r="AY981" s="6" t="str">
        <f t="shared" si="378"/>
        <v/>
      </c>
      <c r="AZ981" s="6" t="str">
        <f t="shared" si="379"/>
        <v/>
      </c>
      <c r="BA981" s="6" t="str">
        <f t="shared" si="380"/>
        <v/>
      </c>
      <c r="BB981" s="6" t="str">
        <f t="shared" si="381"/>
        <v/>
      </c>
      <c r="BC981" s="40"/>
      <c r="BI981"/>
      <c r="CS981" s="286"/>
      <c r="CT981" s="288"/>
      <c r="CU981" s="331" t="str">
        <f t="shared" si="384"/>
        <v/>
      </c>
      <c r="CV981" s="1" t="str">
        <f t="shared" si="382"/>
        <v/>
      </c>
      <c r="CW981" s="1" t="str">
        <f t="shared" si="383"/>
        <v/>
      </c>
      <c r="CZ981" s="343" t="str">
        <f t="shared" si="385"/>
        <v/>
      </c>
    </row>
    <row r="982" spans="1:104" s="1" customFormat="1" ht="13.5" customHeight="1" x14ac:dyDescent="0.2">
      <c r="A982" s="61">
        <v>967</v>
      </c>
      <c r="B982" s="218"/>
      <c r="C982" s="218"/>
      <c r="D982" s="218"/>
      <c r="E982" s="218"/>
      <c r="F982" s="218"/>
      <c r="G982" s="218"/>
      <c r="H982" s="218"/>
      <c r="I982" s="218"/>
      <c r="J982" s="218"/>
      <c r="K982" s="218"/>
      <c r="L982" s="219"/>
      <c r="M982" s="218"/>
      <c r="N982" s="254"/>
      <c r="O982" s="255"/>
      <c r="P982" s="293" t="str">
        <f>IF(G982="R",IF(OR(AND(実績自動車一覧!H982=SUM(実績事業所!$B$2-1),3&lt;実績自動車一覧!I982),AND(実績自動車一覧!H982=実績事業所!$B$2,4&gt;実績自動車一覧!I982)),"新規",""),"")</f>
        <v/>
      </c>
      <c r="Q982" s="290"/>
      <c r="R982" s="259"/>
      <c r="S982" s="204"/>
      <c r="T982" s="84"/>
      <c r="U982" s="85"/>
      <c r="V982" s="86"/>
      <c r="W982" s="87"/>
      <c r="X982" s="87"/>
      <c r="Y982" s="106"/>
      <c r="Z982" s="16"/>
      <c r="AA982" s="15" t="str">
        <f t="shared" si="362"/>
        <v/>
      </c>
      <c r="AB982" s="15" t="str">
        <f t="shared" si="363"/>
        <v/>
      </c>
      <c r="AC982" s="14" t="str">
        <f t="shared" si="364"/>
        <v/>
      </c>
      <c r="AD982" s="6" t="e">
        <f t="shared" si="365"/>
        <v>#N/A</v>
      </c>
      <c r="AE982" s="6" t="e">
        <f t="shared" si="366"/>
        <v>#N/A</v>
      </c>
      <c r="AF982" s="6" t="e">
        <f t="shared" si="367"/>
        <v>#N/A</v>
      </c>
      <c r="AG982" s="6" t="str">
        <f t="shared" si="368"/>
        <v/>
      </c>
      <c r="AH982" s="6">
        <f t="shared" si="369"/>
        <v>1</v>
      </c>
      <c r="AI982" s="6" t="e">
        <f t="shared" si="370"/>
        <v>#N/A</v>
      </c>
      <c r="AJ982" s="6" t="e">
        <f t="shared" si="371"/>
        <v>#N/A</v>
      </c>
      <c r="AK982" s="6" t="e">
        <f t="shared" si="372"/>
        <v>#N/A</v>
      </c>
      <c r="AL982" s="6" t="e">
        <f t="shared" si="373"/>
        <v>#N/A</v>
      </c>
      <c r="AM982" s="7" t="str">
        <f t="shared" si="374"/>
        <v xml:space="preserve"> </v>
      </c>
      <c r="AN982" s="6" t="e">
        <f t="shared" si="375"/>
        <v>#N/A</v>
      </c>
      <c r="AO982" s="6"/>
      <c r="AP982" s="6"/>
      <c r="AQ982" s="6"/>
      <c r="AR982" s="6"/>
      <c r="AS982" s="6"/>
      <c r="AT982" s="6"/>
      <c r="AU982" s="6"/>
      <c r="AV982" s="6"/>
      <c r="AW982" s="6">
        <f t="shared" si="376"/>
        <v>0</v>
      </c>
      <c r="AX982" s="6" t="e">
        <f t="shared" si="377"/>
        <v>#N/A</v>
      </c>
      <c r="AY982" s="6" t="str">
        <f t="shared" si="378"/>
        <v/>
      </c>
      <c r="AZ982" s="6" t="str">
        <f t="shared" si="379"/>
        <v/>
      </c>
      <c r="BA982" s="6" t="str">
        <f t="shared" si="380"/>
        <v/>
      </c>
      <c r="BB982" s="6" t="str">
        <f t="shared" si="381"/>
        <v/>
      </c>
      <c r="BC982" s="40"/>
      <c r="BI982"/>
      <c r="CS982" s="286"/>
      <c r="CT982" s="288"/>
      <c r="CU982" s="331" t="str">
        <f t="shared" si="384"/>
        <v/>
      </c>
      <c r="CV982" s="1" t="str">
        <f t="shared" si="382"/>
        <v/>
      </c>
      <c r="CW982" s="1" t="str">
        <f t="shared" si="383"/>
        <v/>
      </c>
      <c r="CZ982" s="343" t="str">
        <f t="shared" si="385"/>
        <v/>
      </c>
    </row>
    <row r="983" spans="1:104" s="1" customFormat="1" ht="13.5" customHeight="1" x14ac:dyDescent="0.2">
      <c r="A983" s="61">
        <v>968</v>
      </c>
      <c r="B983" s="218"/>
      <c r="C983" s="218"/>
      <c r="D983" s="218"/>
      <c r="E983" s="218"/>
      <c r="F983" s="218"/>
      <c r="G983" s="218"/>
      <c r="H983" s="218"/>
      <c r="I983" s="218"/>
      <c r="J983" s="218"/>
      <c r="K983" s="218"/>
      <c r="L983" s="219"/>
      <c r="M983" s="218"/>
      <c r="N983" s="254"/>
      <c r="O983" s="255"/>
      <c r="P983" s="293" t="str">
        <f>IF(G983="R",IF(OR(AND(実績自動車一覧!H983=SUM(実績事業所!$B$2-1),3&lt;実績自動車一覧!I983),AND(実績自動車一覧!H983=実績事業所!$B$2,4&gt;実績自動車一覧!I983)),"新規",""),"")</f>
        <v/>
      </c>
      <c r="Q983" s="290"/>
      <c r="R983" s="259"/>
      <c r="S983" s="204"/>
      <c r="T983" s="84"/>
      <c r="U983" s="85"/>
      <c r="V983" s="86"/>
      <c r="W983" s="87"/>
      <c r="X983" s="87"/>
      <c r="Y983" s="106"/>
      <c r="Z983" s="16"/>
      <c r="AA983" s="15" t="str">
        <f t="shared" si="362"/>
        <v/>
      </c>
      <c r="AB983" s="15" t="str">
        <f t="shared" si="363"/>
        <v/>
      </c>
      <c r="AC983" s="14" t="str">
        <f t="shared" si="364"/>
        <v/>
      </c>
      <c r="AD983" s="6" t="e">
        <f t="shared" si="365"/>
        <v>#N/A</v>
      </c>
      <c r="AE983" s="6" t="e">
        <f t="shared" si="366"/>
        <v>#N/A</v>
      </c>
      <c r="AF983" s="6" t="e">
        <f t="shared" si="367"/>
        <v>#N/A</v>
      </c>
      <c r="AG983" s="6" t="str">
        <f t="shared" si="368"/>
        <v/>
      </c>
      <c r="AH983" s="6">
        <f t="shared" si="369"/>
        <v>1</v>
      </c>
      <c r="AI983" s="6" t="e">
        <f t="shared" si="370"/>
        <v>#N/A</v>
      </c>
      <c r="AJ983" s="6" t="e">
        <f t="shared" si="371"/>
        <v>#N/A</v>
      </c>
      <c r="AK983" s="6" t="e">
        <f t="shared" si="372"/>
        <v>#N/A</v>
      </c>
      <c r="AL983" s="6" t="e">
        <f t="shared" si="373"/>
        <v>#N/A</v>
      </c>
      <c r="AM983" s="7" t="str">
        <f t="shared" si="374"/>
        <v xml:space="preserve"> </v>
      </c>
      <c r="AN983" s="6" t="e">
        <f t="shared" si="375"/>
        <v>#N/A</v>
      </c>
      <c r="AO983" s="6"/>
      <c r="AP983" s="6"/>
      <c r="AQ983" s="6"/>
      <c r="AR983" s="6"/>
      <c r="AS983" s="6"/>
      <c r="AT983" s="6"/>
      <c r="AU983" s="6"/>
      <c r="AV983" s="6"/>
      <c r="AW983" s="6">
        <f t="shared" si="376"/>
        <v>0</v>
      </c>
      <c r="AX983" s="6" t="e">
        <f t="shared" si="377"/>
        <v>#N/A</v>
      </c>
      <c r="AY983" s="6" t="str">
        <f t="shared" si="378"/>
        <v/>
      </c>
      <c r="AZ983" s="6" t="str">
        <f t="shared" si="379"/>
        <v/>
      </c>
      <c r="BA983" s="6" t="str">
        <f t="shared" si="380"/>
        <v/>
      </c>
      <c r="BB983" s="6" t="str">
        <f t="shared" si="381"/>
        <v/>
      </c>
      <c r="BC983" s="40"/>
      <c r="BI983"/>
      <c r="CS983" s="286"/>
      <c r="CT983" s="288"/>
      <c r="CU983" s="331" t="str">
        <f t="shared" si="384"/>
        <v/>
      </c>
      <c r="CV983" s="1" t="str">
        <f t="shared" si="382"/>
        <v/>
      </c>
      <c r="CW983" s="1" t="str">
        <f t="shared" si="383"/>
        <v/>
      </c>
      <c r="CZ983" s="343" t="str">
        <f t="shared" si="385"/>
        <v/>
      </c>
    </row>
    <row r="984" spans="1:104" s="1" customFormat="1" ht="13.5" customHeight="1" x14ac:dyDescent="0.2">
      <c r="A984" s="61">
        <v>969</v>
      </c>
      <c r="B984" s="218"/>
      <c r="C984" s="218"/>
      <c r="D984" s="218"/>
      <c r="E984" s="218"/>
      <c r="F984" s="218"/>
      <c r="G984" s="218"/>
      <c r="H984" s="218"/>
      <c r="I984" s="218"/>
      <c r="J984" s="218"/>
      <c r="K984" s="218"/>
      <c r="L984" s="219"/>
      <c r="M984" s="218"/>
      <c r="N984" s="254"/>
      <c r="O984" s="255"/>
      <c r="P984" s="293" t="str">
        <f>IF(G984="R",IF(OR(AND(実績自動車一覧!H984=SUM(実績事業所!$B$2-1),3&lt;実績自動車一覧!I984),AND(実績自動車一覧!H984=実績事業所!$B$2,4&gt;実績自動車一覧!I984)),"新規",""),"")</f>
        <v/>
      </c>
      <c r="Q984" s="290"/>
      <c r="R984" s="259"/>
      <c r="S984" s="204"/>
      <c r="T984" s="84"/>
      <c r="U984" s="85"/>
      <c r="V984" s="86"/>
      <c r="W984" s="87"/>
      <c r="X984" s="87"/>
      <c r="Y984" s="106"/>
      <c r="Z984" s="16"/>
      <c r="AA984" s="15" t="str">
        <f t="shared" ref="AA984:AA1015" si="386">IF(Q984="","",Q984)</f>
        <v/>
      </c>
      <c r="AB984" s="15" t="str">
        <f t="shared" ref="AB984:AB1015" si="387">IF(R984="","",R984)</f>
        <v/>
      </c>
      <c r="AC984" s="14" t="str">
        <f t="shared" ref="AC984:AC1015" si="388">IF(ISBLANK(J984)=TRUE,"",IF(OR(ISBLANK(B984)=TRUE),1,""))</f>
        <v/>
      </c>
      <c r="AD984" s="6" t="e">
        <f t="shared" ref="AD984:AD1015" si="389">VLOOKUP(J984,$BD$17:$BG$23,2,FALSE)</f>
        <v>#N/A</v>
      </c>
      <c r="AE984" s="6" t="e">
        <f t="shared" ref="AE984:AE1015" si="390">VLOOKUP(J984,$BD$17:$BG$23,3,FALSE)</f>
        <v>#N/A</v>
      </c>
      <c r="AF984" s="6" t="e">
        <f t="shared" ref="AF984:AF1015" si="391">VLOOKUP(J984,$BD$17:$BG$23,4,FALSE)</f>
        <v>#N/A</v>
      </c>
      <c r="AG984" s="6" t="str">
        <f t="shared" ref="AG984:AG1015" si="392">IF(ISERROR(SEARCH("-",K984,1))=TRUE,ASC(UPPER(K984)),ASC(UPPER(LEFT(K984,SEARCH("-",K984,1)-1))))</f>
        <v/>
      </c>
      <c r="AH984" s="6">
        <f t="shared" ref="AH984:AH1015" si="393">IF(L984&gt;3500,L984/1000,1)</f>
        <v>1</v>
      </c>
      <c r="AI984" s="6" t="e">
        <f t="shared" ref="AI984:AI1015" si="394">IF(AF984=9,0,IF(L984&lt;=1700,1,IF(L984&lt;=2500,2,IF(L984&lt;=3500,3,4))))</f>
        <v>#N/A</v>
      </c>
      <c r="AJ984" s="6" t="e">
        <f t="shared" ref="AJ984:AJ1015" si="395">IF(AF984=5,0,IF(AF984=9,0,IF(L984&lt;=1700,1,IF(L984&lt;=2500,2,IF(L984&lt;=3500,3,4)))))</f>
        <v>#N/A</v>
      </c>
      <c r="AK984" s="6" t="e">
        <f t="shared" ref="AK984:AK1015" si="396">VLOOKUP(M984,$BL$17:$BM$27,2,FALSE)</f>
        <v>#N/A</v>
      </c>
      <c r="AL984" s="6" t="e">
        <f t="shared" ref="AL984:AL1015" si="397">VLOOKUP(AN984,排出係数表,9,FALSE)</f>
        <v>#N/A</v>
      </c>
      <c r="AM984" s="7" t="str">
        <f t="shared" ref="AM984:AM1015" si="398">IF(OR(ISBLANK(M984)=TRUE,ISBLANK(B984)=TRUE)," ",P984&amp;CONCATENATE(B984,AF984,AI984))</f>
        <v xml:space="preserve"> </v>
      </c>
      <c r="AN984" s="6" t="e">
        <f t="shared" ref="AN984:AN1015" si="399">CONCATENATE(AD984,AJ984,AK984,AG984)</f>
        <v>#N/A</v>
      </c>
      <c r="AO984" s="6"/>
      <c r="AP984" s="6"/>
      <c r="AQ984" s="6"/>
      <c r="AR984" s="6"/>
      <c r="AS984" s="6"/>
      <c r="AT984" s="6"/>
      <c r="AU984" s="6"/>
      <c r="AV984" s="6"/>
      <c r="AW984" s="6">
        <f t="shared" ref="AW984:AW1015" si="400">IF(AND(N984="なし",O984="なし"),0,IF(AND(N984="",O984=""),0,IF(AND(N984="",O984="なし"),0,IF(AND(N984="なし",O984=""),0,1))))</f>
        <v>0</v>
      </c>
      <c r="AX984" s="6" t="e">
        <f t="shared" ref="AX984:AX1015" si="401">VLOOKUP(AN984,排出係数表,8,FALSE)</f>
        <v>#N/A</v>
      </c>
      <c r="AY984" s="6" t="str">
        <f t="shared" ref="AY984:AY1015" si="402">IF(J984="","",VLOOKUP(J984,$BD$17:$BH$25,5,FALSE))</f>
        <v/>
      </c>
      <c r="AZ984" s="6" t="str">
        <f t="shared" ref="AZ984:AZ1015" si="403">IF(D984="","",VLOOKUP(CONCATENATE("A",LEFT(D984)),$BW$17:$BX$26,2,FALSE))</f>
        <v/>
      </c>
      <c r="BA984" s="6" t="str">
        <f t="shared" ref="BA984:BA1015" si="404">IF(AY984=AZ984,"",1)</f>
        <v/>
      </c>
      <c r="BB984" s="6" t="str">
        <f t="shared" ref="BB984:BB1015" si="405">CONCATENATE(C984,D984,E984,F984)</f>
        <v/>
      </c>
      <c r="BC984" s="40"/>
      <c r="BI984"/>
      <c r="CS984" s="286"/>
      <c r="CT984" s="288"/>
      <c r="CU984" s="331" t="str">
        <f t="shared" si="384"/>
        <v/>
      </c>
      <c r="CV984" s="1" t="str">
        <f t="shared" ref="CV984:CV1015" si="406">IF(P984="","",IF(P984="新規",P984&amp;CU984,IF(P984="減車",P984&amp;CU984,"")))</f>
        <v/>
      </c>
      <c r="CW984" s="1" t="str">
        <f t="shared" ref="CW984:CW1015" si="407">IF("新規"=P984,IF(OR(N984="あり",O984="あり(H17あり)",O984="あり(H17なし)"),"新規後付",""),IF("減車"=P984,IF(OR(N984="あり",O984="あり(H17あり)",O984="あり(H17なし)"),"減車後付",""),""))</f>
        <v/>
      </c>
      <c r="CZ984" s="343" t="str">
        <f t="shared" si="385"/>
        <v/>
      </c>
    </row>
    <row r="985" spans="1:104" s="1" customFormat="1" ht="13.5" customHeight="1" x14ac:dyDescent="0.2">
      <c r="A985" s="61">
        <v>970</v>
      </c>
      <c r="B985" s="218"/>
      <c r="C985" s="218"/>
      <c r="D985" s="218"/>
      <c r="E985" s="218"/>
      <c r="F985" s="218"/>
      <c r="G985" s="218"/>
      <c r="H985" s="218"/>
      <c r="I985" s="218"/>
      <c r="J985" s="218"/>
      <c r="K985" s="218"/>
      <c r="L985" s="219"/>
      <c r="M985" s="218"/>
      <c r="N985" s="254"/>
      <c r="O985" s="255"/>
      <c r="P985" s="293" t="str">
        <f>IF(G985="R",IF(OR(AND(実績自動車一覧!H985=SUM(実績事業所!$B$2-1),3&lt;実績自動車一覧!I985),AND(実績自動車一覧!H985=実績事業所!$B$2,4&gt;実績自動車一覧!I985)),"新規",""),"")</f>
        <v/>
      </c>
      <c r="Q985" s="290"/>
      <c r="R985" s="259"/>
      <c r="S985" s="204"/>
      <c r="T985" s="84"/>
      <c r="U985" s="85"/>
      <c r="V985" s="86"/>
      <c r="W985" s="87"/>
      <c r="X985" s="87"/>
      <c r="Y985" s="106"/>
      <c r="Z985" s="16"/>
      <c r="AA985" s="15" t="str">
        <f t="shared" si="386"/>
        <v/>
      </c>
      <c r="AB985" s="15" t="str">
        <f t="shared" si="387"/>
        <v/>
      </c>
      <c r="AC985" s="14" t="str">
        <f t="shared" si="388"/>
        <v/>
      </c>
      <c r="AD985" s="6" t="e">
        <f t="shared" si="389"/>
        <v>#N/A</v>
      </c>
      <c r="AE985" s="6" t="e">
        <f t="shared" si="390"/>
        <v>#N/A</v>
      </c>
      <c r="AF985" s="6" t="e">
        <f t="shared" si="391"/>
        <v>#N/A</v>
      </c>
      <c r="AG985" s="6" t="str">
        <f t="shared" si="392"/>
        <v/>
      </c>
      <c r="AH985" s="6">
        <f t="shared" si="393"/>
        <v>1</v>
      </c>
      <c r="AI985" s="6" t="e">
        <f t="shared" si="394"/>
        <v>#N/A</v>
      </c>
      <c r="AJ985" s="6" t="e">
        <f t="shared" si="395"/>
        <v>#N/A</v>
      </c>
      <c r="AK985" s="6" t="e">
        <f t="shared" si="396"/>
        <v>#N/A</v>
      </c>
      <c r="AL985" s="6" t="e">
        <f t="shared" si="397"/>
        <v>#N/A</v>
      </c>
      <c r="AM985" s="7" t="str">
        <f t="shared" si="398"/>
        <v xml:space="preserve"> </v>
      </c>
      <c r="AN985" s="6" t="e">
        <f t="shared" si="399"/>
        <v>#N/A</v>
      </c>
      <c r="AO985" s="6"/>
      <c r="AP985" s="6"/>
      <c r="AQ985" s="6"/>
      <c r="AR985" s="6"/>
      <c r="AS985" s="6"/>
      <c r="AT985" s="6"/>
      <c r="AU985" s="6"/>
      <c r="AV985" s="6"/>
      <c r="AW985" s="6">
        <f t="shared" si="400"/>
        <v>0</v>
      </c>
      <c r="AX985" s="6" t="e">
        <f t="shared" si="401"/>
        <v>#N/A</v>
      </c>
      <c r="AY985" s="6" t="str">
        <f t="shared" si="402"/>
        <v/>
      </c>
      <c r="AZ985" s="6" t="str">
        <f t="shared" si="403"/>
        <v/>
      </c>
      <c r="BA985" s="6" t="str">
        <f t="shared" si="404"/>
        <v/>
      </c>
      <c r="BB985" s="6" t="str">
        <f t="shared" si="405"/>
        <v/>
      </c>
      <c r="BC985" s="40"/>
      <c r="BI985"/>
      <c r="CS985" s="286"/>
      <c r="CT985" s="288"/>
      <c r="CU985" s="331" t="str">
        <f t="shared" si="384"/>
        <v/>
      </c>
      <c r="CV985" s="1" t="str">
        <f t="shared" si="406"/>
        <v/>
      </c>
      <c r="CW985" s="1" t="str">
        <f t="shared" si="407"/>
        <v/>
      </c>
      <c r="CZ985" s="343" t="str">
        <f t="shared" si="385"/>
        <v/>
      </c>
    </row>
    <row r="986" spans="1:104" s="1" customFormat="1" ht="13.5" customHeight="1" x14ac:dyDescent="0.2">
      <c r="A986" s="61">
        <v>971</v>
      </c>
      <c r="B986" s="218"/>
      <c r="C986" s="218"/>
      <c r="D986" s="218"/>
      <c r="E986" s="218"/>
      <c r="F986" s="218"/>
      <c r="G986" s="218"/>
      <c r="H986" s="218"/>
      <c r="I986" s="218"/>
      <c r="J986" s="218"/>
      <c r="K986" s="218"/>
      <c r="L986" s="219"/>
      <c r="M986" s="218"/>
      <c r="N986" s="254"/>
      <c r="O986" s="255"/>
      <c r="P986" s="293" t="str">
        <f>IF(G986="R",IF(OR(AND(実績自動車一覧!H986=SUM(実績事業所!$B$2-1),3&lt;実績自動車一覧!I986),AND(実績自動車一覧!H986=実績事業所!$B$2,4&gt;実績自動車一覧!I986)),"新規",""),"")</f>
        <v/>
      </c>
      <c r="Q986" s="290"/>
      <c r="R986" s="259"/>
      <c r="S986" s="204"/>
      <c r="T986" s="84"/>
      <c r="U986" s="85"/>
      <c r="V986" s="86"/>
      <c r="W986" s="87"/>
      <c r="X986" s="87"/>
      <c r="Y986" s="106"/>
      <c r="Z986" s="16"/>
      <c r="AA986" s="15" t="str">
        <f t="shared" si="386"/>
        <v/>
      </c>
      <c r="AB986" s="15" t="str">
        <f t="shared" si="387"/>
        <v/>
      </c>
      <c r="AC986" s="14" t="str">
        <f t="shared" si="388"/>
        <v/>
      </c>
      <c r="AD986" s="6" t="e">
        <f t="shared" si="389"/>
        <v>#N/A</v>
      </c>
      <c r="AE986" s="6" t="e">
        <f t="shared" si="390"/>
        <v>#N/A</v>
      </c>
      <c r="AF986" s="6" t="e">
        <f t="shared" si="391"/>
        <v>#N/A</v>
      </c>
      <c r="AG986" s="6" t="str">
        <f t="shared" si="392"/>
        <v/>
      </c>
      <c r="AH986" s="6">
        <f t="shared" si="393"/>
        <v>1</v>
      </c>
      <c r="AI986" s="6" t="e">
        <f t="shared" si="394"/>
        <v>#N/A</v>
      </c>
      <c r="AJ986" s="6" t="e">
        <f t="shared" si="395"/>
        <v>#N/A</v>
      </c>
      <c r="AK986" s="6" t="e">
        <f t="shared" si="396"/>
        <v>#N/A</v>
      </c>
      <c r="AL986" s="6" t="e">
        <f t="shared" si="397"/>
        <v>#N/A</v>
      </c>
      <c r="AM986" s="7" t="str">
        <f t="shared" si="398"/>
        <v xml:space="preserve"> </v>
      </c>
      <c r="AN986" s="6" t="e">
        <f t="shared" si="399"/>
        <v>#N/A</v>
      </c>
      <c r="AO986" s="6"/>
      <c r="AP986" s="6"/>
      <c r="AQ986" s="6"/>
      <c r="AR986" s="6"/>
      <c r="AS986" s="6"/>
      <c r="AT986" s="6"/>
      <c r="AU986" s="6"/>
      <c r="AV986" s="6"/>
      <c r="AW986" s="6">
        <f t="shared" si="400"/>
        <v>0</v>
      </c>
      <c r="AX986" s="6" t="e">
        <f t="shared" si="401"/>
        <v>#N/A</v>
      </c>
      <c r="AY986" s="6" t="str">
        <f t="shared" si="402"/>
        <v/>
      </c>
      <c r="AZ986" s="6" t="str">
        <f t="shared" si="403"/>
        <v/>
      </c>
      <c r="BA986" s="6" t="str">
        <f t="shared" si="404"/>
        <v/>
      </c>
      <c r="BB986" s="6" t="str">
        <f t="shared" si="405"/>
        <v/>
      </c>
      <c r="BC986" s="40"/>
      <c r="BI986"/>
      <c r="CS986" s="286"/>
      <c r="CT986" s="288"/>
      <c r="CU986" s="331" t="str">
        <f t="shared" si="384"/>
        <v/>
      </c>
      <c r="CV986" s="1" t="str">
        <f t="shared" si="406"/>
        <v/>
      </c>
      <c r="CW986" s="1" t="str">
        <f t="shared" si="407"/>
        <v/>
      </c>
      <c r="CZ986" s="343" t="str">
        <f t="shared" si="385"/>
        <v/>
      </c>
    </row>
    <row r="987" spans="1:104" s="1" customFormat="1" ht="13.5" customHeight="1" x14ac:dyDescent="0.2">
      <c r="A987" s="61">
        <v>972</v>
      </c>
      <c r="B987" s="218"/>
      <c r="C987" s="218"/>
      <c r="D987" s="218"/>
      <c r="E987" s="218"/>
      <c r="F987" s="218"/>
      <c r="G987" s="218"/>
      <c r="H987" s="218"/>
      <c r="I987" s="218"/>
      <c r="J987" s="218"/>
      <c r="K987" s="218"/>
      <c r="L987" s="219"/>
      <c r="M987" s="218"/>
      <c r="N987" s="254"/>
      <c r="O987" s="255"/>
      <c r="P987" s="293" t="str">
        <f>IF(G987="R",IF(OR(AND(実績自動車一覧!H987=SUM(実績事業所!$B$2-1),3&lt;実績自動車一覧!I987),AND(実績自動車一覧!H987=実績事業所!$B$2,4&gt;実績自動車一覧!I987)),"新規",""),"")</f>
        <v/>
      </c>
      <c r="Q987" s="290"/>
      <c r="R987" s="259"/>
      <c r="S987" s="204"/>
      <c r="T987" s="84"/>
      <c r="U987" s="85"/>
      <c r="V987" s="86"/>
      <c r="W987" s="87"/>
      <c r="X987" s="87"/>
      <c r="Y987" s="106"/>
      <c r="Z987" s="16"/>
      <c r="AA987" s="15" t="str">
        <f t="shared" si="386"/>
        <v/>
      </c>
      <c r="AB987" s="15" t="str">
        <f t="shared" si="387"/>
        <v/>
      </c>
      <c r="AC987" s="14" t="str">
        <f t="shared" si="388"/>
        <v/>
      </c>
      <c r="AD987" s="6" t="e">
        <f t="shared" si="389"/>
        <v>#N/A</v>
      </c>
      <c r="AE987" s="6" t="e">
        <f t="shared" si="390"/>
        <v>#N/A</v>
      </c>
      <c r="AF987" s="6" t="e">
        <f t="shared" si="391"/>
        <v>#N/A</v>
      </c>
      <c r="AG987" s="6" t="str">
        <f t="shared" si="392"/>
        <v/>
      </c>
      <c r="AH987" s="6">
        <f t="shared" si="393"/>
        <v>1</v>
      </c>
      <c r="AI987" s="6" t="e">
        <f t="shared" si="394"/>
        <v>#N/A</v>
      </c>
      <c r="AJ987" s="6" t="e">
        <f t="shared" si="395"/>
        <v>#N/A</v>
      </c>
      <c r="AK987" s="6" t="e">
        <f t="shared" si="396"/>
        <v>#N/A</v>
      </c>
      <c r="AL987" s="6" t="e">
        <f t="shared" si="397"/>
        <v>#N/A</v>
      </c>
      <c r="AM987" s="7" t="str">
        <f t="shared" si="398"/>
        <v xml:space="preserve"> </v>
      </c>
      <c r="AN987" s="6" t="e">
        <f t="shared" si="399"/>
        <v>#N/A</v>
      </c>
      <c r="AO987" s="6"/>
      <c r="AP987" s="6"/>
      <c r="AQ987" s="6"/>
      <c r="AR987" s="6"/>
      <c r="AS987" s="6"/>
      <c r="AT987" s="6"/>
      <c r="AU987" s="6"/>
      <c r="AV987" s="6"/>
      <c r="AW987" s="6">
        <f t="shared" si="400"/>
        <v>0</v>
      </c>
      <c r="AX987" s="6" t="e">
        <f t="shared" si="401"/>
        <v>#N/A</v>
      </c>
      <c r="AY987" s="6" t="str">
        <f t="shared" si="402"/>
        <v/>
      </c>
      <c r="AZ987" s="6" t="str">
        <f t="shared" si="403"/>
        <v/>
      </c>
      <c r="BA987" s="6" t="str">
        <f t="shared" si="404"/>
        <v/>
      </c>
      <c r="BB987" s="6" t="str">
        <f t="shared" si="405"/>
        <v/>
      </c>
      <c r="BC987" s="40"/>
      <c r="BI987"/>
      <c r="CS987" s="286"/>
      <c r="CT987" s="288"/>
      <c r="CU987" s="331" t="str">
        <f t="shared" si="384"/>
        <v/>
      </c>
      <c r="CV987" s="1" t="str">
        <f t="shared" si="406"/>
        <v/>
      </c>
      <c r="CW987" s="1" t="str">
        <f t="shared" si="407"/>
        <v/>
      </c>
      <c r="CZ987" s="343" t="str">
        <f t="shared" si="385"/>
        <v/>
      </c>
    </row>
    <row r="988" spans="1:104" s="1" customFormat="1" ht="13.5" customHeight="1" x14ac:dyDescent="0.2">
      <c r="A988" s="61">
        <v>973</v>
      </c>
      <c r="B988" s="218"/>
      <c r="C988" s="218"/>
      <c r="D988" s="218"/>
      <c r="E988" s="218"/>
      <c r="F988" s="218"/>
      <c r="G988" s="218"/>
      <c r="H988" s="218"/>
      <c r="I988" s="218"/>
      <c r="J988" s="218"/>
      <c r="K988" s="218"/>
      <c r="L988" s="219"/>
      <c r="M988" s="218"/>
      <c r="N988" s="254"/>
      <c r="O988" s="255"/>
      <c r="P988" s="293" t="str">
        <f>IF(G988="R",IF(OR(AND(実績自動車一覧!H988=SUM(実績事業所!$B$2-1),3&lt;実績自動車一覧!I988),AND(実績自動車一覧!H988=実績事業所!$B$2,4&gt;実績自動車一覧!I988)),"新規",""),"")</f>
        <v/>
      </c>
      <c r="Q988" s="290"/>
      <c r="R988" s="259"/>
      <c r="S988" s="204"/>
      <c r="T988" s="84"/>
      <c r="U988" s="85"/>
      <c r="V988" s="86"/>
      <c r="W988" s="87"/>
      <c r="X988" s="87"/>
      <c r="Y988" s="106"/>
      <c r="Z988" s="16"/>
      <c r="AA988" s="15" t="str">
        <f t="shared" si="386"/>
        <v/>
      </c>
      <c r="AB988" s="15" t="str">
        <f t="shared" si="387"/>
        <v/>
      </c>
      <c r="AC988" s="14" t="str">
        <f t="shared" si="388"/>
        <v/>
      </c>
      <c r="AD988" s="6" t="e">
        <f t="shared" si="389"/>
        <v>#N/A</v>
      </c>
      <c r="AE988" s="6" t="e">
        <f t="shared" si="390"/>
        <v>#N/A</v>
      </c>
      <c r="AF988" s="6" t="e">
        <f t="shared" si="391"/>
        <v>#N/A</v>
      </c>
      <c r="AG988" s="6" t="str">
        <f t="shared" si="392"/>
        <v/>
      </c>
      <c r="AH988" s="6">
        <f t="shared" si="393"/>
        <v>1</v>
      </c>
      <c r="AI988" s="6" t="e">
        <f t="shared" si="394"/>
        <v>#N/A</v>
      </c>
      <c r="AJ988" s="6" t="e">
        <f t="shared" si="395"/>
        <v>#N/A</v>
      </c>
      <c r="AK988" s="6" t="e">
        <f t="shared" si="396"/>
        <v>#N/A</v>
      </c>
      <c r="AL988" s="6" t="e">
        <f t="shared" si="397"/>
        <v>#N/A</v>
      </c>
      <c r="AM988" s="7" t="str">
        <f t="shared" si="398"/>
        <v xml:space="preserve"> </v>
      </c>
      <c r="AN988" s="6" t="e">
        <f t="shared" si="399"/>
        <v>#N/A</v>
      </c>
      <c r="AO988" s="6"/>
      <c r="AP988" s="6"/>
      <c r="AQ988" s="6"/>
      <c r="AR988" s="6"/>
      <c r="AS988" s="6"/>
      <c r="AT988" s="6"/>
      <c r="AU988" s="6"/>
      <c r="AV988" s="6"/>
      <c r="AW988" s="6">
        <f t="shared" si="400"/>
        <v>0</v>
      </c>
      <c r="AX988" s="6" t="e">
        <f t="shared" si="401"/>
        <v>#N/A</v>
      </c>
      <c r="AY988" s="6" t="str">
        <f t="shared" si="402"/>
        <v/>
      </c>
      <c r="AZ988" s="6" t="str">
        <f t="shared" si="403"/>
        <v/>
      </c>
      <c r="BA988" s="6" t="str">
        <f t="shared" si="404"/>
        <v/>
      </c>
      <c r="BB988" s="6" t="str">
        <f t="shared" si="405"/>
        <v/>
      </c>
      <c r="BC988" s="40"/>
      <c r="BI988"/>
      <c r="CS988" s="286"/>
      <c r="CT988" s="288"/>
      <c r="CU988" s="331" t="str">
        <f t="shared" si="384"/>
        <v/>
      </c>
      <c r="CV988" s="1" t="str">
        <f t="shared" si="406"/>
        <v/>
      </c>
      <c r="CW988" s="1" t="str">
        <f t="shared" si="407"/>
        <v/>
      </c>
      <c r="CZ988" s="343" t="str">
        <f t="shared" si="385"/>
        <v/>
      </c>
    </row>
    <row r="989" spans="1:104" s="1" customFormat="1" ht="13.5" customHeight="1" x14ac:dyDescent="0.2">
      <c r="A989" s="61">
        <v>974</v>
      </c>
      <c r="B989" s="218"/>
      <c r="C989" s="218"/>
      <c r="D989" s="218"/>
      <c r="E989" s="218"/>
      <c r="F989" s="218"/>
      <c r="G989" s="218"/>
      <c r="H989" s="218"/>
      <c r="I989" s="218"/>
      <c r="J989" s="218"/>
      <c r="K989" s="218"/>
      <c r="L989" s="219"/>
      <c r="M989" s="218"/>
      <c r="N989" s="254"/>
      <c r="O989" s="255"/>
      <c r="P989" s="293" t="str">
        <f>IF(G989="R",IF(OR(AND(実績自動車一覧!H989=SUM(実績事業所!$B$2-1),3&lt;実績自動車一覧!I989),AND(実績自動車一覧!H989=実績事業所!$B$2,4&gt;実績自動車一覧!I989)),"新規",""),"")</f>
        <v/>
      </c>
      <c r="Q989" s="290"/>
      <c r="R989" s="259"/>
      <c r="S989" s="204"/>
      <c r="T989" s="84"/>
      <c r="U989" s="85"/>
      <c r="V989" s="86"/>
      <c r="W989" s="87"/>
      <c r="X989" s="87"/>
      <c r="Y989" s="106"/>
      <c r="Z989" s="16"/>
      <c r="AA989" s="15" t="str">
        <f t="shared" si="386"/>
        <v/>
      </c>
      <c r="AB989" s="15" t="str">
        <f t="shared" si="387"/>
        <v/>
      </c>
      <c r="AC989" s="14" t="str">
        <f t="shared" si="388"/>
        <v/>
      </c>
      <c r="AD989" s="6" t="e">
        <f t="shared" si="389"/>
        <v>#N/A</v>
      </c>
      <c r="AE989" s="6" t="e">
        <f t="shared" si="390"/>
        <v>#N/A</v>
      </c>
      <c r="AF989" s="6" t="e">
        <f t="shared" si="391"/>
        <v>#N/A</v>
      </c>
      <c r="AG989" s="6" t="str">
        <f t="shared" si="392"/>
        <v/>
      </c>
      <c r="AH989" s="6">
        <f t="shared" si="393"/>
        <v>1</v>
      </c>
      <c r="AI989" s="6" t="e">
        <f t="shared" si="394"/>
        <v>#N/A</v>
      </c>
      <c r="AJ989" s="6" t="e">
        <f t="shared" si="395"/>
        <v>#N/A</v>
      </c>
      <c r="AK989" s="6" t="e">
        <f t="shared" si="396"/>
        <v>#N/A</v>
      </c>
      <c r="AL989" s="6" t="e">
        <f t="shared" si="397"/>
        <v>#N/A</v>
      </c>
      <c r="AM989" s="7" t="str">
        <f t="shared" si="398"/>
        <v xml:space="preserve"> </v>
      </c>
      <c r="AN989" s="6" t="e">
        <f t="shared" si="399"/>
        <v>#N/A</v>
      </c>
      <c r="AO989" s="6"/>
      <c r="AP989" s="6"/>
      <c r="AQ989" s="6"/>
      <c r="AR989" s="6"/>
      <c r="AS989" s="6"/>
      <c r="AT989" s="6"/>
      <c r="AU989" s="6"/>
      <c r="AV989" s="6"/>
      <c r="AW989" s="6">
        <f t="shared" si="400"/>
        <v>0</v>
      </c>
      <c r="AX989" s="6" t="e">
        <f t="shared" si="401"/>
        <v>#N/A</v>
      </c>
      <c r="AY989" s="6" t="str">
        <f t="shared" si="402"/>
        <v/>
      </c>
      <c r="AZ989" s="6" t="str">
        <f t="shared" si="403"/>
        <v/>
      </c>
      <c r="BA989" s="6" t="str">
        <f t="shared" si="404"/>
        <v/>
      </c>
      <c r="BB989" s="6" t="str">
        <f t="shared" si="405"/>
        <v/>
      </c>
      <c r="BC989" s="40"/>
      <c r="BI989"/>
      <c r="CS989" s="286"/>
      <c r="CT989" s="288"/>
      <c r="CU989" s="331" t="str">
        <f t="shared" si="384"/>
        <v/>
      </c>
      <c r="CV989" s="1" t="str">
        <f t="shared" si="406"/>
        <v/>
      </c>
      <c r="CW989" s="1" t="str">
        <f t="shared" si="407"/>
        <v/>
      </c>
      <c r="CZ989" s="343" t="str">
        <f t="shared" si="385"/>
        <v/>
      </c>
    </row>
    <row r="990" spans="1:104" s="1" customFormat="1" ht="13.5" customHeight="1" x14ac:dyDescent="0.2">
      <c r="A990" s="61">
        <v>975</v>
      </c>
      <c r="B990" s="218"/>
      <c r="C990" s="218"/>
      <c r="D990" s="218"/>
      <c r="E990" s="218"/>
      <c r="F990" s="218"/>
      <c r="G990" s="218"/>
      <c r="H990" s="218"/>
      <c r="I990" s="218"/>
      <c r="J990" s="218"/>
      <c r="K990" s="218"/>
      <c r="L990" s="219"/>
      <c r="M990" s="218"/>
      <c r="N990" s="254"/>
      <c r="O990" s="255"/>
      <c r="P990" s="293" t="str">
        <f>IF(G990="R",IF(OR(AND(実績自動車一覧!H990=SUM(実績事業所!$B$2-1),3&lt;実績自動車一覧!I990),AND(実績自動車一覧!H990=実績事業所!$B$2,4&gt;実績自動車一覧!I990)),"新規",""),"")</f>
        <v/>
      </c>
      <c r="Q990" s="290"/>
      <c r="R990" s="259"/>
      <c r="S990" s="204"/>
      <c r="T990" s="84"/>
      <c r="U990" s="85"/>
      <c r="V990" s="86"/>
      <c r="W990" s="87"/>
      <c r="X990" s="87"/>
      <c r="Y990" s="106"/>
      <c r="Z990" s="16"/>
      <c r="AA990" s="15" t="str">
        <f t="shared" si="386"/>
        <v/>
      </c>
      <c r="AB990" s="15" t="str">
        <f t="shared" si="387"/>
        <v/>
      </c>
      <c r="AC990" s="14" t="str">
        <f t="shared" si="388"/>
        <v/>
      </c>
      <c r="AD990" s="6" t="e">
        <f t="shared" si="389"/>
        <v>#N/A</v>
      </c>
      <c r="AE990" s="6" t="e">
        <f t="shared" si="390"/>
        <v>#N/A</v>
      </c>
      <c r="AF990" s="6" t="e">
        <f t="shared" si="391"/>
        <v>#N/A</v>
      </c>
      <c r="AG990" s="6" t="str">
        <f t="shared" si="392"/>
        <v/>
      </c>
      <c r="AH990" s="6">
        <f t="shared" si="393"/>
        <v>1</v>
      </c>
      <c r="AI990" s="6" t="e">
        <f t="shared" si="394"/>
        <v>#N/A</v>
      </c>
      <c r="AJ990" s="6" t="e">
        <f t="shared" si="395"/>
        <v>#N/A</v>
      </c>
      <c r="AK990" s="6" t="e">
        <f t="shared" si="396"/>
        <v>#N/A</v>
      </c>
      <c r="AL990" s="6" t="e">
        <f t="shared" si="397"/>
        <v>#N/A</v>
      </c>
      <c r="AM990" s="7" t="str">
        <f t="shared" si="398"/>
        <v xml:space="preserve"> </v>
      </c>
      <c r="AN990" s="6" t="e">
        <f t="shared" si="399"/>
        <v>#N/A</v>
      </c>
      <c r="AO990" s="6"/>
      <c r="AP990" s="6"/>
      <c r="AQ990" s="6"/>
      <c r="AR990" s="6"/>
      <c r="AS990" s="6"/>
      <c r="AT990" s="6"/>
      <c r="AU990" s="6"/>
      <c r="AV990" s="6"/>
      <c r="AW990" s="6">
        <f t="shared" si="400"/>
        <v>0</v>
      </c>
      <c r="AX990" s="6" t="e">
        <f t="shared" si="401"/>
        <v>#N/A</v>
      </c>
      <c r="AY990" s="6" t="str">
        <f t="shared" si="402"/>
        <v/>
      </c>
      <c r="AZ990" s="6" t="str">
        <f t="shared" si="403"/>
        <v/>
      </c>
      <c r="BA990" s="6" t="str">
        <f t="shared" si="404"/>
        <v/>
      </c>
      <c r="BB990" s="6" t="str">
        <f t="shared" si="405"/>
        <v/>
      </c>
      <c r="BC990" s="40"/>
      <c r="BI990"/>
      <c r="CS990" s="286"/>
      <c r="CT990" s="288"/>
      <c r="CU990" s="331" t="str">
        <f t="shared" si="384"/>
        <v/>
      </c>
      <c r="CV990" s="1" t="str">
        <f t="shared" si="406"/>
        <v/>
      </c>
      <c r="CW990" s="1" t="str">
        <f t="shared" si="407"/>
        <v/>
      </c>
      <c r="CZ990" s="343" t="str">
        <f t="shared" si="385"/>
        <v/>
      </c>
    </row>
    <row r="991" spans="1:104" s="1" customFormat="1" ht="13.5" customHeight="1" x14ac:dyDescent="0.2">
      <c r="A991" s="61">
        <v>976</v>
      </c>
      <c r="B991" s="218"/>
      <c r="C991" s="218"/>
      <c r="D991" s="218"/>
      <c r="E991" s="218"/>
      <c r="F991" s="218"/>
      <c r="G991" s="218"/>
      <c r="H991" s="218"/>
      <c r="I991" s="218"/>
      <c r="J991" s="218"/>
      <c r="K991" s="218"/>
      <c r="L991" s="219"/>
      <c r="M991" s="218"/>
      <c r="N991" s="254"/>
      <c r="O991" s="255"/>
      <c r="P991" s="293" t="str">
        <f>IF(G991="R",IF(OR(AND(実績自動車一覧!H991=SUM(実績事業所!$B$2-1),3&lt;実績自動車一覧!I991),AND(実績自動車一覧!H991=実績事業所!$B$2,4&gt;実績自動車一覧!I991)),"新規",""),"")</f>
        <v/>
      </c>
      <c r="Q991" s="290"/>
      <c r="R991" s="259"/>
      <c r="S991" s="204"/>
      <c r="T991" s="84"/>
      <c r="U991" s="85"/>
      <c r="V991" s="86"/>
      <c r="W991" s="87"/>
      <c r="X991" s="87"/>
      <c r="Y991" s="106"/>
      <c r="Z991" s="16"/>
      <c r="AA991" s="15" t="str">
        <f t="shared" si="386"/>
        <v/>
      </c>
      <c r="AB991" s="15" t="str">
        <f t="shared" si="387"/>
        <v/>
      </c>
      <c r="AC991" s="14" t="str">
        <f t="shared" si="388"/>
        <v/>
      </c>
      <c r="AD991" s="6" t="e">
        <f t="shared" si="389"/>
        <v>#N/A</v>
      </c>
      <c r="AE991" s="6" t="e">
        <f t="shared" si="390"/>
        <v>#N/A</v>
      </c>
      <c r="AF991" s="6" t="e">
        <f t="shared" si="391"/>
        <v>#N/A</v>
      </c>
      <c r="AG991" s="6" t="str">
        <f t="shared" si="392"/>
        <v/>
      </c>
      <c r="AH991" s="6">
        <f t="shared" si="393"/>
        <v>1</v>
      </c>
      <c r="AI991" s="6" t="e">
        <f t="shared" si="394"/>
        <v>#N/A</v>
      </c>
      <c r="AJ991" s="6" t="e">
        <f t="shared" si="395"/>
        <v>#N/A</v>
      </c>
      <c r="AK991" s="6" t="e">
        <f t="shared" si="396"/>
        <v>#N/A</v>
      </c>
      <c r="AL991" s="6" t="e">
        <f t="shared" si="397"/>
        <v>#N/A</v>
      </c>
      <c r="AM991" s="7" t="str">
        <f t="shared" si="398"/>
        <v xml:space="preserve"> </v>
      </c>
      <c r="AN991" s="6" t="e">
        <f t="shared" si="399"/>
        <v>#N/A</v>
      </c>
      <c r="AO991" s="6"/>
      <c r="AP991" s="6"/>
      <c r="AQ991" s="6"/>
      <c r="AR991" s="6"/>
      <c r="AS991" s="6"/>
      <c r="AT991" s="6"/>
      <c r="AU991" s="6"/>
      <c r="AV991" s="6"/>
      <c r="AW991" s="6">
        <f t="shared" si="400"/>
        <v>0</v>
      </c>
      <c r="AX991" s="6" t="e">
        <f t="shared" si="401"/>
        <v>#N/A</v>
      </c>
      <c r="AY991" s="6" t="str">
        <f t="shared" si="402"/>
        <v/>
      </c>
      <c r="AZ991" s="6" t="str">
        <f t="shared" si="403"/>
        <v/>
      </c>
      <c r="BA991" s="6" t="str">
        <f t="shared" si="404"/>
        <v/>
      </c>
      <c r="BB991" s="6" t="str">
        <f t="shared" si="405"/>
        <v/>
      </c>
      <c r="BC991" s="40"/>
      <c r="BI991"/>
      <c r="CS991" s="286"/>
      <c r="CT991" s="288"/>
      <c r="CU991" s="331" t="str">
        <f t="shared" si="384"/>
        <v/>
      </c>
      <c r="CV991" s="1" t="str">
        <f t="shared" si="406"/>
        <v/>
      </c>
      <c r="CW991" s="1" t="str">
        <f t="shared" si="407"/>
        <v/>
      </c>
      <c r="CZ991" s="343" t="str">
        <f t="shared" si="385"/>
        <v/>
      </c>
    </row>
    <row r="992" spans="1:104" s="1" customFormat="1" ht="13.5" customHeight="1" x14ac:dyDescent="0.2">
      <c r="A992" s="61">
        <v>977</v>
      </c>
      <c r="B992" s="218"/>
      <c r="C992" s="218"/>
      <c r="D992" s="218"/>
      <c r="E992" s="218"/>
      <c r="F992" s="218"/>
      <c r="G992" s="218"/>
      <c r="H992" s="218"/>
      <c r="I992" s="218"/>
      <c r="J992" s="218"/>
      <c r="K992" s="218"/>
      <c r="L992" s="219"/>
      <c r="M992" s="218"/>
      <c r="N992" s="254"/>
      <c r="O992" s="255"/>
      <c r="P992" s="293" t="str">
        <f>IF(G992="R",IF(OR(AND(実績自動車一覧!H992=SUM(実績事業所!$B$2-1),3&lt;実績自動車一覧!I992),AND(実績自動車一覧!H992=実績事業所!$B$2,4&gt;実績自動車一覧!I992)),"新規",""),"")</f>
        <v/>
      </c>
      <c r="Q992" s="290"/>
      <c r="R992" s="259"/>
      <c r="S992" s="204"/>
      <c r="T992" s="84"/>
      <c r="U992" s="85"/>
      <c r="V992" s="86"/>
      <c r="W992" s="87"/>
      <c r="X992" s="87"/>
      <c r="Y992" s="106"/>
      <c r="Z992" s="16"/>
      <c r="AA992" s="15" t="str">
        <f t="shared" si="386"/>
        <v/>
      </c>
      <c r="AB992" s="15" t="str">
        <f t="shared" si="387"/>
        <v/>
      </c>
      <c r="AC992" s="14" t="str">
        <f t="shared" si="388"/>
        <v/>
      </c>
      <c r="AD992" s="6" t="e">
        <f t="shared" si="389"/>
        <v>#N/A</v>
      </c>
      <c r="AE992" s="6" t="e">
        <f t="shared" si="390"/>
        <v>#N/A</v>
      </c>
      <c r="AF992" s="6" t="e">
        <f t="shared" si="391"/>
        <v>#N/A</v>
      </c>
      <c r="AG992" s="6" t="str">
        <f t="shared" si="392"/>
        <v/>
      </c>
      <c r="AH992" s="6">
        <f t="shared" si="393"/>
        <v>1</v>
      </c>
      <c r="AI992" s="6" t="e">
        <f t="shared" si="394"/>
        <v>#N/A</v>
      </c>
      <c r="AJ992" s="6" t="e">
        <f t="shared" si="395"/>
        <v>#N/A</v>
      </c>
      <c r="AK992" s="6" t="e">
        <f t="shared" si="396"/>
        <v>#N/A</v>
      </c>
      <c r="AL992" s="6" t="e">
        <f t="shared" si="397"/>
        <v>#N/A</v>
      </c>
      <c r="AM992" s="7" t="str">
        <f t="shared" si="398"/>
        <v xml:space="preserve"> </v>
      </c>
      <c r="AN992" s="6" t="e">
        <f t="shared" si="399"/>
        <v>#N/A</v>
      </c>
      <c r="AO992" s="6"/>
      <c r="AP992" s="6"/>
      <c r="AQ992" s="6"/>
      <c r="AR992" s="6"/>
      <c r="AS992" s="6"/>
      <c r="AT992" s="6"/>
      <c r="AU992" s="6"/>
      <c r="AV992" s="6"/>
      <c r="AW992" s="6">
        <f t="shared" si="400"/>
        <v>0</v>
      </c>
      <c r="AX992" s="6" t="e">
        <f t="shared" si="401"/>
        <v>#N/A</v>
      </c>
      <c r="AY992" s="6" t="str">
        <f t="shared" si="402"/>
        <v/>
      </c>
      <c r="AZ992" s="6" t="str">
        <f t="shared" si="403"/>
        <v/>
      </c>
      <c r="BA992" s="6" t="str">
        <f t="shared" si="404"/>
        <v/>
      </c>
      <c r="BB992" s="6" t="str">
        <f t="shared" si="405"/>
        <v/>
      </c>
      <c r="BC992" s="40"/>
      <c r="BI992"/>
      <c r="CS992" s="286"/>
      <c r="CT992" s="288"/>
      <c r="CU992" s="331" t="str">
        <f t="shared" si="384"/>
        <v/>
      </c>
      <c r="CV992" s="1" t="str">
        <f t="shared" si="406"/>
        <v/>
      </c>
      <c r="CW992" s="1" t="str">
        <f t="shared" si="407"/>
        <v/>
      </c>
      <c r="CZ992" s="343" t="str">
        <f t="shared" si="385"/>
        <v/>
      </c>
    </row>
    <row r="993" spans="1:104" s="1" customFormat="1" ht="13.5" customHeight="1" x14ac:dyDescent="0.2">
      <c r="A993" s="61">
        <v>978</v>
      </c>
      <c r="B993" s="218"/>
      <c r="C993" s="218"/>
      <c r="D993" s="218"/>
      <c r="E993" s="218"/>
      <c r="F993" s="218"/>
      <c r="G993" s="218"/>
      <c r="H993" s="218"/>
      <c r="I993" s="218"/>
      <c r="J993" s="218"/>
      <c r="K993" s="218"/>
      <c r="L993" s="219"/>
      <c r="M993" s="218"/>
      <c r="N993" s="254"/>
      <c r="O993" s="255"/>
      <c r="P993" s="293" t="str">
        <f>IF(G993="R",IF(OR(AND(実績自動車一覧!H993=SUM(実績事業所!$B$2-1),3&lt;実績自動車一覧!I993),AND(実績自動車一覧!H993=実績事業所!$B$2,4&gt;実績自動車一覧!I993)),"新規",""),"")</f>
        <v/>
      </c>
      <c r="Q993" s="290"/>
      <c r="R993" s="259"/>
      <c r="S993" s="204"/>
      <c r="T993" s="84"/>
      <c r="U993" s="85"/>
      <c r="V993" s="86"/>
      <c r="W993" s="87"/>
      <c r="X993" s="87"/>
      <c r="Y993" s="106"/>
      <c r="Z993" s="16"/>
      <c r="AA993" s="15" t="str">
        <f t="shared" si="386"/>
        <v/>
      </c>
      <c r="AB993" s="15" t="str">
        <f t="shared" si="387"/>
        <v/>
      </c>
      <c r="AC993" s="14" t="str">
        <f t="shared" si="388"/>
        <v/>
      </c>
      <c r="AD993" s="6" t="e">
        <f t="shared" si="389"/>
        <v>#N/A</v>
      </c>
      <c r="AE993" s="6" t="e">
        <f t="shared" si="390"/>
        <v>#N/A</v>
      </c>
      <c r="AF993" s="6" t="e">
        <f t="shared" si="391"/>
        <v>#N/A</v>
      </c>
      <c r="AG993" s="6" t="str">
        <f t="shared" si="392"/>
        <v/>
      </c>
      <c r="AH993" s="6">
        <f t="shared" si="393"/>
        <v>1</v>
      </c>
      <c r="AI993" s="6" t="e">
        <f t="shared" si="394"/>
        <v>#N/A</v>
      </c>
      <c r="AJ993" s="6" t="e">
        <f t="shared" si="395"/>
        <v>#N/A</v>
      </c>
      <c r="AK993" s="6" t="e">
        <f t="shared" si="396"/>
        <v>#N/A</v>
      </c>
      <c r="AL993" s="6" t="e">
        <f t="shared" si="397"/>
        <v>#N/A</v>
      </c>
      <c r="AM993" s="7" t="str">
        <f t="shared" si="398"/>
        <v xml:space="preserve"> </v>
      </c>
      <c r="AN993" s="6" t="e">
        <f t="shared" si="399"/>
        <v>#N/A</v>
      </c>
      <c r="AO993" s="6"/>
      <c r="AP993" s="6"/>
      <c r="AQ993" s="6"/>
      <c r="AR993" s="6"/>
      <c r="AS993" s="6"/>
      <c r="AT993" s="6"/>
      <c r="AU993" s="6"/>
      <c r="AV993" s="6"/>
      <c r="AW993" s="6">
        <f t="shared" si="400"/>
        <v>0</v>
      </c>
      <c r="AX993" s="6" t="e">
        <f t="shared" si="401"/>
        <v>#N/A</v>
      </c>
      <c r="AY993" s="6" t="str">
        <f t="shared" si="402"/>
        <v/>
      </c>
      <c r="AZ993" s="6" t="str">
        <f t="shared" si="403"/>
        <v/>
      </c>
      <c r="BA993" s="6" t="str">
        <f t="shared" si="404"/>
        <v/>
      </c>
      <c r="BB993" s="6" t="str">
        <f t="shared" si="405"/>
        <v/>
      </c>
      <c r="BC993" s="40"/>
      <c r="BI993"/>
      <c r="CS993" s="286"/>
      <c r="CT993" s="288"/>
      <c r="CU993" s="331" t="str">
        <f t="shared" si="384"/>
        <v/>
      </c>
      <c r="CV993" s="1" t="str">
        <f t="shared" si="406"/>
        <v/>
      </c>
      <c r="CW993" s="1" t="str">
        <f t="shared" si="407"/>
        <v/>
      </c>
      <c r="CZ993" s="343" t="str">
        <f t="shared" si="385"/>
        <v/>
      </c>
    </row>
    <row r="994" spans="1:104" s="1" customFormat="1" ht="13.5" customHeight="1" x14ac:dyDescent="0.2">
      <c r="A994" s="61">
        <v>979</v>
      </c>
      <c r="B994" s="218"/>
      <c r="C994" s="218"/>
      <c r="D994" s="218"/>
      <c r="E994" s="218"/>
      <c r="F994" s="218"/>
      <c r="G994" s="218"/>
      <c r="H994" s="218"/>
      <c r="I994" s="218"/>
      <c r="J994" s="218"/>
      <c r="K994" s="218"/>
      <c r="L994" s="219"/>
      <c r="M994" s="218"/>
      <c r="N994" s="254"/>
      <c r="O994" s="255"/>
      <c r="P994" s="293" t="str">
        <f>IF(G994="R",IF(OR(AND(実績自動車一覧!H994=SUM(実績事業所!$B$2-1),3&lt;実績自動車一覧!I994),AND(実績自動車一覧!H994=実績事業所!$B$2,4&gt;実績自動車一覧!I994)),"新規",""),"")</f>
        <v/>
      </c>
      <c r="Q994" s="290"/>
      <c r="R994" s="259"/>
      <c r="S994" s="204"/>
      <c r="T994" s="84"/>
      <c r="U994" s="85"/>
      <c r="V994" s="86"/>
      <c r="W994" s="87"/>
      <c r="X994" s="87"/>
      <c r="Y994" s="106"/>
      <c r="Z994" s="16"/>
      <c r="AA994" s="15" t="str">
        <f t="shared" si="386"/>
        <v/>
      </c>
      <c r="AB994" s="15" t="str">
        <f t="shared" si="387"/>
        <v/>
      </c>
      <c r="AC994" s="14" t="str">
        <f t="shared" si="388"/>
        <v/>
      </c>
      <c r="AD994" s="6" t="e">
        <f t="shared" si="389"/>
        <v>#N/A</v>
      </c>
      <c r="AE994" s="6" t="e">
        <f t="shared" si="390"/>
        <v>#N/A</v>
      </c>
      <c r="AF994" s="6" t="e">
        <f t="shared" si="391"/>
        <v>#N/A</v>
      </c>
      <c r="AG994" s="6" t="str">
        <f t="shared" si="392"/>
        <v/>
      </c>
      <c r="AH994" s="6">
        <f t="shared" si="393"/>
        <v>1</v>
      </c>
      <c r="AI994" s="6" t="e">
        <f t="shared" si="394"/>
        <v>#N/A</v>
      </c>
      <c r="AJ994" s="6" t="e">
        <f t="shared" si="395"/>
        <v>#N/A</v>
      </c>
      <c r="AK994" s="6" t="e">
        <f t="shared" si="396"/>
        <v>#N/A</v>
      </c>
      <c r="AL994" s="6" t="e">
        <f t="shared" si="397"/>
        <v>#N/A</v>
      </c>
      <c r="AM994" s="7" t="str">
        <f t="shared" si="398"/>
        <v xml:space="preserve"> </v>
      </c>
      <c r="AN994" s="6" t="e">
        <f t="shared" si="399"/>
        <v>#N/A</v>
      </c>
      <c r="AO994" s="6"/>
      <c r="AP994" s="6"/>
      <c r="AQ994" s="6"/>
      <c r="AR994" s="6"/>
      <c r="AS994" s="6"/>
      <c r="AT994" s="6"/>
      <c r="AU994" s="6"/>
      <c r="AV994" s="6"/>
      <c r="AW994" s="6">
        <f t="shared" si="400"/>
        <v>0</v>
      </c>
      <c r="AX994" s="6" t="e">
        <f t="shared" si="401"/>
        <v>#N/A</v>
      </c>
      <c r="AY994" s="6" t="str">
        <f t="shared" si="402"/>
        <v/>
      </c>
      <c r="AZ994" s="6" t="str">
        <f t="shared" si="403"/>
        <v/>
      </c>
      <c r="BA994" s="6" t="str">
        <f t="shared" si="404"/>
        <v/>
      </c>
      <c r="BB994" s="6" t="str">
        <f t="shared" si="405"/>
        <v/>
      </c>
      <c r="BC994" s="40"/>
      <c r="BI994"/>
      <c r="CS994" s="286"/>
      <c r="CT994" s="288"/>
      <c r="CU994" s="331" t="str">
        <f t="shared" si="384"/>
        <v/>
      </c>
      <c r="CV994" s="1" t="str">
        <f t="shared" si="406"/>
        <v/>
      </c>
      <c r="CW994" s="1" t="str">
        <f t="shared" si="407"/>
        <v/>
      </c>
      <c r="CZ994" s="343" t="str">
        <f t="shared" si="385"/>
        <v/>
      </c>
    </row>
    <row r="995" spans="1:104" s="1" customFormat="1" ht="13.5" customHeight="1" x14ac:dyDescent="0.2">
      <c r="A995" s="61">
        <v>980</v>
      </c>
      <c r="B995" s="218"/>
      <c r="C995" s="218"/>
      <c r="D995" s="218"/>
      <c r="E995" s="218"/>
      <c r="F995" s="218"/>
      <c r="G995" s="218"/>
      <c r="H995" s="218"/>
      <c r="I995" s="218"/>
      <c r="J995" s="218"/>
      <c r="K995" s="218"/>
      <c r="L995" s="219"/>
      <c r="M995" s="218"/>
      <c r="N995" s="254"/>
      <c r="O995" s="255"/>
      <c r="P995" s="293" t="str">
        <f>IF(G995="R",IF(OR(AND(実績自動車一覧!H995=SUM(実績事業所!$B$2-1),3&lt;実績自動車一覧!I995),AND(実績自動車一覧!H995=実績事業所!$B$2,4&gt;実績自動車一覧!I995)),"新規",""),"")</f>
        <v/>
      </c>
      <c r="Q995" s="290"/>
      <c r="R995" s="259"/>
      <c r="S995" s="204"/>
      <c r="T995" s="84"/>
      <c r="U995" s="85"/>
      <c r="V995" s="86"/>
      <c r="W995" s="87"/>
      <c r="X995" s="87"/>
      <c r="Y995" s="106"/>
      <c r="Z995" s="16"/>
      <c r="AA995" s="15" t="str">
        <f t="shared" si="386"/>
        <v/>
      </c>
      <c r="AB995" s="15" t="str">
        <f t="shared" si="387"/>
        <v/>
      </c>
      <c r="AC995" s="14" t="str">
        <f t="shared" si="388"/>
        <v/>
      </c>
      <c r="AD995" s="6" t="e">
        <f t="shared" si="389"/>
        <v>#N/A</v>
      </c>
      <c r="AE995" s="6" t="e">
        <f t="shared" si="390"/>
        <v>#N/A</v>
      </c>
      <c r="AF995" s="6" t="e">
        <f t="shared" si="391"/>
        <v>#N/A</v>
      </c>
      <c r="AG995" s="6" t="str">
        <f t="shared" si="392"/>
        <v/>
      </c>
      <c r="AH995" s="6">
        <f t="shared" si="393"/>
        <v>1</v>
      </c>
      <c r="AI995" s="6" t="e">
        <f t="shared" si="394"/>
        <v>#N/A</v>
      </c>
      <c r="AJ995" s="6" t="e">
        <f t="shared" si="395"/>
        <v>#N/A</v>
      </c>
      <c r="AK995" s="6" t="e">
        <f t="shared" si="396"/>
        <v>#N/A</v>
      </c>
      <c r="AL995" s="6" t="e">
        <f t="shared" si="397"/>
        <v>#N/A</v>
      </c>
      <c r="AM995" s="7" t="str">
        <f t="shared" si="398"/>
        <v xml:space="preserve"> </v>
      </c>
      <c r="AN995" s="6" t="e">
        <f t="shared" si="399"/>
        <v>#N/A</v>
      </c>
      <c r="AO995" s="6"/>
      <c r="AP995" s="6"/>
      <c r="AQ995" s="6"/>
      <c r="AR995" s="6"/>
      <c r="AS995" s="6"/>
      <c r="AT995" s="6"/>
      <c r="AU995" s="6"/>
      <c r="AV995" s="6"/>
      <c r="AW995" s="6">
        <f t="shared" si="400"/>
        <v>0</v>
      </c>
      <c r="AX995" s="6" t="e">
        <f t="shared" si="401"/>
        <v>#N/A</v>
      </c>
      <c r="AY995" s="6" t="str">
        <f t="shared" si="402"/>
        <v/>
      </c>
      <c r="AZ995" s="6" t="str">
        <f t="shared" si="403"/>
        <v/>
      </c>
      <c r="BA995" s="6" t="str">
        <f t="shared" si="404"/>
        <v/>
      </c>
      <c r="BB995" s="6" t="str">
        <f t="shared" si="405"/>
        <v/>
      </c>
      <c r="BC995" s="40"/>
      <c r="BI995"/>
      <c r="CS995" s="286"/>
      <c r="CT995" s="288"/>
      <c r="CU995" s="331" t="str">
        <f t="shared" si="384"/>
        <v/>
      </c>
      <c r="CV995" s="1" t="str">
        <f t="shared" si="406"/>
        <v/>
      </c>
      <c r="CW995" s="1" t="str">
        <f t="shared" si="407"/>
        <v/>
      </c>
      <c r="CZ995" s="343" t="str">
        <f t="shared" si="385"/>
        <v/>
      </c>
    </row>
    <row r="996" spans="1:104" s="1" customFormat="1" ht="13.5" customHeight="1" x14ac:dyDescent="0.2">
      <c r="A996" s="61">
        <v>981</v>
      </c>
      <c r="B996" s="218"/>
      <c r="C996" s="218"/>
      <c r="D996" s="218"/>
      <c r="E996" s="218"/>
      <c r="F996" s="218"/>
      <c r="G996" s="218"/>
      <c r="H996" s="218"/>
      <c r="I996" s="218"/>
      <c r="J996" s="218"/>
      <c r="K996" s="218"/>
      <c r="L996" s="219"/>
      <c r="M996" s="218"/>
      <c r="N996" s="254"/>
      <c r="O996" s="255"/>
      <c r="P996" s="293" t="str">
        <f>IF(G996="R",IF(OR(AND(実績自動車一覧!H996=SUM(実績事業所!$B$2-1),3&lt;実績自動車一覧!I996),AND(実績自動車一覧!H996=実績事業所!$B$2,4&gt;実績自動車一覧!I996)),"新規",""),"")</f>
        <v/>
      </c>
      <c r="Q996" s="290"/>
      <c r="R996" s="259"/>
      <c r="S996" s="204"/>
      <c r="T996" s="84"/>
      <c r="U996" s="85"/>
      <c r="V996" s="86"/>
      <c r="W996" s="87"/>
      <c r="X996" s="87"/>
      <c r="Y996" s="106"/>
      <c r="Z996" s="16"/>
      <c r="AA996" s="15" t="str">
        <f t="shared" si="386"/>
        <v/>
      </c>
      <c r="AB996" s="15" t="str">
        <f t="shared" si="387"/>
        <v/>
      </c>
      <c r="AC996" s="14" t="str">
        <f t="shared" si="388"/>
        <v/>
      </c>
      <c r="AD996" s="6" t="e">
        <f t="shared" si="389"/>
        <v>#N/A</v>
      </c>
      <c r="AE996" s="6" t="e">
        <f t="shared" si="390"/>
        <v>#N/A</v>
      </c>
      <c r="AF996" s="6" t="e">
        <f t="shared" si="391"/>
        <v>#N/A</v>
      </c>
      <c r="AG996" s="6" t="str">
        <f t="shared" si="392"/>
        <v/>
      </c>
      <c r="AH996" s="6">
        <f t="shared" si="393"/>
        <v>1</v>
      </c>
      <c r="AI996" s="6" t="e">
        <f t="shared" si="394"/>
        <v>#N/A</v>
      </c>
      <c r="AJ996" s="6" t="e">
        <f t="shared" si="395"/>
        <v>#N/A</v>
      </c>
      <c r="AK996" s="6" t="e">
        <f t="shared" si="396"/>
        <v>#N/A</v>
      </c>
      <c r="AL996" s="6" t="e">
        <f t="shared" si="397"/>
        <v>#N/A</v>
      </c>
      <c r="AM996" s="7" t="str">
        <f t="shared" si="398"/>
        <v xml:space="preserve"> </v>
      </c>
      <c r="AN996" s="6" t="e">
        <f t="shared" si="399"/>
        <v>#N/A</v>
      </c>
      <c r="AO996" s="6"/>
      <c r="AP996" s="6"/>
      <c r="AQ996" s="6"/>
      <c r="AR996" s="6"/>
      <c r="AS996" s="6"/>
      <c r="AT996" s="6"/>
      <c r="AU996" s="6"/>
      <c r="AV996" s="6"/>
      <c r="AW996" s="6">
        <f t="shared" si="400"/>
        <v>0</v>
      </c>
      <c r="AX996" s="6" t="e">
        <f t="shared" si="401"/>
        <v>#N/A</v>
      </c>
      <c r="AY996" s="6" t="str">
        <f t="shared" si="402"/>
        <v/>
      </c>
      <c r="AZ996" s="6" t="str">
        <f t="shared" si="403"/>
        <v/>
      </c>
      <c r="BA996" s="6" t="str">
        <f t="shared" si="404"/>
        <v/>
      </c>
      <c r="BB996" s="6" t="str">
        <f t="shared" si="405"/>
        <v/>
      </c>
      <c r="BC996" s="40"/>
      <c r="BI996"/>
      <c r="CS996" s="286"/>
      <c r="CT996" s="288"/>
      <c r="CU996" s="331" t="str">
        <f t="shared" si="384"/>
        <v/>
      </c>
      <c r="CV996" s="1" t="str">
        <f t="shared" si="406"/>
        <v/>
      </c>
      <c r="CW996" s="1" t="str">
        <f t="shared" si="407"/>
        <v/>
      </c>
      <c r="CZ996" s="343" t="str">
        <f t="shared" si="385"/>
        <v/>
      </c>
    </row>
    <row r="997" spans="1:104" s="1" customFormat="1" ht="13.5" customHeight="1" x14ac:dyDescent="0.2">
      <c r="A997" s="61">
        <v>982</v>
      </c>
      <c r="B997" s="218"/>
      <c r="C997" s="218"/>
      <c r="D997" s="218"/>
      <c r="E997" s="218"/>
      <c r="F997" s="218"/>
      <c r="G997" s="218"/>
      <c r="H997" s="218"/>
      <c r="I997" s="218"/>
      <c r="J997" s="218"/>
      <c r="K997" s="218"/>
      <c r="L997" s="219"/>
      <c r="M997" s="218"/>
      <c r="N997" s="254"/>
      <c r="O997" s="255"/>
      <c r="P997" s="293" t="str">
        <f>IF(G997="R",IF(OR(AND(実績自動車一覧!H997=SUM(実績事業所!$B$2-1),3&lt;実績自動車一覧!I997),AND(実績自動車一覧!H997=実績事業所!$B$2,4&gt;実績自動車一覧!I997)),"新規",""),"")</f>
        <v/>
      </c>
      <c r="Q997" s="290"/>
      <c r="R997" s="259"/>
      <c r="S997" s="204"/>
      <c r="T997" s="84"/>
      <c r="U997" s="85"/>
      <c r="V997" s="86"/>
      <c r="W997" s="87"/>
      <c r="X997" s="87"/>
      <c r="Y997" s="106"/>
      <c r="Z997" s="16"/>
      <c r="AA997" s="15" t="str">
        <f t="shared" si="386"/>
        <v/>
      </c>
      <c r="AB997" s="15" t="str">
        <f t="shared" si="387"/>
        <v/>
      </c>
      <c r="AC997" s="14" t="str">
        <f t="shared" si="388"/>
        <v/>
      </c>
      <c r="AD997" s="6" t="e">
        <f t="shared" si="389"/>
        <v>#N/A</v>
      </c>
      <c r="AE997" s="6" t="e">
        <f t="shared" si="390"/>
        <v>#N/A</v>
      </c>
      <c r="AF997" s="6" t="e">
        <f t="shared" si="391"/>
        <v>#N/A</v>
      </c>
      <c r="AG997" s="6" t="str">
        <f t="shared" si="392"/>
        <v/>
      </c>
      <c r="AH997" s="6">
        <f t="shared" si="393"/>
        <v>1</v>
      </c>
      <c r="AI997" s="6" t="e">
        <f t="shared" si="394"/>
        <v>#N/A</v>
      </c>
      <c r="AJ997" s="6" t="e">
        <f t="shared" si="395"/>
        <v>#N/A</v>
      </c>
      <c r="AK997" s="6" t="e">
        <f t="shared" si="396"/>
        <v>#N/A</v>
      </c>
      <c r="AL997" s="6" t="e">
        <f t="shared" si="397"/>
        <v>#N/A</v>
      </c>
      <c r="AM997" s="7" t="str">
        <f t="shared" si="398"/>
        <v xml:space="preserve"> </v>
      </c>
      <c r="AN997" s="6" t="e">
        <f t="shared" si="399"/>
        <v>#N/A</v>
      </c>
      <c r="AO997" s="6"/>
      <c r="AP997" s="6"/>
      <c r="AQ997" s="6"/>
      <c r="AR997" s="6"/>
      <c r="AS997" s="6"/>
      <c r="AT997" s="6"/>
      <c r="AU997" s="6"/>
      <c r="AV997" s="6"/>
      <c r="AW997" s="6">
        <f t="shared" si="400"/>
        <v>0</v>
      </c>
      <c r="AX997" s="6" t="e">
        <f t="shared" si="401"/>
        <v>#N/A</v>
      </c>
      <c r="AY997" s="6" t="str">
        <f t="shared" si="402"/>
        <v/>
      </c>
      <c r="AZ997" s="6" t="str">
        <f t="shared" si="403"/>
        <v/>
      </c>
      <c r="BA997" s="6" t="str">
        <f t="shared" si="404"/>
        <v/>
      </c>
      <c r="BB997" s="6" t="str">
        <f t="shared" si="405"/>
        <v/>
      </c>
      <c r="BC997" s="40"/>
      <c r="BI997"/>
      <c r="CS997" s="286"/>
      <c r="CT997" s="288"/>
      <c r="CU997" s="331" t="str">
        <f t="shared" si="384"/>
        <v/>
      </c>
      <c r="CV997" s="1" t="str">
        <f t="shared" si="406"/>
        <v/>
      </c>
      <c r="CW997" s="1" t="str">
        <f t="shared" si="407"/>
        <v/>
      </c>
      <c r="CZ997" s="343" t="str">
        <f t="shared" si="385"/>
        <v/>
      </c>
    </row>
    <row r="998" spans="1:104" s="1" customFormat="1" ht="13.5" customHeight="1" x14ac:dyDescent="0.2">
      <c r="A998" s="61">
        <v>983</v>
      </c>
      <c r="B998" s="218"/>
      <c r="C998" s="218"/>
      <c r="D998" s="218"/>
      <c r="E998" s="218"/>
      <c r="F998" s="218"/>
      <c r="G998" s="218"/>
      <c r="H998" s="218"/>
      <c r="I998" s="218"/>
      <c r="J998" s="218"/>
      <c r="K998" s="218"/>
      <c r="L998" s="219"/>
      <c r="M998" s="218"/>
      <c r="N998" s="254"/>
      <c r="O998" s="255"/>
      <c r="P998" s="293" t="str">
        <f>IF(G998="R",IF(OR(AND(実績自動車一覧!H998=SUM(実績事業所!$B$2-1),3&lt;実績自動車一覧!I998),AND(実績自動車一覧!H998=実績事業所!$B$2,4&gt;実績自動車一覧!I998)),"新規",""),"")</f>
        <v/>
      </c>
      <c r="Q998" s="290"/>
      <c r="R998" s="259"/>
      <c r="S998" s="204"/>
      <c r="T998" s="84"/>
      <c r="U998" s="85"/>
      <c r="V998" s="86"/>
      <c r="W998" s="87"/>
      <c r="X998" s="87"/>
      <c r="Y998" s="106"/>
      <c r="Z998" s="16"/>
      <c r="AA998" s="15" t="str">
        <f t="shared" si="386"/>
        <v/>
      </c>
      <c r="AB998" s="15" t="str">
        <f t="shared" si="387"/>
        <v/>
      </c>
      <c r="AC998" s="14" t="str">
        <f t="shared" si="388"/>
        <v/>
      </c>
      <c r="AD998" s="6" t="e">
        <f t="shared" si="389"/>
        <v>#N/A</v>
      </c>
      <c r="AE998" s="6" t="e">
        <f t="shared" si="390"/>
        <v>#N/A</v>
      </c>
      <c r="AF998" s="6" t="e">
        <f t="shared" si="391"/>
        <v>#N/A</v>
      </c>
      <c r="AG998" s="6" t="str">
        <f t="shared" si="392"/>
        <v/>
      </c>
      <c r="AH998" s="6">
        <f t="shared" si="393"/>
        <v>1</v>
      </c>
      <c r="AI998" s="6" t="e">
        <f t="shared" si="394"/>
        <v>#N/A</v>
      </c>
      <c r="AJ998" s="6" t="e">
        <f t="shared" si="395"/>
        <v>#N/A</v>
      </c>
      <c r="AK998" s="6" t="e">
        <f t="shared" si="396"/>
        <v>#N/A</v>
      </c>
      <c r="AL998" s="6" t="e">
        <f t="shared" si="397"/>
        <v>#N/A</v>
      </c>
      <c r="AM998" s="7" t="str">
        <f t="shared" si="398"/>
        <v xml:space="preserve"> </v>
      </c>
      <c r="AN998" s="6" t="e">
        <f t="shared" si="399"/>
        <v>#N/A</v>
      </c>
      <c r="AO998" s="6"/>
      <c r="AP998" s="6"/>
      <c r="AQ998" s="6"/>
      <c r="AR998" s="6"/>
      <c r="AS998" s="6"/>
      <c r="AT998" s="6"/>
      <c r="AU998" s="6"/>
      <c r="AV998" s="6"/>
      <c r="AW998" s="6">
        <f t="shared" si="400"/>
        <v>0</v>
      </c>
      <c r="AX998" s="6" t="e">
        <f t="shared" si="401"/>
        <v>#N/A</v>
      </c>
      <c r="AY998" s="6" t="str">
        <f t="shared" si="402"/>
        <v/>
      </c>
      <c r="AZ998" s="6" t="str">
        <f t="shared" si="403"/>
        <v/>
      </c>
      <c r="BA998" s="6" t="str">
        <f t="shared" si="404"/>
        <v/>
      </c>
      <c r="BB998" s="6" t="str">
        <f t="shared" si="405"/>
        <v/>
      </c>
      <c r="BC998" s="40"/>
      <c r="BI998"/>
      <c r="CS998" s="286"/>
      <c r="CT998" s="288"/>
      <c r="CU998" s="331" t="str">
        <f t="shared" si="384"/>
        <v/>
      </c>
      <c r="CV998" s="1" t="str">
        <f t="shared" si="406"/>
        <v/>
      </c>
      <c r="CW998" s="1" t="str">
        <f t="shared" si="407"/>
        <v/>
      </c>
      <c r="CZ998" s="343" t="str">
        <f t="shared" si="385"/>
        <v/>
      </c>
    </row>
    <row r="999" spans="1:104" s="1" customFormat="1" ht="13.5" customHeight="1" x14ac:dyDescent="0.2">
      <c r="A999" s="61">
        <v>984</v>
      </c>
      <c r="B999" s="218"/>
      <c r="C999" s="218"/>
      <c r="D999" s="218"/>
      <c r="E999" s="218"/>
      <c r="F999" s="218"/>
      <c r="G999" s="218"/>
      <c r="H999" s="218"/>
      <c r="I999" s="218"/>
      <c r="J999" s="218"/>
      <c r="K999" s="218"/>
      <c r="L999" s="219"/>
      <c r="M999" s="218"/>
      <c r="N999" s="254"/>
      <c r="O999" s="255"/>
      <c r="P999" s="293" t="str">
        <f>IF(G999="R",IF(OR(AND(実績自動車一覧!H999=SUM(実績事業所!$B$2-1),3&lt;実績自動車一覧!I999),AND(実績自動車一覧!H999=実績事業所!$B$2,4&gt;実績自動車一覧!I999)),"新規",""),"")</f>
        <v/>
      </c>
      <c r="Q999" s="290"/>
      <c r="R999" s="259"/>
      <c r="S999" s="204"/>
      <c r="T999" s="84"/>
      <c r="U999" s="85"/>
      <c r="V999" s="86"/>
      <c r="W999" s="87"/>
      <c r="X999" s="87"/>
      <c r="Y999" s="106"/>
      <c r="Z999" s="16"/>
      <c r="AA999" s="15" t="str">
        <f t="shared" si="386"/>
        <v/>
      </c>
      <c r="AB999" s="15" t="str">
        <f t="shared" si="387"/>
        <v/>
      </c>
      <c r="AC999" s="14" t="str">
        <f t="shared" si="388"/>
        <v/>
      </c>
      <c r="AD999" s="6" t="e">
        <f t="shared" si="389"/>
        <v>#N/A</v>
      </c>
      <c r="AE999" s="6" t="e">
        <f t="shared" si="390"/>
        <v>#N/A</v>
      </c>
      <c r="AF999" s="6" t="e">
        <f t="shared" si="391"/>
        <v>#N/A</v>
      </c>
      <c r="AG999" s="6" t="str">
        <f t="shared" si="392"/>
        <v/>
      </c>
      <c r="AH999" s="6">
        <f t="shared" si="393"/>
        <v>1</v>
      </c>
      <c r="AI999" s="6" t="e">
        <f t="shared" si="394"/>
        <v>#N/A</v>
      </c>
      <c r="AJ999" s="6" t="e">
        <f t="shared" si="395"/>
        <v>#N/A</v>
      </c>
      <c r="AK999" s="6" t="e">
        <f t="shared" si="396"/>
        <v>#N/A</v>
      </c>
      <c r="AL999" s="6" t="e">
        <f t="shared" si="397"/>
        <v>#N/A</v>
      </c>
      <c r="AM999" s="7" t="str">
        <f t="shared" si="398"/>
        <v xml:space="preserve"> </v>
      </c>
      <c r="AN999" s="6" t="e">
        <f t="shared" si="399"/>
        <v>#N/A</v>
      </c>
      <c r="AO999" s="6"/>
      <c r="AP999" s="6"/>
      <c r="AQ999" s="6"/>
      <c r="AR999" s="6"/>
      <c r="AS999" s="6"/>
      <c r="AT999" s="6"/>
      <c r="AU999" s="6"/>
      <c r="AV999" s="6"/>
      <c r="AW999" s="6">
        <f t="shared" si="400"/>
        <v>0</v>
      </c>
      <c r="AX999" s="6" t="e">
        <f t="shared" si="401"/>
        <v>#N/A</v>
      </c>
      <c r="AY999" s="6" t="str">
        <f t="shared" si="402"/>
        <v/>
      </c>
      <c r="AZ999" s="6" t="str">
        <f t="shared" si="403"/>
        <v/>
      </c>
      <c r="BA999" s="6" t="str">
        <f t="shared" si="404"/>
        <v/>
      </c>
      <c r="BB999" s="6" t="str">
        <f t="shared" si="405"/>
        <v/>
      </c>
      <c r="BC999" s="40"/>
      <c r="BI999"/>
      <c r="CS999" s="286"/>
      <c r="CT999" s="288"/>
      <c r="CU999" s="331" t="str">
        <f t="shared" si="384"/>
        <v/>
      </c>
      <c r="CV999" s="1" t="str">
        <f t="shared" si="406"/>
        <v/>
      </c>
      <c r="CW999" s="1" t="str">
        <f t="shared" si="407"/>
        <v/>
      </c>
      <c r="CZ999" s="343" t="str">
        <f t="shared" si="385"/>
        <v/>
      </c>
    </row>
    <row r="1000" spans="1:104" s="1" customFormat="1" ht="13.5" customHeight="1" x14ac:dyDescent="0.2">
      <c r="A1000" s="61">
        <v>985</v>
      </c>
      <c r="B1000" s="218"/>
      <c r="C1000" s="218"/>
      <c r="D1000" s="218"/>
      <c r="E1000" s="218"/>
      <c r="F1000" s="218"/>
      <c r="G1000" s="218"/>
      <c r="H1000" s="218"/>
      <c r="I1000" s="218"/>
      <c r="J1000" s="218"/>
      <c r="K1000" s="218"/>
      <c r="L1000" s="219"/>
      <c r="M1000" s="218"/>
      <c r="N1000" s="254"/>
      <c r="O1000" s="255"/>
      <c r="P1000" s="293" t="str">
        <f>IF(G1000="R",IF(OR(AND(実績自動車一覧!H1000=SUM(実績事業所!$B$2-1),3&lt;実績自動車一覧!I1000),AND(実績自動車一覧!H1000=実績事業所!$B$2,4&gt;実績自動車一覧!I1000)),"新規",""),"")</f>
        <v/>
      </c>
      <c r="Q1000" s="290"/>
      <c r="R1000" s="259"/>
      <c r="S1000" s="204"/>
      <c r="T1000" s="84"/>
      <c r="U1000" s="85"/>
      <c r="V1000" s="86"/>
      <c r="W1000" s="87"/>
      <c r="X1000" s="87"/>
      <c r="Y1000" s="106"/>
      <c r="Z1000" s="16"/>
      <c r="AA1000" s="15" t="str">
        <f t="shared" si="386"/>
        <v/>
      </c>
      <c r="AB1000" s="15" t="str">
        <f t="shared" si="387"/>
        <v/>
      </c>
      <c r="AC1000" s="14" t="str">
        <f t="shared" si="388"/>
        <v/>
      </c>
      <c r="AD1000" s="6" t="e">
        <f t="shared" si="389"/>
        <v>#N/A</v>
      </c>
      <c r="AE1000" s="6" t="e">
        <f t="shared" si="390"/>
        <v>#N/A</v>
      </c>
      <c r="AF1000" s="6" t="e">
        <f t="shared" si="391"/>
        <v>#N/A</v>
      </c>
      <c r="AG1000" s="6" t="str">
        <f t="shared" si="392"/>
        <v/>
      </c>
      <c r="AH1000" s="6">
        <f t="shared" si="393"/>
        <v>1</v>
      </c>
      <c r="AI1000" s="6" t="e">
        <f t="shared" si="394"/>
        <v>#N/A</v>
      </c>
      <c r="AJ1000" s="6" t="e">
        <f t="shared" si="395"/>
        <v>#N/A</v>
      </c>
      <c r="AK1000" s="6" t="e">
        <f t="shared" si="396"/>
        <v>#N/A</v>
      </c>
      <c r="AL1000" s="6" t="e">
        <f t="shared" si="397"/>
        <v>#N/A</v>
      </c>
      <c r="AM1000" s="7" t="str">
        <f t="shared" si="398"/>
        <v xml:space="preserve"> </v>
      </c>
      <c r="AN1000" s="6" t="e">
        <f t="shared" si="399"/>
        <v>#N/A</v>
      </c>
      <c r="AO1000" s="6"/>
      <c r="AP1000" s="6"/>
      <c r="AQ1000" s="6"/>
      <c r="AR1000" s="6"/>
      <c r="AS1000" s="6"/>
      <c r="AT1000" s="6"/>
      <c r="AU1000" s="6"/>
      <c r="AV1000" s="6"/>
      <c r="AW1000" s="6">
        <f t="shared" si="400"/>
        <v>0</v>
      </c>
      <c r="AX1000" s="6" t="e">
        <f t="shared" si="401"/>
        <v>#N/A</v>
      </c>
      <c r="AY1000" s="6" t="str">
        <f t="shared" si="402"/>
        <v/>
      </c>
      <c r="AZ1000" s="6" t="str">
        <f t="shared" si="403"/>
        <v/>
      </c>
      <c r="BA1000" s="6" t="str">
        <f t="shared" si="404"/>
        <v/>
      </c>
      <c r="BB1000" s="6" t="str">
        <f t="shared" si="405"/>
        <v/>
      </c>
      <c r="BC1000" s="40"/>
      <c r="BI1000"/>
      <c r="CS1000" s="286"/>
      <c r="CT1000" s="288"/>
      <c r="CU1000" s="331" t="str">
        <f t="shared" si="384"/>
        <v/>
      </c>
      <c r="CV1000" s="1" t="str">
        <f t="shared" si="406"/>
        <v/>
      </c>
      <c r="CW1000" s="1" t="str">
        <f t="shared" si="407"/>
        <v/>
      </c>
      <c r="CZ1000" s="343" t="str">
        <f t="shared" si="385"/>
        <v/>
      </c>
    </row>
    <row r="1001" spans="1:104" s="1" customFormat="1" ht="13.5" customHeight="1" x14ac:dyDescent="0.2">
      <c r="A1001" s="61">
        <v>986</v>
      </c>
      <c r="B1001" s="218"/>
      <c r="C1001" s="218"/>
      <c r="D1001" s="218"/>
      <c r="E1001" s="218"/>
      <c r="F1001" s="218"/>
      <c r="G1001" s="218"/>
      <c r="H1001" s="218"/>
      <c r="I1001" s="218"/>
      <c r="J1001" s="218"/>
      <c r="K1001" s="218"/>
      <c r="L1001" s="219"/>
      <c r="M1001" s="218"/>
      <c r="N1001" s="254"/>
      <c r="O1001" s="255"/>
      <c r="P1001" s="293" t="str">
        <f>IF(G1001="R",IF(OR(AND(実績自動車一覧!H1001=SUM(実績事業所!$B$2-1),3&lt;実績自動車一覧!I1001),AND(実績自動車一覧!H1001=実績事業所!$B$2,4&gt;実績自動車一覧!I1001)),"新規",""),"")</f>
        <v/>
      </c>
      <c r="Q1001" s="290"/>
      <c r="R1001" s="259"/>
      <c r="S1001" s="204"/>
      <c r="T1001" s="84"/>
      <c r="U1001" s="85"/>
      <c r="V1001" s="86"/>
      <c r="W1001" s="87"/>
      <c r="X1001" s="87"/>
      <c r="Y1001" s="106"/>
      <c r="Z1001" s="16"/>
      <c r="AA1001" s="15" t="str">
        <f t="shared" si="386"/>
        <v/>
      </c>
      <c r="AB1001" s="15" t="str">
        <f t="shared" si="387"/>
        <v/>
      </c>
      <c r="AC1001" s="14" t="str">
        <f t="shared" si="388"/>
        <v/>
      </c>
      <c r="AD1001" s="6" t="e">
        <f t="shared" si="389"/>
        <v>#N/A</v>
      </c>
      <c r="AE1001" s="6" t="e">
        <f t="shared" si="390"/>
        <v>#N/A</v>
      </c>
      <c r="AF1001" s="6" t="e">
        <f t="shared" si="391"/>
        <v>#N/A</v>
      </c>
      <c r="AG1001" s="6" t="str">
        <f t="shared" si="392"/>
        <v/>
      </c>
      <c r="AH1001" s="6">
        <f t="shared" si="393"/>
        <v>1</v>
      </c>
      <c r="AI1001" s="6" t="e">
        <f t="shared" si="394"/>
        <v>#N/A</v>
      </c>
      <c r="AJ1001" s="6" t="e">
        <f t="shared" si="395"/>
        <v>#N/A</v>
      </c>
      <c r="AK1001" s="6" t="e">
        <f t="shared" si="396"/>
        <v>#N/A</v>
      </c>
      <c r="AL1001" s="6" t="e">
        <f t="shared" si="397"/>
        <v>#N/A</v>
      </c>
      <c r="AM1001" s="7" t="str">
        <f t="shared" si="398"/>
        <v xml:space="preserve"> </v>
      </c>
      <c r="AN1001" s="6" t="e">
        <f t="shared" si="399"/>
        <v>#N/A</v>
      </c>
      <c r="AO1001" s="6"/>
      <c r="AP1001" s="6"/>
      <c r="AQ1001" s="6"/>
      <c r="AR1001" s="6"/>
      <c r="AS1001" s="6"/>
      <c r="AT1001" s="6"/>
      <c r="AU1001" s="6"/>
      <c r="AV1001" s="6"/>
      <c r="AW1001" s="6">
        <f t="shared" si="400"/>
        <v>0</v>
      </c>
      <c r="AX1001" s="6" t="e">
        <f t="shared" si="401"/>
        <v>#N/A</v>
      </c>
      <c r="AY1001" s="6" t="str">
        <f t="shared" si="402"/>
        <v/>
      </c>
      <c r="AZ1001" s="6" t="str">
        <f t="shared" si="403"/>
        <v/>
      </c>
      <c r="BA1001" s="6" t="str">
        <f t="shared" si="404"/>
        <v/>
      </c>
      <c r="BB1001" s="6" t="str">
        <f t="shared" si="405"/>
        <v/>
      </c>
      <c r="BC1001" s="40"/>
      <c r="BI1001"/>
      <c r="CS1001" s="286"/>
      <c r="CT1001" s="288"/>
      <c r="CU1001" s="331" t="str">
        <f t="shared" si="384"/>
        <v/>
      </c>
      <c r="CV1001" s="1" t="str">
        <f t="shared" si="406"/>
        <v/>
      </c>
      <c r="CW1001" s="1" t="str">
        <f t="shared" si="407"/>
        <v/>
      </c>
      <c r="CZ1001" s="343" t="str">
        <f t="shared" si="385"/>
        <v/>
      </c>
    </row>
    <row r="1002" spans="1:104" s="1" customFormat="1" ht="13.5" customHeight="1" x14ac:dyDescent="0.2">
      <c r="A1002" s="61">
        <v>987</v>
      </c>
      <c r="B1002" s="218"/>
      <c r="C1002" s="218"/>
      <c r="D1002" s="218"/>
      <c r="E1002" s="218"/>
      <c r="F1002" s="218"/>
      <c r="G1002" s="218"/>
      <c r="H1002" s="218"/>
      <c r="I1002" s="218"/>
      <c r="J1002" s="218"/>
      <c r="K1002" s="218"/>
      <c r="L1002" s="219"/>
      <c r="M1002" s="218"/>
      <c r="N1002" s="254"/>
      <c r="O1002" s="255"/>
      <c r="P1002" s="293" t="str">
        <f>IF(G1002="R",IF(OR(AND(実績自動車一覧!H1002=SUM(実績事業所!$B$2-1),3&lt;実績自動車一覧!I1002),AND(実績自動車一覧!H1002=実績事業所!$B$2,4&gt;実績自動車一覧!I1002)),"新規",""),"")</f>
        <v/>
      </c>
      <c r="Q1002" s="290"/>
      <c r="R1002" s="259"/>
      <c r="S1002" s="204"/>
      <c r="T1002" s="84"/>
      <c r="U1002" s="85"/>
      <c r="V1002" s="86"/>
      <c r="W1002" s="87"/>
      <c r="X1002" s="87"/>
      <c r="Y1002" s="106"/>
      <c r="Z1002" s="16"/>
      <c r="AA1002" s="15" t="str">
        <f t="shared" si="386"/>
        <v/>
      </c>
      <c r="AB1002" s="15" t="str">
        <f t="shared" si="387"/>
        <v/>
      </c>
      <c r="AC1002" s="14" t="str">
        <f t="shared" si="388"/>
        <v/>
      </c>
      <c r="AD1002" s="6" t="e">
        <f t="shared" si="389"/>
        <v>#N/A</v>
      </c>
      <c r="AE1002" s="6" t="e">
        <f t="shared" si="390"/>
        <v>#N/A</v>
      </c>
      <c r="AF1002" s="6" t="e">
        <f t="shared" si="391"/>
        <v>#N/A</v>
      </c>
      <c r="AG1002" s="6" t="str">
        <f t="shared" si="392"/>
        <v/>
      </c>
      <c r="AH1002" s="6">
        <f t="shared" si="393"/>
        <v>1</v>
      </c>
      <c r="AI1002" s="6" t="e">
        <f t="shared" si="394"/>
        <v>#N/A</v>
      </c>
      <c r="AJ1002" s="6" t="e">
        <f t="shared" si="395"/>
        <v>#N/A</v>
      </c>
      <c r="AK1002" s="6" t="e">
        <f t="shared" si="396"/>
        <v>#N/A</v>
      </c>
      <c r="AL1002" s="6" t="e">
        <f t="shared" si="397"/>
        <v>#N/A</v>
      </c>
      <c r="AM1002" s="7" t="str">
        <f t="shared" si="398"/>
        <v xml:space="preserve"> </v>
      </c>
      <c r="AN1002" s="6" t="e">
        <f t="shared" si="399"/>
        <v>#N/A</v>
      </c>
      <c r="AO1002" s="6"/>
      <c r="AP1002" s="6"/>
      <c r="AQ1002" s="6"/>
      <c r="AR1002" s="6"/>
      <c r="AS1002" s="6"/>
      <c r="AT1002" s="6"/>
      <c r="AU1002" s="6"/>
      <c r="AV1002" s="6"/>
      <c r="AW1002" s="6">
        <f t="shared" si="400"/>
        <v>0</v>
      </c>
      <c r="AX1002" s="6" t="e">
        <f t="shared" si="401"/>
        <v>#N/A</v>
      </c>
      <c r="AY1002" s="6" t="str">
        <f t="shared" si="402"/>
        <v/>
      </c>
      <c r="AZ1002" s="6" t="str">
        <f t="shared" si="403"/>
        <v/>
      </c>
      <c r="BA1002" s="6" t="str">
        <f t="shared" si="404"/>
        <v/>
      </c>
      <c r="BB1002" s="6" t="str">
        <f t="shared" si="405"/>
        <v/>
      </c>
      <c r="BC1002" s="40"/>
      <c r="BI1002"/>
      <c r="CS1002" s="286"/>
      <c r="CT1002" s="288"/>
      <c r="CU1002" s="331" t="str">
        <f t="shared" si="384"/>
        <v/>
      </c>
      <c r="CV1002" s="1" t="str">
        <f t="shared" si="406"/>
        <v/>
      </c>
      <c r="CW1002" s="1" t="str">
        <f t="shared" si="407"/>
        <v/>
      </c>
      <c r="CZ1002" s="343" t="str">
        <f t="shared" si="385"/>
        <v/>
      </c>
    </row>
    <row r="1003" spans="1:104" s="1" customFormat="1" ht="13.5" customHeight="1" x14ac:dyDescent="0.2">
      <c r="A1003" s="61">
        <v>988</v>
      </c>
      <c r="B1003" s="218"/>
      <c r="C1003" s="218"/>
      <c r="D1003" s="218"/>
      <c r="E1003" s="218"/>
      <c r="F1003" s="218"/>
      <c r="G1003" s="218"/>
      <c r="H1003" s="218"/>
      <c r="I1003" s="218"/>
      <c r="J1003" s="218"/>
      <c r="K1003" s="218"/>
      <c r="L1003" s="219"/>
      <c r="M1003" s="218"/>
      <c r="N1003" s="254"/>
      <c r="O1003" s="255"/>
      <c r="P1003" s="293" t="str">
        <f>IF(G1003="R",IF(OR(AND(実績自動車一覧!H1003=SUM(実績事業所!$B$2-1),3&lt;実績自動車一覧!I1003),AND(実績自動車一覧!H1003=実績事業所!$B$2,4&gt;実績自動車一覧!I1003)),"新規",""),"")</f>
        <v/>
      </c>
      <c r="Q1003" s="290"/>
      <c r="R1003" s="259"/>
      <c r="S1003" s="204"/>
      <c r="T1003" s="84"/>
      <c r="U1003" s="85"/>
      <c r="V1003" s="86"/>
      <c r="W1003" s="87"/>
      <c r="X1003" s="87"/>
      <c r="Y1003" s="106"/>
      <c r="Z1003" s="16"/>
      <c r="AA1003" s="15" t="str">
        <f t="shared" si="386"/>
        <v/>
      </c>
      <c r="AB1003" s="15" t="str">
        <f t="shared" si="387"/>
        <v/>
      </c>
      <c r="AC1003" s="14" t="str">
        <f t="shared" si="388"/>
        <v/>
      </c>
      <c r="AD1003" s="6" t="e">
        <f t="shared" si="389"/>
        <v>#N/A</v>
      </c>
      <c r="AE1003" s="6" t="e">
        <f t="shared" si="390"/>
        <v>#N/A</v>
      </c>
      <c r="AF1003" s="6" t="e">
        <f t="shared" si="391"/>
        <v>#N/A</v>
      </c>
      <c r="AG1003" s="6" t="str">
        <f t="shared" si="392"/>
        <v/>
      </c>
      <c r="AH1003" s="6">
        <f t="shared" si="393"/>
        <v>1</v>
      </c>
      <c r="AI1003" s="6" t="e">
        <f t="shared" si="394"/>
        <v>#N/A</v>
      </c>
      <c r="AJ1003" s="6" t="e">
        <f t="shared" si="395"/>
        <v>#N/A</v>
      </c>
      <c r="AK1003" s="6" t="e">
        <f t="shared" si="396"/>
        <v>#N/A</v>
      </c>
      <c r="AL1003" s="6" t="e">
        <f t="shared" si="397"/>
        <v>#N/A</v>
      </c>
      <c r="AM1003" s="7" t="str">
        <f t="shared" si="398"/>
        <v xml:space="preserve"> </v>
      </c>
      <c r="AN1003" s="6" t="e">
        <f t="shared" si="399"/>
        <v>#N/A</v>
      </c>
      <c r="AO1003" s="6"/>
      <c r="AP1003" s="6"/>
      <c r="AQ1003" s="6"/>
      <c r="AR1003" s="6"/>
      <c r="AS1003" s="6"/>
      <c r="AT1003" s="6"/>
      <c r="AU1003" s="6"/>
      <c r="AV1003" s="6"/>
      <c r="AW1003" s="6">
        <f t="shared" si="400"/>
        <v>0</v>
      </c>
      <c r="AX1003" s="6" t="e">
        <f t="shared" si="401"/>
        <v>#N/A</v>
      </c>
      <c r="AY1003" s="6" t="str">
        <f t="shared" si="402"/>
        <v/>
      </c>
      <c r="AZ1003" s="6" t="str">
        <f t="shared" si="403"/>
        <v/>
      </c>
      <c r="BA1003" s="6" t="str">
        <f t="shared" si="404"/>
        <v/>
      </c>
      <c r="BB1003" s="6" t="str">
        <f t="shared" si="405"/>
        <v/>
      </c>
      <c r="BC1003" s="40"/>
      <c r="BI1003"/>
      <c r="CS1003" s="286"/>
      <c r="CT1003" s="288"/>
      <c r="CU1003" s="331" t="str">
        <f t="shared" si="384"/>
        <v/>
      </c>
      <c r="CV1003" s="1" t="str">
        <f t="shared" si="406"/>
        <v/>
      </c>
      <c r="CW1003" s="1" t="str">
        <f t="shared" si="407"/>
        <v/>
      </c>
      <c r="CZ1003" s="343" t="str">
        <f t="shared" si="385"/>
        <v/>
      </c>
    </row>
    <row r="1004" spans="1:104" s="1" customFormat="1" ht="13.5" customHeight="1" x14ac:dyDescent="0.2">
      <c r="A1004" s="61">
        <v>989</v>
      </c>
      <c r="B1004" s="218"/>
      <c r="C1004" s="218"/>
      <c r="D1004" s="218"/>
      <c r="E1004" s="218"/>
      <c r="F1004" s="218"/>
      <c r="G1004" s="218"/>
      <c r="H1004" s="218"/>
      <c r="I1004" s="218"/>
      <c r="J1004" s="218"/>
      <c r="K1004" s="218"/>
      <c r="L1004" s="219"/>
      <c r="M1004" s="218"/>
      <c r="N1004" s="254"/>
      <c r="O1004" s="255"/>
      <c r="P1004" s="293" t="str">
        <f>IF(G1004="R",IF(OR(AND(実績自動車一覧!H1004=SUM(実績事業所!$B$2-1),3&lt;実績自動車一覧!I1004),AND(実績自動車一覧!H1004=実績事業所!$B$2,4&gt;実績自動車一覧!I1004)),"新規",""),"")</f>
        <v/>
      </c>
      <c r="Q1004" s="290"/>
      <c r="R1004" s="259"/>
      <c r="S1004" s="204"/>
      <c r="T1004" s="84"/>
      <c r="U1004" s="85"/>
      <c r="V1004" s="86"/>
      <c r="W1004" s="87"/>
      <c r="X1004" s="87"/>
      <c r="Y1004" s="106"/>
      <c r="Z1004" s="16"/>
      <c r="AA1004" s="15" t="str">
        <f t="shared" si="386"/>
        <v/>
      </c>
      <c r="AB1004" s="15" t="str">
        <f t="shared" si="387"/>
        <v/>
      </c>
      <c r="AC1004" s="14" t="str">
        <f t="shared" si="388"/>
        <v/>
      </c>
      <c r="AD1004" s="6" t="e">
        <f t="shared" si="389"/>
        <v>#N/A</v>
      </c>
      <c r="AE1004" s="6" t="e">
        <f t="shared" si="390"/>
        <v>#N/A</v>
      </c>
      <c r="AF1004" s="6" t="e">
        <f t="shared" si="391"/>
        <v>#N/A</v>
      </c>
      <c r="AG1004" s="6" t="str">
        <f t="shared" si="392"/>
        <v/>
      </c>
      <c r="AH1004" s="6">
        <f t="shared" si="393"/>
        <v>1</v>
      </c>
      <c r="AI1004" s="6" t="e">
        <f t="shared" si="394"/>
        <v>#N/A</v>
      </c>
      <c r="AJ1004" s="6" t="e">
        <f t="shared" si="395"/>
        <v>#N/A</v>
      </c>
      <c r="AK1004" s="6" t="e">
        <f t="shared" si="396"/>
        <v>#N/A</v>
      </c>
      <c r="AL1004" s="6" t="e">
        <f t="shared" si="397"/>
        <v>#N/A</v>
      </c>
      <c r="AM1004" s="7" t="str">
        <f t="shared" si="398"/>
        <v xml:space="preserve"> </v>
      </c>
      <c r="AN1004" s="6" t="e">
        <f t="shared" si="399"/>
        <v>#N/A</v>
      </c>
      <c r="AO1004" s="6"/>
      <c r="AP1004" s="6"/>
      <c r="AQ1004" s="6"/>
      <c r="AR1004" s="6"/>
      <c r="AS1004" s="6"/>
      <c r="AT1004" s="6"/>
      <c r="AU1004" s="6"/>
      <c r="AV1004" s="6"/>
      <c r="AW1004" s="6">
        <f t="shared" si="400"/>
        <v>0</v>
      </c>
      <c r="AX1004" s="6" t="e">
        <f t="shared" si="401"/>
        <v>#N/A</v>
      </c>
      <c r="AY1004" s="6" t="str">
        <f t="shared" si="402"/>
        <v/>
      </c>
      <c r="AZ1004" s="6" t="str">
        <f t="shared" si="403"/>
        <v/>
      </c>
      <c r="BA1004" s="6" t="str">
        <f t="shared" si="404"/>
        <v/>
      </c>
      <c r="BB1004" s="6" t="str">
        <f t="shared" si="405"/>
        <v/>
      </c>
      <c r="BC1004" s="40"/>
      <c r="BI1004"/>
      <c r="CS1004" s="286"/>
      <c r="CT1004" s="288"/>
      <c r="CU1004" s="331" t="str">
        <f t="shared" si="384"/>
        <v/>
      </c>
      <c r="CV1004" s="1" t="str">
        <f t="shared" si="406"/>
        <v/>
      </c>
      <c r="CW1004" s="1" t="str">
        <f t="shared" si="407"/>
        <v/>
      </c>
      <c r="CZ1004" s="343" t="str">
        <f t="shared" si="385"/>
        <v/>
      </c>
    </row>
    <row r="1005" spans="1:104" s="1" customFormat="1" ht="13.5" customHeight="1" x14ac:dyDescent="0.2">
      <c r="A1005" s="61">
        <v>990</v>
      </c>
      <c r="B1005" s="218"/>
      <c r="C1005" s="218"/>
      <c r="D1005" s="218"/>
      <c r="E1005" s="218"/>
      <c r="F1005" s="218"/>
      <c r="G1005" s="218"/>
      <c r="H1005" s="218"/>
      <c r="I1005" s="218"/>
      <c r="J1005" s="218"/>
      <c r="K1005" s="218"/>
      <c r="L1005" s="219"/>
      <c r="M1005" s="218"/>
      <c r="N1005" s="254"/>
      <c r="O1005" s="255"/>
      <c r="P1005" s="293" t="str">
        <f>IF(G1005="R",IF(OR(AND(実績自動車一覧!H1005=SUM(実績事業所!$B$2-1),3&lt;実績自動車一覧!I1005),AND(実績自動車一覧!H1005=実績事業所!$B$2,4&gt;実績自動車一覧!I1005)),"新規",""),"")</f>
        <v/>
      </c>
      <c r="Q1005" s="290"/>
      <c r="R1005" s="259"/>
      <c r="S1005" s="204"/>
      <c r="T1005" s="84"/>
      <c r="U1005" s="85"/>
      <c r="V1005" s="86"/>
      <c r="W1005" s="87"/>
      <c r="X1005" s="87"/>
      <c r="Y1005" s="106"/>
      <c r="Z1005" s="16"/>
      <c r="AA1005" s="15" t="str">
        <f t="shared" si="386"/>
        <v/>
      </c>
      <c r="AB1005" s="15" t="str">
        <f t="shared" si="387"/>
        <v/>
      </c>
      <c r="AC1005" s="14" t="str">
        <f t="shared" si="388"/>
        <v/>
      </c>
      <c r="AD1005" s="6" t="e">
        <f t="shared" si="389"/>
        <v>#N/A</v>
      </c>
      <c r="AE1005" s="6" t="e">
        <f t="shared" si="390"/>
        <v>#N/A</v>
      </c>
      <c r="AF1005" s="6" t="e">
        <f t="shared" si="391"/>
        <v>#N/A</v>
      </c>
      <c r="AG1005" s="6" t="str">
        <f t="shared" si="392"/>
        <v/>
      </c>
      <c r="AH1005" s="6">
        <f t="shared" si="393"/>
        <v>1</v>
      </c>
      <c r="AI1005" s="6" t="e">
        <f t="shared" si="394"/>
        <v>#N/A</v>
      </c>
      <c r="AJ1005" s="6" t="e">
        <f t="shared" si="395"/>
        <v>#N/A</v>
      </c>
      <c r="AK1005" s="6" t="e">
        <f t="shared" si="396"/>
        <v>#N/A</v>
      </c>
      <c r="AL1005" s="6" t="e">
        <f t="shared" si="397"/>
        <v>#N/A</v>
      </c>
      <c r="AM1005" s="7" t="str">
        <f t="shared" si="398"/>
        <v xml:space="preserve"> </v>
      </c>
      <c r="AN1005" s="6" t="e">
        <f t="shared" si="399"/>
        <v>#N/A</v>
      </c>
      <c r="AO1005" s="6"/>
      <c r="AP1005" s="6"/>
      <c r="AQ1005" s="6"/>
      <c r="AR1005" s="6"/>
      <c r="AS1005" s="6"/>
      <c r="AT1005" s="6"/>
      <c r="AU1005" s="6"/>
      <c r="AV1005" s="6"/>
      <c r="AW1005" s="6">
        <f t="shared" si="400"/>
        <v>0</v>
      </c>
      <c r="AX1005" s="6" t="e">
        <f t="shared" si="401"/>
        <v>#N/A</v>
      </c>
      <c r="AY1005" s="6" t="str">
        <f t="shared" si="402"/>
        <v/>
      </c>
      <c r="AZ1005" s="6" t="str">
        <f t="shared" si="403"/>
        <v/>
      </c>
      <c r="BA1005" s="6" t="str">
        <f t="shared" si="404"/>
        <v/>
      </c>
      <c r="BB1005" s="6" t="str">
        <f t="shared" si="405"/>
        <v/>
      </c>
      <c r="BC1005" s="40"/>
      <c r="BI1005"/>
      <c r="CS1005" s="286"/>
      <c r="CT1005" s="288"/>
      <c r="CU1005" s="331" t="str">
        <f t="shared" si="384"/>
        <v/>
      </c>
      <c r="CV1005" s="1" t="str">
        <f t="shared" si="406"/>
        <v/>
      </c>
      <c r="CW1005" s="1" t="str">
        <f t="shared" si="407"/>
        <v/>
      </c>
      <c r="CZ1005" s="343" t="str">
        <f t="shared" si="385"/>
        <v/>
      </c>
    </row>
    <row r="1006" spans="1:104" s="1" customFormat="1" ht="13.5" customHeight="1" x14ac:dyDescent="0.2">
      <c r="A1006" s="61">
        <v>991</v>
      </c>
      <c r="B1006" s="218"/>
      <c r="C1006" s="218"/>
      <c r="D1006" s="218"/>
      <c r="E1006" s="218"/>
      <c r="F1006" s="218"/>
      <c r="G1006" s="218"/>
      <c r="H1006" s="218"/>
      <c r="I1006" s="218"/>
      <c r="J1006" s="218"/>
      <c r="K1006" s="218"/>
      <c r="L1006" s="219"/>
      <c r="M1006" s="218"/>
      <c r="N1006" s="254"/>
      <c r="O1006" s="255"/>
      <c r="P1006" s="293" t="str">
        <f>IF(G1006="R",IF(OR(AND(実績自動車一覧!H1006=SUM(実績事業所!$B$2-1),3&lt;実績自動車一覧!I1006),AND(実績自動車一覧!H1006=実績事業所!$B$2,4&gt;実績自動車一覧!I1006)),"新規",""),"")</f>
        <v/>
      </c>
      <c r="Q1006" s="290"/>
      <c r="R1006" s="259"/>
      <c r="S1006" s="204"/>
      <c r="T1006" s="84"/>
      <c r="U1006" s="85"/>
      <c r="V1006" s="86"/>
      <c r="W1006" s="87"/>
      <c r="X1006" s="87"/>
      <c r="Y1006" s="106"/>
      <c r="Z1006" s="16"/>
      <c r="AA1006" s="15" t="str">
        <f t="shared" si="386"/>
        <v/>
      </c>
      <c r="AB1006" s="15" t="str">
        <f t="shared" si="387"/>
        <v/>
      </c>
      <c r="AC1006" s="14" t="str">
        <f t="shared" si="388"/>
        <v/>
      </c>
      <c r="AD1006" s="6" t="e">
        <f t="shared" si="389"/>
        <v>#N/A</v>
      </c>
      <c r="AE1006" s="6" t="e">
        <f t="shared" si="390"/>
        <v>#N/A</v>
      </c>
      <c r="AF1006" s="6" t="e">
        <f t="shared" si="391"/>
        <v>#N/A</v>
      </c>
      <c r="AG1006" s="6" t="str">
        <f t="shared" si="392"/>
        <v/>
      </c>
      <c r="AH1006" s="6">
        <f t="shared" si="393"/>
        <v>1</v>
      </c>
      <c r="AI1006" s="6" t="e">
        <f t="shared" si="394"/>
        <v>#N/A</v>
      </c>
      <c r="AJ1006" s="6" t="e">
        <f t="shared" si="395"/>
        <v>#N/A</v>
      </c>
      <c r="AK1006" s="6" t="e">
        <f t="shared" si="396"/>
        <v>#N/A</v>
      </c>
      <c r="AL1006" s="6" t="e">
        <f t="shared" si="397"/>
        <v>#N/A</v>
      </c>
      <c r="AM1006" s="7" t="str">
        <f t="shared" si="398"/>
        <v xml:space="preserve"> </v>
      </c>
      <c r="AN1006" s="6" t="e">
        <f t="shared" si="399"/>
        <v>#N/A</v>
      </c>
      <c r="AO1006" s="6"/>
      <c r="AP1006" s="6"/>
      <c r="AQ1006" s="6"/>
      <c r="AR1006" s="6"/>
      <c r="AS1006" s="6"/>
      <c r="AT1006" s="6"/>
      <c r="AU1006" s="6"/>
      <c r="AV1006" s="6"/>
      <c r="AW1006" s="6">
        <f t="shared" si="400"/>
        <v>0</v>
      </c>
      <c r="AX1006" s="6" t="e">
        <f t="shared" si="401"/>
        <v>#N/A</v>
      </c>
      <c r="AY1006" s="6" t="str">
        <f t="shared" si="402"/>
        <v/>
      </c>
      <c r="AZ1006" s="6" t="str">
        <f t="shared" si="403"/>
        <v/>
      </c>
      <c r="BA1006" s="6" t="str">
        <f t="shared" si="404"/>
        <v/>
      </c>
      <c r="BB1006" s="6" t="str">
        <f t="shared" si="405"/>
        <v/>
      </c>
      <c r="BC1006" s="40"/>
      <c r="BI1006"/>
      <c r="CS1006" s="286"/>
      <c r="CT1006" s="288"/>
      <c r="CU1006" s="331" t="str">
        <f t="shared" si="384"/>
        <v/>
      </c>
      <c r="CV1006" s="1" t="str">
        <f t="shared" si="406"/>
        <v/>
      </c>
      <c r="CW1006" s="1" t="str">
        <f t="shared" si="407"/>
        <v/>
      </c>
      <c r="CZ1006" s="343" t="str">
        <f t="shared" si="385"/>
        <v/>
      </c>
    </row>
    <row r="1007" spans="1:104" s="1" customFormat="1" ht="13.5" customHeight="1" x14ac:dyDescent="0.2">
      <c r="A1007" s="61">
        <v>992</v>
      </c>
      <c r="B1007" s="218"/>
      <c r="C1007" s="218"/>
      <c r="D1007" s="218"/>
      <c r="E1007" s="218"/>
      <c r="F1007" s="218"/>
      <c r="G1007" s="218"/>
      <c r="H1007" s="218"/>
      <c r="I1007" s="218"/>
      <c r="J1007" s="218"/>
      <c r="K1007" s="218"/>
      <c r="L1007" s="219"/>
      <c r="M1007" s="218"/>
      <c r="N1007" s="254"/>
      <c r="O1007" s="255"/>
      <c r="P1007" s="293" t="str">
        <f>IF(G1007="R",IF(OR(AND(実績自動車一覧!H1007=SUM(実績事業所!$B$2-1),3&lt;実績自動車一覧!I1007),AND(実績自動車一覧!H1007=実績事業所!$B$2,4&gt;実績自動車一覧!I1007)),"新規",""),"")</f>
        <v/>
      </c>
      <c r="Q1007" s="290"/>
      <c r="R1007" s="259"/>
      <c r="S1007" s="204"/>
      <c r="T1007" s="84"/>
      <c r="U1007" s="85"/>
      <c r="V1007" s="86"/>
      <c r="W1007" s="87"/>
      <c r="X1007" s="87"/>
      <c r="Y1007" s="106"/>
      <c r="Z1007" s="16"/>
      <c r="AA1007" s="15" t="str">
        <f t="shared" si="386"/>
        <v/>
      </c>
      <c r="AB1007" s="15" t="str">
        <f t="shared" si="387"/>
        <v/>
      </c>
      <c r="AC1007" s="14" t="str">
        <f t="shared" si="388"/>
        <v/>
      </c>
      <c r="AD1007" s="6" t="e">
        <f t="shared" si="389"/>
        <v>#N/A</v>
      </c>
      <c r="AE1007" s="6" t="e">
        <f t="shared" si="390"/>
        <v>#N/A</v>
      </c>
      <c r="AF1007" s="6" t="e">
        <f t="shared" si="391"/>
        <v>#N/A</v>
      </c>
      <c r="AG1007" s="6" t="str">
        <f t="shared" si="392"/>
        <v/>
      </c>
      <c r="AH1007" s="6">
        <f t="shared" si="393"/>
        <v>1</v>
      </c>
      <c r="AI1007" s="6" t="e">
        <f t="shared" si="394"/>
        <v>#N/A</v>
      </c>
      <c r="AJ1007" s="6" t="e">
        <f t="shared" si="395"/>
        <v>#N/A</v>
      </c>
      <c r="AK1007" s="6" t="e">
        <f t="shared" si="396"/>
        <v>#N/A</v>
      </c>
      <c r="AL1007" s="6" t="e">
        <f t="shared" si="397"/>
        <v>#N/A</v>
      </c>
      <c r="AM1007" s="7" t="str">
        <f t="shared" si="398"/>
        <v xml:space="preserve"> </v>
      </c>
      <c r="AN1007" s="6" t="e">
        <f t="shared" si="399"/>
        <v>#N/A</v>
      </c>
      <c r="AO1007" s="6"/>
      <c r="AP1007" s="6"/>
      <c r="AQ1007" s="6"/>
      <c r="AR1007" s="6"/>
      <c r="AS1007" s="6"/>
      <c r="AT1007" s="6"/>
      <c r="AU1007" s="6"/>
      <c r="AV1007" s="6"/>
      <c r="AW1007" s="6">
        <f t="shared" si="400"/>
        <v>0</v>
      </c>
      <c r="AX1007" s="6" t="e">
        <f t="shared" si="401"/>
        <v>#N/A</v>
      </c>
      <c r="AY1007" s="6" t="str">
        <f t="shared" si="402"/>
        <v/>
      </c>
      <c r="AZ1007" s="6" t="str">
        <f t="shared" si="403"/>
        <v/>
      </c>
      <c r="BA1007" s="6" t="str">
        <f t="shared" si="404"/>
        <v/>
      </c>
      <c r="BB1007" s="6" t="str">
        <f t="shared" si="405"/>
        <v/>
      </c>
      <c r="BC1007" s="40"/>
      <c r="BI1007"/>
      <c r="CS1007" s="286"/>
      <c r="CT1007" s="288"/>
      <c r="CU1007" s="331" t="str">
        <f t="shared" si="384"/>
        <v/>
      </c>
      <c r="CV1007" s="1" t="str">
        <f t="shared" si="406"/>
        <v/>
      </c>
      <c r="CW1007" s="1" t="str">
        <f t="shared" si="407"/>
        <v/>
      </c>
      <c r="CZ1007" s="343" t="str">
        <f t="shared" si="385"/>
        <v/>
      </c>
    </row>
    <row r="1008" spans="1:104" s="1" customFormat="1" ht="13.5" customHeight="1" x14ac:dyDescent="0.2">
      <c r="A1008" s="61">
        <v>993</v>
      </c>
      <c r="B1008" s="218"/>
      <c r="C1008" s="218"/>
      <c r="D1008" s="218"/>
      <c r="E1008" s="218"/>
      <c r="F1008" s="218"/>
      <c r="G1008" s="218"/>
      <c r="H1008" s="218"/>
      <c r="I1008" s="218"/>
      <c r="J1008" s="218"/>
      <c r="K1008" s="218"/>
      <c r="L1008" s="219"/>
      <c r="M1008" s="218"/>
      <c r="N1008" s="254"/>
      <c r="O1008" s="255"/>
      <c r="P1008" s="293" t="str">
        <f>IF(G1008="R",IF(OR(AND(実績自動車一覧!H1008=SUM(実績事業所!$B$2-1),3&lt;実績自動車一覧!I1008),AND(実績自動車一覧!H1008=実績事業所!$B$2,4&gt;実績自動車一覧!I1008)),"新規",""),"")</f>
        <v/>
      </c>
      <c r="Q1008" s="290"/>
      <c r="R1008" s="259"/>
      <c r="S1008" s="204"/>
      <c r="T1008" s="84"/>
      <c r="U1008" s="85"/>
      <c r="V1008" s="86"/>
      <c r="W1008" s="87"/>
      <c r="X1008" s="87"/>
      <c r="Y1008" s="106"/>
      <c r="Z1008" s="16"/>
      <c r="AA1008" s="15" t="str">
        <f t="shared" si="386"/>
        <v/>
      </c>
      <c r="AB1008" s="15" t="str">
        <f t="shared" si="387"/>
        <v/>
      </c>
      <c r="AC1008" s="14" t="str">
        <f t="shared" si="388"/>
        <v/>
      </c>
      <c r="AD1008" s="6" t="e">
        <f t="shared" si="389"/>
        <v>#N/A</v>
      </c>
      <c r="AE1008" s="6" t="e">
        <f t="shared" si="390"/>
        <v>#N/A</v>
      </c>
      <c r="AF1008" s="6" t="e">
        <f t="shared" si="391"/>
        <v>#N/A</v>
      </c>
      <c r="AG1008" s="6" t="str">
        <f t="shared" si="392"/>
        <v/>
      </c>
      <c r="AH1008" s="6">
        <f t="shared" si="393"/>
        <v>1</v>
      </c>
      <c r="AI1008" s="6" t="e">
        <f t="shared" si="394"/>
        <v>#N/A</v>
      </c>
      <c r="AJ1008" s="6" t="e">
        <f t="shared" si="395"/>
        <v>#N/A</v>
      </c>
      <c r="AK1008" s="6" t="e">
        <f t="shared" si="396"/>
        <v>#N/A</v>
      </c>
      <c r="AL1008" s="6" t="e">
        <f t="shared" si="397"/>
        <v>#N/A</v>
      </c>
      <c r="AM1008" s="7" t="str">
        <f t="shared" si="398"/>
        <v xml:space="preserve"> </v>
      </c>
      <c r="AN1008" s="6" t="e">
        <f t="shared" si="399"/>
        <v>#N/A</v>
      </c>
      <c r="AO1008" s="6"/>
      <c r="AP1008" s="6"/>
      <c r="AQ1008" s="6"/>
      <c r="AR1008" s="6"/>
      <c r="AS1008" s="6"/>
      <c r="AT1008" s="6"/>
      <c r="AU1008" s="6"/>
      <c r="AV1008" s="6"/>
      <c r="AW1008" s="6">
        <f t="shared" si="400"/>
        <v>0</v>
      </c>
      <c r="AX1008" s="6" t="e">
        <f t="shared" si="401"/>
        <v>#N/A</v>
      </c>
      <c r="AY1008" s="6" t="str">
        <f t="shared" si="402"/>
        <v/>
      </c>
      <c r="AZ1008" s="6" t="str">
        <f t="shared" si="403"/>
        <v/>
      </c>
      <c r="BA1008" s="6" t="str">
        <f t="shared" si="404"/>
        <v/>
      </c>
      <c r="BB1008" s="6" t="str">
        <f t="shared" si="405"/>
        <v/>
      </c>
      <c r="BC1008" s="40"/>
      <c r="BI1008"/>
      <c r="CS1008" s="286"/>
      <c r="CT1008" s="288"/>
      <c r="CU1008" s="331" t="str">
        <f t="shared" si="384"/>
        <v/>
      </c>
      <c r="CV1008" s="1" t="str">
        <f t="shared" si="406"/>
        <v/>
      </c>
      <c r="CW1008" s="1" t="str">
        <f t="shared" si="407"/>
        <v/>
      </c>
      <c r="CZ1008" s="343" t="str">
        <f t="shared" si="385"/>
        <v/>
      </c>
    </row>
    <row r="1009" spans="1:104" s="1" customFormat="1" ht="13.5" customHeight="1" x14ac:dyDescent="0.2">
      <c r="A1009" s="61">
        <v>994</v>
      </c>
      <c r="B1009" s="218"/>
      <c r="C1009" s="218"/>
      <c r="D1009" s="218"/>
      <c r="E1009" s="218"/>
      <c r="F1009" s="218"/>
      <c r="G1009" s="218"/>
      <c r="H1009" s="218"/>
      <c r="I1009" s="218"/>
      <c r="J1009" s="218"/>
      <c r="K1009" s="218"/>
      <c r="L1009" s="219"/>
      <c r="M1009" s="218"/>
      <c r="N1009" s="254"/>
      <c r="O1009" s="255"/>
      <c r="P1009" s="293" t="str">
        <f>IF(G1009="R",IF(OR(AND(実績自動車一覧!H1009=SUM(実績事業所!$B$2-1),3&lt;実績自動車一覧!I1009),AND(実績自動車一覧!H1009=実績事業所!$B$2,4&gt;実績自動車一覧!I1009)),"新規",""),"")</f>
        <v/>
      </c>
      <c r="Q1009" s="290"/>
      <c r="R1009" s="259"/>
      <c r="S1009" s="204"/>
      <c r="T1009" s="84"/>
      <c r="U1009" s="85"/>
      <c r="V1009" s="86"/>
      <c r="W1009" s="87"/>
      <c r="X1009" s="87"/>
      <c r="Y1009" s="106"/>
      <c r="Z1009" s="16"/>
      <c r="AA1009" s="15" t="str">
        <f t="shared" si="386"/>
        <v/>
      </c>
      <c r="AB1009" s="15" t="str">
        <f t="shared" si="387"/>
        <v/>
      </c>
      <c r="AC1009" s="14" t="str">
        <f t="shared" si="388"/>
        <v/>
      </c>
      <c r="AD1009" s="6" t="e">
        <f t="shared" si="389"/>
        <v>#N/A</v>
      </c>
      <c r="AE1009" s="6" t="e">
        <f t="shared" si="390"/>
        <v>#N/A</v>
      </c>
      <c r="AF1009" s="6" t="e">
        <f t="shared" si="391"/>
        <v>#N/A</v>
      </c>
      <c r="AG1009" s="6" t="str">
        <f t="shared" si="392"/>
        <v/>
      </c>
      <c r="AH1009" s="6">
        <f t="shared" si="393"/>
        <v>1</v>
      </c>
      <c r="AI1009" s="6" t="e">
        <f t="shared" si="394"/>
        <v>#N/A</v>
      </c>
      <c r="AJ1009" s="6" t="e">
        <f t="shared" si="395"/>
        <v>#N/A</v>
      </c>
      <c r="AK1009" s="6" t="e">
        <f t="shared" si="396"/>
        <v>#N/A</v>
      </c>
      <c r="AL1009" s="6" t="e">
        <f t="shared" si="397"/>
        <v>#N/A</v>
      </c>
      <c r="AM1009" s="7" t="str">
        <f t="shared" si="398"/>
        <v xml:space="preserve"> </v>
      </c>
      <c r="AN1009" s="6" t="e">
        <f t="shared" si="399"/>
        <v>#N/A</v>
      </c>
      <c r="AO1009" s="6"/>
      <c r="AP1009" s="6"/>
      <c r="AQ1009" s="6"/>
      <c r="AR1009" s="6"/>
      <c r="AS1009" s="6"/>
      <c r="AT1009" s="6"/>
      <c r="AU1009" s="6"/>
      <c r="AV1009" s="6"/>
      <c r="AW1009" s="6">
        <f t="shared" si="400"/>
        <v>0</v>
      </c>
      <c r="AX1009" s="6" t="e">
        <f t="shared" si="401"/>
        <v>#N/A</v>
      </c>
      <c r="AY1009" s="6" t="str">
        <f t="shared" si="402"/>
        <v/>
      </c>
      <c r="AZ1009" s="6" t="str">
        <f t="shared" si="403"/>
        <v/>
      </c>
      <c r="BA1009" s="6" t="str">
        <f t="shared" si="404"/>
        <v/>
      </c>
      <c r="BB1009" s="6" t="str">
        <f t="shared" si="405"/>
        <v/>
      </c>
      <c r="BC1009" s="40"/>
      <c r="BI1009"/>
      <c r="CS1009" s="286"/>
      <c r="CT1009" s="288"/>
      <c r="CU1009" s="331" t="str">
        <f t="shared" si="384"/>
        <v/>
      </c>
      <c r="CV1009" s="1" t="str">
        <f t="shared" si="406"/>
        <v/>
      </c>
      <c r="CW1009" s="1" t="str">
        <f t="shared" si="407"/>
        <v/>
      </c>
      <c r="CZ1009" s="343" t="str">
        <f t="shared" si="385"/>
        <v/>
      </c>
    </row>
    <row r="1010" spans="1:104" s="1" customFormat="1" ht="13.5" customHeight="1" x14ac:dyDescent="0.2">
      <c r="A1010" s="61">
        <v>995</v>
      </c>
      <c r="B1010" s="218"/>
      <c r="C1010" s="218"/>
      <c r="D1010" s="218"/>
      <c r="E1010" s="218"/>
      <c r="F1010" s="218"/>
      <c r="G1010" s="218"/>
      <c r="H1010" s="218"/>
      <c r="I1010" s="218"/>
      <c r="J1010" s="218"/>
      <c r="K1010" s="218"/>
      <c r="L1010" s="219"/>
      <c r="M1010" s="218"/>
      <c r="N1010" s="254"/>
      <c r="O1010" s="255"/>
      <c r="P1010" s="293" t="str">
        <f>IF(G1010="R",IF(OR(AND(実績自動車一覧!H1010=SUM(実績事業所!$B$2-1),3&lt;実績自動車一覧!I1010),AND(実績自動車一覧!H1010=実績事業所!$B$2,4&gt;実績自動車一覧!I1010)),"新規",""),"")</f>
        <v/>
      </c>
      <c r="Q1010" s="290"/>
      <c r="R1010" s="259"/>
      <c r="S1010" s="204"/>
      <c r="T1010" s="84"/>
      <c r="U1010" s="85"/>
      <c r="V1010" s="86"/>
      <c r="W1010" s="87"/>
      <c r="X1010" s="87"/>
      <c r="Y1010" s="106"/>
      <c r="Z1010" s="16"/>
      <c r="AA1010" s="15" t="str">
        <f t="shared" si="386"/>
        <v/>
      </c>
      <c r="AB1010" s="15" t="str">
        <f t="shared" si="387"/>
        <v/>
      </c>
      <c r="AC1010" s="14" t="str">
        <f t="shared" si="388"/>
        <v/>
      </c>
      <c r="AD1010" s="6" t="e">
        <f t="shared" si="389"/>
        <v>#N/A</v>
      </c>
      <c r="AE1010" s="6" t="e">
        <f t="shared" si="390"/>
        <v>#N/A</v>
      </c>
      <c r="AF1010" s="6" t="e">
        <f t="shared" si="391"/>
        <v>#N/A</v>
      </c>
      <c r="AG1010" s="6" t="str">
        <f t="shared" si="392"/>
        <v/>
      </c>
      <c r="AH1010" s="6">
        <f t="shared" si="393"/>
        <v>1</v>
      </c>
      <c r="AI1010" s="6" t="e">
        <f t="shared" si="394"/>
        <v>#N/A</v>
      </c>
      <c r="AJ1010" s="6" t="e">
        <f t="shared" si="395"/>
        <v>#N/A</v>
      </c>
      <c r="AK1010" s="6" t="e">
        <f t="shared" si="396"/>
        <v>#N/A</v>
      </c>
      <c r="AL1010" s="6" t="e">
        <f t="shared" si="397"/>
        <v>#N/A</v>
      </c>
      <c r="AM1010" s="7" t="str">
        <f t="shared" si="398"/>
        <v xml:space="preserve"> </v>
      </c>
      <c r="AN1010" s="6" t="e">
        <f t="shared" si="399"/>
        <v>#N/A</v>
      </c>
      <c r="AO1010" s="6"/>
      <c r="AP1010" s="6"/>
      <c r="AQ1010" s="6"/>
      <c r="AR1010" s="6"/>
      <c r="AS1010" s="6"/>
      <c r="AT1010" s="6"/>
      <c r="AU1010" s="6"/>
      <c r="AV1010" s="6"/>
      <c r="AW1010" s="6">
        <f t="shared" si="400"/>
        <v>0</v>
      </c>
      <c r="AX1010" s="6" t="e">
        <f t="shared" si="401"/>
        <v>#N/A</v>
      </c>
      <c r="AY1010" s="6" t="str">
        <f t="shared" si="402"/>
        <v/>
      </c>
      <c r="AZ1010" s="6" t="str">
        <f t="shared" si="403"/>
        <v/>
      </c>
      <c r="BA1010" s="6" t="str">
        <f t="shared" si="404"/>
        <v/>
      </c>
      <c r="BB1010" s="6" t="str">
        <f t="shared" si="405"/>
        <v/>
      </c>
      <c r="BC1010" s="40"/>
      <c r="BI1010"/>
      <c r="CS1010" s="286"/>
      <c r="CT1010" s="288"/>
      <c r="CU1010" s="331" t="str">
        <f t="shared" si="384"/>
        <v/>
      </c>
      <c r="CV1010" s="1" t="str">
        <f t="shared" si="406"/>
        <v/>
      </c>
      <c r="CW1010" s="1" t="str">
        <f t="shared" si="407"/>
        <v/>
      </c>
      <c r="CZ1010" s="343" t="str">
        <f t="shared" si="385"/>
        <v/>
      </c>
    </row>
    <row r="1011" spans="1:104" s="1" customFormat="1" ht="13.5" customHeight="1" x14ac:dyDescent="0.2">
      <c r="A1011" s="61">
        <v>996</v>
      </c>
      <c r="B1011" s="218"/>
      <c r="C1011" s="218"/>
      <c r="D1011" s="218"/>
      <c r="E1011" s="218"/>
      <c r="F1011" s="218"/>
      <c r="G1011" s="218"/>
      <c r="H1011" s="218"/>
      <c r="I1011" s="218"/>
      <c r="J1011" s="218"/>
      <c r="K1011" s="218"/>
      <c r="L1011" s="219"/>
      <c r="M1011" s="218"/>
      <c r="N1011" s="254"/>
      <c r="O1011" s="255"/>
      <c r="P1011" s="293" t="str">
        <f>IF(G1011="R",IF(OR(AND(実績自動車一覧!H1011=SUM(実績事業所!$B$2-1),3&lt;実績自動車一覧!I1011),AND(実績自動車一覧!H1011=実績事業所!$B$2,4&gt;実績自動車一覧!I1011)),"新規",""),"")</f>
        <v/>
      </c>
      <c r="Q1011" s="290"/>
      <c r="R1011" s="259"/>
      <c r="S1011" s="204"/>
      <c r="T1011" s="84"/>
      <c r="U1011" s="85"/>
      <c r="V1011" s="86"/>
      <c r="W1011" s="87"/>
      <c r="X1011" s="87"/>
      <c r="Y1011" s="106"/>
      <c r="Z1011" s="16"/>
      <c r="AA1011" s="15" t="str">
        <f t="shared" si="386"/>
        <v/>
      </c>
      <c r="AB1011" s="15" t="str">
        <f t="shared" si="387"/>
        <v/>
      </c>
      <c r="AC1011" s="14" t="str">
        <f t="shared" si="388"/>
        <v/>
      </c>
      <c r="AD1011" s="6" t="e">
        <f t="shared" si="389"/>
        <v>#N/A</v>
      </c>
      <c r="AE1011" s="6" t="e">
        <f t="shared" si="390"/>
        <v>#N/A</v>
      </c>
      <c r="AF1011" s="6" t="e">
        <f t="shared" si="391"/>
        <v>#N/A</v>
      </c>
      <c r="AG1011" s="6" t="str">
        <f t="shared" si="392"/>
        <v/>
      </c>
      <c r="AH1011" s="6">
        <f t="shared" si="393"/>
        <v>1</v>
      </c>
      <c r="AI1011" s="6" t="e">
        <f t="shared" si="394"/>
        <v>#N/A</v>
      </c>
      <c r="AJ1011" s="6" t="e">
        <f t="shared" si="395"/>
        <v>#N/A</v>
      </c>
      <c r="AK1011" s="6" t="e">
        <f t="shared" si="396"/>
        <v>#N/A</v>
      </c>
      <c r="AL1011" s="6" t="e">
        <f t="shared" si="397"/>
        <v>#N/A</v>
      </c>
      <c r="AM1011" s="7" t="str">
        <f t="shared" si="398"/>
        <v xml:space="preserve"> </v>
      </c>
      <c r="AN1011" s="6" t="e">
        <f t="shared" si="399"/>
        <v>#N/A</v>
      </c>
      <c r="AO1011" s="6"/>
      <c r="AP1011" s="6"/>
      <c r="AQ1011" s="6"/>
      <c r="AR1011" s="6"/>
      <c r="AS1011" s="6"/>
      <c r="AT1011" s="6"/>
      <c r="AU1011" s="6"/>
      <c r="AV1011" s="6"/>
      <c r="AW1011" s="6">
        <f t="shared" si="400"/>
        <v>0</v>
      </c>
      <c r="AX1011" s="6" t="e">
        <f t="shared" si="401"/>
        <v>#N/A</v>
      </c>
      <c r="AY1011" s="6" t="str">
        <f t="shared" si="402"/>
        <v/>
      </c>
      <c r="AZ1011" s="6" t="str">
        <f t="shared" si="403"/>
        <v/>
      </c>
      <c r="BA1011" s="6" t="str">
        <f t="shared" si="404"/>
        <v/>
      </c>
      <c r="BB1011" s="6" t="str">
        <f t="shared" si="405"/>
        <v/>
      </c>
      <c r="BC1011" s="40"/>
      <c r="BI1011"/>
      <c r="CS1011" s="286"/>
      <c r="CT1011" s="288"/>
      <c r="CU1011" s="331" t="str">
        <f t="shared" si="384"/>
        <v/>
      </c>
      <c r="CV1011" s="1" t="str">
        <f t="shared" si="406"/>
        <v/>
      </c>
      <c r="CW1011" s="1" t="str">
        <f t="shared" si="407"/>
        <v/>
      </c>
      <c r="CZ1011" s="343" t="str">
        <f t="shared" si="385"/>
        <v/>
      </c>
    </row>
    <row r="1012" spans="1:104" s="1" customFormat="1" ht="13.5" customHeight="1" x14ac:dyDescent="0.2">
      <c r="A1012" s="61">
        <v>997</v>
      </c>
      <c r="B1012" s="218"/>
      <c r="C1012" s="218"/>
      <c r="D1012" s="218"/>
      <c r="E1012" s="218"/>
      <c r="F1012" s="218"/>
      <c r="G1012" s="218"/>
      <c r="H1012" s="218"/>
      <c r="I1012" s="218"/>
      <c r="J1012" s="218"/>
      <c r="K1012" s="218"/>
      <c r="L1012" s="219"/>
      <c r="M1012" s="218"/>
      <c r="N1012" s="254"/>
      <c r="O1012" s="255"/>
      <c r="P1012" s="293" t="str">
        <f>IF(G1012="R",IF(OR(AND(実績自動車一覧!H1012=SUM(実績事業所!$B$2-1),3&lt;実績自動車一覧!I1012),AND(実績自動車一覧!H1012=実績事業所!$B$2,4&gt;実績自動車一覧!I1012)),"新規",""),"")</f>
        <v/>
      </c>
      <c r="Q1012" s="290"/>
      <c r="R1012" s="259"/>
      <c r="S1012" s="204"/>
      <c r="T1012" s="84"/>
      <c r="U1012" s="85"/>
      <c r="V1012" s="86"/>
      <c r="W1012" s="87"/>
      <c r="X1012" s="87"/>
      <c r="Y1012" s="106"/>
      <c r="Z1012" s="16"/>
      <c r="AA1012" s="15" t="str">
        <f t="shared" si="386"/>
        <v/>
      </c>
      <c r="AB1012" s="15" t="str">
        <f t="shared" si="387"/>
        <v/>
      </c>
      <c r="AC1012" s="14" t="str">
        <f t="shared" si="388"/>
        <v/>
      </c>
      <c r="AD1012" s="6" t="e">
        <f t="shared" si="389"/>
        <v>#N/A</v>
      </c>
      <c r="AE1012" s="6" t="e">
        <f t="shared" si="390"/>
        <v>#N/A</v>
      </c>
      <c r="AF1012" s="6" t="e">
        <f t="shared" si="391"/>
        <v>#N/A</v>
      </c>
      <c r="AG1012" s="6" t="str">
        <f t="shared" si="392"/>
        <v/>
      </c>
      <c r="AH1012" s="6">
        <f t="shared" si="393"/>
        <v>1</v>
      </c>
      <c r="AI1012" s="6" t="e">
        <f t="shared" si="394"/>
        <v>#N/A</v>
      </c>
      <c r="AJ1012" s="6" t="e">
        <f t="shared" si="395"/>
        <v>#N/A</v>
      </c>
      <c r="AK1012" s="6" t="e">
        <f t="shared" si="396"/>
        <v>#N/A</v>
      </c>
      <c r="AL1012" s="6" t="e">
        <f t="shared" si="397"/>
        <v>#N/A</v>
      </c>
      <c r="AM1012" s="7" t="str">
        <f t="shared" si="398"/>
        <v xml:space="preserve"> </v>
      </c>
      <c r="AN1012" s="6" t="e">
        <f t="shared" si="399"/>
        <v>#N/A</v>
      </c>
      <c r="AO1012" s="6"/>
      <c r="AP1012" s="6"/>
      <c r="AQ1012" s="6"/>
      <c r="AR1012" s="6"/>
      <c r="AS1012" s="6"/>
      <c r="AT1012" s="6"/>
      <c r="AU1012" s="6"/>
      <c r="AV1012" s="6"/>
      <c r="AW1012" s="6">
        <f t="shared" si="400"/>
        <v>0</v>
      </c>
      <c r="AX1012" s="6" t="e">
        <f t="shared" si="401"/>
        <v>#N/A</v>
      </c>
      <c r="AY1012" s="6" t="str">
        <f t="shared" si="402"/>
        <v/>
      </c>
      <c r="AZ1012" s="6" t="str">
        <f t="shared" si="403"/>
        <v/>
      </c>
      <c r="BA1012" s="6" t="str">
        <f t="shared" si="404"/>
        <v/>
      </c>
      <c r="BB1012" s="6" t="str">
        <f t="shared" si="405"/>
        <v/>
      </c>
      <c r="BC1012" s="40"/>
      <c r="BI1012"/>
      <c r="CS1012" s="286"/>
      <c r="CT1012" s="288"/>
      <c r="CU1012" s="331" t="str">
        <f t="shared" si="384"/>
        <v/>
      </c>
      <c r="CV1012" s="1" t="str">
        <f t="shared" si="406"/>
        <v/>
      </c>
      <c r="CW1012" s="1" t="str">
        <f t="shared" si="407"/>
        <v/>
      </c>
      <c r="CZ1012" s="343" t="str">
        <f t="shared" si="385"/>
        <v/>
      </c>
    </row>
    <row r="1013" spans="1:104" s="1" customFormat="1" ht="13.5" customHeight="1" x14ac:dyDescent="0.2">
      <c r="A1013" s="61">
        <v>998</v>
      </c>
      <c r="B1013" s="218"/>
      <c r="C1013" s="218"/>
      <c r="D1013" s="218"/>
      <c r="E1013" s="218"/>
      <c r="F1013" s="218"/>
      <c r="G1013" s="218"/>
      <c r="H1013" s="218"/>
      <c r="I1013" s="218"/>
      <c r="J1013" s="218"/>
      <c r="K1013" s="218"/>
      <c r="L1013" s="219"/>
      <c r="M1013" s="218"/>
      <c r="N1013" s="254"/>
      <c r="O1013" s="255"/>
      <c r="P1013" s="293" t="str">
        <f>IF(G1013="R",IF(OR(AND(実績自動車一覧!H1013=SUM(実績事業所!$B$2-1),3&lt;実績自動車一覧!I1013),AND(実績自動車一覧!H1013=実績事業所!$B$2,4&gt;実績自動車一覧!I1013)),"新規",""),"")</f>
        <v/>
      </c>
      <c r="Q1013" s="290"/>
      <c r="R1013" s="259"/>
      <c r="S1013" s="204"/>
      <c r="T1013" s="84"/>
      <c r="U1013" s="85"/>
      <c r="V1013" s="86"/>
      <c r="W1013" s="87"/>
      <c r="X1013" s="87"/>
      <c r="Y1013" s="106"/>
      <c r="Z1013" s="16"/>
      <c r="AA1013" s="15" t="str">
        <f t="shared" si="386"/>
        <v/>
      </c>
      <c r="AB1013" s="15" t="str">
        <f t="shared" si="387"/>
        <v/>
      </c>
      <c r="AC1013" s="14" t="str">
        <f t="shared" si="388"/>
        <v/>
      </c>
      <c r="AD1013" s="6" t="e">
        <f t="shared" si="389"/>
        <v>#N/A</v>
      </c>
      <c r="AE1013" s="6" t="e">
        <f t="shared" si="390"/>
        <v>#N/A</v>
      </c>
      <c r="AF1013" s="6" t="e">
        <f t="shared" si="391"/>
        <v>#N/A</v>
      </c>
      <c r="AG1013" s="6" t="str">
        <f t="shared" si="392"/>
        <v/>
      </c>
      <c r="AH1013" s="6">
        <f t="shared" si="393"/>
        <v>1</v>
      </c>
      <c r="AI1013" s="6" t="e">
        <f t="shared" si="394"/>
        <v>#N/A</v>
      </c>
      <c r="AJ1013" s="6" t="e">
        <f t="shared" si="395"/>
        <v>#N/A</v>
      </c>
      <c r="AK1013" s="6" t="e">
        <f t="shared" si="396"/>
        <v>#N/A</v>
      </c>
      <c r="AL1013" s="6" t="e">
        <f t="shared" si="397"/>
        <v>#N/A</v>
      </c>
      <c r="AM1013" s="7" t="str">
        <f t="shared" si="398"/>
        <v xml:space="preserve"> </v>
      </c>
      <c r="AN1013" s="6" t="e">
        <f t="shared" si="399"/>
        <v>#N/A</v>
      </c>
      <c r="AO1013" s="6"/>
      <c r="AP1013" s="6"/>
      <c r="AQ1013" s="6"/>
      <c r="AR1013" s="6"/>
      <c r="AS1013" s="6"/>
      <c r="AT1013" s="6"/>
      <c r="AU1013" s="6"/>
      <c r="AV1013" s="6"/>
      <c r="AW1013" s="6">
        <f t="shared" si="400"/>
        <v>0</v>
      </c>
      <c r="AX1013" s="6" t="e">
        <f t="shared" si="401"/>
        <v>#N/A</v>
      </c>
      <c r="AY1013" s="6" t="str">
        <f t="shared" si="402"/>
        <v/>
      </c>
      <c r="AZ1013" s="6" t="str">
        <f t="shared" si="403"/>
        <v/>
      </c>
      <c r="BA1013" s="6" t="str">
        <f t="shared" si="404"/>
        <v/>
      </c>
      <c r="BB1013" s="6" t="str">
        <f t="shared" si="405"/>
        <v/>
      </c>
      <c r="BC1013" s="40"/>
      <c r="BI1013"/>
      <c r="CS1013" s="286"/>
      <c r="CT1013" s="288"/>
      <c r="CU1013" s="331" t="str">
        <f t="shared" si="384"/>
        <v/>
      </c>
      <c r="CV1013" s="1" t="str">
        <f t="shared" si="406"/>
        <v/>
      </c>
      <c r="CW1013" s="1" t="str">
        <f t="shared" si="407"/>
        <v/>
      </c>
      <c r="CZ1013" s="343" t="str">
        <f t="shared" si="385"/>
        <v/>
      </c>
    </row>
    <row r="1014" spans="1:104" s="1" customFormat="1" ht="13.5" customHeight="1" x14ac:dyDescent="0.2">
      <c r="A1014" s="61">
        <v>999</v>
      </c>
      <c r="B1014" s="218"/>
      <c r="C1014" s="218"/>
      <c r="D1014" s="218"/>
      <c r="E1014" s="218"/>
      <c r="F1014" s="218"/>
      <c r="G1014" s="218"/>
      <c r="H1014" s="218"/>
      <c r="I1014" s="218"/>
      <c r="J1014" s="218"/>
      <c r="K1014" s="218"/>
      <c r="L1014" s="219"/>
      <c r="M1014" s="218"/>
      <c r="N1014" s="254"/>
      <c r="O1014" s="255"/>
      <c r="P1014" s="293" t="str">
        <f>IF(G1014="R",IF(OR(AND(実績自動車一覧!H1014=SUM(実績事業所!$B$2-1),3&lt;実績自動車一覧!I1014),AND(実績自動車一覧!H1014=実績事業所!$B$2,4&gt;実績自動車一覧!I1014)),"新規",""),"")</f>
        <v/>
      </c>
      <c r="Q1014" s="290"/>
      <c r="R1014" s="259"/>
      <c r="S1014" s="204"/>
      <c r="T1014" s="84"/>
      <c r="U1014" s="85"/>
      <c r="V1014" s="86"/>
      <c r="W1014" s="87"/>
      <c r="X1014" s="87"/>
      <c r="Y1014" s="106"/>
      <c r="Z1014" s="16"/>
      <c r="AA1014" s="15" t="str">
        <f t="shared" si="386"/>
        <v/>
      </c>
      <c r="AB1014" s="15" t="str">
        <f t="shared" si="387"/>
        <v/>
      </c>
      <c r="AC1014" s="14" t="str">
        <f t="shared" si="388"/>
        <v/>
      </c>
      <c r="AD1014" s="6" t="e">
        <f t="shared" si="389"/>
        <v>#N/A</v>
      </c>
      <c r="AE1014" s="6" t="e">
        <f t="shared" si="390"/>
        <v>#N/A</v>
      </c>
      <c r="AF1014" s="6" t="e">
        <f t="shared" si="391"/>
        <v>#N/A</v>
      </c>
      <c r="AG1014" s="6" t="str">
        <f t="shared" si="392"/>
        <v/>
      </c>
      <c r="AH1014" s="6">
        <f t="shared" si="393"/>
        <v>1</v>
      </c>
      <c r="AI1014" s="6" t="e">
        <f t="shared" si="394"/>
        <v>#N/A</v>
      </c>
      <c r="AJ1014" s="6" t="e">
        <f t="shared" si="395"/>
        <v>#N/A</v>
      </c>
      <c r="AK1014" s="6" t="e">
        <f t="shared" si="396"/>
        <v>#N/A</v>
      </c>
      <c r="AL1014" s="6" t="e">
        <f t="shared" si="397"/>
        <v>#N/A</v>
      </c>
      <c r="AM1014" s="7" t="str">
        <f t="shared" si="398"/>
        <v xml:space="preserve"> </v>
      </c>
      <c r="AN1014" s="6" t="e">
        <f t="shared" si="399"/>
        <v>#N/A</v>
      </c>
      <c r="AO1014" s="6"/>
      <c r="AP1014" s="6"/>
      <c r="AQ1014" s="6"/>
      <c r="AR1014" s="6"/>
      <c r="AS1014" s="6"/>
      <c r="AT1014" s="6"/>
      <c r="AU1014" s="6"/>
      <c r="AV1014" s="6"/>
      <c r="AW1014" s="6">
        <f t="shared" si="400"/>
        <v>0</v>
      </c>
      <c r="AX1014" s="6" t="e">
        <f t="shared" si="401"/>
        <v>#N/A</v>
      </c>
      <c r="AY1014" s="6" t="str">
        <f t="shared" si="402"/>
        <v/>
      </c>
      <c r="AZ1014" s="6" t="str">
        <f t="shared" si="403"/>
        <v/>
      </c>
      <c r="BA1014" s="6" t="str">
        <f t="shared" si="404"/>
        <v/>
      </c>
      <c r="BB1014" s="6" t="str">
        <f t="shared" si="405"/>
        <v/>
      </c>
      <c r="BC1014" s="40"/>
      <c r="BI1014"/>
      <c r="CS1014" s="286"/>
      <c r="CT1014" s="288"/>
      <c r="CU1014" s="331" t="str">
        <f t="shared" si="384"/>
        <v/>
      </c>
      <c r="CV1014" s="1" t="str">
        <f t="shared" si="406"/>
        <v/>
      </c>
      <c r="CW1014" s="1" t="str">
        <f t="shared" si="407"/>
        <v/>
      </c>
      <c r="CZ1014" s="343" t="str">
        <f t="shared" si="385"/>
        <v/>
      </c>
    </row>
    <row r="1015" spans="1:104" s="1" customFormat="1" ht="13.5" customHeight="1" thickBot="1" x14ac:dyDescent="0.25">
      <c r="A1015" s="261">
        <v>1000</v>
      </c>
      <c r="B1015" s="260"/>
      <c r="C1015" s="260"/>
      <c r="D1015" s="260"/>
      <c r="E1015" s="260"/>
      <c r="F1015" s="260"/>
      <c r="G1015" s="260"/>
      <c r="H1015" s="260"/>
      <c r="I1015" s="260"/>
      <c r="J1015" s="260"/>
      <c r="K1015" s="260"/>
      <c r="L1015" s="262"/>
      <c r="M1015" s="260"/>
      <c r="N1015" s="263"/>
      <c r="O1015" s="264"/>
      <c r="P1015" s="294" t="str">
        <f>IF(G1015="R",IF(OR(AND(実績自動車一覧!H1015=SUM(実績事業所!$B$2-1),3&lt;実績自動車一覧!I1015),AND(実績自動車一覧!H1015=実績事業所!$B$2,4&gt;実績自動車一覧!I1015)),"新規",""),"")</f>
        <v/>
      </c>
      <c r="Q1015" s="291"/>
      <c r="R1015" s="265"/>
      <c r="S1015" s="266"/>
      <c r="T1015" s="267"/>
      <c r="U1015" s="268"/>
      <c r="V1015" s="269"/>
      <c r="W1015" s="270"/>
      <c r="X1015" s="270"/>
      <c r="Y1015" s="271"/>
      <c r="Z1015" s="16"/>
      <c r="AA1015" s="15" t="str">
        <f t="shared" si="386"/>
        <v/>
      </c>
      <c r="AB1015" s="15" t="str">
        <f t="shared" si="387"/>
        <v/>
      </c>
      <c r="AC1015" s="14" t="str">
        <f t="shared" si="388"/>
        <v/>
      </c>
      <c r="AD1015" s="6" t="e">
        <f t="shared" si="389"/>
        <v>#N/A</v>
      </c>
      <c r="AE1015" s="6" t="e">
        <f t="shared" si="390"/>
        <v>#N/A</v>
      </c>
      <c r="AF1015" s="6" t="e">
        <f t="shared" si="391"/>
        <v>#N/A</v>
      </c>
      <c r="AG1015" s="6" t="str">
        <f t="shared" si="392"/>
        <v/>
      </c>
      <c r="AH1015" s="6">
        <f t="shared" si="393"/>
        <v>1</v>
      </c>
      <c r="AI1015" s="6" t="e">
        <f t="shared" si="394"/>
        <v>#N/A</v>
      </c>
      <c r="AJ1015" s="6" t="e">
        <f t="shared" si="395"/>
        <v>#N/A</v>
      </c>
      <c r="AK1015" s="6" t="e">
        <f t="shared" si="396"/>
        <v>#N/A</v>
      </c>
      <c r="AL1015" s="6" t="e">
        <f t="shared" si="397"/>
        <v>#N/A</v>
      </c>
      <c r="AM1015" s="7" t="str">
        <f t="shared" si="398"/>
        <v xml:space="preserve"> </v>
      </c>
      <c r="AN1015" s="6" t="e">
        <f t="shared" si="399"/>
        <v>#N/A</v>
      </c>
      <c r="AO1015" s="6"/>
      <c r="AP1015" s="6"/>
      <c r="AQ1015" s="6"/>
      <c r="AR1015" s="6"/>
      <c r="AS1015" s="6"/>
      <c r="AT1015" s="6"/>
      <c r="AU1015" s="6"/>
      <c r="AV1015" s="6"/>
      <c r="AW1015" s="6">
        <f t="shared" si="400"/>
        <v>0</v>
      </c>
      <c r="AX1015" s="6" t="e">
        <f t="shared" si="401"/>
        <v>#N/A</v>
      </c>
      <c r="AY1015" s="6" t="str">
        <f t="shared" si="402"/>
        <v/>
      </c>
      <c r="AZ1015" s="6" t="str">
        <f t="shared" si="403"/>
        <v/>
      </c>
      <c r="BA1015" s="6" t="str">
        <f t="shared" si="404"/>
        <v/>
      </c>
      <c r="BB1015" s="6" t="str">
        <f t="shared" si="405"/>
        <v/>
      </c>
      <c r="BC1015" s="40"/>
      <c r="BI1015"/>
      <c r="CS1015" s="287"/>
      <c r="CT1015" s="335"/>
      <c r="CU1015" s="332" t="str">
        <f t="shared" si="384"/>
        <v/>
      </c>
      <c r="CV1015" s="1" t="str">
        <f t="shared" si="406"/>
        <v/>
      </c>
      <c r="CW1015" s="1" t="str">
        <f t="shared" si="407"/>
        <v/>
      </c>
      <c r="CZ1015" s="343" t="str">
        <f t="shared" si="385"/>
        <v/>
      </c>
    </row>
    <row r="1016" spans="1:104" ht="12" customHeight="1" x14ac:dyDescent="0.2">
      <c r="Z1016" s="10"/>
      <c r="BD1016" s="1"/>
      <c r="BE1016" s="1"/>
      <c r="BF1016" s="1"/>
      <c r="BG1016" s="1"/>
      <c r="BH1016" s="1"/>
      <c r="BI1016"/>
      <c r="BK1016" s="1"/>
      <c r="BL1016" s="1"/>
      <c r="BM1016" s="1"/>
      <c r="BN1016" s="1"/>
      <c r="BO1016" s="1"/>
      <c r="BP1016" s="1"/>
      <c r="CO1016" s="1"/>
    </row>
    <row r="1017" spans="1:104" ht="12" customHeight="1" x14ac:dyDescent="0.2">
      <c r="BD1017" s="1"/>
      <c r="BE1017" s="1"/>
      <c r="BF1017" s="1"/>
      <c r="BG1017" s="1"/>
      <c r="BH1017" s="1"/>
      <c r="BK1017" s="1"/>
      <c r="BL1017" s="1"/>
      <c r="BM1017" s="1"/>
      <c r="CO1017" s="1"/>
    </row>
    <row r="1018" spans="1:104" ht="12" customHeight="1" x14ac:dyDescent="0.2">
      <c r="BD1018" s="1"/>
      <c r="BE1018" s="1"/>
      <c r="BF1018" s="1"/>
      <c r="BG1018" s="1"/>
      <c r="BH1018" s="1"/>
      <c r="CO1018" s="1"/>
    </row>
    <row r="1019" spans="1:104" ht="12" customHeight="1" x14ac:dyDescent="0.2">
      <c r="BD1019" s="1"/>
      <c r="BE1019" s="1"/>
      <c r="BF1019" s="1"/>
      <c r="BG1019" s="1"/>
      <c r="BH1019" s="1"/>
      <c r="CO1019" s="1"/>
    </row>
    <row r="1020" spans="1:104" ht="12" customHeight="1" x14ac:dyDescent="0.2">
      <c r="BD1020" s="1"/>
      <c r="BE1020" s="1"/>
      <c r="BF1020" s="1"/>
      <c r="BG1020" s="1"/>
      <c r="BH1020" s="1"/>
      <c r="CO1020" s="1"/>
    </row>
    <row r="1021" spans="1:104" ht="12" customHeight="1" x14ac:dyDescent="0.2">
      <c r="BD1021" s="1"/>
      <c r="BE1021" s="1"/>
      <c r="BF1021" s="1"/>
      <c r="BG1021" s="1"/>
      <c r="BH1021" s="1"/>
      <c r="CO1021" s="1"/>
    </row>
    <row r="1022" spans="1:104" ht="12" customHeight="1" x14ac:dyDescent="0.2">
      <c r="BD1022" s="1"/>
      <c r="BE1022" s="1"/>
      <c r="BF1022" s="1"/>
      <c r="BG1022" s="1"/>
      <c r="BH1022" s="1"/>
      <c r="CO1022" s="1"/>
    </row>
    <row r="1023" spans="1:104" ht="12" customHeight="1" x14ac:dyDescent="0.2">
      <c r="BD1023" s="1"/>
      <c r="BE1023" s="1"/>
      <c r="BF1023" s="1"/>
      <c r="BG1023" s="1"/>
      <c r="BH1023" s="1"/>
      <c r="CO1023" s="1"/>
    </row>
    <row r="1024" spans="1:104" ht="12" customHeight="1" x14ac:dyDescent="0.2">
      <c r="BF1024" s="1"/>
      <c r="BG1024" s="1"/>
      <c r="BH1024" s="1"/>
      <c r="CO1024" s="1"/>
    </row>
    <row r="1025" spans="58:93" ht="12" customHeight="1" x14ac:dyDescent="0.2">
      <c r="BF1025" s="1"/>
      <c r="BG1025" s="1"/>
      <c r="BH1025" s="1"/>
      <c r="CO1025" s="1"/>
    </row>
    <row r="1026" spans="58:93" ht="12" customHeight="1" x14ac:dyDescent="0.2">
      <c r="BF1026" s="1"/>
      <c r="BG1026" s="1"/>
      <c r="BH1026" s="1"/>
    </row>
    <row r="1027" spans="58:93" ht="12" customHeight="1" x14ac:dyDescent="0.2">
      <c r="BF1027" s="1"/>
      <c r="BG1027" s="1"/>
      <c r="BH1027" s="1"/>
    </row>
  </sheetData>
  <sheetProtection algorithmName="SHA-512" hashValue="BbSu0eJJ84e7s+DpL0s7bCA4cREEuQjQ1At658LfHgYqw7DcIPGepzvU2zTE9oAYxPDCwVKgMFFiUz4Dpq32Vg==" saltValue="dhj22VSKOKchw7wsatZ9wA==" spinCount="100000" sheet="1" autoFilter="0"/>
  <autoFilter ref="A15:CW15" xr:uid="{00000000-0009-0000-0000-000003000000}"/>
  <dataConsolidate/>
  <mergeCells count="51">
    <mergeCell ref="B2:E2"/>
    <mergeCell ref="B9:F11"/>
    <mergeCell ref="G10:I10"/>
    <mergeCell ref="N10:O10"/>
    <mergeCell ref="B3:F5"/>
    <mergeCell ref="B6:F8"/>
    <mergeCell ref="G6:I6"/>
    <mergeCell ref="G8:I8"/>
    <mergeCell ref="G3:I3"/>
    <mergeCell ref="G4:I4"/>
    <mergeCell ref="N2:O2"/>
    <mergeCell ref="N3:O3"/>
    <mergeCell ref="N8:O8"/>
    <mergeCell ref="N7:O7"/>
    <mergeCell ref="K11:L11"/>
    <mergeCell ref="K5:L5"/>
    <mergeCell ref="A14:A15"/>
    <mergeCell ref="B14:B15"/>
    <mergeCell ref="C14:F14"/>
    <mergeCell ref="K3:L3"/>
    <mergeCell ref="K4:L4"/>
    <mergeCell ref="K10:L10"/>
    <mergeCell ref="K7:L7"/>
    <mergeCell ref="K8:L8"/>
    <mergeCell ref="G5:I5"/>
    <mergeCell ref="G14:I14"/>
    <mergeCell ref="G7:I7"/>
    <mergeCell ref="J14:J15"/>
    <mergeCell ref="K14:K15"/>
    <mergeCell ref="L14:L15"/>
    <mergeCell ref="G11:I11"/>
    <mergeCell ref="G9:I9"/>
    <mergeCell ref="K9:L9"/>
    <mergeCell ref="K6:L6"/>
    <mergeCell ref="CU14:CU15"/>
    <mergeCell ref="M14:M15"/>
    <mergeCell ref="N14:O14"/>
    <mergeCell ref="BC14:BC15"/>
    <mergeCell ref="P14:P15"/>
    <mergeCell ref="Q14:Q15"/>
    <mergeCell ref="R14:R15"/>
    <mergeCell ref="S14:U14"/>
    <mergeCell ref="V14:V15"/>
    <mergeCell ref="W14:Y14"/>
    <mergeCell ref="CT14:CT15"/>
    <mergeCell ref="CS14:CS15"/>
    <mergeCell ref="N4:O4"/>
    <mergeCell ref="N11:O11"/>
    <mergeCell ref="N9:O9"/>
    <mergeCell ref="N5:O5"/>
    <mergeCell ref="N6:O6"/>
  </mergeCells>
  <phoneticPr fontId="4"/>
  <conditionalFormatting sqref="B16:B1015">
    <cfRule type="expression" dxfId="59" priority="84">
      <formula>AND(NOT($C16=""),$B16="")</formula>
    </cfRule>
  </conditionalFormatting>
  <conditionalFormatting sqref="C16">
    <cfRule type="expression" dxfId="58" priority="70">
      <formula>IF(NOT($C$16=""),(VLOOKUP(CONCATENATE(C16&amp;D16&amp;E16&amp;F16),BB17:BB215,1,0))=CONCATENATE(C16&amp;D16&amp;E16&amp;F16),"")</formula>
    </cfRule>
  </conditionalFormatting>
  <conditionalFormatting sqref="C17:C1014">
    <cfRule type="expression" dxfId="57" priority="69">
      <formula>IF(NOT($C17=""),OR(IFERROR(VLOOKUP(CONCATENATE(C17&amp;D17&amp;E17&amp;F17),$BB16:$BB$16,1,0),"")=CONCATENATE(C17&amp;D17&amp;E17&amp;F17),IFERROR(VLOOKUP(CONCATENATE(C17&amp;D17&amp;E17&amp;F17),$BB18:$BB$1015,1,0),"")=CONCATENATE(C17&amp;D17&amp;E17&amp;F17)))</formula>
    </cfRule>
  </conditionalFormatting>
  <conditionalFormatting sqref="C1015">
    <cfRule type="expression" dxfId="56" priority="10">
      <formula>IF(NOT($C1015=""),OR(IFERROR(VLOOKUP(CONCATENATE(C1015&amp;D1015&amp;E1015&amp;F1015),$BB$16:$BB1014,1,0),"")=CONCATENATE(C1015&amp;D1015&amp;E1015&amp;F1015)))</formula>
    </cfRule>
  </conditionalFormatting>
  <conditionalFormatting sqref="D16">
    <cfRule type="expression" dxfId="55" priority="68">
      <formula>IF(NOT($D$16=""),(VLOOKUP(CONCATENATE(C16&amp;D16&amp;E16&amp;F16),BB17:BB215,1,0))=CONCATENATE(C16&amp;D16&amp;E16&amp;F16),"")</formula>
    </cfRule>
  </conditionalFormatting>
  <conditionalFormatting sqref="D16:D1015">
    <cfRule type="expression" dxfId="54" priority="1">
      <formula>OR(     AND(D16&gt;=480, D16&lt;=498),     AND(D16&gt;=580, D16&lt;=598),     AND(D16&gt;=680, D16&lt;=698),     AND(D16&gt;=780, D16&lt;=798) )</formula>
    </cfRule>
  </conditionalFormatting>
  <conditionalFormatting sqref="D17:D1014">
    <cfRule type="expression" dxfId="53" priority="65">
      <formula>IF(NOT($D17=""),OR(IFERROR(VLOOKUP(CONCATENATE(C17&amp;D17&amp;E17&amp;F17),$BB16:$BB$16,1,0),"")=CONCATENATE(C17&amp;D17&amp;E17&amp;F17),IFERROR(VLOOKUP(CONCATENATE(C17&amp;D17&amp;E17&amp;F17),$BB18:$BB$1015,1,0),"")=CONCATENATE(C17&amp;D17&amp;E17&amp;F17)))</formula>
    </cfRule>
  </conditionalFormatting>
  <conditionalFormatting sqref="D1015">
    <cfRule type="expression" dxfId="52" priority="9">
      <formula>IF(NOT($D1015=""),OR(IFERROR(VLOOKUP(CONCATENATE(C1015&amp;D1015&amp;E1015&amp;F1015),$BB$16:$BB1014,1,0),"")=CONCATENATE(C1015&amp;D1015&amp;E1015&amp;F1015)))</formula>
    </cfRule>
  </conditionalFormatting>
  <conditionalFormatting sqref="E16">
    <cfRule type="expression" dxfId="51" priority="67">
      <formula>IF(NOT($E$16=""),(VLOOKUP(CONCATENATE(C16&amp;D16&amp;E16&amp;F16),BB17:BB215,1,0))=CONCATENATE(C16&amp;D16&amp;E16&amp;F16),"")</formula>
    </cfRule>
  </conditionalFormatting>
  <conditionalFormatting sqref="E17:E1014">
    <cfRule type="expression" dxfId="50" priority="64">
      <formula>IF(NOT($E17=""),OR(IFERROR(VLOOKUP(CONCATENATE(C17&amp;D17&amp;E17&amp;F17),$BB16:$BB$16,1,0),"")=CONCATENATE(C17&amp;D17&amp;E17&amp;F17),IFERROR(VLOOKUP(CONCATENATE(C17&amp;D17&amp;E17&amp;F17),$BB18:$BB$1015,1,0),"")=CONCATENATE(C17&amp;D17&amp;E17&amp;F17)))</formula>
    </cfRule>
  </conditionalFormatting>
  <conditionalFormatting sqref="E1015">
    <cfRule type="expression" dxfId="49" priority="8">
      <formula>IF(NOT($E1015=""),OR(IFERROR(VLOOKUP(CONCATENATE(C1015&amp;D1015&amp;E1015&amp;F1015),$BB$16:$BB1014,1,0),"")=CONCATENATE(C1015&amp;D1015&amp;E1015&amp;F1015)))</formula>
    </cfRule>
  </conditionalFormatting>
  <conditionalFormatting sqref="F16">
    <cfRule type="expression" dxfId="48" priority="66">
      <formula>IF(NOT($F$16=""),(VLOOKUP(CONCATENATE(C16&amp;D16&amp;E16&amp;F16),BB17:BB215,1,0))=CONCATENATE(C16&amp;D16&amp;E16&amp;F16),"")</formula>
    </cfRule>
  </conditionalFormatting>
  <conditionalFormatting sqref="F16:F1015">
    <cfRule type="expression" dxfId="47" priority="34">
      <formula>OR(LEFT($F16,1)="0",LEFT($F16,1)="*",LEFT($F16,1)="＊",LEFT($F16,1)="０")</formula>
    </cfRule>
  </conditionalFormatting>
  <conditionalFormatting sqref="F17:F1014">
    <cfRule type="expression" dxfId="46" priority="63">
      <formula>IF(NOT($F17=""),OR(IFERROR(VLOOKUP(CONCATENATE(C17&amp;D17&amp;E17&amp;F17),$BB16:$BB$16,1,0),"")=CONCATENATE(C17&amp;D17&amp;E17&amp;F17),IFERROR(VLOOKUP(CONCATENATE(C17&amp;D17&amp;E17&amp;F17),$BB18:$BB$1015,1,0),"")=CONCATENATE(C17&amp;D17&amp;E17&amp;F17)))</formula>
    </cfRule>
  </conditionalFormatting>
  <conditionalFormatting sqref="F1015">
    <cfRule type="expression" dxfId="45" priority="7">
      <formula>IF(NOT($F1015=""),OR(IFERROR(VLOOKUP(CONCATENATE(C1015&amp;D1015&amp;E1015&amp;F1015),$BB$16:$BB1014,1,0),"")=CONCATENATE(C1015&amp;D1015&amp;E1015&amp;F1015)))</formula>
    </cfRule>
  </conditionalFormatting>
  <conditionalFormatting sqref="G16:G1015">
    <cfRule type="expression" dxfId="44" priority="82">
      <formula>AND(NOT($H16=""),$G16="")</formula>
    </cfRule>
    <cfRule type="expression" dxfId="43" priority="37">
      <formula>IF(NOT($G16=""),NOT(OR($G16="S",$G16="H",$G16="R",$G16="Ｓ",$G16="Ｈ",$G16="Ｒ")))</formula>
    </cfRule>
  </conditionalFormatting>
  <conditionalFormatting sqref="H16:H1015">
    <cfRule type="expression" dxfId="42" priority="81">
      <formula>AND(NOT($I16=""),$H16="")</formula>
    </cfRule>
    <cfRule type="cellIs" dxfId="41" priority="14" operator="greaterThan">
      <formula>34</formula>
    </cfRule>
  </conditionalFormatting>
  <conditionalFormatting sqref="I16:I1015">
    <cfRule type="expression" dxfId="38" priority="80">
      <formula>AND(NOT($J16=""),$I16="")</formula>
    </cfRule>
  </conditionalFormatting>
  <conditionalFormatting sqref="J16:J1015">
    <cfRule type="expression" dxfId="37" priority="24">
      <formula>AND($U16="エラー",$AZ16="特種",$AE16="貨",NOT(VLOOKUP(("乗"&amp;"0"&amp;$AK16&amp;$K16),排出係数表,1,FALSE)=""))</formula>
    </cfRule>
    <cfRule type="expression" dxfId="36" priority="26">
      <formula>AND($U16="エラー",$AZ16="特種",$AE16="乗",NOT(VLOOKUP(("貨"&amp;$AI16&amp;$AK16&amp;$K16),排出係数表,1,FALSE)=""))</formula>
    </cfRule>
    <cfRule type="expression" dxfId="35" priority="57">
      <formula>AND($BA16=1,NOT($J16=""))</formula>
    </cfRule>
  </conditionalFormatting>
  <conditionalFormatting sqref="K16:K1015">
    <cfRule type="expression" dxfId="34" priority="52">
      <formula>AND(NOT($L16=""),$K16="")</formula>
    </cfRule>
  </conditionalFormatting>
  <conditionalFormatting sqref="L16:L1015">
    <cfRule type="expression" dxfId="33" priority="51">
      <formula>AND(NOT($M16=""),$L16="")</formula>
    </cfRule>
  </conditionalFormatting>
  <conditionalFormatting sqref="M16:M1015">
    <cfRule type="expression" dxfId="32" priority="50">
      <formula>AND(NOT($Q16=""),$M16="")</formula>
    </cfRule>
    <cfRule type="expression" dxfId="31" priority="32">
      <formula>AND(LEFT($M16,1)="ハ",LEFT($CU16,1)="プ")</formula>
    </cfRule>
    <cfRule type="expression" dxfId="30" priority="31">
      <formula>AND(LEFT($M16,1)="ガ",LEFT($CU16,1)="プ")</formula>
    </cfRule>
    <cfRule type="expression" dxfId="29" priority="30">
      <formula>AND(LEFT($M16,1)="ガ",LEFT($CU16,1)="ハ")</formula>
    </cfRule>
    <cfRule type="expression" dxfId="28" priority="29">
      <formula>AND(LEFT($M16,1)="軽",LEFT($CU16,1)="ハ")</formula>
    </cfRule>
    <cfRule type="expression" dxfId="27" priority="28">
      <formula>AND(LEFT($M16,1)="軽",LEFT($CU16,1)="プ")</formula>
    </cfRule>
  </conditionalFormatting>
  <conditionalFormatting sqref="N16:N1015">
    <cfRule type="expression" dxfId="26" priority="59">
      <formula>AND(NOT(OR($K16="K",$K16="N",$K16="P",$K16="S",$K16="U",$K16="W",$K16="KC",$K16="KR",$K16="KK",$K16="KL",$K16="KG")),NOT($N16=""))</formula>
    </cfRule>
    <cfRule type="expression" dxfId="25" priority="77">
      <formula>AND(OR($K16="K",$K16="N",$K16="P",$K16="S",$K16="U",$K16="W",$K16="KC"),$P16="減車",$N16="",$O16="")</formula>
    </cfRule>
  </conditionalFormatting>
  <conditionalFormatting sqref="N16:O1015">
    <cfRule type="expression" dxfId="24" priority="75">
      <formula>AND(OR($K16="K",$K16="N",$K16="P",$K16="S",$K16="U",$K16="W",$K16="KC"),$N16="",$O16="")</formula>
    </cfRule>
  </conditionalFormatting>
  <conditionalFormatting sqref="O16:O1015">
    <cfRule type="expression" dxfId="23" priority="60">
      <formula>AND(NOT(OR($K16="K",$K16="N",$K16="P",$K16="S",$K16="U",$K16="W",$K16="KC",$K16="KR",$K16="KL",$K16="KK",$K16="KG")),NOT($O16=""))</formula>
    </cfRule>
    <cfRule type="expression" dxfId="22" priority="76">
      <formula>AND(OR($K16="K",$K16="N",$K16="P",$K16="S",$K16="U",$K16="W",$K16="KC"),$P16="減車",$O16="",$N16="")</formula>
    </cfRule>
  </conditionalFormatting>
  <conditionalFormatting sqref="Q16:Q1015">
    <cfRule type="expression" dxfId="21" priority="23">
      <formula>AND($Q16="",OR($R16="",$R16=0),NOT($B17=""),NOT($C16=""))</formula>
    </cfRule>
    <cfRule type="expression" dxfId="20" priority="18">
      <formula>AND(NOT($R16=""),$Q16="",NOT($C16=""))</formula>
    </cfRule>
    <cfRule type="expression" dxfId="19" priority="13">
      <formula>AND(NOT($B16=""),OR($Q16="",$Q16=" "),SUM($B17:$B1015)&gt;0)</formula>
    </cfRule>
    <cfRule type="expression" dxfId="18" priority="74">
      <formula>AND($P16="減車",NOT($Q16=""),NOT($Q16="-"),NOT($Q16="－"))</formula>
    </cfRule>
  </conditionalFormatting>
  <conditionalFormatting sqref="R16:R1015">
    <cfRule type="expression" dxfId="17" priority="22">
      <formula>AND(OR($M16="電気",$M16="燃料電池(圧縮水素)"),$R16="",NOT($C17=""))</formula>
    </cfRule>
    <cfRule type="expression" dxfId="16" priority="11">
      <formula>AND(NOT($B16=""),OR($R16="",$R16=" "),SUM($B17:$B1015)&gt;0)</formula>
    </cfRule>
    <cfRule type="expression" dxfId="15" priority="73">
      <formula>AND(OR($M16="電気",$M16="燃料電池(圧縮水素)"),AND(NOT($R16=""),$R16&gt;0),NOT($P16="減車"))</formula>
    </cfRule>
    <cfRule type="expression" dxfId="14" priority="72">
      <formula>AND($P16="減車",NOT($R16="-"),NOT($R16="－"),NOT($R16=""))</formula>
    </cfRule>
  </conditionalFormatting>
  <conditionalFormatting sqref="S1:U1048576">
    <cfRule type="containsText" dxfId="13" priority="6" operator="containsText" text="エラー">
      <formula>NOT(ISERROR(SEARCH("エラー",S1)))</formula>
    </cfRule>
  </conditionalFormatting>
  <conditionalFormatting sqref="V16:V1015">
    <cfRule type="expression" dxfId="12" priority="85">
      <formula>AND(OR($M16="ガソリン",$M16="天然ガス(ＣＮＧ)",$M16="液化石油ガス(ＬＰＧ)",$M16="軽油"),(OR($V16&gt;29.9,$V16&lt;1)),NOT($V16=0))</formula>
    </cfRule>
    <cfRule type="expression" dxfId="11" priority="86">
      <formula>AND(OR($M16="プラグインハイブリッド（ガソリン）",$M16="ハイブリッド（ガソリン）"),(OR($V16&gt;39.9,$V16&lt;1)),NOT($V16=0))</formula>
    </cfRule>
    <cfRule type="expression" dxfId="10" priority="87">
      <formula>AND(OR($M16="プラグインハイブリッド（軽油）",$M16="ハイブリッド（軽油）"),(OR($V16&gt;39.9,$V16&lt;1)),NOT($V16=0))</formula>
    </cfRule>
  </conditionalFormatting>
  <conditionalFormatting sqref="W1:Y1048576">
    <cfRule type="containsText" dxfId="9" priority="5" operator="containsText" text="エラー">
      <formula>NOT(ISERROR(SEARCH("エラー",W1)))</formula>
    </cfRule>
  </conditionalFormatting>
  <conditionalFormatting sqref="CU16:CU1015">
    <cfRule type="expression" dxfId="8" priority="2">
      <formula>AND(B16&lt;&gt;"",CU16="")</formula>
    </cfRule>
  </conditionalFormatting>
  <dataValidations count="24">
    <dataValidation type="list" imeMode="hiragana" allowBlank="1" showInputMessage="1" showErrorMessage="1" sqref="J16:J1015" xr:uid="{00000000-0002-0000-0300-000000000000}">
      <formula1>INDIRECT(AZ16)</formula1>
    </dataValidation>
    <dataValidation imeMode="halfAlpha" allowBlank="1" showInputMessage="1" showErrorMessage="1" sqref="AG16:AG1015 S16:V1015 AM16:AX1015" xr:uid="{00000000-0002-0000-0300-000001000000}"/>
    <dataValidation type="whole" imeMode="halfAlpha" operator="greaterThan" allowBlank="1" showInputMessage="1" showErrorMessage="1" sqref="AH16:AH1015" xr:uid="{00000000-0002-0000-0300-000002000000}">
      <formula1>0</formula1>
    </dataValidation>
    <dataValidation type="whole" imeMode="off" operator="greaterThan" allowBlank="1" showInputMessage="1" showErrorMessage="1" sqref="L16:L1015" xr:uid="{00000000-0002-0000-0300-000003000000}">
      <formula1>100</formula1>
    </dataValidation>
    <dataValidation operator="greaterThan" allowBlank="1" showInputMessage="1" showErrorMessage="1" sqref="AA16:AB1015" xr:uid="{00000000-0002-0000-0300-000004000000}"/>
    <dataValidation type="whole" imeMode="off" allowBlank="1" showInputMessage="1" showErrorMessage="1" sqref="F16:F1015" xr:uid="{00000000-0002-0000-0300-000005000000}">
      <formula1>0</formula1>
      <formula2>9999</formula2>
    </dataValidation>
    <dataValidation type="textLength" imeMode="hiragana" operator="equal" allowBlank="1" showInputMessage="1" showErrorMessage="1" sqref="E16:E1015" xr:uid="{00000000-0002-0000-0300-000006000000}">
      <formula1>1</formula1>
    </dataValidation>
    <dataValidation imeMode="off" allowBlank="1" showInputMessage="1" showErrorMessage="1" sqref="Q16:R16" xr:uid="{00000000-0002-0000-0300-000007000000}"/>
    <dataValidation type="list" imeMode="hiragana" allowBlank="1" showInputMessage="1" showErrorMessage="1" sqref="M16:M1015" xr:uid="{00000000-0002-0000-0300-000008000000}">
      <formula1>$BL$17:$BL$27</formula1>
    </dataValidation>
    <dataValidation type="list" imeMode="off" allowBlank="1" showInputMessage="1" showErrorMessage="1" sqref="B16:B1015" xr:uid="{00000000-0002-0000-0300-000009000000}">
      <formula1>$BS$17:$BS$26</formula1>
    </dataValidation>
    <dataValidation type="list" allowBlank="1" showInputMessage="1" showErrorMessage="1" sqref="AZ16:AZ1015" xr:uid="{00000000-0002-0000-0300-00000A000000}">
      <formula1>Jナンバー分類</formula1>
    </dataValidation>
    <dataValidation type="list" imeMode="hiragana" allowBlank="1" showInputMessage="1" showErrorMessage="1" sqref="N70:N1015 N16:N68" xr:uid="{00000000-0002-0000-0300-00000F000000}">
      <formula1>$BT$17</formula1>
    </dataValidation>
    <dataValidation type="list" imeMode="hiragana" operator="greaterThanOrEqual" showInputMessage="1" showErrorMessage="1" sqref="C17:C1015" xr:uid="{00000000-0002-0000-0300-000010000000}">
      <formula1>"千葉,成田,習志野,市川,船橋,袖ヶ浦,市原,野田,柏,松戸"</formula1>
    </dataValidation>
    <dataValidation type="list" imeMode="hiragana" allowBlank="1" showInputMessage="1" showErrorMessage="1" sqref="N69 O16:O1015" xr:uid="{00000000-0002-0000-0300-000011000000}">
      <formula1>$BQ$17:$BQ$18</formula1>
    </dataValidation>
    <dataValidation type="list" allowBlank="1" showInputMessage="1" showErrorMessage="1" sqref="P17:P1015" xr:uid="{00000000-0002-0000-0300-000012000000}">
      <formula1>"新規,減車"</formula1>
    </dataValidation>
    <dataValidation type="list" imeMode="hiragana" allowBlank="1" showInputMessage="1" showErrorMessage="1" sqref="P16" xr:uid="{00000000-0002-0000-0300-000016000000}">
      <formula1>$CM$17:$CM$18</formula1>
    </dataValidation>
    <dataValidation type="list" imeMode="hiragana" allowBlank="1" showInputMessage="1" showErrorMessage="1" sqref="C16" xr:uid="{C145F0EE-E0E3-4B6F-B7EE-C19D0053CFDB}">
      <formula1>"千葉,成田,習志野,市川,船橋,袖ヶ浦,市原,野田,柏,松戸"</formula1>
    </dataValidation>
    <dataValidation type="list" allowBlank="1" showInputMessage="1" showErrorMessage="1" sqref="K17:K1015" xr:uid="{00000000-0002-0000-0300-00000D000000}">
      <formula1>$BI$17:$BI$754</formula1>
    </dataValidation>
    <dataValidation type="list" imeMode="off" allowBlank="1" showInputMessage="1" showErrorMessage="1" sqref="K16" xr:uid="{00000000-0002-0000-0300-000015000000}">
      <formula1>$BI$17:$BI$754</formula1>
    </dataValidation>
    <dataValidation type="list" imeMode="off" allowBlank="1" showInputMessage="1" showErrorMessage="1" sqref="G16:G1015" xr:uid="{152562DB-4D6F-4583-BB80-CC1A7CDEDCA9}">
      <formula1>$CN$17:$CN$19</formula1>
    </dataValidation>
    <dataValidation type="list" imeMode="off" allowBlank="1" showInputMessage="1" showErrorMessage="1" sqref="H16:H1015" xr:uid="{4E84ED3A-67A4-4018-AF78-DA84D8C8D6CA}">
      <formula1>$CO$17:$CO$58</formula1>
    </dataValidation>
    <dataValidation type="list" imeMode="off" allowBlank="1" showInputMessage="1" showErrorMessage="1" sqref="I16:I1015" xr:uid="{573A8856-E42B-43A6-A40B-1B0E7FB457F8}">
      <formula1>$CP$17:$CP$28</formula1>
    </dataValidation>
    <dataValidation type="list" allowBlank="1" showInputMessage="1" showErrorMessage="1" sqref="CS16:CS1015" xr:uid="{F8B45FBF-E49B-44DA-A84A-E932BF1027FC}">
      <formula1>$CX$16:$CX$17</formula1>
    </dataValidation>
    <dataValidation type="custom" allowBlank="1" showInputMessage="1" showErrorMessage="1" error="分類番号を確認してください。_x000a_※軽自動車は報告の対象外です。" sqref="D16:D1015" xr:uid="{74B2C390-B547-48D4-9CA2-1DEB4E641CE3}">
      <formula1>AND(   LEN(D16)&gt;=2, LEN(D16)&lt;=3,   NOT(AND(D16&gt;=480, D16&lt;=498)),   NOT(AND(D16&gt;=580, D16&lt;=598)),   NOT(AND(D16&gt;=680, D16&lt;=698)),   NOT(AND(D16&gt;=780, D16&lt;=798)) )</formula1>
    </dataValidation>
  </dataValidations>
  <pageMargins left="0.15748031496062992" right="0.15748031496062992" top="0.27559055118110237" bottom="0.94488188976377963" header="0.19685039370078741" footer="0.15748031496062992"/>
  <pageSetup paperSize="9" scale="10" fitToHeight="0" orientation="portrait" r:id="rId1"/>
  <headerFooter alignWithMargins="0">
    <oddHeader>&amp;R&amp;X(&amp;P/&amp;N)</oddHeader>
  </headerFooter>
  <cellWatches>
    <cellWatch r="K16"/>
  </cellWatches>
  <ignoredErrors>
    <ignoredError sqref="P27:P215 P16:P26 P216:P1015"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9" id="{A9E57045-8519-411A-938F-3E7A4412EBD9}">
            <xm:f>AND(NOT($H16=""),G16="R",実績事業所!$B$2&lt;VALUE($H16))</xm:f>
            <x14:dxf>
              <font>
                <b/>
                <i val="0"/>
                <color rgb="FFFF0000"/>
              </font>
              <fill>
                <patternFill>
                  <bgColor rgb="FFFFFF00"/>
                </patternFill>
              </fill>
            </x14:dxf>
          </x14:cfRule>
          <xm:sqref>H16:H1015</xm:sqref>
        </x14:conditionalFormatting>
        <x14:conditionalFormatting xmlns:xm="http://schemas.microsoft.com/office/excel/2006/main">
          <x14:cfRule type="expression" priority="20" id="{769C9D21-5CD2-454E-9402-A21BD3EFACA7}">
            <xm:f>AND($G16="R",実績事業所!$B$2=$H16,$I16&gt;3)</xm:f>
            <x14:dxf>
              <font>
                <b/>
                <i val="0"/>
                <color rgb="FFFF0000"/>
              </font>
              <fill>
                <patternFill>
                  <bgColor rgb="FFFFFF00"/>
                </patternFill>
              </fill>
            </x14:dxf>
          </x14:cfRule>
          <xm:sqref>H16:I1015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K42"/>
  <sheetViews>
    <sheetView showZeros="0" zoomScaleNormal="100" zoomScaleSheetLayoutView="95" workbookViewId="0">
      <selection activeCell="E6" sqref="E6"/>
    </sheetView>
  </sheetViews>
  <sheetFormatPr defaultColWidth="9" defaultRowHeight="13.2" x14ac:dyDescent="0.2"/>
  <cols>
    <col min="1" max="1" width="6.44140625" customWidth="1"/>
    <col min="2" max="2" width="9.33203125" customWidth="1"/>
    <col min="3" max="3" width="3.88671875" customWidth="1"/>
    <col min="4" max="4" width="10.77734375" customWidth="1"/>
    <col min="5" max="5" width="12.21875" customWidth="1"/>
    <col min="6" max="17" width="5.21875" customWidth="1"/>
    <col min="18" max="19" width="5.6640625" customWidth="1"/>
    <col min="20" max="22" width="5.21875" customWidth="1"/>
    <col min="23" max="23" width="11.77734375" customWidth="1"/>
    <col min="24" max="24" width="9" customWidth="1"/>
    <col min="25" max="25" width="9" hidden="1" customWidth="1"/>
  </cols>
  <sheetData>
    <row r="1" spans="1:25" ht="19.2" customHeight="1" thickBot="1" x14ac:dyDescent="0.3">
      <c r="A1" s="276" t="s">
        <v>2500</v>
      </c>
      <c r="B1" s="107"/>
      <c r="C1" s="107"/>
      <c r="D1" s="107"/>
      <c r="E1" s="107"/>
      <c r="F1" s="107"/>
      <c r="G1" s="20"/>
      <c r="H1" s="20"/>
      <c r="I1" s="1"/>
      <c r="J1" s="1"/>
      <c r="K1" s="1"/>
      <c r="L1" s="1"/>
      <c r="M1" s="1"/>
      <c r="N1" s="1"/>
      <c r="O1" s="1"/>
      <c r="P1" s="1"/>
      <c r="Q1" s="1"/>
      <c r="R1" s="1"/>
      <c r="S1" s="1"/>
      <c r="T1" s="1"/>
      <c r="U1" s="1"/>
      <c r="V1" s="1"/>
      <c r="W1" s="1"/>
      <c r="X1" s="1"/>
    </row>
    <row r="2" spans="1:25" ht="18" customHeight="1" x14ac:dyDescent="0.2">
      <c r="A2" s="108"/>
      <c r="B2" s="109"/>
      <c r="C2" s="109"/>
      <c r="D2" s="110"/>
      <c r="E2" s="691" t="s">
        <v>242</v>
      </c>
      <c r="F2" s="699" t="s">
        <v>2125</v>
      </c>
      <c r="G2" s="668"/>
      <c r="H2" s="623"/>
      <c r="I2" s="621" t="s">
        <v>2126</v>
      </c>
      <c r="J2" s="668"/>
      <c r="K2" s="623"/>
      <c r="L2" s="621" t="s">
        <v>2127</v>
      </c>
      <c r="M2" s="668"/>
      <c r="N2" s="623"/>
      <c r="O2" s="679" t="s">
        <v>2128</v>
      </c>
      <c r="P2" s="680"/>
      <c r="Q2" s="681"/>
      <c r="R2" s="679" t="s">
        <v>2129</v>
      </c>
      <c r="S2" s="680"/>
      <c r="T2" s="681"/>
      <c r="U2" s="667" t="s">
        <v>243</v>
      </c>
      <c r="V2" s="668"/>
      <c r="W2" s="669"/>
    </row>
    <row r="3" spans="1:25" ht="18" customHeight="1" x14ac:dyDescent="0.2">
      <c r="A3" s="111"/>
      <c r="B3" s="328"/>
      <c r="C3" s="328"/>
      <c r="D3" s="112"/>
      <c r="E3" s="692"/>
      <c r="F3" s="670"/>
      <c r="G3" s="671"/>
      <c r="H3" s="700"/>
      <c r="I3" s="701"/>
      <c r="J3" s="671"/>
      <c r="K3" s="700"/>
      <c r="L3" s="701"/>
      <c r="M3" s="671"/>
      <c r="N3" s="700"/>
      <c r="O3" s="682"/>
      <c r="P3" s="683"/>
      <c r="Q3" s="684"/>
      <c r="R3" s="682"/>
      <c r="S3" s="683"/>
      <c r="T3" s="684"/>
      <c r="U3" s="670"/>
      <c r="V3" s="671"/>
      <c r="W3" s="672"/>
    </row>
    <row r="4" spans="1:25" ht="26.4" customHeight="1" x14ac:dyDescent="0.2">
      <c r="A4" s="111"/>
      <c r="B4" s="328"/>
      <c r="C4" s="328"/>
      <c r="D4" s="112"/>
      <c r="E4" s="693" t="str">
        <f>IF(実績表紙!$U$2="","令和　　年　　　　月　　日　　　　　現在",VLOOKUP(実績表紙!$U$2,実績値!$A$3:$CM$650,27,0))</f>
        <v>令和　　年　　　　月　　日　　　　　現在</v>
      </c>
      <c r="F4" s="697" t="s">
        <v>467</v>
      </c>
      <c r="G4" s="677" t="s">
        <v>244</v>
      </c>
      <c r="H4" s="685" t="s">
        <v>628</v>
      </c>
      <c r="I4" s="687" t="s">
        <v>467</v>
      </c>
      <c r="J4" s="677" t="s">
        <v>244</v>
      </c>
      <c r="K4" s="685" t="s">
        <v>628</v>
      </c>
      <c r="L4" s="687" t="s">
        <v>467</v>
      </c>
      <c r="M4" s="677" t="s">
        <v>244</v>
      </c>
      <c r="N4" s="685" t="s">
        <v>628</v>
      </c>
      <c r="O4" s="687" t="s">
        <v>467</v>
      </c>
      <c r="P4" s="677" t="s">
        <v>244</v>
      </c>
      <c r="Q4" s="685" t="s">
        <v>628</v>
      </c>
      <c r="R4" s="689" t="s">
        <v>467</v>
      </c>
      <c r="S4" s="677" t="s">
        <v>244</v>
      </c>
      <c r="T4" s="685" t="s">
        <v>628</v>
      </c>
      <c r="U4" s="673" t="s">
        <v>245</v>
      </c>
      <c r="V4" s="677" t="s">
        <v>244</v>
      </c>
      <c r="W4" s="675" t="s">
        <v>2184</v>
      </c>
    </row>
    <row r="5" spans="1:25" ht="21.75" customHeight="1" thickBot="1" x14ac:dyDescent="0.25">
      <c r="A5" s="113"/>
      <c r="B5" s="114"/>
      <c r="C5" s="114"/>
      <c r="D5" s="121"/>
      <c r="E5" s="694"/>
      <c r="F5" s="698"/>
      <c r="G5" s="678"/>
      <c r="H5" s="686"/>
      <c r="I5" s="688"/>
      <c r="J5" s="678"/>
      <c r="K5" s="686"/>
      <c r="L5" s="688"/>
      <c r="M5" s="678"/>
      <c r="N5" s="686"/>
      <c r="O5" s="688"/>
      <c r="P5" s="678"/>
      <c r="Q5" s="686"/>
      <c r="R5" s="690"/>
      <c r="S5" s="678"/>
      <c r="T5" s="686"/>
      <c r="U5" s="674"/>
      <c r="V5" s="678"/>
      <c r="W5" s="676"/>
    </row>
    <row r="6" spans="1:25" ht="45.75" customHeight="1" thickTop="1" thickBot="1" x14ac:dyDescent="0.25">
      <c r="A6" s="656" t="s">
        <v>2502</v>
      </c>
      <c r="B6" s="695" t="s">
        <v>2510</v>
      </c>
      <c r="C6" s="695"/>
      <c r="D6" s="696"/>
      <c r="E6" s="357">
        <f>IFERROR(VLOOKUP(実績表紙!$U$2,実績値!$A$3:$CM$650,11,0),0)</f>
        <v>0</v>
      </c>
      <c r="F6" s="358">
        <f>IFERROR(VLOOKUP(実績表紙!$U$2,実績値!$A$3:$CM$650,28,0),0)</f>
        <v>0</v>
      </c>
      <c r="G6" s="359">
        <f>IFERROR(VLOOKUP(実績表紙!$U$2,実績値!$A$3:$CM$650,44,0),0)</f>
        <v>0</v>
      </c>
      <c r="H6" s="360">
        <f>$E6-F6+G6</f>
        <v>0</v>
      </c>
      <c r="I6" s="145">
        <f>IFERROR(VLOOKUP(実績表紙!$U$2,実績値!$A$3:$CM$650,60,0),0)</f>
        <v>0</v>
      </c>
      <c r="J6" s="145">
        <f>IFERROR(VLOOKUP(実績表紙!$U$2,実績値!$A$3:$CM$650,76,0),0)</f>
        <v>0</v>
      </c>
      <c r="K6" s="360">
        <f>$H6-I6+J6</f>
        <v>0</v>
      </c>
      <c r="L6" s="145">
        <f>IFERROR(VLOOKUP(実績表紙!$U$2,実績値!$A$3:$DS$650,92,0),0)</f>
        <v>0</v>
      </c>
      <c r="M6" s="145">
        <f>IFERROR(VLOOKUP(実績表紙!$U$2,実績値!$A$3:$DS$650,108,0),0)</f>
        <v>0</v>
      </c>
      <c r="N6" s="360">
        <f>$K6-L6+M6</f>
        <v>0</v>
      </c>
      <c r="O6" s="361">
        <f>IFERROR(VLOOKUP(実績表紙!$U$2,実績値!$A$3:$EY$652,124,0),0)</f>
        <v>0</v>
      </c>
      <c r="P6" s="362">
        <f>IFERROR(VLOOKUP(実績表紙!$U$2,実績値!$A$3:$EY$652,140,0),0)</f>
        <v>0</v>
      </c>
      <c r="Q6" s="360">
        <f>$N6-O6+P6</f>
        <v>0</v>
      </c>
      <c r="R6" s="347">
        <f>COUNTIF(実績自動車一覧!$CV$16:$CV$1015,"減車天然ガス")</f>
        <v>0</v>
      </c>
      <c r="S6" s="388">
        <f>COUNTIF(実績自動車一覧!$CS$16:$CS$1015,"新規天然ガス")</f>
        <v>0</v>
      </c>
      <c r="T6" s="389">
        <f>$Q6-R6+S6</f>
        <v>0</v>
      </c>
      <c r="U6" s="390">
        <f t="shared" ref="U6:U22" si="0">SUM(F6,I6,L6,O6,R6)</f>
        <v>0</v>
      </c>
      <c r="V6" s="351">
        <f>SUM(G6,J6,M6,P6,S6)</f>
        <v>0</v>
      </c>
      <c r="W6" s="346">
        <f>Y6</f>
        <v>0</v>
      </c>
      <c r="Y6" s="143">
        <f>COUNTIF(実績自動車一覧!$AL$16:$AL$1015,"C")-COUNTIF(実績自動車一覧!$CV$16:$CV$1015,"減車天然ガス")</f>
        <v>0</v>
      </c>
    </row>
    <row r="7" spans="1:25" ht="45.75" customHeight="1" thickTop="1" thickBot="1" x14ac:dyDescent="0.25">
      <c r="A7" s="657"/>
      <c r="B7" s="664" t="s">
        <v>2511</v>
      </c>
      <c r="C7" s="664"/>
      <c r="D7" s="649"/>
      <c r="E7" s="357">
        <f>IFERROR(VLOOKUP(実績表紙!$U$2,実績値!$A$3:$CM$650,12,0),0)</f>
        <v>0</v>
      </c>
      <c r="F7" s="358">
        <f>IFERROR(VLOOKUP(実績表紙!$U$2,実績値!$A$3:$CM$650,29,0),0)</f>
        <v>0</v>
      </c>
      <c r="G7" s="359">
        <f>IFERROR(VLOOKUP(実績表紙!$U$2,実績値!$A$3:$CM$650,45,0),0)</f>
        <v>0</v>
      </c>
      <c r="H7" s="360">
        <f t="shared" ref="H7:H20" si="1">$E7-F7+G7</f>
        <v>0</v>
      </c>
      <c r="I7" s="145">
        <f>IFERROR(VLOOKUP(実績表紙!$U$2,実績値!$A$3:$CM$650,61,0),0)</f>
        <v>0</v>
      </c>
      <c r="J7" s="145">
        <f>IFERROR(VLOOKUP(実績表紙!$U$2,実績値!$A$3:$CM$650,77,0),0)</f>
        <v>0</v>
      </c>
      <c r="K7" s="360">
        <f t="shared" ref="K7:K20" si="2">$H7-I7+J7</f>
        <v>0</v>
      </c>
      <c r="L7" s="145">
        <f>IFERROR(VLOOKUP(実績表紙!$U$2,実績値!$A$3:$DS$650,93,0),0)</f>
        <v>0</v>
      </c>
      <c r="M7" s="145">
        <f>IFERROR(VLOOKUP(実績表紙!$U$2,実績値!$A$3:$DS$650,109,0),0)</f>
        <v>0</v>
      </c>
      <c r="N7" s="360">
        <f>$K7-L7+M7</f>
        <v>0</v>
      </c>
      <c r="O7" s="361">
        <f>IFERROR(VLOOKUP(実績表紙!$U$2,実績値!$A$3:$EY$652,125,0),0)</f>
        <v>0</v>
      </c>
      <c r="P7" s="362">
        <f>IFERROR(VLOOKUP(実績表紙!$U$2,実績値!$A$3:$EY$652,141,0),0)</f>
        <v>0</v>
      </c>
      <c r="Q7" s="360">
        <f t="shared" ref="Q7:Q20" si="3">$N7-O7+P7</f>
        <v>0</v>
      </c>
      <c r="R7" s="347">
        <f>COUNTIF(実績自動車一覧!$CV$16:$CV$1015,"減車ハイブリッド")</f>
        <v>0</v>
      </c>
      <c r="S7" s="348">
        <f>COUNTIF(実績自動車一覧!$CV$16:$CV$1015,"新規ハイブリッド")</f>
        <v>0</v>
      </c>
      <c r="T7" s="391">
        <f t="shared" ref="T7:T23" si="4">$Q7-R7+S7</f>
        <v>0</v>
      </c>
      <c r="U7" s="390">
        <f>SUM(F7,I7,L7,O7,R7)</f>
        <v>0</v>
      </c>
      <c r="V7" s="351">
        <f>SUM(G7,J7,M7,P7,S7)</f>
        <v>0</v>
      </c>
      <c r="W7" s="346">
        <f t="shared" ref="W7:W20" si="5">Y7</f>
        <v>0</v>
      </c>
      <c r="Y7" s="143">
        <f>COUNTIF(実績自動車一覧!$AL$16:$AL$1015,"ハ")-COUNTIF(実績自動車一覧!$CV$16:$CV$1015,"減車ハイブリッド")</f>
        <v>0</v>
      </c>
    </row>
    <row r="8" spans="1:25" ht="45.75" customHeight="1" thickTop="1" thickBot="1" x14ac:dyDescent="0.25">
      <c r="A8" s="657"/>
      <c r="B8" s="665" t="s">
        <v>2512</v>
      </c>
      <c r="C8" s="665"/>
      <c r="D8" s="666"/>
      <c r="E8" s="357">
        <f>IFERROR(VLOOKUP(実績表紙!$U$2,実績値!$A$3:$CM$650,13,0),0)</f>
        <v>0</v>
      </c>
      <c r="F8" s="358">
        <f>IFERROR(VLOOKUP(実績表紙!$U$2,実績値!$A$3:$CM$650,30,0),0)</f>
        <v>0</v>
      </c>
      <c r="G8" s="359">
        <f>IFERROR(VLOOKUP(実績表紙!$U$2,実績値!$A$3:$CM$650,46,0),0)</f>
        <v>0</v>
      </c>
      <c r="H8" s="360">
        <f t="shared" si="1"/>
        <v>0</v>
      </c>
      <c r="I8" s="145">
        <f>IFERROR(VLOOKUP(実績表紙!$U$2,実績値!$A$3:$CM$650,62,0),0)</f>
        <v>0</v>
      </c>
      <c r="J8" s="145">
        <f>IFERROR(VLOOKUP(実績表紙!$U$2,実績値!$A$3:$CM$650,78,0),0)</f>
        <v>0</v>
      </c>
      <c r="K8" s="360">
        <f t="shared" si="2"/>
        <v>0</v>
      </c>
      <c r="L8" s="145">
        <f>IFERROR(VLOOKUP(実績表紙!$U$2,実績値!$A$3:$DS$650,94,0),0)</f>
        <v>0</v>
      </c>
      <c r="M8" s="145">
        <f>IFERROR(VLOOKUP(実績表紙!$U$2,実績値!$A$3:$DS$650,110,0),0)</f>
        <v>0</v>
      </c>
      <c r="N8" s="360">
        <f t="shared" ref="N8:N20" si="6">$K8-L8+M8</f>
        <v>0</v>
      </c>
      <c r="O8" s="361">
        <f>IFERROR(VLOOKUP(実績表紙!$U$2,実績値!$A$3:$EY$652,126,0),0)</f>
        <v>0</v>
      </c>
      <c r="P8" s="362">
        <f>IFERROR(VLOOKUP(実績表紙!$U$2,実績値!$A$3:$EY$652,142,0),0)</f>
        <v>0</v>
      </c>
      <c r="Q8" s="360">
        <f t="shared" si="3"/>
        <v>0</v>
      </c>
      <c r="R8" s="347">
        <f>COUNTIF(実績自動車一覧!$CV$16:$CV$1015,"減車プラグインハイブリッド")</f>
        <v>0</v>
      </c>
      <c r="S8" s="348">
        <f>COUNTIF(実績自動車一覧!$CV$16:$CV$1015,"新規プラグインハイブリッド")</f>
        <v>0</v>
      </c>
      <c r="T8" s="391">
        <f t="shared" si="4"/>
        <v>0</v>
      </c>
      <c r="U8" s="390">
        <f t="shared" si="0"/>
        <v>0</v>
      </c>
      <c r="V8" s="351">
        <f t="shared" ref="V8:V22" si="7">SUM(G8,J8,M8,P8,S8)</f>
        <v>0</v>
      </c>
      <c r="W8" s="346">
        <f t="shared" si="5"/>
        <v>0</v>
      </c>
      <c r="Y8" s="143">
        <f>COUNTIF(実績自動車一覧!$AL$16:$AL$1015,"Pハ")-COUNTIF(実績自動車一覧!$CV$16:$CV$1015,"減車プラグインハイブリッド")</f>
        <v>0</v>
      </c>
    </row>
    <row r="9" spans="1:25" ht="45.75" customHeight="1" thickTop="1" thickBot="1" x14ac:dyDescent="0.25">
      <c r="A9" s="657"/>
      <c r="B9" s="650" t="s">
        <v>2513</v>
      </c>
      <c r="C9" s="648" t="s">
        <v>414</v>
      </c>
      <c r="D9" s="649"/>
      <c r="E9" s="357">
        <f>IFERROR(VLOOKUP(実績表紙!$U$2,実績値!$A$3:$CM$650,14,0),0)</f>
        <v>0</v>
      </c>
      <c r="F9" s="358">
        <f>IFERROR(VLOOKUP(実績表紙!$U$2,実績値!$A$3:$CM$650,31,0),0)</f>
        <v>0</v>
      </c>
      <c r="G9" s="359">
        <f>IFERROR(VLOOKUP(実績表紙!$U$2,実績値!$A$3:$CM$650,47,0),0)</f>
        <v>0</v>
      </c>
      <c r="H9" s="360">
        <f t="shared" si="1"/>
        <v>0</v>
      </c>
      <c r="I9" s="145">
        <f>IFERROR(VLOOKUP(実績表紙!$U$2,実績値!$A$3:$CM$650,63,0),0)</f>
        <v>0</v>
      </c>
      <c r="J9" s="145">
        <f>IFERROR(VLOOKUP(実績表紙!$U$2,実績値!$A$3:$CM$650,79,0),0)</f>
        <v>0</v>
      </c>
      <c r="K9" s="360">
        <f t="shared" si="2"/>
        <v>0</v>
      </c>
      <c r="L9" s="145">
        <f>IFERROR(VLOOKUP(実績表紙!$U$2,実績値!$A$3:$DS$650,95,0),0)</f>
        <v>0</v>
      </c>
      <c r="M9" s="145">
        <f>IFERROR(VLOOKUP(実績表紙!$U$2,実績値!$A$3:$DS$650,111,0),0)</f>
        <v>0</v>
      </c>
      <c r="N9" s="360">
        <f t="shared" si="6"/>
        <v>0</v>
      </c>
      <c r="O9" s="361">
        <f>IFERROR(VLOOKUP(実績表紙!$U$2,実績値!$A$3:$EY$652,127,0),0)</f>
        <v>0</v>
      </c>
      <c r="P9" s="362">
        <f>IFERROR(VLOOKUP(実績表紙!$U$2,実績値!$A$3:$EY$652,143,0),0)</f>
        <v>0</v>
      </c>
      <c r="Q9" s="360">
        <f t="shared" si="3"/>
        <v>0</v>
      </c>
      <c r="R9" s="347">
        <f>COUNTIF(実績自動車一覧!$CV$16:$CV$1015,"減車新☆☆☆")</f>
        <v>0</v>
      </c>
      <c r="S9" s="348">
        <f>COUNTIF(実績自動車一覧!$CV$16:$CV$1015,"新規新☆☆☆")</f>
        <v>0</v>
      </c>
      <c r="T9" s="391">
        <f t="shared" si="4"/>
        <v>0</v>
      </c>
      <c r="U9" s="390">
        <f t="shared" si="0"/>
        <v>0</v>
      </c>
      <c r="V9" s="351">
        <f t="shared" si="7"/>
        <v>0</v>
      </c>
      <c r="W9" s="346">
        <f t="shared" si="5"/>
        <v>0</v>
      </c>
      <c r="Y9" s="143">
        <f>COUNTIF(実績自動車一覧!$AL$16:$AL$1015,"ガL1")-COUNTIF(実績自動車一覧!$CV$16:$CV$1015,"減車新☆☆☆")</f>
        <v>0</v>
      </c>
    </row>
    <row r="10" spans="1:25" ht="45.75" customHeight="1" thickTop="1" thickBot="1" x14ac:dyDescent="0.25">
      <c r="A10" s="657"/>
      <c r="B10" s="651"/>
      <c r="C10" s="648" t="s">
        <v>415</v>
      </c>
      <c r="D10" s="649"/>
      <c r="E10" s="357">
        <f>IFERROR(VLOOKUP(実績表紙!$U$2,実績値!$A$3:$CM$650,15,0),0)</f>
        <v>0</v>
      </c>
      <c r="F10" s="358">
        <f>IFERROR(VLOOKUP(実績表紙!$U$2,実績値!$A$3:$CM$650,32,0),0)</f>
        <v>0</v>
      </c>
      <c r="G10" s="359">
        <f>IFERROR(VLOOKUP(実績表紙!$U$2,実績値!$A$3:$CM$650,48,0),0)</f>
        <v>0</v>
      </c>
      <c r="H10" s="360">
        <f t="shared" si="1"/>
        <v>0</v>
      </c>
      <c r="I10" s="145">
        <f>IFERROR(VLOOKUP(実績表紙!$U$2,実績値!$A$3:$CM$650,64,0),0)</f>
        <v>0</v>
      </c>
      <c r="J10" s="145">
        <f>IFERROR(VLOOKUP(実績表紙!$U$2,実績値!$A$3:$CM$650,80,0),0)</f>
        <v>0</v>
      </c>
      <c r="K10" s="360">
        <f t="shared" si="2"/>
        <v>0</v>
      </c>
      <c r="L10" s="145">
        <f>IFERROR(VLOOKUP(実績表紙!$U$2,実績値!$A$3:$DS$650,96,0),0)</f>
        <v>0</v>
      </c>
      <c r="M10" s="145">
        <f>IFERROR(VLOOKUP(実績表紙!$U$2,実績値!$A$3:$DS$650,112,0),0)</f>
        <v>0</v>
      </c>
      <c r="N10" s="360">
        <f t="shared" si="6"/>
        <v>0</v>
      </c>
      <c r="O10" s="361">
        <f>IFERROR(VLOOKUP(実績表紙!$U$2,実績値!$A$3:$EY$652,128,0),0)</f>
        <v>0</v>
      </c>
      <c r="P10" s="362">
        <f>IFERROR(VLOOKUP(実績表紙!$U$2,実績値!$A$3:$EY$652,144,0),0)</f>
        <v>0</v>
      </c>
      <c r="Q10" s="360">
        <f t="shared" si="3"/>
        <v>0</v>
      </c>
      <c r="R10" s="347">
        <f>COUNTIF(実績自動車一覧!$CV$16:$CV$1015,"減車新☆☆☆☆")</f>
        <v>0</v>
      </c>
      <c r="S10" s="348">
        <f>COUNTIF(実績自動車一覧!$CV$16:$CV$1015,"新規新☆☆☆☆")</f>
        <v>0</v>
      </c>
      <c r="T10" s="391">
        <f t="shared" si="4"/>
        <v>0</v>
      </c>
      <c r="U10" s="390">
        <f t="shared" si="0"/>
        <v>0</v>
      </c>
      <c r="V10" s="351">
        <f t="shared" si="7"/>
        <v>0</v>
      </c>
      <c r="W10" s="346">
        <f t="shared" si="5"/>
        <v>0</v>
      </c>
      <c r="Y10" s="143">
        <f>COUNTIF(実績自動車一覧!$AL$16:$AL$1015,"ガL2")-COUNTIF(実績自動車一覧!$CV$16:$CV$1015,"減車新☆☆☆☆")</f>
        <v>0</v>
      </c>
    </row>
    <row r="11" spans="1:25" ht="45.75" customHeight="1" thickTop="1" thickBot="1" x14ac:dyDescent="0.25">
      <c r="A11" s="657"/>
      <c r="B11" s="651"/>
      <c r="C11" s="648" t="s">
        <v>1025</v>
      </c>
      <c r="D11" s="649"/>
      <c r="E11" s="357">
        <f>IFERROR(VLOOKUP(実績表紙!$U$2,実績値!$A$3:$CM$650,16,0),0)</f>
        <v>0</v>
      </c>
      <c r="F11" s="358">
        <f>IFERROR(VLOOKUP(実績表紙!$U$2,実績値!$A$3:$CM$650,33,0),0)</f>
        <v>0</v>
      </c>
      <c r="G11" s="359">
        <f>IFERROR(VLOOKUP(実績表紙!$U$2,実績値!$A$3:$CM$650,49,0),0)</f>
        <v>0</v>
      </c>
      <c r="H11" s="360">
        <f t="shared" si="1"/>
        <v>0</v>
      </c>
      <c r="I11" s="145">
        <f>IFERROR(VLOOKUP(実績表紙!$U$2,実績値!$A$3:$CM$650,65,0),0)</f>
        <v>0</v>
      </c>
      <c r="J11" s="145">
        <f>IFERROR(VLOOKUP(実績表紙!$U$2,実績値!$A$3:$CM$650,81,0),0)</f>
        <v>0</v>
      </c>
      <c r="K11" s="360">
        <f t="shared" si="2"/>
        <v>0</v>
      </c>
      <c r="L11" s="145">
        <f>IFERROR(VLOOKUP(実績表紙!$U$2,実績値!$A$3:$DS$650,97,0),0)</f>
        <v>0</v>
      </c>
      <c r="M11" s="145">
        <f>IFERROR(VLOOKUP(実績表紙!$U$2,実績値!$A$3:$DS$650,113,0),0)</f>
        <v>0</v>
      </c>
      <c r="N11" s="360">
        <f t="shared" si="6"/>
        <v>0</v>
      </c>
      <c r="O11" s="361">
        <f>IFERROR(VLOOKUP(実績表紙!$U$2,実績値!$A$3:$EY$652,129,0),0)</f>
        <v>0</v>
      </c>
      <c r="P11" s="362">
        <f>IFERROR(VLOOKUP(実績表紙!$U$2,実績値!$A$3:$EY$652,145,0),0)</f>
        <v>0</v>
      </c>
      <c r="Q11" s="360">
        <f t="shared" si="3"/>
        <v>0</v>
      </c>
      <c r="R11" s="347">
        <f>COUNTIF(実績自動車一覧!$CV$16:$CV$1015,"減車新☆☆☆☆☆")</f>
        <v>0</v>
      </c>
      <c r="S11" s="348">
        <f>COUNTIF(実績自動車一覧!$CV$16:$CV$1015,"新規新☆☆☆☆☆")</f>
        <v>0</v>
      </c>
      <c r="T11" s="391">
        <f t="shared" si="4"/>
        <v>0</v>
      </c>
      <c r="U11" s="390">
        <f t="shared" si="0"/>
        <v>0</v>
      </c>
      <c r="V11" s="351">
        <f t="shared" si="7"/>
        <v>0</v>
      </c>
      <c r="W11" s="346">
        <f t="shared" si="5"/>
        <v>0</v>
      </c>
      <c r="Y11" s="143">
        <f>COUNTIF(実績自動車一覧!$AL$16:$AL$1015,"ガL4")-COUNTIF(実績自動車一覧!$CV$16:$CV$1015,"減車新☆☆☆☆☆")</f>
        <v>0</v>
      </c>
    </row>
    <row r="12" spans="1:25" ht="45.75" customHeight="1" thickTop="1" thickBot="1" x14ac:dyDescent="0.25">
      <c r="A12" s="657"/>
      <c r="B12" s="652"/>
      <c r="C12" s="659" t="s">
        <v>1668</v>
      </c>
      <c r="D12" s="660"/>
      <c r="E12" s="357">
        <f>IFERROR(VLOOKUP(実績表紙!$U$2,実績値!$A$3:$CM$650,17,0),0)</f>
        <v>0</v>
      </c>
      <c r="F12" s="358">
        <f>IFERROR(VLOOKUP(実績表紙!$U$2,実績値!$A$3:$CM$650,34,0),0)</f>
        <v>0</v>
      </c>
      <c r="G12" s="359">
        <f>IFERROR(VLOOKUP(実績表紙!$U$2,実績値!$A$3:$CM$650,50,0),0)</f>
        <v>0</v>
      </c>
      <c r="H12" s="360">
        <f t="shared" si="1"/>
        <v>0</v>
      </c>
      <c r="I12" s="145">
        <f>IFERROR(VLOOKUP(実績表紙!$U$2,実績値!$A$3:$CM$650,66,0),0)</f>
        <v>0</v>
      </c>
      <c r="J12" s="145">
        <f>IFERROR(VLOOKUP(実績表紙!$U$2,実績値!$A$3:$CM$650,82,0),0)</f>
        <v>0</v>
      </c>
      <c r="K12" s="360">
        <f t="shared" si="2"/>
        <v>0</v>
      </c>
      <c r="L12" s="145">
        <f>IFERROR(VLOOKUP(実績表紙!$U$2,実績値!$A$3:$DS$650,98,0),0)</f>
        <v>0</v>
      </c>
      <c r="M12" s="145">
        <f>IFERROR(VLOOKUP(実績表紙!$U$2,実績値!$A$3:$DS$650,114,0),0)</f>
        <v>0</v>
      </c>
      <c r="N12" s="360">
        <f t="shared" si="6"/>
        <v>0</v>
      </c>
      <c r="O12" s="361">
        <f>IFERROR(VLOOKUP(実績表紙!$U$2,実績値!$A$3:$EY$652,130,0),0)</f>
        <v>0</v>
      </c>
      <c r="P12" s="362">
        <f>IFERROR(VLOOKUP(実績表紙!$U$2,実績値!$A$3:$EY$652,146,0),0)</f>
        <v>0</v>
      </c>
      <c r="Q12" s="360">
        <f t="shared" si="3"/>
        <v>0</v>
      </c>
      <c r="R12" s="347">
        <f>COUNTIF(実績自動車一覧!$CV$16:$CV$1015,"減車他（ガソリン・LPG）")</f>
        <v>0</v>
      </c>
      <c r="S12" s="348">
        <f>COUNTIF(実績自動車一覧!$CV$16:$CV$1015,"新規他（ガソリン・LPG）")</f>
        <v>0</v>
      </c>
      <c r="T12" s="391">
        <f t="shared" si="4"/>
        <v>0</v>
      </c>
      <c r="U12" s="390">
        <f t="shared" si="0"/>
        <v>0</v>
      </c>
      <c r="V12" s="351">
        <f t="shared" si="7"/>
        <v>0</v>
      </c>
      <c r="W12" s="346">
        <f t="shared" si="5"/>
        <v>0</v>
      </c>
      <c r="Y12" s="143">
        <f>COUNTIF(実績自動車一覧!$AL$16:$AL$1015,"ガL3")-COUNTIF(実績自動車一覧!$CV$16:$CV$1015,"減車他（ガソリン・LPG）")</f>
        <v>0</v>
      </c>
    </row>
    <row r="13" spans="1:25" ht="45.75" customHeight="1" thickTop="1" thickBot="1" x14ac:dyDescent="0.25">
      <c r="A13" s="657"/>
      <c r="B13" s="653" t="s">
        <v>2514</v>
      </c>
      <c r="C13" s="663" t="s">
        <v>248</v>
      </c>
      <c r="D13" s="649"/>
      <c r="E13" s="357">
        <f>IFERROR(VLOOKUP(実績表紙!$U$2,実績値!$A$3:$CM$650,18,0),0)</f>
        <v>0</v>
      </c>
      <c r="F13" s="358">
        <f>IFERROR(VLOOKUP(実績表紙!$U$2,実績値!$A$3:$CM$650,35,0),0)</f>
        <v>0</v>
      </c>
      <c r="G13" s="359">
        <f>IFERROR(VLOOKUP(実績表紙!$U$2,実績値!$A$3:$CM$650,51,0),0)</f>
        <v>0</v>
      </c>
      <c r="H13" s="360">
        <f t="shared" si="1"/>
        <v>0</v>
      </c>
      <c r="I13" s="145">
        <f>IFERROR(VLOOKUP(実績表紙!$U$2,実績値!$A$3:$CM$650,67,0),0)</f>
        <v>0</v>
      </c>
      <c r="J13" s="145">
        <f>IFERROR(VLOOKUP(実績表紙!$U$2,実績値!$A$3:$CM$650,83,0),0)</f>
        <v>0</v>
      </c>
      <c r="K13" s="360">
        <f t="shared" si="2"/>
        <v>0</v>
      </c>
      <c r="L13" s="145">
        <f>IFERROR(VLOOKUP(実績表紙!$U$2,実績値!$A$3:$DS$650,99,0),0)</f>
        <v>0</v>
      </c>
      <c r="M13" s="145">
        <f>IFERROR(VLOOKUP(実績表紙!$U$2,実績値!$A$3:$DS$650,115,0),0)</f>
        <v>0</v>
      </c>
      <c r="N13" s="360">
        <f t="shared" si="6"/>
        <v>0</v>
      </c>
      <c r="O13" s="361">
        <f>IFERROR(VLOOKUP(実績表紙!$U$2,実績値!$A$3:$EY$652,131,0),0)</f>
        <v>0</v>
      </c>
      <c r="P13" s="362">
        <f>IFERROR(VLOOKUP(実績表紙!$U$2,実績値!$A$3:$EY$652,147,0),0)</f>
        <v>0</v>
      </c>
      <c r="Q13" s="360">
        <f t="shared" si="3"/>
        <v>0</v>
      </c>
      <c r="R13" s="347">
        <f>COUNTIF(実績自動車一覧!$CV$16:$CV$1015,"減車新長期")</f>
        <v>0</v>
      </c>
      <c r="S13" s="348">
        <f>COUNTIF(実績自動車一覧!$CV$16:$CV$1015,"新規新長期")</f>
        <v>0</v>
      </c>
      <c r="T13" s="391">
        <f t="shared" si="4"/>
        <v>0</v>
      </c>
      <c r="U13" s="390">
        <f t="shared" si="0"/>
        <v>0</v>
      </c>
      <c r="V13" s="351">
        <f t="shared" si="7"/>
        <v>0</v>
      </c>
      <c r="W13" s="346">
        <f t="shared" si="5"/>
        <v>0</v>
      </c>
      <c r="Y13" s="143">
        <f>COUNTIF(実績自動車一覧!$AL$16:$AL$1015,"軽新長")-COUNTIF(実績自動車一覧!$CV$16:$CV$1015,"減車新長期")</f>
        <v>0</v>
      </c>
    </row>
    <row r="14" spans="1:25" ht="45.75" customHeight="1" thickTop="1" thickBot="1" x14ac:dyDescent="0.25">
      <c r="A14" s="657"/>
      <c r="B14" s="654"/>
      <c r="C14" s="648" t="s">
        <v>77</v>
      </c>
      <c r="D14" s="649"/>
      <c r="E14" s="357">
        <f>IFERROR(VLOOKUP(実績表紙!$U$2,実績値!$A$3:$CM$650,19,0),0)</f>
        <v>0</v>
      </c>
      <c r="F14" s="358">
        <f>IFERROR(VLOOKUP(実績表紙!$U$2,実績値!$A$3:$CM$650,36,0),0)</f>
        <v>0</v>
      </c>
      <c r="G14" s="359">
        <f>IFERROR(VLOOKUP(実績表紙!$U$2,実績値!$A$3:$CM$650,52,0),0)</f>
        <v>0</v>
      </c>
      <c r="H14" s="360">
        <f t="shared" si="1"/>
        <v>0</v>
      </c>
      <c r="I14" s="145">
        <f>IFERROR(VLOOKUP(実績表紙!$U$2,実績値!$A$3:$CM$650,68,0),0)</f>
        <v>0</v>
      </c>
      <c r="J14" s="145">
        <f>IFERROR(VLOOKUP(実績表紙!$U$2,実績値!$A$3:$CM$650,84,0),0)</f>
        <v>0</v>
      </c>
      <c r="K14" s="360">
        <f t="shared" si="2"/>
        <v>0</v>
      </c>
      <c r="L14" s="145">
        <f>IFERROR(VLOOKUP(実績表紙!$U$2,実績値!$A$3:$DS$650,100,0),0)</f>
        <v>0</v>
      </c>
      <c r="M14" s="145">
        <f>IFERROR(VLOOKUP(実績表紙!$U$2,実績値!$A$3:$DS$650,116,0),0)</f>
        <v>0</v>
      </c>
      <c r="N14" s="360">
        <f t="shared" si="6"/>
        <v>0</v>
      </c>
      <c r="O14" s="361">
        <f>IFERROR(VLOOKUP(実績表紙!$U$2,実績値!$A$3:$EY$652,132,0),0)</f>
        <v>0</v>
      </c>
      <c r="P14" s="362">
        <f>IFERROR(VLOOKUP(実績表紙!$U$2,実績値!$A$3:$EY$652,148,0),0)</f>
        <v>0</v>
      </c>
      <c r="Q14" s="360">
        <f t="shared" si="3"/>
        <v>0</v>
      </c>
      <c r="R14" s="347">
        <f>COUNTIF(実績自動車一覧!$CV$16:$CV$1015,"減車新☆（新長期）")</f>
        <v>0</v>
      </c>
      <c r="S14" s="348">
        <f>COUNTIF(実績自動車一覧!$CV$16:$CV$1015,"新規新☆（新長期）")</f>
        <v>0</v>
      </c>
      <c r="T14" s="391">
        <f t="shared" si="4"/>
        <v>0</v>
      </c>
      <c r="U14" s="390">
        <f t="shared" si="0"/>
        <v>0</v>
      </c>
      <c r="V14" s="351">
        <f t="shared" si="7"/>
        <v>0</v>
      </c>
      <c r="W14" s="346">
        <f t="shared" si="5"/>
        <v>0</v>
      </c>
      <c r="Y14" s="143">
        <f>COUNTIF(実績自動車一覧!$AL$16:$AL$1015,"軽新長1")-COUNTIF(実績自動車一覧!$CV$16:$CV$1015,"減車新☆（新長期）")</f>
        <v>0</v>
      </c>
    </row>
    <row r="15" spans="1:25" ht="45.75" customHeight="1" thickTop="1" thickBot="1" x14ac:dyDescent="0.25">
      <c r="A15" s="657"/>
      <c r="B15" s="654"/>
      <c r="C15" s="663" t="s">
        <v>249</v>
      </c>
      <c r="D15" s="649"/>
      <c r="E15" s="357">
        <f>IFERROR(VLOOKUP(実績表紙!$U$2,実績値!$A$3:$CM$650,20,0),0)</f>
        <v>0</v>
      </c>
      <c r="F15" s="363">
        <f>IFERROR(VLOOKUP(実績表紙!$U$2,実績値!$A$3:$CM$650,37,0),0)</f>
        <v>0</v>
      </c>
      <c r="G15" s="362">
        <f>IFERROR(VLOOKUP(実績表紙!$U$2,実績値!$A$3:$CM$650,53,0),0)</f>
        <v>0</v>
      </c>
      <c r="H15" s="360">
        <f t="shared" si="1"/>
        <v>0</v>
      </c>
      <c r="I15" s="145">
        <f>IFERROR(VLOOKUP(実績表紙!$U$2,実績値!$A$3:$CM$650,69,0),0)</f>
        <v>0</v>
      </c>
      <c r="J15" s="145">
        <f>IFERROR(VLOOKUP(実績表紙!$U$2,実績値!$A$3:$CM$650,85,0),0)</f>
        <v>0</v>
      </c>
      <c r="K15" s="360">
        <f t="shared" si="2"/>
        <v>0</v>
      </c>
      <c r="L15" s="145">
        <f>IFERROR(VLOOKUP(実績表紙!$U$2,実績値!$A$3:$DS$650,101,0),0)</f>
        <v>0</v>
      </c>
      <c r="M15" s="145">
        <f>IFERROR(VLOOKUP(実績表紙!$U$2,実績値!$A$3:$DS$650,117,0),0)</f>
        <v>0</v>
      </c>
      <c r="N15" s="360">
        <f t="shared" si="6"/>
        <v>0</v>
      </c>
      <c r="O15" s="361">
        <f>IFERROR(VLOOKUP(実績表紙!$U$2,実績値!$A$3:$EY$652,133,0),0)</f>
        <v>0</v>
      </c>
      <c r="P15" s="362">
        <f>IFERROR(VLOOKUP(実績表紙!$U$2,実績値!$A$3:$EY$652,149,0),0)</f>
        <v>0</v>
      </c>
      <c r="Q15" s="360">
        <f t="shared" si="3"/>
        <v>0</v>
      </c>
      <c r="R15" s="347">
        <f>COUNTIF(実績自動車一覧!$CV$16:$CV$1015,"減車ポスト新長期")</f>
        <v>0</v>
      </c>
      <c r="S15" s="348">
        <f>COUNTIF(実績自動車一覧!$CV$16:$CV$1015,"新規ポスト新長期")</f>
        <v>0</v>
      </c>
      <c r="T15" s="391">
        <f t="shared" si="4"/>
        <v>0</v>
      </c>
      <c r="U15" s="390">
        <f t="shared" si="0"/>
        <v>0</v>
      </c>
      <c r="V15" s="351">
        <f t="shared" si="7"/>
        <v>0</v>
      </c>
      <c r="W15" s="346">
        <f t="shared" si="5"/>
        <v>0</v>
      </c>
      <c r="Y15" s="143">
        <f>COUNTIF(実績自動車一覧!$AL$16:$AL$1015,"軽ポ")-COUNTIF(実績自動車一覧!$CV$16:$CV$1015,"減車ポスト新長期")</f>
        <v>0</v>
      </c>
    </row>
    <row r="16" spans="1:25" ht="45.75" customHeight="1" thickTop="1" thickBot="1" x14ac:dyDescent="0.25">
      <c r="A16" s="657"/>
      <c r="B16" s="654"/>
      <c r="C16" s="661" t="s">
        <v>2579</v>
      </c>
      <c r="D16" s="662"/>
      <c r="E16" s="357">
        <f>IFERROR(VLOOKUP(実績表紙!$U$2,実績値!$A$3:$CM$650,21,0),0)</f>
        <v>0</v>
      </c>
      <c r="F16" s="363">
        <f>IFERROR(VLOOKUP(実績表紙!$U$2,実績値!$A$3:$CM$650,38,0),0)</f>
        <v>0</v>
      </c>
      <c r="G16" s="362">
        <f>IFERROR(VLOOKUP(実績表紙!$U$2,実績値!$A$3:$CM$650,54,0),0)</f>
        <v>0</v>
      </c>
      <c r="H16" s="360">
        <f t="shared" ref="H16" si="8">$E16-F16+G16</f>
        <v>0</v>
      </c>
      <c r="I16" s="145">
        <f>IFERROR(VLOOKUP(実績表紙!$U$2,実績値!$A$3:$CM$650,70,0),0)</f>
        <v>0</v>
      </c>
      <c r="J16" s="145">
        <f>IFERROR(VLOOKUP(実績表紙!$U$2,実績値!$A$3:$CM$650,86,0),0)</f>
        <v>0</v>
      </c>
      <c r="K16" s="360">
        <f t="shared" ref="K16" si="9">$H16-I16+J16</f>
        <v>0</v>
      </c>
      <c r="L16" s="145">
        <f>IFERROR(VLOOKUP(実績表紙!$U$2,実績値!$A$3:$DS$650,102,0),0)</f>
        <v>0</v>
      </c>
      <c r="M16" s="145">
        <f>IFERROR(VLOOKUP(実績表紙!$U$2,実績値!$A$3:$DS$650,118,0),0)</f>
        <v>0</v>
      </c>
      <c r="N16" s="360">
        <f t="shared" ref="N16" si="10">$K16-L16+M16</f>
        <v>0</v>
      </c>
      <c r="O16" s="361">
        <f>IFERROR(VLOOKUP(実績表紙!$U$2,実績値!$A$3:$EY$652,134,0),0)</f>
        <v>0</v>
      </c>
      <c r="P16" s="362">
        <f>IFERROR(VLOOKUP(実績表紙!$U$2,実績値!$A$3:$EY$652,150,0),0)</f>
        <v>0</v>
      </c>
      <c r="Q16" s="360">
        <f t="shared" ref="Q16" si="11">$N16-O16+P16</f>
        <v>0</v>
      </c>
      <c r="R16" s="347">
        <f>COUNTIF(実績自動車一覧!$CV$16:$CV$1015,"減車H28・30規制")</f>
        <v>0</v>
      </c>
      <c r="S16" s="348">
        <f>COUNTIF(実績自動車一覧!$CV$16:$CV$1015,"新規H28・30規制")</f>
        <v>0</v>
      </c>
      <c r="T16" s="391">
        <f t="shared" si="4"/>
        <v>0</v>
      </c>
      <c r="U16" s="390">
        <f t="shared" si="0"/>
        <v>0</v>
      </c>
      <c r="V16" s="351">
        <f t="shared" si="7"/>
        <v>0</v>
      </c>
      <c r="W16" s="346">
        <f t="shared" ref="W16" si="12">Y16</f>
        <v>0</v>
      </c>
      <c r="Y16" s="143">
        <f>COUNTIF(実績自動車一覧!$AL$16:$AL$1015,"軽ポポ")-COUNTIF(実績自動車一覧!$CV$16:$CV$1015,"減車H28・30規制")</f>
        <v>0</v>
      </c>
    </row>
    <row r="17" spans="1:37" ht="45.75" customHeight="1" thickTop="1" thickBot="1" x14ac:dyDescent="0.25">
      <c r="A17" s="657"/>
      <c r="B17" s="655"/>
      <c r="C17" s="659" t="s">
        <v>1668</v>
      </c>
      <c r="D17" s="660"/>
      <c r="E17" s="357">
        <f>IFERROR(VLOOKUP(実績表紙!$U$2,実績値!$A$3:$CM$650,22,0),0)</f>
        <v>0</v>
      </c>
      <c r="F17" s="358">
        <f>IFERROR(VLOOKUP(実績表紙!$U$2,実績値!$A$3:$CM$650,39,0),0)</f>
        <v>0</v>
      </c>
      <c r="G17" s="359">
        <f>IFERROR(VLOOKUP(実績表紙!$U$2,実績値!$A$3:$CM$650,55,0),0)</f>
        <v>0</v>
      </c>
      <c r="H17" s="360">
        <f t="shared" si="1"/>
        <v>0</v>
      </c>
      <c r="I17" s="145">
        <f>IFERROR(VLOOKUP(実績表紙!$U$2,実績値!$A$3:$CM$650,71,0),0)</f>
        <v>0</v>
      </c>
      <c r="J17" s="145">
        <f>IFERROR(VLOOKUP(実績表紙!$U$2,実績値!$A$3:$CM$650,87,0),0)</f>
        <v>0</v>
      </c>
      <c r="K17" s="360">
        <f t="shared" si="2"/>
        <v>0</v>
      </c>
      <c r="L17" s="145">
        <f>IFERROR(VLOOKUP(実績表紙!$U$2,実績値!$A$3:$DS$650,103,0),0)</f>
        <v>0</v>
      </c>
      <c r="M17" s="145">
        <f>IFERROR(VLOOKUP(実績表紙!$U$2,実績値!$A$3:$DS$650,119,0),0)</f>
        <v>0</v>
      </c>
      <c r="N17" s="360">
        <f t="shared" si="6"/>
        <v>0</v>
      </c>
      <c r="O17" s="361">
        <f>IFERROR(VLOOKUP(実績表紙!$U$2,実績値!$A$3:$EY$652,135,0),0)</f>
        <v>0</v>
      </c>
      <c r="P17" s="362">
        <f>IFERROR(VLOOKUP(実績表紙!$U$2,実績値!$A$3:$EY$652,151,0),0)</f>
        <v>0</v>
      </c>
      <c r="Q17" s="360">
        <f t="shared" si="3"/>
        <v>0</v>
      </c>
      <c r="R17" s="347">
        <f>COUNTIF(実績自動車一覧!$CV$16:$CV$1015,"減車他（軽油）")</f>
        <v>0</v>
      </c>
      <c r="S17" s="348">
        <f>COUNTIF(実績自動車一覧!$CV$16:$CW$1015,"新規他（軽油）")</f>
        <v>0</v>
      </c>
      <c r="T17" s="391">
        <f t="shared" si="4"/>
        <v>0</v>
      </c>
      <c r="U17" s="390">
        <f>SUM(F17,I17,L17,O17,R17)</f>
        <v>0</v>
      </c>
      <c r="V17" s="351">
        <f>SUM(G17,J17,M17,P17,S17)</f>
        <v>0</v>
      </c>
      <c r="W17" s="346">
        <f t="shared" si="5"/>
        <v>0</v>
      </c>
      <c r="Y17" s="143">
        <f>COUNTIF(実績自動車一覧!$AL$16:$AL$1015,"軽1")+COUNTIF(実績自動車一覧!$AL$16:$AL$1015,"軽2")+COUNTIF(実績自動車一覧!$AL$16:$AL$1015,"軽3")-COUNTIF(実績自動車一覧!$CV$16:$CV$1015,"減車他（軽油）")</f>
        <v>0</v>
      </c>
    </row>
    <row r="18" spans="1:37" ht="45.75" customHeight="1" thickTop="1" thickBot="1" x14ac:dyDescent="0.25">
      <c r="A18" s="657"/>
      <c r="B18" s="643" t="s">
        <v>2503</v>
      </c>
      <c r="C18" s="643"/>
      <c r="D18" s="644"/>
      <c r="E18" s="357">
        <f>IFERROR(VLOOKUP(実績表紙!$U$2,実績値!$A$3:$CM$650,23,0),0)</f>
        <v>0</v>
      </c>
      <c r="F18" s="358">
        <f>IFERROR(VLOOKUP(実績表紙!$U$2,実績値!$A$3:$CM$650,40,0),0)</f>
        <v>0</v>
      </c>
      <c r="G18" s="359">
        <f>IFERROR(VLOOKUP(実績表紙!$U$2,実績値!$A$3:$CM$650,56,0),0)</f>
        <v>0</v>
      </c>
      <c r="H18" s="360">
        <f t="shared" si="1"/>
        <v>0</v>
      </c>
      <c r="I18" s="145">
        <f>IFERROR(VLOOKUP(実績表紙!$U$2,実績値!$A$3:$CM$650,72,0),0)</f>
        <v>0</v>
      </c>
      <c r="J18" s="145">
        <f>IFERROR(VLOOKUP(実績表紙!$U$2,実績値!$A$3:$CM$650,88,0),0)</f>
        <v>0</v>
      </c>
      <c r="K18" s="360">
        <f t="shared" si="2"/>
        <v>0</v>
      </c>
      <c r="L18" s="145">
        <f>IFERROR(VLOOKUP(実績表紙!$U$2,実績値!$A$3:$DS$650,104,0),0)</f>
        <v>0</v>
      </c>
      <c r="M18" s="145">
        <f>IFERROR(VLOOKUP(実績表紙!$U$2,実績値!$A$3:$DS$650,120,0),0)</f>
        <v>0</v>
      </c>
      <c r="N18" s="360">
        <f t="shared" si="6"/>
        <v>0</v>
      </c>
      <c r="O18" s="361">
        <f>IFERROR(VLOOKUP(実績表紙!$U$2,実績値!$A$3:$EY$652,136,0),0)</f>
        <v>0</v>
      </c>
      <c r="P18" s="362">
        <f>IFERROR(VLOOKUP(実績表紙!$U$2,実績値!$A$3:$EY$652,152,0),0)</f>
        <v>0</v>
      </c>
      <c r="Q18" s="360">
        <f t="shared" si="3"/>
        <v>0</v>
      </c>
      <c r="R18" s="347">
        <f>COUNTIF(実績自動車一覧!$CV$16:$CV$1015,"減車電気")</f>
        <v>0</v>
      </c>
      <c r="S18" s="348">
        <f>COUNTIF(実績自動車一覧!$CV$16:$CW$1015,"新規電気")</f>
        <v>0</v>
      </c>
      <c r="T18" s="391">
        <f t="shared" si="4"/>
        <v>0</v>
      </c>
      <c r="U18" s="390">
        <f t="shared" si="0"/>
        <v>0</v>
      </c>
      <c r="V18" s="351">
        <f t="shared" si="7"/>
        <v>0</v>
      </c>
      <c r="W18" s="346">
        <f t="shared" si="5"/>
        <v>0</v>
      </c>
      <c r="Y18" s="143">
        <f>COUNTIF(実績自動車一覧!$AL$16:$AL$1015,"電")-COUNTIF(実績自動車一覧!$CV$16:$CV$1015,"減車電気")</f>
        <v>0</v>
      </c>
    </row>
    <row r="19" spans="1:37" ht="45.75" customHeight="1" thickTop="1" thickBot="1" x14ac:dyDescent="0.25">
      <c r="A19" s="657"/>
      <c r="B19" s="643" t="s">
        <v>2504</v>
      </c>
      <c r="C19" s="643"/>
      <c r="D19" s="644"/>
      <c r="E19" s="357">
        <f>IFERROR(VLOOKUP(実績表紙!$U$2,実績値!$A$3:$CM$650,24,0),0)</f>
        <v>0</v>
      </c>
      <c r="F19" s="358">
        <f>IFERROR(VLOOKUP(実績表紙!$U$2,実績値!$A$3:$CM$650,41,0),0)</f>
        <v>0</v>
      </c>
      <c r="G19" s="359">
        <f>IFERROR(VLOOKUP(実績表紙!$U$2,実績値!$A$3:$CM$650,57,0),0)</f>
        <v>0</v>
      </c>
      <c r="H19" s="360">
        <f t="shared" si="1"/>
        <v>0</v>
      </c>
      <c r="I19" s="145">
        <f>IFERROR(VLOOKUP(実績表紙!$U$2,実績値!$A$3:$CM$650,73,0),0)</f>
        <v>0</v>
      </c>
      <c r="J19" s="145">
        <f>IFERROR(VLOOKUP(実績表紙!$U$2,実績値!$A$3:$CM$650,89,0),0)</f>
        <v>0</v>
      </c>
      <c r="K19" s="360">
        <f t="shared" si="2"/>
        <v>0</v>
      </c>
      <c r="L19" s="145">
        <f>IFERROR(VLOOKUP(実績表紙!$U$2,実績値!$A$3:$DS$650,105,0),0)</f>
        <v>0</v>
      </c>
      <c r="M19" s="145">
        <f>IFERROR(VLOOKUP(実績表紙!$U$2,実績値!$A$3:$DS$650,121,0),0)</f>
        <v>0</v>
      </c>
      <c r="N19" s="360">
        <f t="shared" si="6"/>
        <v>0</v>
      </c>
      <c r="O19" s="361">
        <f>IFERROR(VLOOKUP(実績表紙!$U$2,実績値!$A$3:$EY$652,137,0),0)</f>
        <v>0</v>
      </c>
      <c r="P19" s="362">
        <f>IFERROR(VLOOKUP(実績表紙!$U$2,実績値!$A$3:$EY$652,153,0),0)</f>
        <v>0</v>
      </c>
      <c r="Q19" s="360">
        <f t="shared" si="3"/>
        <v>0</v>
      </c>
      <c r="R19" s="347">
        <f>COUNTIF(実績自動車一覧!$CV$16:$CV$1015,"減車メタノール")</f>
        <v>0</v>
      </c>
      <c r="S19" s="348">
        <f>COUNTIF(実績自動車一覧!$CV$16:$CW$1015,"新規メタノール")</f>
        <v>0</v>
      </c>
      <c r="T19" s="391">
        <f t="shared" si="4"/>
        <v>0</v>
      </c>
      <c r="U19" s="390">
        <f t="shared" si="0"/>
        <v>0</v>
      </c>
      <c r="V19" s="351">
        <f t="shared" si="7"/>
        <v>0</v>
      </c>
      <c r="W19" s="346">
        <f t="shared" si="5"/>
        <v>0</v>
      </c>
      <c r="Y19" s="143">
        <f>COUNTIF(実績自動車一覧!$AL$16:$AL$1015,"メ")-COUNTIF(実績自動車一覧!$CV$16:$CV$1015,"減車メタノール")</f>
        <v>0</v>
      </c>
    </row>
    <row r="20" spans="1:37" ht="45.75" customHeight="1" thickTop="1" thickBot="1" x14ac:dyDescent="0.25">
      <c r="A20" s="657"/>
      <c r="B20" s="645" t="s">
        <v>2505</v>
      </c>
      <c r="C20" s="643"/>
      <c r="D20" s="644"/>
      <c r="E20" s="364">
        <f>IFERROR(VLOOKUP(実績表紙!$U$2,実績値!$A$3:$CM$650,25,0),0)</f>
        <v>0</v>
      </c>
      <c r="F20" s="365">
        <f>IFERROR(VLOOKUP(実績表紙!$U$2,実績値!$A$3:$CM$650,42,0),0)</f>
        <v>0</v>
      </c>
      <c r="G20" s="345">
        <f>IFERROR(VLOOKUP(実績表紙!$U$2,実績値!$A$3:$CM$650,58,0),0)</f>
        <v>0</v>
      </c>
      <c r="H20" s="366">
        <f t="shared" si="1"/>
        <v>0</v>
      </c>
      <c r="I20" s="145">
        <f>IFERROR(VLOOKUP(実績表紙!$U$2,実績値!$A$3:$CM$650,74,0),0)</f>
        <v>0</v>
      </c>
      <c r="J20" s="145">
        <f>IFERROR(VLOOKUP(実績表紙!$U$2,実績値!$A$3:$CM$650,90,0),0)</f>
        <v>0</v>
      </c>
      <c r="K20" s="366">
        <f t="shared" si="2"/>
        <v>0</v>
      </c>
      <c r="L20" s="367">
        <f>IFERROR(VLOOKUP(実績表紙!$U$2,実績値!$A$3:$DS$650,106,0),0)</f>
        <v>0</v>
      </c>
      <c r="M20" s="145">
        <f>IFERROR(VLOOKUP(実績表紙!$U$2,実績値!$A$3:$DS$650,122,0),0)</f>
        <v>0</v>
      </c>
      <c r="N20" s="366">
        <f t="shared" si="6"/>
        <v>0</v>
      </c>
      <c r="O20" s="361">
        <f>IFERROR(VLOOKUP(実績表紙!$U$2,実績値!$A$3:$EY$652,138,0),0)</f>
        <v>0</v>
      </c>
      <c r="P20" s="362">
        <f>IFERROR(VLOOKUP(実績表紙!$U$2,実績値!$A$3:$EY$652,154,0),0)</f>
        <v>0</v>
      </c>
      <c r="Q20" s="366">
        <f t="shared" si="3"/>
        <v>0</v>
      </c>
      <c r="R20" s="392">
        <f>COUNTIF(実績自動車一覧!$CV$16:$CV$1015,"減車燃料電池")</f>
        <v>0</v>
      </c>
      <c r="S20" s="393">
        <f>COUNTIF(実績自動車一覧!$CV$16:$CW$1015,"新規燃料電池")</f>
        <v>0</v>
      </c>
      <c r="T20" s="394">
        <f t="shared" si="4"/>
        <v>0</v>
      </c>
      <c r="U20" s="395">
        <f t="shared" si="0"/>
        <v>0</v>
      </c>
      <c r="V20" s="396">
        <f t="shared" si="7"/>
        <v>0</v>
      </c>
      <c r="W20" s="349">
        <f t="shared" si="5"/>
        <v>0</v>
      </c>
      <c r="Y20" s="144">
        <f>COUNTIF(実績自動車一覧!$AL$16:$AL$1015,"燃電")-COUNTIF(実績自動車一覧!$CV$16:$CV$1015,"減車燃料電池")</f>
        <v>0</v>
      </c>
    </row>
    <row r="21" spans="1:37" ht="45.75" customHeight="1" thickTop="1" x14ac:dyDescent="0.2">
      <c r="A21" s="657"/>
      <c r="B21" s="646" t="s">
        <v>2506</v>
      </c>
      <c r="C21" s="646"/>
      <c r="D21" s="647"/>
      <c r="E21" s="368">
        <f>SUM(E6:E20)</f>
        <v>0</v>
      </c>
      <c r="F21" s="369">
        <f>SUM(F6:F20)</f>
        <v>0</v>
      </c>
      <c r="G21" s="370">
        <f t="shared" ref="G21:Q21" si="13">SUM(G6:G20)</f>
        <v>0</v>
      </c>
      <c r="H21" s="360">
        <f t="shared" si="13"/>
        <v>0</v>
      </c>
      <c r="I21" s="371">
        <f t="shared" si="13"/>
        <v>0</v>
      </c>
      <c r="J21" s="372">
        <f t="shared" si="13"/>
        <v>0</v>
      </c>
      <c r="K21" s="360">
        <f t="shared" si="13"/>
        <v>0</v>
      </c>
      <c r="L21" s="372">
        <f t="shared" si="13"/>
        <v>0</v>
      </c>
      <c r="M21" s="373">
        <f t="shared" si="13"/>
        <v>0</v>
      </c>
      <c r="N21" s="360">
        <f t="shared" si="13"/>
        <v>0</v>
      </c>
      <c r="O21" s="372">
        <f t="shared" si="13"/>
        <v>0</v>
      </c>
      <c r="P21" s="373">
        <f t="shared" si="13"/>
        <v>0</v>
      </c>
      <c r="Q21" s="360">
        <f t="shared" si="13"/>
        <v>0</v>
      </c>
      <c r="R21" s="350">
        <f t="shared" ref="R21:S21" si="14">SUM(R6:R20)</f>
        <v>0</v>
      </c>
      <c r="S21" s="397">
        <f t="shared" si="14"/>
        <v>0</v>
      </c>
      <c r="T21" s="391">
        <f t="shared" si="4"/>
        <v>0</v>
      </c>
      <c r="U21" s="398">
        <f t="shared" si="0"/>
        <v>0</v>
      </c>
      <c r="V21" s="399">
        <f t="shared" si="7"/>
        <v>0</v>
      </c>
      <c r="W21" s="346">
        <f>SUM(W6:W20)</f>
        <v>0</v>
      </c>
    </row>
    <row r="22" spans="1:37" ht="45.75" customHeight="1" x14ac:dyDescent="0.2">
      <c r="A22" s="658"/>
      <c r="B22" s="643" t="s">
        <v>2507</v>
      </c>
      <c r="C22" s="643"/>
      <c r="D22" s="644"/>
      <c r="E22" s="374">
        <f>SUM(E6:E11,E13:E16,E18:E20)</f>
        <v>0</v>
      </c>
      <c r="F22" s="375">
        <f>SUM(F6:F11,F13:F16,F18:F20)</f>
        <v>0</v>
      </c>
      <c r="G22" s="376">
        <f t="shared" ref="G22:Q22" si="15">SUM(G6:G11,G13:G16,G18:G20)</f>
        <v>0</v>
      </c>
      <c r="H22" s="377">
        <f t="shared" si="15"/>
        <v>0</v>
      </c>
      <c r="I22" s="378">
        <f t="shared" si="15"/>
        <v>0</v>
      </c>
      <c r="J22" s="376">
        <f t="shared" si="15"/>
        <v>0</v>
      </c>
      <c r="K22" s="379">
        <f t="shared" si="15"/>
        <v>0</v>
      </c>
      <c r="L22" s="380">
        <f t="shared" si="15"/>
        <v>0</v>
      </c>
      <c r="M22" s="379">
        <f t="shared" si="15"/>
        <v>0</v>
      </c>
      <c r="N22" s="377">
        <f t="shared" si="15"/>
        <v>0</v>
      </c>
      <c r="O22" s="379">
        <f t="shared" si="15"/>
        <v>0</v>
      </c>
      <c r="P22" s="376">
        <f t="shared" si="15"/>
        <v>0</v>
      </c>
      <c r="Q22" s="377">
        <f t="shared" si="15"/>
        <v>0</v>
      </c>
      <c r="R22" s="352">
        <f t="shared" ref="R22:S22" si="16">SUM(R6:R11,R13:R16,R18:R20)</f>
        <v>0</v>
      </c>
      <c r="S22" s="353">
        <f t="shared" si="16"/>
        <v>0</v>
      </c>
      <c r="T22" s="391">
        <f t="shared" si="4"/>
        <v>0</v>
      </c>
      <c r="U22" s="398">
        <f t="shared" si="0"/>
        <v>0</v>
      </c>
      <c r="V22" s="400">
        <f t="shared" si="7"/>
        <v>0</v>
      </c>
      <c r="W22" s="346">
        <f>SUM(W6:W20)-W12-W17</f>
        <v>0</v>
      </c>
    </row>
    <row r="23" spans="1:37" ht="73.2" customHeight="1" thickBot="1" x14ac:dyDescent="0.25">
      <c r="A23" s="329" t="s">
        <v>2509</v>
      </c>
      <c r="B23" s="641" t="s">
        <v>2508</v>
      </c>
      <c r="C23" s="641"/>
      <c r="D23" s="642"/>
      <c r="E23" s="381">
        <f>IFERROR(VLOOKUP(実績表紙!$U$2,実績値!$A$3:$CM$650,26,0),0)</f>
        <v>0</v>
      </c>
      <c r="F23" s="382">
        <f>IFERROR(VLOOKUP(実績表紙!$U$2,実績値!$A$3:$CM$650,43,0),0)</f>
        <v>0</v>
      </c>
      <c r="G23" s="383">
        <f>IFERROR(VLOOKUP(実績表紙!$U$2,実績値!$A$3:$CM$650,59,0),0)</f>
        <v>0</v>
      </c>
      <c r="H23" s="384">
        <f>$E23-F23+G23</f>
        <v>0</v>
      </c>
      <c r="I23" s="385">
        <f>IFERROR(VLOOKUP(実績表紙!$U$2,実績値!$A$3:$CM$650,75,0),0)</f>
        <v>0</v>
      </c>
      <c r="J23" s="386">
        <f>IFERROR(VLOOKUP(実績表紙!$U$2,実績値!$A$3:$CM$650,91,0),0)</f>
        <v>0</v>
      </c>
      <c r="K23" s="384">
        <f>$H23-I23+J23</f>
        <v>0</v>
      </c>
      <c r="L23" s="385">
        <f>IFERROR(VLOOKUP(実績表紙!$U$2,実績値!$A$3:$DS$650,107,0),0)</f>
        <v>0</v>
      </c>
      <c r="M23" s="386">
        <f>IFERROR(VLOOKUP(実績表紙!$U$2,実績値!$A$3:$DS$650,123,0),0)</f>
        <v>0</v>
      </c>
      <c r="N23" s="384">
        <f>$K23-L23+M23</f>
        <v>0</v>
      </c>
      <c r="O23" s="344">
        <f>IFERROR(VLOOKUP(実績表紙!$U$2,実績値!$A$3:$EY$652,139,0),0)</f>
        <v>0</v>
      </c>
      <c r="P23" s="387">
        <f>IFERROR(VLOOKUP(実績表紙!$U$2,実績値!$A$3:$EY$652,155,0),0)</f>
        <v>0</v>
      </c>
      <c r="Q23" s="384">
        <f t="shared" ref="Q23" si="17">$N23-O23+P23</f>
        <v>0</v>
      </c>
      <c r="R23" s="355">
        <f>COUNTIF(実績自動車一覧!$CW$16:$CW$1015,"減車後付")</f>
        <v>0</v>
      </c>
      <c r="S23" s="356">
        <f>COUNTIF(実績自動車一覧!$CW$16:$CW$1015,"新規後付")</f>
        <v>0</v>
      </c>
      <c r="T23" s="401">
        <f t="shared" si="4"/>
        <v>0</v>
      </c>
      <c r="U23" s="402">
        <f>SUM(F23,I23,L23,O23,R23)</f>
        <v>0</v>
      </c>
      <c r="V23" s="403">
        <f>SUM(G23,J23,M23,P23,S23)</f>
        <v>0</v>
      </c>
      <c r="W23" s="354">
        <f>Y23</f>
        <v>0</v>
      </c>
      <c r="Y23" s="145">
        <f>IF(SUM(実績自動車一覧!$AW$16:$AW$1015)&gt;0,SUM(実績自動車一覧!$AW$16:$AW$1015),0)-COUNTIF(実績自動車一覧!$CW$16:$CW$1015,"減車後付")</f>
        <v>0</v>
      </c>
    </row>
    <row r="24" spans="1:37" ht="13.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x14ac:dyDescent="0.2">
      <c r="A25" s="1"/>
      <c r="B25" s="1"/>
      <c r="C25" s="1"/>
      <c r="D25" s="1"/>
      <c r="E25" s="1"/>
      <c r="F25" s="1"/>
      <c r="G25" s="1"/>
      <c r="H25" s="1"/>
      <c r="I25" s="1"/>
      <c r="J25" s="1"/>
      <c r="K25" s="1"/>
      <c r="L25" s="1"/>
      <c r="M25" s="1"/>
      <c r="N25" s="1"/>
      <c r="O25" s="1"/>
      <c r="P25" s="1"/>
      <c r="Q25" s="1"/>
      <c r="R25" s="1"/>
      <c r="S25" s="1"/>
      <c r="T25" s="1"/>
      <c r="U25" s="1"/>
      <c r="V25" s="1"/>
    </row>
    <row r="26" spans="1:37" x14ac:dyDescent="0.2">
      <c r="A26" s="1"/>
      <c r="B26" s="1"/>
      <c r="C26" s="1"/>
      <c r="D26" s="1"/>
      <c r="E26" s="1"/>
      <c r="F26" s="1"/>
      <c r="G26" s="1"/>
      <c r="H26" s="1"/>
      <c r="I26" s="1"/>
      <c r="J26" s="1"/>
      <c r="K26" s="1"/>
      <c r="L26" s="1"/>
      <c r="M26" s="1"/>
      <c r="N26" s="1"/>
      <c r="O26" s="1"/>
      <c r="P26" s="1"/>
      <c r="Q26" s="1"/>
      <c r="R26" s="1"/>
      <c r="S26" s="1"/>
      <c r="T26" s="1"/>
      <c r="U26" s="1"/>
      <c r="V26" s="1"/>
      <c r="W26" s="1"/>
    </row>
    <row r="27" spans="1:37" x14ac:dyDescent="0.2">
      <c r="A27" s="1"/>
      <c r="B27" s="1"/>
      <c r="C27" s="1"/>
      <c r="D27" s="1"/>
      <c r="E27" s="1"/>
      <c r="F27" s="1"/>
      <c r="G27" s="1"/>
      <c r="H27" s="1"/>
      <c r="I27" s="1"/>
      <c r="J27" s="1"/>
      <c r="K27" s="1"/>
      <c r="L27" s="1"/>
      <c r="M27" s="1"/>
      <c r="N27" s="1"/>
      <c r="O27" s="1"/>
      <c r="P27" s="1"/>
      <c r="Q27" s="1"/>
      <c r="R27" s="1"/>
      <c r="S27" s="1"/>
      <c r="T27" s="1"/>
      <c r="U27" s="1"/>
      <c r="V27" s="1"/>
      <c r="W27" s="1"/>
    </row>
    <row r="28" spans="1:37" x14ac:dyDescent="0.2">
      <c r="A28" s="1"/>
      <c r="B28" s="1"/>
      <c r="C28" s="1"/>
      <c r="D28" s="1"/>
      <c r="E28" s="1"/>
      <c r="F28" s="1"/>
      <c r="G28" s="1"/>
      <c r="H28" s="1"/>
      <c r="I28" s="1"/>
      <c r="J28" s="1"/>
      <c r="K28" s="1"/>
      <c r="L28" s="1"/>
      <c r="M28" s="1"/>
      <c r="N28" s="1"/>
      <c r="O28" s="1"/>
      <c r="P28" s="1"/>
      <c r="Q28" s="1"/>
      <c r="R28" s="1"/>
      <c r="S28" s="1"/>
      <c r="T28" s="1"/>
      <c r="U28" s="1"/>
      <c r="V28" s="1"/>
      <c r="W28" s="1"/>
    </row>
    <row r="29" spans="1:37" x14ac:dyDescent="0.2">
      <c r="A29" s="1"/>
      <c r="B29" s="1"/>
      <c r="C29" s="1"/>
      <c r="D29" s="1"/>
      <c r="E29" s="1"/>
      <c r="F29" s="1"/>
      <c r="G29" s="1"/>
      <c r="H29" s="1"/>
      <c r="I29" s="1"/>
      <c r="J29" s="1"/>
      <c r="K29" s="1"/>
      <c r="L29" s="1"/>
      <c r="M29" s="1"/>
      <c r="N29" s="1"/>
      <c r="O29" s="1"/>
      <c r="P29" s="1"/>
      <c r="Q29" s="1"/>
      <c r="R29" s="1"/>
      <c r="S29" s="1"/>
      <c r="T29" s="1"/>
      <c r="U29" s="1"/>
      <c r="V29" s="1"/>
      <c r="W29" s="1"/>
    </row>
    <row r="30" spans="1:37" x14ac:dyDescent="0.2">
      <c r="A30" s="1"/>
      <c r="B30" s="1"/>
      <c r="C30" s="1"/>
      <c r="D30" s="1"/>
      <c r="E30" s="1"/>
      <c r="F30" s="1"/>
      <c r="G30" s="1"/>
      <c r="H30" s="1"/>
      <c r="I30" s="1"/>
      <c r="J30" s="1"/>
      <c r="K30" s="1"/>
      <c r="L30" s="1"/>
      <c r="M30" s="1"/>
      <c r="N30" s="1"/>
      <c r="O30" s="1"/>
      <c r="P30" s="1"/>
      <c r="Q30" s="1"/>
      <c r="R30" s="1"/>
      <c r="S30" s="1"/>
      <c r="T30" s="1"/>
      <c r="U30" s="1"/>
      <c r="V30" s="1"/>
    </row>
    <row r="31" spans="1:37" x14ac:dyDescent="0.2">
      <c r="A31" s="1"/>
      <c r="B31" s="1"/>
      <c r="C31" s="1"/>
      <c r="D31" s="1"/>
      <c r="E31" s="1"/>
      <c r="F31" s="1"/>
      <c r="G31" s="1"/>
      <c r="H31" s="1"/>
      <c r="I31" s="1"/>
      <c r="J31" s="1"/>
      <c r="K31" s="1"/>
      <c r="L31" s="1"/>
      <c r="M31" s="1"/>
      <c r="N31" s="1"/>
      <c r="O31" s="1"/>
      <c r="P31" s="1"/>
      <c r="Q31" s="1"/>
      <c r="R31" s="1"/>
      <c r="S31" s="1"/>
      <c r="T31" s="1"/>
      <c r="U31" s="1"/>
      <c r="V31" s="1"/>
    </row>
    <row r="32" spans="1:37" x14ac:dyDescent="0.2">
      <c r="A32" s="1"/>
      <c r="B32" s="1"/>
      <c r="C32" s="1"/>
      <c r="D32" s="1"/>
      <c r="E32" s="1"/>
      <c r="F32" s="1"/>
      <c r="G32" s="1"/>
      <c r="H32" s="1"/>
      <c r="I32" s="1"/>
      <c r="J32" s="1"/>
      <c r="K32" s="1"/>
      <c r="L32" s="1"/>
      <c r="M32" s="1"/>
      <c r="N32" s="1"/>
      <c r="O32" s="1"/>
      <c r="P32" s="1"/>
      <c r="Q32" s="1"/>
      <c r="R32" s="1"/>
      <c r="S32" s="1"/>
      <c r="T32" s="1"/>
      <c r="U32" s="1"/>
      <c r="V32" s="1"/>
    </row>
    <row r="33" spans="1:22" x14ac:dyDescent="0.2">
      <c r="A33" s="1"/>
      <c r="B33" s="1"/>
      <c r="C33" s="1"/>
      <c r="D33" s="1"/>
      <c r="E33" s="1"/>
      <c r="F33" s="1"/>
      <c r="G33" s="1"/>
      <c r="H33" s="1"/>
      <c r="I33" s="1"/>
      <c r="J33" s="1"/>
      <c r="K33" s="1"/>
      <c r="L33" s="1"/>
      <c r="M33" s="1"/>
      <c r="N33" s="1"/>
      <c r="O33" s="1"/>
      <c r="P33" s="1"/>
      <c r="Q33" s="1"/>
      <c r="R33" s="1"/>
      <c r="S33" s="1"/>
      <c r="T33" s="1"/>
      <c r="U33" s="1"/>
      <c r="V33" s="1"/>
    </row>
    <row r="34" spans="1:22" x14ac:dyDescent="0.2">
      <c r="A34" s="1"/>
      <c r="B34" s="1"/>
      <c r="C34" s="1"/>
      <c r="D34" s="1"/>
      <c r="E34" s="1"/>
      <c r="F34" s="1"/>
      <c r="G34" s="1"/>
      <c r="H34" s="1"/>
      <c r="I34" s="1"/>
      <c r="J34" s="1"/>
      <c r="K34" s="1"/>
      <c r="L34" s="1"/>
      <c r="M34" s="1"/>
      <c r="N34" s="1"/>
      <c r="O34" s="1"/>
      <c r="P34" s="1"/>
      <c r="Q34" s="1"/>
      <c r="R34" s="1"/>
      <c r="S34" s="1"/>
      <c r="T34" s="1"/>
      <c r="U34" s="1"/>
      <c r="V34" s="1"/>
    </row>
    <row r="35" spans="1:22" x14ac:dyDescent="0.2">
      <c r="A35" s="1"/>
      <c r="B35" s="1"/>
      <c r="C35" s="1"/>
      <c r="D35" s="1"/>
      <c r="E35" s="1"/>
      <c r="F35" s="1"/>
      <c r="G35" s="1"/>
      <c r="H35" s="1"/>
      <c r="I35" s="1"/>
      <c r="J35" s="1"/>
      <c r="K35" s="1"/>
      <c r="L35" s="1"/>
      <c r="M35" s="1"/>
      <c r="N35" s="1"/>
      <c r="O35" s="1"/>
      <c r="P35" s="1"/>
      <c r="Q35" s="1"/>
      <c r="R35" s="1"/>
      <c r="S35" s="1"/>
      <c r="T35" s="1"/>
      <c r="U35" s="1"/>
      <c r="V35" s="1"/>
    </row>
    <row r="36" spans="1:22" x14ac:dyDescent="0.2">
      <c r="A36" s="1"/>
      <c r="B36" s="1"/>
      <c r="C36" s="1"/>
      <c r="D36" s="1"/>
      <c r="E36" s="1"/>
      <c r="F36" s="1"/>
      <c r="G36" s="1"/>
      <c r="H36" s="1"/>
      <c r="I36" s="1"/>
      <c r="J36" s="1"/>
      <c r="K36" s="1"/>
      <c r="L36" s="1"/>
      <c r="M36" s="1"/>
      <c r="N36" s="1"/>
      <c r="O36" s="1"/>
      <c r="P36" s="1"/>
      <c r="Q36" s="1"/>
      <c r="R36" s="1"/>
      <c r="S36" s="1"/>
      <c r="T36" s="1"/>
      <c r="U36" s="1"/>
      <c r="V36" s="1"/>
    </row>
    <row r="37" spans="1:22" x14ac:dyDescent="0.2">
      <c r="A37" s="1"/>
      <c r="B37" s="1"/>
      <c r="C37" s="1"/>
      <c r="D37" s="1"/>
      <c r="E37" s="1"/>
      <c r="F37" s="1"/>
      <c r="G37" s="1"/>
      <c r="H37" s="1"/>
      <c r="I37" s="1"/>
      <c r="J37" s="1"/>
      <c r="K37" s="1"/>
      <c r="L37" s="1"/>
      <c r="M37" s="1"/>
      <c r="N37" s="1"/>
      <c r="O37" s="1"/>
      <c r="P37" s="1"/>
      <c r="Q37" s="1"/>
      <c r="R37" s="1"/>
      <c r="S37" s="1"/>
      <c r="T37" s="1"/>
      <c r="U37" s="1"/>
      <c r="V37" s="1"/>
    </row>
    <row r="38" spans="1:22" x14ac:dyDescent="0.2">
      <c r="A38" s="1"/>
      <c r="B38" s="1"/>
      <c r="C38" s="1"/>
      <c r="D38" s="1"/>
      <c r="E38" s="1"/>
      <c r="F38" s="1"/>
      <c r="G38" s="1"/>
      <c r="H38" s="1"/>
      <c r="I38" s="1"/>
      <c r="J38" s="1"/>
      <c r="K38" s="1"/>
      <c r="L38" s="1"/>
      <c r="M38" s="1"/>
      <c r="N38" s="1"/>
      <c r="O38" s="1"/>
      <c r="P38" s="1"/>
      <c r="Q38" s="1"/>
      <c r="R38" s="1"/>
      <c r="S38" s="1"/>
      <c r="T38" s="1"/>
      <c r="U38" s="1"/>
      <c r="V38" s="1"/>
    </row>
    <row r="39" spans="1:22" x14ac:dyDescent="0.2">
      <c r="A39" s="1"/>
      <c r="B39" s="1"/>
      <c r="C39" s="1"/>
      <c r="D39" s="1"/>
      <c r="E39" s="1"/>
      <c r="F39" s="1"/>
      <c r="G39" s="1"/>
      <c r="H39" s="1"/>
      <c r="I39" s="1"/>
      <c r="J39" s="1"/>
      <c r="K39" s="1"/>
      <c r="L39" s="1"/>
      <c r="M39" s="1"/>
      <c r="N39" s="1"/>
      <c r="O39" s="1"/>
      <c r="P39" s="1"/>
      <c r="Q39" s="1"/>
      <c r="R39" s="1"/>
      <c r="S39" s="1"/>
      <c r="T39" s="1"/>
      <c r="U39" s="1"/>
      <c r="V39" s="1"/>
    </row>
    <row r="40" spans="1:22" x14ac:dyDescent="0.2">
      <c r="A40" s="1"/>
      <c r="B40" s="1"/>
      <c r="C40" s="1"/>
      <c r="D40" s="1"/>
      <c r="E40" s="1"/>
      <c r="F40" s="1"/>
      <c r="G40" s="1"/>
      <c r="H40" s="1"/>
      <c r="I40" s="1"/>
      <c r="J40" s="1"/>
      <c r="K40" s="1"/>
      <c r="L40" s="1"/>
      <c r="M40" s="1"/>
      <c r="N40" s="1"/>
      <c r="O40" s="1"/>
      <c r="P40" s="1"/>
      <c r="Q40" s="1"/>
      <c r="R40" s="1"/>
      <c r="S40" s="1"/>
      <c r="T40" s="1"/>
      <c r="U40" s="1"/>
      <c r="V40" s="1"/>
    </row>
    <row r="41" spans="1:22" x14ac:dyDescent="0.2">
      <c r="A41" s="1"/>
      <c r="B41" s="1"/>
      <c r="C41" s="1"/>
      <c r="D41" s="1"/>
      <c r="E41" s="1"/>
      <c r="F41" s="1"/>
      <c r="G41" s="1"/>
      <c r="H41" s="1"/>
      <c r="I41" s="1"/>
      <c r="J41" s="1"/>
      <c r="K41" s="1"/>
      <c r="L41" s="1"/>
      <c r="M41" s="1"/>
      <c r="N41" s="1"/>
      <c r="O41" s="1"/>
      <c r="P41" s="1"/>
      <c r="Q41" s="1"/>
      <c r="R41" s="1"/>
      <c r="S41" s="1"/>
      <c r="T41" s="1"/>
      <c r="U41" s="1"/>
      <c r="V41" s="1"/>
    </row>
    <row r="42" spans="1:22" x14ac:dyDescent="0.2">
      <c r="A42" s="1"/>
      <c r="B42" s="1"/>
      <c r="C42" s="1"/>
      <c r="D42" s="1"/>
      <c r="E42" s="1"/>
      <c r="F42" s="1"/>
      <c r="G42" s="1"/>
      <c r="H42" s="1"/>
      <c r="I42" s="1"/>
      <c r="J42" s="1"/>
      <c r="K42" s="1"/>
      <c r="L42" s="1"/>
      <c r="M42" s="1"/>
      <c r="N42" s="1"/>
      <c r="O42" s="1"/>
      <c r="P42" s="1"/>
      <c r="Q42" s="1"/>
      <c r="R42" s="1"/>
      <c r="S42" s="1"/>
      <c r="T42" s="1"/>
      <c r="U42" s="1"/>
      <c r="V42" s="1"/>
    </row>
  </sheetData>
  <sheetProtection algorithmName="SHA-512" hashValue="m+gB1nqEUx8MamwvKvM5wYIYoSSh+I+a0uYZpjHgYteulHWXSLkzJ1zI5gtpLMMRgyF8v2+4Tt5NC6G/3OVB0Q==" saltValue="DGCXcK4VumZfjO6Fzsfvnw==" spinCount="100000" sheet="1" objects="1" scenarios="1"/>
  <mergeCells count="47">
    <mergeCell ref="E2:E3"/>
    <mergeCell ref="E4:E5"/>
    <mergeCell ref="B6:D6"/>
    <mergeCell ref="I4:I5"/>
    <mergeCell ref="N4:N5"/>
    <mergeCell ref="H4:H5"/>
    <mergeCell ref="K4:K5"/>
    <mergeCell ref="F4:F5"/>
    <mergeCell ref="F2:H3"/>
    <mergeCell ref="M4:M5"/>
    <mergeCell ref="J4:J5"/>
    <mergeCell ref="L2:N3"/>
    <mergeCell ref="L4:L5"/>
    <mergeCell ref="I2:K3"/>
    <mergeCell ref="G4:G5"/>
    <mergeCell ref="U2:W3"/>
    <mergeCell ref="U4:U5"/>
    <mergeCell ref="W4:W5"/>
    <mergeCell ref="V4:V5"/>
    <mergeCell ref="O2:Q3"/>
    <mergeCell ref="Q4:Q5"/>
    <mergeCell ref="P4:P5"/>
    <mergeCell ref="O4:O5"/>
    <mergeCell ref="R2:T3"/>
    <mergeCell ref="R4:R5"/>
    <mergeCell ref="S4:S5"/>
    <mergeCell ref="T4:T5"/>
    <mergeCell ref="C9:D9"/>
    <mergeCell ref="C11:D11"/>
    <mergeCell ref="B9:B12"/>
    <mergeCell ref="B13:B17"/>
    <mergeCell ref="A6:A22"/>
    <mergeCell ref="C17:D17"/>
    <mergeCell ref="C16:D16"/>
    <mergeCell ref="C13:D13"/>
    <mergeCell ref="C10:D10"/>
    <mergeCell ref="C15:D15"/>
    <mergeCell ref="C12:D12"/>
    <mergeCell ref="C14:D14"/>
    <mergeCell ref="B7:D7"/>
    <mergeCell ref="B8:D8"/>
    <mergeCell ref="B23:D23"/>
    <mergeCell ref="B18:D18"/>
    <mergeCell ref="B19:D19"/>
    <mergeCell ref="B20:D20"/>
    <mergeCell ref="B21:D21"/>
    <mergeCell ref="B22:D22"/>
  </mergeCells>
  <phoneticPr fontId="4"/>
  <conditionalFormatting sqref="W6:W20 W23">
    <cfRule type="expression" dxfId="1" priority="1">
      <formula>NOT($T6=$W6)</formula>
    </cfRule>
  </conditionalFormatting>
  <dataValidations count="1">
    <dataValidation imeMode="off" allowBlank="1" showInputMessage="1" showErrorMessage="1" sqref="E6:H23 I21:J22 K6:K23 L21:M22 N6:S23" xr:uid="{00000000-0002-0000-0400-000000000000}"/>
  </dataValidations>
  <pageMargins left="0.70866141732283472" right="0.70866141732283472" top="0.74803149606299213" bottom="0.74803149606299213" header="0.31496062992125984" footer="0.31496062992125984"/>
  <pageSetup paperSize="9" scale="65" orientation="portrait" r:id="rId1"/>
  <ignoredErrors>
    <ignoredError sqref="F21:G22 E22 L21:M22 I21:J22 L23:M23 M6:M20 E4" unlockedFormula="1"/>
  </ignoredErrors>
  <extLst>
    <ext xmlns:x14="http://schemas.microsoft.com/office/spreadsheetml/2009/9/main" uri="{78C0D931-6437-407d-A8EE-F0AAD7539E65}">
      <x14:conditionalFormattings>
        <x14:conditionalFormatting xmlns:xm="http://schemas.microsoft.com/office/excel/2006/main">
          <x14:cfRule type="expression" priority="6" id="{49EA0366-4EF7-4B16-B629-1A582E6F9969}">
            <xm:f>AND(SUM(MID($F$2,3,1)+1)=実績事業所!$B$2,NOT(H6=W6))</xm:f>
            <x14:dxf>
              <font>
                <b/>
                <i val="0"/>
                <color rgb="FFFF0000"/>
              </font>
              <fill>
                <patternFill>
                  <bgColor rgb="FFFFFF00"/>
                </patternFill>
              </fill>
            </x14:dxf>
          </x14:cfRule>
          <xm:sqref>H6:H20 H23</xm:sqref>
        </x14:conditionalFormatting>
        <x14:conditionalFormatting xmlns:xm="http://schemas.microsoft.com/office/excel/2006/main">
          <x14:cfRule type="expression" priority="5" id="{3D171116-C96C-4CC8-9F71-0EADE5E1AEE7}">
            <xm:f>AND(SUM(MID($I$2,3,1)+1)=実績事業所!$B$2,NOT(K6=W6))</xm:f>
            <x14:dxf>
              <font>
                <b/>
                <i val="0"/>
                <color rgb="FFFF0000"/>
              </font>
              <fill>
                <patternFill>
                  <bgColor rgb="FFFFFF00"/>
                </patternFill>
              </fill>
            </x14:dxf>
          </x14:cfRule>
          <xm:sqref>K6:K20 K23</xm:sqref>
        </x14:conditionalFormatting>
        <x14:conditionalFormatting xmlns:xm="http://schemas.microsoft.com/office/excel/2006/main">
          <x14:cfRule type="expression" priority="4" id="{F6894986-817B-44A6-934F-C6E8C215404B}">
            <xm:f>AND(SUM(MID($L$2,3,1)+1)=実績事業所!$B$2,NOT(N6=W6))</xm:f>
            <x14:dxf>
              <fill>
                <patternFill>
                  <bgColor rgb="FFFFFF00"/>
                </patternFill>
              </fill>
            </x14:dxf>
          </x14:cfRule>
          <xm:sqref>N6:N20 N23</xm:sqref>
        </x14:conditionalFormatting>
        <x14:conditionalFormatting xmlns:xm="http://schemas.microsoft.com/office/excel/2006/main">
          <x14:cfRule type="expression" priority="3" id="{B8C5C961-B727-426B-A803-2E8BF86A5B9B}">
            <xm:f>AND(SUM(MID($O$2,3,1)+1)=実績事業所!$B$2,NOT(Q6=W6))</xm:f>
            <x14:dxf>
              <font>
                <b/>
                <i val="0"/>
                <color rgb="FFFF0000"/>
              </font>
              <fill>
                <patternFill>
                  <bgColor rgb="FFFFFF00"/>
                </patternFill>
              </fill>
            </x14:dxf>
          </x14:cfRule>
          <xm:sqref>Q6:Q20 Q23</xm:sqref>
        </x14:conditionalFormatting>
        <x14:conditionalFormatting xmlns:xm="http://schemas.microsoft.com/office/excel/2006/main">
          <x14:cfRule type="expression" priority="2" id="{6ECC27F7-ECEB-4C27-BBC4-D13478789AD9}">
            <xm:f>AND(SUM(MID($R$2,3,1)+1)=実績事業所!$B$2,NOT(T6=W6))</xm:f>
            <x14:dxf>
              <font>
                <b/>
                <i val="0"/>
                <color rgb="FFFF0000"/>
              </font>
              <fill>
                <patternFill>
                  <bgColor rgb="FFFFFF00"/>
                </patternFill>
              </fill>
            </x14:dxf>
          </x14:cfRule>
          <xm:sqref>T6:T20 T23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65"/>
  <sheetViews>
    <sheetView showGridLines="0" zoomScaleNormal="100" workbookViewId="0">
      <selection activeCell="D3" sqref="D3"/>
    </sheetView>
  </sheetViews>
  <sheetFormatPr defaultColWidth="5.6640625" defaultRowHeight="12" customHeight="1" x14ac:dyDescent="0.2"/>
  <cols>
    <col min="1" max="1" width="4.109375" style="35" customWidth="1"/>
    <col min="2" max="2" width="40.6640625" style="35" customWidth="1"/>
    <col min="3" max="3" width="9.33203125" style="35" customWidth="1"/>
    <col min="4" max="4" width="7.21875" style="35" customWidth="1"/>
    <col min="5" max="5" width="10" style="35" bestFit="1" customWidth="1"/>
    <col min="6" max="6" width="78" style="35" bestFit="1" customWidth="1"/>
    <col min="7" max="7" width="1.6640625" style="35" customWidth="1"/>
    <col min="8" max="8" width="2" style="35" hidden="1" customWidth="1"/>
    <col min="9" max="9" width="1" style="35" hidden="1" customWidth="1"/>
    <col min="10" max="10" width="2.44140625" style="35" hidden="1" customWidth="1"/>
    <col min="11" max="11" width="4.77734375" style="35" hidden="1" customWidth="1"/>
    <col min="12" max="16384" width="5.6640625" style="35"/>
  </cols>
  <sheetData>
    <row r="1" spans="1:11" ht="21" customHeight="1" thickBot="1" x14ac:dyDescent="0.3">
      <c r="A1" s="37" t="s">
        <v>92</v>
      </c>
    </row>
    <row r="2" spans="1:11" ht="48.75" customHeight="1" thickBot="1" x14ac:dyDescent="0.25">
      <c r="A2" s="740" t="s">
        <v>2476</v>
      </c>
      <c r="B2" s="741"/>
      <c r="C2" s="59" t="s">
        <v>2470</v>
      </c>
      <c r="D2" s="58" t="s">
        <v>2471</v>
      </c>
      <c r="E2" s="747" t="s">
        <v>929</v>
      </c>
      <c r="F2" s="748"/>
    </row>
    <row r="3" spans="1:11" ht="17.25" customHeight="1" x14ac:dyDescent="0.2">
      <c r="A3" s="749" t="s">
        <v>2469</v>
      </c>
      <c r="B3" s="746" t="s">
        <v>928</v>
      </c>
      <c r="C3" s="746" t="str">
        <f>IF(AND(COUNTA(D3:D8)=0,D9=""),"なし","あり")</f>
        <v>なし</v>
      </c>
      <c r="D3" s="220"/>
      <c r="E3" s="742" t="s">
        <v>28</v>
      </c>
      <c r="F3" s="743"/>
      <c r="J3" s="35" t="s">
        <v>72</v>
      </c>
      <c r="K3" s="35" t="s">
        <v>73</v>
      </c>
    </row>
    <row r="4" spans="1:11" ht="16.2" x14ac:dyDescent="0.2">
      <c r="A4" s="735"/>
      <c r="B4" s="546"/>
      <c r="C4" s="546"/>
      <c r="D4" s="221"/>
      <c r="E4" s="711" t="s">
        <v>29</v>
      </c>
      <c r="F4" s="712"/>
      <c r="J4" s="35" t="s">
        <v>74</v>
      </c>
    </row>
    <row r="5" spans="1:11" ht="17.25" customHeight="1" x14ac:dyDescent="0.2">
      <c r="A5" s="735"/>
      <c r="B5" s="546"/>
      <c r="C5" s="546"/>
      <c r="D5" s="221"/>
      <c r="E5" s="711" t="s">
        <v>21</v>
      </c>
      <c r="F5" s="712"/>
    </row>
    <row r="6" spans="1:11" ht="17.25" customHeight="1" x14ac:dyDescent="0.2">
      <c r="A6" s="735"/>
      <c r="B6" s="546"/>
      <c r="C6" s="546"/>
      <c r="D6" s="221"/>
      <c r="E6" s="744" t="s">
        <v>93</v>
      </c>
      <c r="F6" s="745"/>
    </row>
    <row r="7" spans="1:11" ht="16.2" x14ac:dyDescent="0.2">
      <c r="A7" s="735"/>
      <c r="B7" s="546"/>
      <c r="C7" s="546"/>
      <c r="D7" s="221"/>
      <c r="E7" s="711" t="s">
        <v>30</v>
      </c>
      <c r="F7" s="712"/>
    </row>
    <row r="8" spans="1:11" ht="16.2" x14ac:dyDescent="0.2">
      <c r="A8" s="735"/>
      <c r="B8" s="546"/>
      <c r="C8" s="546"/>
      <c r="D8" s="221"/>
      <c r="E8" s="711" t="s">
        <v>31</v>
      </c>
      <c r="F8" s="712"/>
    </row>
    <row r="9" spans="1:11" ht="16.2" x14ac:dyDescent="0.2">
      <c r="A9" s="735"/>
      <c r="B9" s="546"/>
      <c r="C9" s="546"/>
      <c r="D9" s="122" t="str">
        <f>IF(ISBLANK(F9)=TRUE,"","○")</f>
        <v/>
      </c>
      <c r="E9" s="226" t="s">
        <v>94</v>
      </c>
      <c r="F9" s="227"/>
    </row>
    <row r="10" spans="1:11" ht="16.2" x14ac:dyDescent="0.2">
      <c r="A10" s="735"/>
      <c r="B10" s="705" t="s">
        <v>32</v>
      </c>
      <c r="C10" s="705" t="str">
        <f>IF(AND(COUNTA(D10:D14)=0,D15=""),"なし","あり")</f>
        <v>なし</v>
      </c>
      <c r="D10" s="222"/>
      <c r="E10" s="713" t="s">
        <v>33</v>
      </c>
      <c r="F10" s="714"/>
    </row>
    <row r="11" spans="1:11" ht="16.2" x14ac:dyDescent="0.2">
      <c r="A11" s="735"/>
      <c r="B11" s="546"/>
      <c r="C11" s="546"/>
      <c r="D11" s="221"/>
      <c r="E11" s="711" t="s">
        <v>34</v>
      </c>
      <c r="F11" s="712"/>
    </row>
    <row r="12" spans="1:11" ht="16.2" x14ac:dyDescent="0.2">
      <c r="A12" s="735"/>
      <c r="B12" s="546"/>
      <c r="C12" s="546"/>
      <c r="D12" s="221"/>
      <c r="E12" s="711" t="s">
        <v>35</v>
      </c>
      <c r="F12" s="712"/>
    </row>
    <row r="13" spans="1:11" ht="16.2" x14ac:dyDescent="0.2">
      <c r="A13" s="735"/>
      <c r="B13" s="546"/>
      <c r="C13" s="546"/>
      <c r="D13" s="221"/>
      <c r="E13" s="711" t="s">
        <v>36</v>
      </c>
      <c r="F13" s="712"/>
    </row>
    <row r="14" spans="1:11" ht="16.2" x14ac:dyDescent="0.2">
      <c r="A14" s="735"/>
      <c r="B14" s="546"/>
      <c r="C14" s="546"/>
      <c r="D14" s="221"/>
      <c r="E14" s="711" t="s">
        <v>37</v>
      </c>
      <c r="F14" s="712"/>
    </row>
    <row r="15" spans="1:11" ht="16.2" x14ac:dyDescent="0.2">
      <c r="A15" s="735"/>
      <c r="B15" s="546"/>
      <c r="C15" s="546"/>
      <c r="D15" s="122" t="str">
        <f>IF(ISBLANK(F15)=TRUE,"","○")</f>
        <v/>
      </c>
      <c r="E15" s="226" t="s">
        <v>94</v>
      </c>
      <c r="F15" s="227"/>
    </row>
    <row r="16" spans="1:11" ht="16.2" x14ac:dyDescent="0.2">
      <c r="A16" s="735"/>
      <c r="B16" s="751" t="s">
        <v>2472</v>
      </c>
      <c r="C16" s="705" t="str">
        <f>IF(AND(COUNTA(D16)=0,D17=""),"なし","あり")</f>
        <v>なし</v>
      </c>
      <c r="D16" s="336"/>
      <c r="E16" s="754" t="s">
        <v>2473</v>
      </c>
      <c r="F16" s="755"/>
    </row>
    <row r="17" spans="1:6" ht="16.2" x14ac:dyDescent="0.2">
      <c r="A17" s="750"/>
      <c r="B17" s="752"/>
      <c r="C17" s="753"/>
      <c r="D17" s="123" t="str">
        <f>IF(ISBLANK(F17)=TRUE,"","○")</f>
        <v/>
      </c>
      <c r="E17" s="296" t="s">
        <v>94</v>
      </c>
      <c r="F17" s="230"/>
    </row>
    <row r="18" spans="1:6" ht="17.25" customHeight="1" x14ac:dyDescent="0.2">
      <c r="A18" s="734" t="s">
        <v>2475</v>
      </c>
      <c r="B18" s="702" t="s">
        <v>38</v>
      </c>
      <c r="C18" s="705" t="str">
        <f>IF(AND(COUNTA(D18:D19)=0,D20=""),"なし","あり")</f>
        <v>なし</v>
      </c>
      <c r="D18" s="222"/>
      <c r="E18" s="713" t="s">
        <v>45</v>
      </c>
      <c r="F18" s="714"/>
    </row>
    <row r="19" spans="1:6" ht="16.2" x14ac:dyDescent="0.2">
      <c r="A19" s="735"/>
      <c r="B19" s="703"/>
      <c r="C19" s="546"/>
      <c r="D19" s="221"/>
      <c r="E19" s="711" t="s">
        <v>46</v>
      </c>
      <c r="F19" s="712"/>
    </row>
    <row r="20" spans="1:6" ht="16.2" x14ac:dyDescent="0.2">
      <c r="A20" s="735"/>
      <c r="B20" s="704"/>
      <c r="C20" s="739"/>
      <c r="D20" s="122" t="str">
        <f>IF(ISBLANK(F20)=TRUE,"","○")</f>
        <v/>
      </c>
      <c r="E20" s="226" t="s">
        <v>94</v>
      </c>
      <c r="F20" s="230"/>
    </row>
    <row r="21" spans="1:6" ht="16.2" x14ac:dyDescent="0.2">
      <c r="A21" s="735"/>
      <c r="B21" s="702" t="s">
        <v>39</v>
      </c>
      <c r="C21" s="705" t="str">
        <f>IF(AND(COUNTA(D21)=0,D22=""),"なし","あり")</f>
        <v>なし</v>
      </c>
      <c r="D21" s="222"/>
      <c r="E21" s="737" t="s">
        <v>47</v>
      </c>
      <c r="F21" s="738"/>
    </row>
    <row r="22" spans="1:6" ht="16.2" x14ac:dyDescent="0.2">
      <c r="A22" s="735"/>
      <c r="B22" s="703"/>
      <c r="C22" s="546"/>
      <c r="D22" s="123" t="str">
        <f>IF(ISBLANK(F22)=TRUE,"","○")</f>
        <v/>
      </c>
      <c r="E22" s="226" t="s">
        <v>94</v>
      </c>
      <c r="F22" s="228"/>
    </row>
    <row r="23" spans="1:6" ht="16.2" x14ac:dyDescent="0.2">
      <c r="A23" s="735"/>
      <c r="B23" s="702" t="s">
        <v>40</v>
      </c>
      <c r="C23" s="705" t="str">
        <f>IF(AND(COUNTA(D23)=0,D24=""),"なし","あり")</f>
        <v>なし</v>
      </c>
      <c r="D23" s="222"/>
      <c r="E23" s="737" t="s">
        <v>48</v>
      </c>
      <c r="F23" s="738"/>
    </row>
    <row r="24" spans="1:6" ht="16.2" x14ac:dyDescent="0.2">
      <c r="A24" s="735"/>
      <c r="B24" s="704"/>
      <c r="C24" s="739"/>
      <c r="D24" s="123" t="str">
        <f>IF(ISBLANK(F24)=TRUE,"","○")</f>
        <v/>
      </c>
      <c r="E24" s="226" t="s">
        <v>94</v>
      </c>
      <c r="F24" s="228"/>
    </row>
    <row r="25" spans="1:6" ht="16.2" x14ac:dyDescent="0.2">
      <c r="A25" s="735"/>
      <c r="B25" s="702" t="s">
        <v>41</v>
      </c>
      <c r="C25" s="705" t="str">
        <f>IF(AND(COUNTA(D25:D26)=0,D27=""),"なし","あり")</f>
        <v>なし</v>
      </c>
      <c r="D25" s="222"/>
      <c r="E25" s="713" t="s">
        <v>49</v>
      </c>
      <c r="F25" s="714"/>
    </row>
    <row r="26" spans="1:6" ht="16.2" x14ac:dyDescent="0.2">
      <c r="A26" s="735"/>
      <c r="B26" s="703"/>
      <c r="C26" s="546"/>
      <c r="D26" s="221"/>
      <c r="E26" s="711" t="s">
        <v>50</v>
      </c>
      <c r="F26" s="712"/>
    </row>
    <row r="27" spans="1:6" ht="16.2" x14ac:dyDescent="0.2">
      <c r="A27" s="735"/>
      <c r="B27" s="704"/>
      <c r="C27" s="739"/>
      <c r="D27" s="123" t="str">
        <f>IF(ISBLANK(F27)=TRUE,"","○")</f>
        <v/>
      </c>
      <c r="E27" s="229" t="s">
        <v>94</v>
      </c>
      <c r="F27" s="230"/>
    </row>
    <row r="28" spans="1:6" ht="16.2" x14ac:dyDescent="0.2">
      <c r="A28" s="735"/>
      <c r="B28" s="710" t="s">
        <v>42</v>
      </c>
      <c r="C28" s="709" t="str">
        <f>IF(AND(COUNTA(D28)=0,D29=""),"なし","あり")</f>
        <v>なし</v>
      </c>
      <c r="D28" s="223"/>
      <c r="E28" s="715" t="s">
        <v>51</v>
      </c>
      <c r="F28" s="716"/>
    </row>
    <row r="29" spans="1:6" ht="16.2" x14ac:dyDescent="0.2">
      <c r="A29" s="735"/>
      <c r="B29" s="703"/>
      <c r="C29" s="546"/>
      <c r="D29" s="123" t="str">
        <f>IF(ISBLANK(F29)=TRUE,"","○")</f>
        <v/>
      </c>
      <c r="E29" s="226" t="s">
        <v>94</v>
      </c>
      <c r="F29" s="228"/>
    </row>
    <row r="30" spans="1:6" ht="16.2" x14ac:dyDescent="0.2">
      <c r="A30" s="735"/>
      <c r="B30" s="702" t="s">
        <v>43</v>
      </c>
      <c r="C30" s="705" t="str">
        <f>IF(AND(COUNTA(D30:D31)=0,D32="")=TRUE,"なし","あり")</f>
        <v>なし</v>
      </c>
      <c r="D30" s="222"/>
      <c r="E30" s="713" t="s">
        <v>52</v>
      </c>
      <c r="F30" s="714"/>
    </row>
    <row r="31" spans="1:6" ht="16.2" x14ac:dyDescent="0.2">
      <c r="A31" s="735"/>
      <c r="B31" s="703"/>
      <c r="C31" s="546"/>
      <c r="D31" s="221"/>
      <c r="E31" s="711" t="s">
        <v>53</v>
      </c>
      <c r="F31" s="712"/>
    </row>
    <row r="32" spans="1:6" ht="16.2" x14ac:dyDescent="0.2">
      <c r="A32" s="735"/>
      <c r="B32" s="704"/>
      <c r="C32" s="739"/>
      <c r="D32" s="123" t="str">
        <f>IF(ISBLANK(F32)=TRUE,"","○")</f>
        <v/>
      </c>
      <c r="E32" s="229" t="s">
        <v>94</v>
      </c>
      <c r="F32" s="230"/>
    </row>
    <row r="33" spans="1:6" ht="16.2" x14ac:dyDescent="0.2">
      <c r="A33" s="735"/>
      <c r="B33" s="710" t="s">
        <v>44</v>
      </c>
      <c r="C33" s="709" t="str">
        <f>IF(AND(COUNTA(D33)=0,D34=""),"なし","あり")</f>
        <v>なし</v>
      </c>
      <c r="D33" s="223"/>
      <c r="E33" s="715" t="s">
        <v>54</v>
      </c>
      <c r="F33" s="716"/>
    </row>
    <row r="34" spans="1:6" ht="16.2" x14ac:dyDescent="0.2">
      <c r="A34" s="735"/>
      <c r="B34" s="703"/>
      <c r="C34" s="546"/>
      <c r="D34" s="123" t="str">
        <f>IF(ISBLANK(F34)=TRUE,"","○")</f>
        <v/>
      </c>
      <c r="E34" s="226" t="s">
        <v>94</v>
      </c>
      <c r="F34" s="228"/>
    </row>
    <row r="35" spans="1:6" ht="16.2" x14ac:dyDescent="0.2">
      <c r="A35" s="735"/>
      <c r="B35" s="706" t="s">
        <v>95</v>
      </c>
      <c r="C35" s="705" t="str">
        <f>IF(AND(COUNTA(D35:D36)=0,D37=""),"なし","あり")</f>
        <v>なし</v>
      </c>
      <c r="D35" s="222"/>
      <c r="E35" s="713" t="s">
        <v>55</v>
      </c>
      <c r="F35" s="714"/>
    </row>
    <row r="36" spans="1:6" ht="16.2" x14ac:dyDescent="0.2">
      <c r="A36" s="735"/>
      <c r="B36" s="707"/>
      <c r="C36" s="546"/>
      <c r="D36" s="221"/>
      <c r="E36" s="711" t="s">
        <v>56</v>
      </c>
      <c r="F36" s="712"/>
    </row>
    <row r="37" spans="1:6" ht="16.2" x14ac:dyDescent="0.2">
      <c r="A37" s="735"/>
      <c r="B37" s="708"/>
      <c r="C37" s="546"/>
      <c r="D37" s="123" t="str">
        <f>IF(ISBLANK(F37)=TRUE,"","○")</f>
        <v/>
      </c>
      <c r="E37" s="226" t="s">
        <v>94</v>
      </c>
      <c r="F37" s="227"/>
    </row>
    <row r="38" spans="1:6" ht="16.2" x14ac:dyDescent="0.2">
      <c r="A38" s="735"/>
      <c r="B38" s="706" t="s">
        <v>96</v>
      </c>
      <c r="C38" s="705" t="str">
        <f>IF(AND(COUNTA(D38:D41)=0,D42=""),"なし","あり")</f>
        <v>なし</v>
      </c>
      <c r="D38" s="222"/>
      <c r="E38" s="713" t="s">
        <v>57</v>
      </c>
      <c r="F38" s="714"/>
    </row>
    <row r="39" spans="1:6" ht="16.2" x14ac:dyDescent="0.2">
      <c r="A39" s="735"/>
      <c r="B39" s="707"/>
      <c r="C39" s="546"/>
      <c r="D39" s="221"/>
      <c r="E39" s="711" t="s">
        <v>58</v>
      </c>
      <c r="F39" s="712"/>
    </row>
    <row r="40" spans="1:6" ht="16.2" x14ac:dyDescent="0.2">
      <c r="A40" s="735"/>
      <c r="B40" s="707"/>
      <c r="C40" s="546"/>
      <c r="D40" s="221"/>
      <c r="E40" s="711" t="s">
        <v>59</v>
      </c>
      <c r="F40" s="712"/>
    </row>
    <row r="41" spans="1:6" ht="16.2" x14ac:dyDescent="0.2">
      <c r="A41" s="735"/>
      <c r="B41" s="707"/>
      <c r="C41" s="546"/>
      <c r="D41" s="221"/>
      <c r="E41" s="711" t="s">
        <v>22</v>
      </c>
      <c r="F41" s="712"/>
    </row>
    <row r="42" spans="1:6" ht="16.2" x14ac:dyDescent="0.2">
      <c r="A42" s="735"/>
      <c r="B42" s="708"/>
      <c r="C42" s="546"/>
      <c r="D42" s="123" t="str">
        <f>IF(ISBLANK(F42)=TRUE,"","○")</f>
        <v/>
      </c>
      <c r="E42" s="226" t="s">
        <v>94</v>
      </c>
      <c r="F42" s="227"/>
    </row>
    <row r="43" spans="1:6" ht="16.2" x14ac:dyDescent="0.2">
      <c r="A43" s="735"/>
      <c r="B43" s="706" t="s">
        <v>97</v>
      </c>
      <c r="C43" s="705" t="str">
        <f>IF(AND(COUNTA(D43:D46)=0,D47="")=TRUE,"なし","あり")</f>
        <v>なし</v>
      </c>
      <c r="D43" s="222"/>
      <c r="E43" s="713" t="s">
        <v>60</v>
      </c>
      <c r="F43" s="714"/>
    </row>
    <row r="44" spans="1:6" ht="16.2" x14ac:dyDescent="0.2">
      <c r="A44" s="735"/>
      <c r="B44" s="707"/>
      <c r="C44" s="546"/>
      <c r="D44" s="221"/>
      <c r="E44" s="711" t="s">
        <v>61</v>
      </c>
      <c r="F44" s="712"/>
    </row>
    <row r="45" spans="1:6" ht="16.2" x14ac:dyDescent="0.2">
      <c r="A45" s="735"/>
      <c r="B45" s="707"/>
      <c r="C45" s="546"/>
      <c r="D45" s="221"/>
      <c r="E45" s="711" t="s">
        <v>23</v>
      </c>
      <c r="F45" s="712"/>
    </row>
    <row r="46" spans="1:6" ht="16.2" x14ac:dyDescent="0.2">
      <c r="A46" s="735"/>
      <c r="B46" s="707"/>
      <c r="C46" s="546"/>
      <c r="D46" s="221"/>
      <c r="E46" s="711" t="s">
        <v>75</v>
      </c>
      <c r="F46" s="712"/>
    </row>
    <row r="47" spans="1:6" ht="16.2" x14ac:dyDescent="0.2">
      <c r="A47" s="735"/>
      <c r="B47" s="708"/>
      <c r="C47" s="546"/>
      <c r="D47" s="123" t="str">
        <f>IF(ISBLANK(F47)=TRUE,"","○")</f>
        <v/>
      </c>
      <c r="E47" s="226" t="s">
        <v>94</v>
      </c>
      <c r="F47" s="227"/>
    </row>
    <row r="48" spans="1:6" ht="16.2" x14ac:dyDescent="0.2">
      <c r="A48" s="735"/>
      <c r="B48" s="702" t="s">
        <v>81</v>
      </c>
      <c r="C48" s="705" t="str">
        <f>IF(AND(COUNTA(D48:D51)=0,D52=""),"なし","あり")</f>
        <v>なし</v>
      </c>
      <c r="D48" s="222"/>
      <c r="E48" s="713" t="s">
        <v>62</v>
      </c>
      <c r="F48" s="714"/>
    </row>
    <row r="49" spans="1:6" ht="16.2" x14ac:dyDescent="0.2">
      <c r="A49" s="735"/>
      <c r="B49" s="707"/>
      <c r="C49" s="546"/>
      <c r="D49" s="221"/>
      <c r="E49" s="711" t="s">
        <v>63</v>
      </c>
      <c r="F49" s="712"/>
    </row>
    <row r="50" spans="1:6" ht="16.2" x14ac:dyDescent="0.2">
      <c r="A50" s="735"/>
      <c r="B50" s="707"/>
      <c r="C50" s="546"/>
      <c r="D50" s="221"/>
      <c r="E50" s="711" t="s">
        <v>64</v>
      </c>
      <c r="F50" s="712"/>
    </row>
    <row r="51" spans="1:6" ht="16.2" x14ac:dyDescent="0.2">
      <c r="A51" s="735"/>
      <c r="B51" s="707"/>
      <c r="C51" s="546"/>
      <c r="D51" s="221"/>
      <c r="E51" s="711" t="s">
        <v>65</v>
      </c>
      <c r="F51" s="712"/>
    </row>
    <row r="52" spans="1:6" ht="16.2" x14ac:dyDescent="0.2">
      <c r="A52" s="735"/>
      <c r="B52" s="708"/>
      <c r="C52" s="546"/>
      <c r="D52" s="123" t="str">
        <f>IF(ISBLANK(F52)=TRUE,"","○")</f>
        <v/>
      </c>
      <c r="E52" s="226" t="s">
        <v>94</v>
      </c>
      <c r="F52" s="227"/>
    </row>
    <row r="53" spans="1:6" ht="16.2" x14ac:dyDescent="0.2">
      <c r="A53" s="735"/>
      <c r="B53" s="731" t="s">
        <v>2474</v>
      </c>
      <c r="C53" s="705" t="str">
        <f>IF(AND(COUNTA(D53:D56)=0,D57=""),"なし","あり")</f>
        <v>なし</v>
      </c>
      <c r="D53" s="222"/>
      <c r="E53" s="713" t="s">
        <v>66</v>
      </c>
      <c r="F53" s="714"/>
    </row>
    <row r="54" spans="1:6" ht="16.2" x14ac:dyDescent="0.2">
      <c r="A54" s="735"/>
      <c r="B54" s="732"/>
      <c r="C54" s="546"/>
      <c r="D54" s="221"/>
      <c r="E54" s="711" t="s">
        <v>69</v>
      </c>
      <c r="F54" s="712"/>
    </row>
    <row r="55" spans="1:6" ht="16.2" x14ac:dyDescent="0.2">
      <c r="A55" s="735"/>
      <c r="B55" s="732"/>
      <c r="C55" s="546"/>
      <c r="D55" s="221"/>
      <c r="E55" s="711" t="s">
        <v>70</v>
      </c>
      <c r="F55" s="712"/>
    </row>
    <row r="56" spans="1:6" ht="16.2" x14ac:dyDescent="0.2">
      <c r="A56" s="735"/>
      <c r="B56" s="732"/>
      <c r="C56" s="546"/>
      <c r="D56" s="221"/>
      <c r="E56" s="711" t="s">
        <v>71</v>
      </c>
      <c r="F56" s="712"/>
    </row>
    <row r="57" spans="1:6" ht="16.8" thickBot="1" x14ac:dyDescent="0.25">
      <c r="A57" s="736"/>
      <c r="B57" s="733"/>
      <c r="C57" s="548"/>
      <c r="D57" s="124" t="str">
        <f>IF(ISBLANK(F57)=TRUE,"","○")</f>
        <v/>
      </c>
      <c r="E57" s="224" t="s">
        <v>94</v>
      </c>
      <c r="F57" s="225"/>
    </row>
    <row r="58" spans="1:6" ht="16.8" thickBot="1" x14ac:dyDescent="0.25"/>
    <row r="59" spans="1:6" ht="17.25" customHeight="1" x14ac:dyDescent="0.2">
      <c r="A59" s="717" t="s">
        <v>98</v>
      </c>
      <c r="B59" s="718"/>
      <c r="C59" s="722"/>
      <c r="D59" s="723"/>
      <c r="E59" s="723"/>
      <c r="F59" s="724"/>
    </row>
    <row r="60" spans="1:6" ht="16.2" x14ac:dyDescent="0.2">
      <c r="A60" s="719"/>
      <c r="B60" s="720"/>
      <c r="C60" s="725"/>
      <c r="D60" s="726"/>
      <c r="E60" s="726"/>
      <c r="F60" s="727"/>
    </row>
    <row r="61" spans="1:6" ht="16.2" x14ac:dyDescent="0.2">
      <c r="A61" s="719"/>
      <c r="B61" s="720"/>
      <c r="C61" s="725"/>
      <c r="D61" s="726"/>
      <c r="E61" s="726"/>
      <c r="F61" s="727"/>
    </row>
    <row r="62" spans="1:6" ht="16.2" x14ac:dyDescent="0.2">
      <c r="A62" s="719"/>
      <c r="B62" s="720"/>
      <c r="C62" s="725"/>
      <c r="D62" s="726"/>
      <c r="E62" s="726"/>
      <c r="F62" s="727"/>
    </row>
    <row r="63" spans="1:6" ht="16.2" x14ac:dyDescent="0.2">
      <c r="A63" s="719"/>
      <c r="B63" s="720"/>
      <c r="C63" s="725"/>
      <c r="D63" s="726"/>
      <c r="E63" s="726"/>
      <c r="F63" s="727"/>
    </row>
    <row r="64" spans="1:6" ht="16.2" x14ac:dyDescent="0.2">
      <c r="A64" s="719"/>
      <c r="B64" s="720"/>
      <c r="C64" s="725"/>
      <c r="D64" s="726"/>
      <c r="E64" s="726"/>
      <c r="F64" s="727"/>
    </row>
    <row r="65" spans="1:6" ht="16.8" thickBot="1" x14ac:dyDescent="0.25">
      <c r="A65" s="635"/>
      <c r="B65" s="721"/>
      <c r="C65" s="728"/>
      <c r="D65" s="729"/>
      <c r="E65" s="729"/>
      <c r="F65" s="730"/>
    </row>
  </sheetData>
  <sheetProtection algorithmName="SHA-512" hashValue="afWPmcumon1KFTqrqrCan9UnBu87sCYjMpnnthh17NGYlMTyFEZSHU62y3RwQDYCQKFg8R+RrzFnr8GYpPgjWA==" saltValue="NL7YFhDdLybdzrHF914saA==" spinCount="100000" sheet="1" objects="1" scenarios="1"/>
  <mergeCells count="76">
    <mergeCell ref="E54:F54"/>
    <mergeCell ref="C43:C47"/>
    <mergeCell ref="B43:B47"/>
    <mergeCell ref="E43:F43"/>
    <mergeCell ref="E44:F44"/>
    <mergeCell ref="E45:F45"/>
    <mergeCell ref="E46:F46"/>
    <mergeCell ref="A2:B2"/>
    <mergeCell ref="E3:F3"/>
    <mergeCell ref="E4:F4"/>
    <mergeCell ref="E5:F5"/>
    <mergeCell ref="E6:F6"/>
    <mergeCell ref="C3:C9"/>
    <mergeCell ref="E2:F2"/>
    <mergeCell ref="E7:F7"/>
    <mergeCell ref="E8:F8"/>
    <mergeCell ref="B3:B9"/>
    <mergeCell ref="A3:A17"/>
    <mergeCell ref="B16:B17"/>
    <mergeCell ref="C16:C17"/>
    <mergeCell ref="E16:F16"/>
    <mergeCell ref="E12:F12"/>
    <mergeCell ref="E13:F13"/>
    <mergeCell ref="C10:C15"/>
    <mergeCell ref="E39:F39"/>
    <mergeCell ref="E40:F40"/>
    <mergeCell ref="C30:C32"/>
    <mergeCell ref="E23:F23"/>
    <mergeCell ref="E25:F25"/>
    <mergeCell ref="E26:F26"/>
    <mergeCell ref="C25:C27"/>
    <mergeCell ref="C23:C24"/>
    <mergeCell ref="E30:F30"/>
    <mergeCell ref="E38:F38"/>
    <mergeCell ref="E14:F14"/>
    <mergeCell ref="E11:F11"/>
    <mergeCell ref="E10:F10"/>
    <mergeCell ref="C35:C37"/>
    <mergeCell ref="E18:F18"/>
    <mergeCell ref="A59:B65"/>
    <mergeCell ref="C48:C52"/>
    <mergeCell ref="C53:C57"/>
    <mergeCell ref="B48:B52"/>
    <mergeCell ref="C59:F65"/>
    <mergeCell ref="E56:F56"/>
    <mergeCell ref="E50:F50"/>
    <mergeCell ref="E51:F51"/>
    <mergeCell ref="B53:B57"/>
    <mergeCell ref="A18:A57"/>
    <mergeCell ref="E19:F19"/>
    <mergeCell ref="E21:F21"/>
    <mergeCell ref="C21:C22"/>
    <mergeCell ref="C18:C20"/>
    <mergeCell ref="E53:F53"/>
    <mergeCell ref="E55:F55"/>
    <mergeCell ref="E41:F41"/>
    <mergeCell ref="E48:F48"/>
    <mergeCell ref="E49:F49"/>
    <mergeCell ref="E28:F28"/>
    <mergeCell ref="E31:F31"/>
    <mergeCell ref="E33:F33"/>
    <mergeCell ref="E35:F35"/>
    <mergeCell ref="E36:F36"/>
    <mergeCell ref="B38:B42"/>
    <mergeCell ref="C38:C42"/>
    <mergeCell ref="C28:C29"/>
    <mergeCell ref="B30:B32"/>
    <mergeCell ref="B33:B34"/>
    <mergeCell ref="C33:C34"/>
    <mergeCell ref="B35:B37"/>
    <mergeCell ref="B28:B29"/>
    <mergeCell ref="B25:B27"/>
    <mergeCell ref="B18:B20"/>
    <mergeCell ref="B21:B22"/>
    <mergeCell ref="B10:B15"/>
    <mergeCell ref="B23:B24"/>
  </mergeCells>
  <phoneticPr fontId="4"/>
  <dataValidations count="3">
    <dataValidation imeMode="hiragana" allowBlank="1" showInputMessage="1" showErrorMessage="1" sqref="E9:F9 C59 E52:F52 E27:F27 E20:F20 E22:F22 E57:F57 E29:F29 E32:F32 E47:F47 E42:F42 E24:F24 E37:F37 E34:F34 E15:F15 E16:E17 F17" xr:uid="{00000000-0002-0000-0500-000000000000}"/>
    <dataValidation type="list" imeMode="hiragana" allowBlank="1" showInputMessage="1" showErrorMessage="1" sqref="D3:D8 D10:D14 D18:D19 D21 D23 D25:D26 D28 D30:D31 D33 D35:D36 D38:D41 D43:D46 D48:D51 D53:D56" xr:uid="{00000000-0002-0000-0500-000001000000}">
      <formula1>$K$3:$K$4</formula1>
    </dataValidation>
    <dataValidation type="list" allowBlank="1" showInputMessage="1" showErrorMessage="1" sqref="D16" xr:uid="{5EF424F4-3B2C-4CBB-89CF-8AA10B0B8F56}">
      <formula1>$K$3:$K$4</formula1>
    </dataValidation>
  </dataValidations>
  <pageMargins left="0.39370078740157483" right="0.19685039370078741" top="0.39370078740157483" bottom="0.39370078740157483" header="0.19685039370078741" footer="0.19685039370078741"/>
  <pageSetup paperSize="9" scale="10" orientation="portrait" r:id="rId1"/>
  <headerFooter alignWithMargins="0">
    <oddHeader>&amp;R(&amp;P/&amp;N)</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AB41"/>
  <sheetViews>
    <sheetView showGridLines="0" showZeros="0" zoomScaleNormal="100" zoomScaleSheetLayoutView="100" workbookViewId="0">
      <selection activeCell="Y2" sqref="Y2"/>
    </sheetView>
  </sheetViews>
  <sheetFormatPr defaultColWidth="9" defaultRowHeight="12" customHeight="1" x14ac:dyDescent="0.2"/>
  <cols>
    <col min="1" max="7" width="3.44140625" style="22" customWidth="1"/>
    <col min="8" max="8" width="9.21875" style="22" customWidth="1"/>
    <col min="9" max="16" width="3.44140625" style="22" customWidth="1"/>
    <col min="17" max="17" width="4.109375" style="22" customWidth="1"/>
    <col min="18" max="18" width="5" style="22" customWidth="1"/>
    <col min="19" max="23" width="3.44140625" style="22" customWidth="1"/>
    <col min="24" max="24" width="8.109375" style="22" customWidth="1"/>
    <col min="25" max="26" width="5.6640625" style="22" customWidth="1"/>
    <col min="27" max="28" width="5.6640625" style="22" hidden="1" customWidth="1"/>
    <col min="29" max="253" width="5.6640625" style="22" customWidth="1"/>
    <col min="254" max="16384" width="9" style="22"/>
  </cols>
  <sheetData>
    <row r="1" spans="1:26" ht="19.8" thickBot="1" x14ac:dyDescent="0.3">
      <c r="A1" s="37"/>
      <c r="Z1" s="297"/>
    </row>
    <row r="2" spans="1:26" ht="27.75" customHeight="1" thickBot="1" x14ac:dyDescent="0.25">
      <c r="R2" s="822" t="s">
        <v>1669</v>
      </c>
      <c r="S2" s="823"/>
      <c r="T2" s="824"/>
      <c r="U2" s="825" t="str">
        <f>IF(実績表紙!$A$1="○",実績表紙!U2,"")</f>
        <v/>
      </c>
      <c r="V2" s="826"/>
      <c r="W2" s="826"/>
      <c r="X2" s="827"/>
      <c r="Y2" s="178"/>
      <c r="Z2" s="298"/>
    </row>
    <row r="3" spans="1:26" ht="12" customHeight="1" x14ac:dyDescent="0.2">
      <c r="Z3" s="298"/>
    </row>
    <row r="4" spans="1:26" ht="15" customHeight="1" x14ac:dyDescent="0.2">
      <c r="P4" s="299"/>
      <c r="Q4" s="300"/>
      <c r="R4" s="301" t="s">
        <v>1656</v>
      </c>
      <c r="S4" s="302" t="str">
        <f>IF(実績表紙!$A$1="○",実績表紙!S4,"")</f>
        <v/>
      </c>
      <c r="T4" s="301" t="s">
        <v>99</v>
      </c>
      <c r="U4" s="189" t="str">
        <f>IF(実績表紙!$A$1="○",実績表紙!U4,"")</f>
        <v/>
      </c>
      <c r="V4" s="301" t="s">
        <v>100</v>
      </c>
      <c r="W4" s="189" t="str">
        <f>IF(実績表紙!$A$1="○",実績表紙!W4,"")</f>
        <v/>
      </c>
      <c r="X4" s="300" t="s">
        <v>102</v>
      </c>
      <c r="Y4" s="303"/>
      <c r="Z4" s="298"/>
    </row>
    <row r="5" spans="1:26" ht="15" customHeight="1" x14ac:dyDescent="0.2">
      <c r="S5" s="438"/>
      <c r="T5" s="438"/>
      <c r="U5" s="438"/>
      <c r="V5" s="438"/>
      <c r="W5" s="438"/>
      <c r="Z5" s="298"/>
    </row>
    <row r="6" spans="1:26" ht="15" customHeight="1" x14ac:dyDescent="0.2">
      <c r="A6" s="774" t="s">
        <v>103</v>
      </c>
      <c r="B6" s="774"/>
      <c r="C6" s="774"/>
      <c r="D6" s="304" t="s">
        <v>1666</v>
      </c>
      <c r="Z6" s="298"/>
    </row>
    <row r="7" spans="1:26" ht="15" customHeight="1" x14ac:dyDescent="0.2">
      <c r="Z7" s="298"/>
    </row>
    <row r="8" spans="1:26" ht="15" customHeight="1" x14ac:dyDescent="0.2">
      <c r="H8" s="801" t="s">
        <v>439</v>
      </c>
      <c r="I8" s="801"/>
      <c r="J8" s="801"/>
      <c r="K8" s="801"/>
      <c r="L8" s="802"/>
      <c r="M8" s="828" t="str">
        <f>IF(実績表紙!$A$1="○",実績表紙!M8,"")</f>
        <v/>
      </c>
      <c r="N8" s="829"/>
      <c r="O8" s="208" t="s">
        <v>438</v>
      </c>
      <c r="P8" s="830" t="str">
        <f>IF(実績表紙!$A$1="○",実績表紙!P8,"")</f>
        <v/>
      </c>
      <c r="Q8" s="831"/>
      <c r="R8" s="301"/>
      <c r="S8" s="301"/>
      <c r="T8" s="301"/>
      <c r="U8" s="301"/>
      <c r="V8" s="301"/>
      <c r="W8" s="301"/>
      <c r="X8" s="301"/>
      <c r="Z8" s="298"/>
    </row>
    <row r="9" spans="1:26" ht="18.75" customHeight="1" x14ac:dyDescent="0.2">
      <c r="H9" s="801" t="s">
        <v>1660</v>
      </c>
      <c r="I9" s="801"/>
      <c r="J9" s="801"/>
      <c r="K9" s="801"/>
      <c r="L9" s="802"/>
      <c r="M9" s="803" t="str">
        <f>IF(実績表紙!$A$1="○",実績表紙!M9,"")</f>
        <v/>
      </c>
      <c r="N9" s="804"/>
      <c r="O9" s="804" t="s">
        <v>2174</v>
      </c>
      <c r="P9" s="804"/>
      <c r="Q9" s="804" t="s">
        <v>2174</v>
      </c>
      <c r="R9" s="804"/>
      <c r="S9" s="804" t="s">
        <v>2174</v>
      </c>
      <c r="T9" s="804"/>
      <c r="U9" s="804" t="s">
        <v>2174</v>
      </c>
      <c r="V9" s="804"/>
      <c r="W9" s="804" t="s">
        <v>2174</v>
      </c>
      <c r="X9" s="805"/>
      <c r="Y9" s="303"/>
      <c r="Z9" s="298"/>
    </row>
    <row r="10" spans="1:26" ht="18.75" customHeight="1" x14ac:dyDescent="0.2">
      <c r="H10" s="801"/>
      <c r="I10" s="801"/>
      <c r="J10" s="801"/>
      <c r="K10" s="801"/>
      <c r="L10" s="802"/>
      <c r="M10" s="806" t="s">
        <v>2174</v>
      </c>
      <c r="N10" s="807"/>
      <c r="O10" s="807" t="s">
        <v>2174</v>
      </c>
      <c r="P10" s="807"/>
      <c r="Q10" s="807" t="s">
        <v>2174</v>
      </c>
      <c r="R10" s="807"/>
      <c r="S10" s="807" t="s">
        <v>2174</v>
      </c>
      <c r="T10" s="807"/>
      <c r="U10" s="807" t="s">
        <v>2174</v>
      </c>
      <c r="V10" s="807"/>
      <c r="W10" s="807" t="s">
        <v>2174</v>
      </c>
      <c r="X10" s="808"/>
      <c r="Y10" s="303"/>
      <c r="Z10" s="298"/>
    </row>
    <row r="11" spans="1:26" ht="20.25" customHeight="1" x14ac:dyDescent="0.2">
      <c r="H11" s="809" t="s">
        <v>1659</v>
      </c>
      <c r="I11" s="809"/>
      <c r="J11" s="809"/>
      <c r="K11" s="809"/>
      <c r="L11" s="810"/>
      <c r="M11" s="811" t="str">
        <f>IF(実績表紙!$A$1="○",実績表紙!M11,"")</f>
        <v/>
      </c>
      <c r="N11" s="812"/>
      <c r="O11" s="812"/>
      <c r="P11" s="812"/>
      <c r="Q11" s="812"/>
      <c r="R11" s="812"/>
      <c r="S11" s="812"/>
      <c r="T11" s="812"/>
      <c r="U11" s="812"/>
      <c r="V11" s="812"/>
      <c r="W11" s="812"/>
      <c r="X11" s="813"/>
      <c r="Y11" s="303"/>
      <c r="Z11" s="298"/>
    </row>
    <row r="12" spans="1:26" ht="30" customHeight="1" x14ac:dyDescent="0.2">
      <c r="H12" s="801" t="s">
        <v>1661</v>
      </c>
      <c r="I12" s="801"/>
      <c r="J12" s="801"/>
      <c r="K12" s="801"/>
      <c r="L12" s="802"/>
      <c r="M12" s="814" t="str">
        <f>IF(実績表紙!$A$1="○",実績表紙!M12,"")</f>
        <v/>
      </c>
      <c r="N12" s="815"/>
      <c r="O12" s="815"/>
      <c r="P12" s="815"/>
      <c r="Q12" s="815"/>
      <c r="R12" s="815"/>
      <c r="S12" s="815"/>
      <c r="T12" s="815"/>
      <c r="U12" s="815"/>
      <c r="V12" s="815"/>
      <c r="W12" s="815"/>
      <c r="X12" s="816"/>
      <c r="Y12" s="303"/>
      <c r="Z12" s="298"/>
    </row>
    <row r="13" spans="1:26" ht="25.5" customHeight="1" x14ac:dyDescent="0.2">
      <c r="H13" s="817" t="s">
        <v>1662</v>
      </c>
      <c r="I13" s="817"/>
      <c r="J13" s="817"/>
      <c r="K13" s="817"/>
      <c r="L13" s="818"/>
      <c r="M13" s="796" t="str">
        <f>IF(実績表紙!$A$1="○",実績表紙!M13,"")</f>
        <v/>
      </c>
      <c r="N13" s="797"/>
      <c r="O13" s="797"/>
      <c r="P13" s="797"/>
      <c r="Q13" s="797"/>
      <c r="R13" s="797"/>
      <c r="S13" s="797"/>
      <c r="T13" s="797"/>
      <c r="U13" s="797"/>
      <c r="V13" s="797"/>
      <c r="W13" s="797"/>
      <c r="X13" s="798"/>
      <c r="Y13" s="305"/>
      <c r="Z13" s="298"/>
    </row>
    <row r="14" spans="1:26" ht="15" customHeight="1" x14ac:dyDescent="0.2">
      <c r="M14" s="819" t="s">
        <v>184</v>
      </c>
      <c r="N14" s="819"/>
      <c r="O14" s="819"/>
      <c r="P14" s="819"/>
      <c r="Q14" s="819"/>
      <c r="R14" s="819"/>
      <c r="S14" s="819"/>
      <c r="T14" s="819"/>
      <c r="U14" s="819"/>
      <c r="V14" s="819"/>
      <c r="W14" s="819"/>
      <c r="X14" s="819"/>
      <c r="Z14" s="298"/>
    </row>
    <row r="15" spans="1:26" ht="15" customHeight="1" x14ac:dyDescent="0.2">
      <c r="M15" s="306"/>
      <c r="N15" s="306"/>
      <c r="O15" s="306"/>
      <c r="P15" s="306"/>
      <c r="Q15" s="306"/>
      <c r="R15" s="306"/>
      <c r="S15" s="306"/>
      <c r="T15" s="306"/>
      <c r="U15" s="306"/>
      <c r="V15" s="306"/>
      <c r="W15" s="306"/>
      <c r="X15" s="306"/>
      <c r="Z15" s="298"/>
    </row>
    <row r="16" spans="1:26" ht="21.75" customHeight="1" x14ac:dyDescent="0.2">
      <c r="A16" s="820" t="s">
        <v>2172</v>
      </c>
      <c r="B16" s="820"/>
      <c r="C16" s="820"/>
      <c r="D16" s="820"/>
      <c r="E16" s="820"/>
      <c r="F16" s="820"/>
      <c r="G16" s="820"/>
      <c r="H16" s="820"/>
      <c r="I16" s="820"/>
      <c r="J16" s="820"/>
      <c r="K16" s="820"/>
      <c r="L16" s="820"/>
      <c r="M16" s="820"/>
      <c r="N16" s="820"/>
      <c r="O16" s="820"/>
      <c r="P16" s="820"/>
      <c r="Q16" s="820"/>
      <c r="R16" s="820"/>
      <c r="S16" s="820"/>
      <c r="T16" s="820"/>
      <c r="U16" s="820"/>
      <c r="V16" s="820"/>
      <c r="W16" s="820"/>
      <c r="X16" s="820"/>
      <c r="Z16" s="298"/>
    </row>
    <row r="17" spans="1:28" ht="6.75" customHeight="1" x14ac:dyDescent="0.2">
      <c r="Z17" s="298"/>
    </row>
    <row r="18" spans="1:28" ht="39" customHeight="1" x14ac:dyDescent="0.2">
      <c r="A18" s="821" t="s">
        <v>2173</v>
      </c>
      <c r="B18" s="821"/>
      <c r="C18" s="821"/>
      <c r="D18" s="821"/>
      <c r="E18" s="821"/>
      <c r="F18" s="821"/>
      <c r="G18" s="821"/>
      <c r="H18" s="821"/>
      <c r="I18" s="821"/>
      <c r="J18" s="821"/>
      <c r="K18" s="821"/>
      <c r="L18" s="821"/>
      <c r="M18" s="821"/>
      <c r="N18" s="821"/>
      <c r="O18" s="821"/>
      <c r="P18" s="821"/>
      <c r="Q18" s="821"/>
      <c r="R18" s="821"/>
      <c r="S18" s="821"/>
      <c r="T18" s="821"/>
      <c r="U18" s="821"/>
      <c r="V18" s="821"/>
      <c r="W18" s="821"/>
      <c r="X18" s="821"/>
      <c r="Z18" s="298"/>
    </row>
    <row r="19" spans="1:28" ht="23.25" customHeight="1" x14ac:dyDescent="0.2">
      <c r="A19" s="770" t="s">
        <v>424</v>
      </c>
      <c r="B19" s="771"/>
      <c r="C19" s="771"/>
      <c r="D19" s="771"/>
      <c r="E19" s="771"/>
      <c r="F19" s="771"/>
      <c r="G19" s="771"/>
      <c r="H19" s="772"/>
      <c r="I19" s="770" t="str">
        <f>IF(実績表紙!$A$1="○",実績表紙!I19,"")</f>
        <v/>
      </c>
      <c r="J19" s="771"/>
      <c r="K19" s="771"/>
      <c r="L19" s="771"/>
      <c r="M19" s="771"/>
      <c r="N19" s="771"/>
      <c r="O19" s="771"/>
      <c r="P19" s="771"/>
      <c r="Q19" s="771"/>
      <c r="R19" s="771"/>
      <c r="S19" s="771"/>
      <c r="T19" s="771"/>
      <c r="U19" s="771"/>
      <c r="V19" s="771"/>
      <c r="W19" s="771"/>
      <c r="X19" s="772"/>
      <c r="Y19" s="308"/>
      <c r="Z19" s="298"/>
    </row>
    <row r="20" spans="1:28" ht="23.25" customHeight="1" x14ac:dyDescent="0.2">
      <c r="A20" s="776"/>
      <c r="B20" s="777"/>
      <c r="C20" s="777"/>
      <c r="D20" s="777"/>
      <c r="E20" s="777"/>
      <c r="F20" s="777"/>
      <c r="G20" s="777"/>
      <c r="H20" s="778"/>
      <c r="I20" s="776"/>
      <c r="J20" s="777"/>
      <c r="K20" s="777"/>
      <c r="L20" s="777"/>
      <c r="M20" s="777"/>
      <c r="N20" s="777"/>
      <c r="O20" s="777"/>
      <c r="P20" s="777"/>
      <c r="Q20" s="777"/>
      <c r="R20" s="777"/>
      <c r="S20" s="777"/>
      <c r="T20" s="777"/>
      <c r="U20" s="777"/>
      <c r="V20" s="777"/>
      <c r="W20" s="777"/>
      <c r="X20" s="778"/>
      <c r="Y20" s="308"/>
      <c r="Z20" s="298"/>
    </row>
    <row r="21" spans="1:28" ht="21.75" customHeight="1" x14ac:dyDescent="0.2">
      <c r="A21" s="770" t="s">
        <v>2526</v>
      </c>
      <c r="B21" s="771"/>
      <c r="C21" s="771"/>
      <c r="D21" s="771"/>
      <c r="E21" s="771"/>
      <c r="F21" s="771"/>
      <c r="G21" s="771"/>
      <c r="H21" s="772"/>
      <c r="I21" s="309" t="s">
        <v>439</v>
      </c>
      <c r="J21" s="792" t="str">
        <f>IF(実績表紙!$A$1="○",実績表紙!J21,"")</f>
        <v/>
      </c>
      <c r="K21" s="793"/>
      <c r="L21" s="310" t="s">
        <v>438</v>
      </c>
      <c r="M21" s="794" t="str">
        <f>IF(実績表紙!$A$1="○",実績表紙!M21,"")</f>
        <v/>
      </c>
      <c r="N21" s="795"/>
      <c r="O21" s="307"/>
      <c r="P21" s="311"/>
      <c r="Q21" s="311"/>
      <c r="R21" s="311"/>
      <c r="S21" s="311"/>
      <c r="T21" s="311"/>
      <c r="U21" s="311"/>
      <c r="V21" s="311"/>
      <c r="W21" s="311"/>
      <c r="X21" s="312"/>
      <c r="Y21" s="308"/>
      <c r="Z21" s="298"/>
    </row>
    <row r="22" spans="1:28" ht="21.75" customHeight="1" x14ac:dyDescent="0.2">
      <c r="A22" s="776"/>
      <c r="B22" s="777"/>
      <c r="C22" s="777"/>
      <c r="D22" s="777"/>
      <c r="E22" s="777"/>
      <c r="F22" s="777"/>
      <c r="G22" s="777"/>
      <c r="H22" s="778"/>
      <c r="I22" s="796" t="str">
        <f>IF(実績表紙!$A$1="○",実績表紙!I22,"")</f>
        <v/>
      </c>
      <c r="J22" s="797"/>
      <c r="K22" s="797"/>
      <c r="L22" s="797"/>
      <c r="M22" s="797"/>
      <c r="N22" s="797"/>
      <c r="O22" s="797"/>
      <c r="P22" s="797"/>
      <c r="Q22" s="797"/>
      <c r="R22" s="797"/>
      <c r="S22" s="797"/>
      <c r="T22" s="797"/>
      <c r="U22" s="797"/>
      <c r="V22" s="797"/>
      <c r="W22" s="797"/>
      <c r="X22" s="798"/>
      <c r="Y22" s="308"/>
      <c r="Z22" s="298"/>
    </row>
    <row r="23" spans="1:28" ht="20.25" customHeight="1" x14ac:dyDescent="0.2">
      <c r="A23" s="770" t="s">
        <v>2523</v>
      </c>
      <c r="B23" s="771"/>
      <c r="C23" s="771"/>
      <c r="D23" s="771"/>
      <c r="E23" s="771"/>
      <c r="F23" s="771"/>
      <c r="G23" s="771"/>
      <c r="H23" s="772"/>
      <c r="I23" s="770" t="str">
        <f>IF(実績表紙!$A$1="○",IF(AA23&gt;29,実績事業所!E48,AA23),"")</f>
        <v/>
      </c>
      <c r="J23" s="771"/>
      <c r="K23" s="771"/>
      <c r="L23" s="771"/>
      <c r="M23" s="771" t="s">
        <v>426</v>
      </c>
      <c r="N23" s="313"/>
      <c r="O23" s="313"/>
      <c r="P23" s="313"/>
      <c r="Q23" s="314"/>
      <c r="R23" s="313"/>
      <c r="S23" s="799"/>
      <c r="T23" s="799"/>
      <c r="U23" s="799"/>
      <c r="V23" s="313"/>
      <c r="W23" s="313"/>
      <c r="X23" s="315"/>
      <c r="Z23" s="298"/>
      <c r="AA23" s="316">
        <f>実績事業所!E48-実績事業所!E49</f>
        <v>0</v>
      </c>
      <c r="AB23" s="316">
        <f>IF(AA23&gt;29,実績事業所!E48,AA23)</f>
        <v>0</v>
      </c>
    </row>
    <row r="24" spans="1:28" ht="20.25" customHeight="1" x14ac:dyDescent="0.2">
      <c r="A24" s="776"/>
      <c r="B24" s="777"/>
      <c r="C24" s="777"/>
      <c r="D24" s="777"/>
      <c r="E24" s="777"/>
      <c r="F24" s="777"/>
      <c r="G24" s="777"/>
      <c r="H24" s="778"/>
      <c r="I24" s="776"/>
      <c r="J24" s="777"/>
      <c r="K24" s="777"/>
      <c r="L24" s="777"/>
      <c r="M24" s="777"/>
      <c r="N24" s="317"/>
      <c r="O24" s="317"/>
      <c r="P24" s="317"/>
      <c r="Q24" s="318"/>
      <c r="R24" s="317"/>
      <c r="S24" s="800"/>
      <c r="T24" s="800"/>
      <c r="U24" s="800"/>
      <c r="V24" s="317"/>
      <c r="W24" s="317"/>
      <c r="X24" s="319"/>
      <c r="Z24" s="298"/>
    </row>
    <row r="25" spans="1:28" ht="36" customHeight="1" x14ac:dyDescent="0.2">
      <c r="A25" s="767" t="s">
        <v>2455</v>
      </c>
      <c r="B25" s="768"/>
      <c r="C25" s="768"/>
      <c r="D25" s="768"/>
      <c r="E25" s="768"/>
      <c r="F25" s="768"/>
      <c r="G25" s="768"/>
      <c r="H25" s="769"/>
      <c r="I25" s="789" t="str">
        <f>IFERROR(IF(T25="","",VLOOKUP(使用状況表紙!T25,産業分類表!A4:B102,2,FALSE)),"")</f>
        <v/>
      </c>
      <c r="J25" s="790"/>
      <c r="K25" s="790"/>
      <c r="L25" s="790"/>
      <c r="M25" s="790"/>
      <c r="N25" s="790"/>
      <c r="O25" s="790"/>
      <c r="P25" s="790"/>
      <c r="Q25" s="791"/>
      <c r="R25" s="767" t="s">
        <v>1554</v>
      </c>
      <c r="S25" s="769"/>
      <c r="T25" s="768" t="str">
        <f>IF(実績表紙!$A$1="○",実績表紙!T25,"")</f>
        <v/>
      </c>
      <c r="U25" s="768"/>
      <c r="V25" s="768"/>
      <c r="W25" s="768"/>
      <c r="X25" s="769"/>
      <c r="Z25" s="298"/>
    </row>
    <row r="26" spans="1:28" ht="36" customHeight="1" x14ac:dyDescent="0.2">
      <c r="A26" s="770" t="s">
        <v>179</v>
      </c>
      <c r="B26" s="771"/>
      <c r="C26" s="771"/>
      <c r="D26" s="771"/>
      <c r="E26" s="771"/>
      <c r="F26" s="771"/>
      <c r="G26" s="771"/>
      <c r="H26" s="772"/>
      <c r="I26" s="767" t="str">
        <f>IFERROR(IF(実績表紙!$A$1="○",実績表紙!I26,""),"")</f>
        <v/>
      </c>
      <c r="J26" s="768"/>
      <c r="K26" s="768"/>
      <c r="L26" s="768"/>
      <c r="M26" s="768"/>
      <c r="N26" s="768"/>
      <c r="O26" s="320" t="s">
        <v>425</v>
      </c>
      <c r="P26" s="320"/>
      <c r="Q26" s="321"/>
      <c r="R26" s="320"/>
      <c r="S26" s="320"/>
      <c r="T26" s="320"/>
      <c r="U26" s="320"/>
      <c r="V26" s="320"/>
      <c r="W26" s="320"/>
      <c r="X26" s="322"/>
      <c r="Z26" s="298"/>
    </row>
    <row r="27" spans="1:28" ht="36" customHeight="1" x14ac:dyDescent="0.2">
      <c r="A27" s="767" t="s">
        <v>2524</v>
      </c>
      <c r="B27" s="768"/>
      <c r="C27" s="768"/>
      <c r="D27" s="768"/>
      <c r="E27" s="768"/>
      <c r="F27" s="768"/>
      <c r="G27" s="768"/>
      <c r="H27" s="769"/>
      <c r="I27" s="767" t="s">
        <v>104</v>
      </c>
      <c r="J27" s="768"/>
      <c r="K27" s="768"/>
      <c r="L27" s="768"/>
      <c r="M27" s="768"/>
      <c r="N27" s="768"/>
      <c r="O27" s="768"/>
      <c r="P27" s="768"/>
      <c r="Q27" s="768"/>
      <c r="R27" s="768"/>
      <c r="S27" s="768"/>
      <c r="T27" s="768"/>
      <c r="U27" s="768"/>
      <c r="V27" s="768"/>
      <c r="W27" s="768"/>
      <c r="X27" s="769"/>
      <c r="Z27" s="298"/>
    </row>
    <row r="28" spans="1:28" ht="19.5" customHeight="1" x14ac:dyDescent="0.2">
      <c r="A28" s="770" t="s">
        <v>2525</v>
      </c>
      <c r="B28" s="771"/>
      <c r="C28" s="771"/>
      <c r="D28" s="771"/>
      <c r="E28" s="771"/>
      <c r="F28" s="771"/>
      <c r="G28" s="771"/>
      <c r="H28" s="772"/>
      <c r="I28" s="779" t="s">
        <v>1663</v>
      </c>
      <c r="J28" s="780"/>
      <c r="K28" s="780"/>
      <c r="L28" s="781"/>
      <c r="M28" s="756" t="str">
        <f>IF(実績表紙!$A$1="○",実績表紙!M28,"")</f>
        <v/>
      </c>
      <c r="N28" s="782"/>
      <c r="O28" s="782"/>
      <c r="P28" s="782"/>
      <c r="Q28" s="782"/>
      <c r="R28" s="782"/>
      <c r="S28" s="782"/>
      <c r="T28" s="782"/>
      <c r="U28" s="782"/>
      <c r="V28" s="782"/>
      <c r="W28" s="782"/>
      <c r="X28" s="783"/>
      <c r="Y28" s="323"/>
      <c r="Z28" s="298"/>
    </row>
    <row r="29" spans="1:28" ht="19.5" customHeight="1" x14ac:dyDescent="0.2">
      <c r="A29" s="773"/>
      <c r="B29" s="774"/>
      <c r="C29" s="774"/>
      <c r="D29" s="774"/>
      <c r="E29" s="774"/>
      <c r="F29" s="774"/>
      <c r="G29" s="774"/>
      <c r="H29" s="775"/>
      <c r="I29" s="779" t="s">
        <v>1664</v>
      </c>
      <c r="J29" s="784"/>
      <c r="K29" s="784"/>
      <c r="L29" s="785"/>
      <c r="M29" s="756" t="str">
        <f>IF(実績表紙!$A$1="○",実績表紙!M29,"")</f>
        <v/>
      </c>
      <c r="N29" s="757"/>
      <c r="O29" s="757"/>
      <c r="P29" s="757"/>
      <c r="Q29" s="757"/>
      <c r="R29" s="757"/>
      <c r="S29" s="757"/>
      <c r="T29" s="757"/>
      <c r="U29" s="757"/>
      <c r="V29" s="757"/>
      <c r="W29" s="757"/>
      <c r="X29" s="758"/>
      <c r="Y29" s="323"/>
      <c r="Z29" s="298"/>
    </row>
    <row r="30" spans="1:28" ht="19.5" customHeight="1" x14ac:dyDescent="0.2">
      <c r="A30" s="773"/>
      <c r="B30" s="774"/>
      <c r="C30" s="774"/>
      <c r="D30" s="774"/>
      <c r="E30" s="774"/>
      <c r="F30" s="774"/>
      <c r="G30" s="774"/>
      <c r="H30" s="775"/>
      <c r="I30" s="786" t="s">
        <v>1665</v>
      </c>
      <c r="J30" s="787"/>
      <c r="K30" s="787"/>
      <c r="L30" s="788"/>
      <c r="M30" s="756" t="str">
        <f>IF(実績表紙!$A$1="○",実績表紙!M30,"")</f>
        <v/>
      </c>
      <c r="N30" s="757"/>
      <c r="O30" s="757"/>
      <c r="P30" s="757"/>
      <c r="Q30" s="757"/>
      <c r="R30" s="757"/>
      <c r="S30" s="757"/>
      <c r="T30" s="757"/>
      <c r="U30" s="757"/>
      <c r="V30" s="757"/>
      <c r="W30" s="757"/>
      <c r="X30" s="758"/>
      <c r="Y30" s="323"/>
      <c r="Z30" s="298"/>
    </row>
    <row r="31" spans="1:28" ht="19.5" customHeight="1" x14ac:dyDescent="0.2">
      <c r="A31" s="773"/>
      <c r="B31" s="774"/>
      <c r="C31" s="774"/>
      <c r="D31" s="774"/>
      <c r="E31" s="774"/>
      <c r="F31" s="774"/>
      <c r="G31" s="774"/>
      <c r="H31" s="775"/>
      <c r="I31" s="786" t="s">
        <v>105</v>
      </c>
      <c r="J31" s="787"/>
      <c r="K31" s="787"/>
      <c r="L31" s="788"/>
      <c r="M31" s="756" t="str">
        <f>IF(実績表紙!$A$1="○",実績表紙!M31,"")</f>
        <v/>
      </c>
      <c r="N31" s="757"/>
      <c r="O31" s="757"/>
      <c r="P31" s="757"/>
      <c r="Q31" s="757"/>
      <c r="R31" s="757"/>
      <c r="S31" s="757"/>
      <c r="T31" s="757"/>
      <c r="U31" s="757"/>
      <c r="V31" s="757"/>
      <c r="W31" s="757"/>
      <c r="X31" s="758"/>
      <c r="Z31" s="298"/>
    </row>
    <row r="32" spans="1:28" ht="19.5" customHeight="1" x14ac:dyDescent="0.2">
      <c r="A32" s="776"/>
      <c r="B32" s="777"/>
      <c r="C32" s="777"/>
      <c r="D32" s="777"/>
      <c r="E32" s="777"/>
      <c r="F32" s="777"/>
      <c r="G32" s="777"/>
      <c r="H32" s="778"/>
      <c r="I32" s="759" t="s">
        <v>118</v>
      </c>
      <c r="J32" s="760"/>
      <c r="K32" s="760"/>
      <c r="L32" s="761"/>
      <c r="M32" s="762" t="str">
        <f>IF(実績表紙!$A$1="○",実績表紙!M32,"")</f>
        <v/>
      </c>
      <c r="N32" s="763"/>
      <c r="O32" s="763"/>
      <c r="P32" s="763"/>
      <c r="Q32" s="763"/>
      <c r="R32" s="89" t="s">
        <v>106</v>
      </c>
      <c r="S32" s="764" t="str">
        <f>IF(実績表紙!$A$1="○",実績表紙!S32,"")</f>
        <v/>
      </c>
      <c r="T32" s="764"/>
      <c r="U32" s="764"/>
      <c r="V32" s="764"/>
      <c r="W32" s="764"/>
      <c r="X32" s="765"/>
      <c r="Z32" s="298"/>
    </row>
    <row r="33" spans="1:26" ht="19.5" customHeight="1" x14ac:dyDescent="0.2">
      <c r="A33" s="766" t="s">
        <v>107</v>
      </c>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Z33" s="298"/>
    </row>
    <row r="34" spans="1:26" ht="19.5" customHeight="1" x14ac:dyDescent="0.2">
      <c r="A34" s="766"/>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Z34" s="298"/>
    </row>
    <row r="35" spans="1:26" ht="19.5" customHeight="1" x14ac:dyDescent="0.2">
      <c r="A35" s="766"/>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Z35" s="298"/>
    </row>
    <row r="36" spans="1:26" ht="19.5" customHeight="1" x14ac:dyDescent="0.2">
      <c r="A36" s="766"/>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Z36" s="298"/>
    </row>
    <row r="37" spans="1:26" ht="19.5" customHeight="1" x14ac:dyDescent="0.2">
      <c r="A37" s="766"/>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Z37" s="298"/>
    </row>
    <row r="38" spans="1:26" ht="9" customHeight="1" x14ac:dyDescent="0.2">
      <c r="A38" s="766"/>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Z38" s="298"/>
    </row>
    <row r="39" spans="1:26" s="33" customFormat="1" ht="20.25" customHeight="1" x14ac:dyDescent="0.2">
      <c r="A39" s="465" t="s">
        <v>108</v>
      </c>
      <c r="B39" s="465"/>
      <c r="Z39" s="298"/>
    </row>
    <row r="40" spans="1:26" s="33" customFormat="1" ht="16.5" customHeight="1" x14ac:dyDescent="0.2">
      <c r="A40" s="34"/>
      <c r="B40" s="409" t="s">
        <v>1667</v>
      </c>
      <c r="C40" s="465"/>
      <c r="D40" s="465"/>
      <c r="E40" s="465"/>
      <c r="F40" s="465"/>
      <c r="G40" s="465"/>
      <c r="H40" s="465"/>
      <c r="I40" s="465"/>
      <c r="J40" s="465"/>
      <c r="K40" s="465"/>
      <c r="L40" s="465"/>
      <c r="M40" s="465"/>
      <c r="N40" s="465"/>
      <c r="O40" s="465"/>
      <c r="P40" s="465"/>
      <c r="Q40" s="465"/>
      <c r="R40" s="465"/>
      <c r="S40" s="465"/>
      <c r="T40" s="465"/>
      <c r="U40" s="465"/>
      <c r="V40" s="465"/>
      <c r="W40" s="465"/>
      <c r="X40" s="465"/>
      <c r="Z40" s="298"/>
    </row>
    <row r="41" spans="1:26" s="33" customFormat="1" ht="16.5" customHeight="1" x14ac:dyDescent="0.2">
      <c r="A41" s="34"/>
      <c r="B41" s="465"/>
      <c r="C41" s="465"/>
      <c r="D41" s="465"/>
      <c r="E41" s="465"/>
      <c r="F41" s="465"/>
      <c r="G41" s="465"/>
      <c r="H41" s="465"/>
      <c r="I41" s="465"/>
      <c r="J41" s="465"/>
      <c r="K41" s="465"/>
      <c r="L41" s="465"/>
      <c r="M41" s="465"/>
      <c r="N41" s="465"/>
      <c r="O41" s="465"/>
      <c r="P41" s="465"/>
      <c r="Q41" s="465"/>
      <c r="R41" s="465"/>
      <c r="S41" s="465"/>
      <c r="T41" s="465"/>
      <c r="U41" s="465"/>
      <c r="V41" s="465"/>
      <c r="W41" s="465"/>
      <c r="X41" s="465"/>
      <c r="Z41" s="298"/>
    </row>
  </sheetData>
  <sheetProtection algorithmName="SHA-512" hashValue="dnkeOSu0P4lwBuktg61sFHlPz7PRgp2QnZ2mdHN7VOf6xVW+6XdxApWQzeVmF0eg6Kf8zO4PXaaxHGxFbMf6vA==" saltValue="ZYsS1/olmcUDLjr881CQUA==" spinCount="100000" sheet="1" objects="1" scenarios="1" selectLockedCells="1"/>
  <mergeCells count="54">
    <mergeCell ref="R2:T2"/>
    <mergeCell ref="U2:X2"/>
    <mergeCell ref="S5:W5"/>
    <mergeCell ref="A6:C6"/>
    <mergeCell ref="H8:L8"/>
    <mergeCell ref="M8:N8"/>
    <mergeCell ref="P8:Q8"/>
    <mergeCell ref="A19:H20"/>
    <mergeCell ref="I19:X20"/>
    <mergeCell ref="H9:L10"/>
    <mergeCell ref="M9:X10"/>
    <mergeCell ref="H11:L11"/>
    <mergeCell ref="M11:X11"/>
    <mergeCell ref="H12:L12"/>
    <mergeCell ref="M12:X12"/>
    <mergeCell ref="H13:L13"/>
    <mergeCell ref="M13:X13"/>
    <mergeCell ref="M14:X14"/>
    <mergeCell ref="A16:X16"/>
    <mergeCell ref="A18:X18"/>
    <mergeCell ref="A21:H22"/>
    <mergeCell ref="J21:K21"/>
    <mergeCell ref="M21:N21"/>
    <mergeCell ref="I22:X22"/>
    <mergeCell ref="A23:H24"/>
    <mergeCell ref="I23:L24"/>
    <mergeCell ref="M23:M24"/>
    <mergeCell ref="S23:U23"/>
    <mergeCell ref="S24:U24"/>
    <mergeCell ref="A25:H25"/>
    <mergeCell ref="I25:Q25"/>
    <mergeCell ref="R25:S25"/>
    <mergeCell ref="T25:X25"/>
    <mergeCell ref="A26:H26"/>
    <mergeCell ref="I26:N26"/>
    <mergeCell ref="A27:H27"/>
    <mergeCell ref="I27:X27"/>
    <mergeCell ref="A28:H32"/>
    <mergeCell ref="I28:L28"/>
    <mergeCell ref="M28:X28"/>
    <mergeCell ref="I29:L29"/>
    <mergeCell ref="M29:X29"/>
    <mergeCell ref="I30:L30"/>
    <mergeCell ref="M30:X30"/>
    <mergeCell ref="I31:L31"/>
    <mergeCell ref="A39:B39"/>
    <mergeCell ref="B40:X40"/>
    <mergeCell ref="B41:X41"/>
    <mergeCell ref="M31:X31"/>
    <mergeCell ref="I32:L32"/>
    <mergeCell ref="M32:Q32"/>
    <mergeCell ref="S32:X32"/>
    <mergeCell ref="A33:H38"/>
    <mergeCell ref="I33:X38"/>
  </mergeCells>
  <phoneticPr fontId="4"/>
  <dataValidations count="3">
    <dataValidation imeMode="fullAlpha" allowBlank="1" showInputMessage="1" showErrorMessage="1" sqref="R32" xr:uid="{00000000-0002-0000-0600-000000000000}"/>
    <dataValidation imeMode="halfAlpha" allowBlank="1" showInputMessage="1" showErrorMessage="1" sqref="M32:Q32 S32:X32" xr:uid="{00000000-0002-0000-0600-000001000000}"/>
    <dataValidation imeMode="hiragana" allowBlank="1" showInputMessage="1" showErrorMessage="1" sqref="A6:D6 M28:X31" xr:uid="{00000000-0002-0000-0600-000002000000}"/>
  </dataValidations>
  <pageMargins left="0.55118110236220474" right="0.19685039370078741" top="0.98425196850393704" bottom="0.82677165354330717" header="0.51181102362204722" footer="0.51181102362204722"/>
  <pageSetup paperSize="9" scale="91" orientation="portrait" r:id="rId1"/>
  <headerFooter alignWithMargins="0">
    <oddHeader>&amp;L第二号様式（第二条）</oddHeader>
  </headerFooter>
  <ignoredErrors>
    <ignoredError sqref="A3:X8 A19:X20 A11:X15 A9:N9 P9 R9 T9 V9 X9 A10:L10 N10 P10 R10 T10 V10 X10 A24:X24 A22:H22 J22:X22 A29:X30 B25:H25 J25:X25 B23:H23 I23:X23 A2:T2 V2:X2 A26:H26 I26:X26 A32:X38 A31:L31 N31:X31 B27:X27 B28:X28 B21:X2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E1233"/>
  <sheetViews>
    <sheetView topLeftCell="S1" zoomScale="85" zoomScaleNormal="85" workbookViewId="0">
      <selection activeCell="Y637" sqref="Y1:Y1048576"/>
    </sheetView>
  </sheetViews>
  <sheetFormatPr defaultColWidth="9" defaultRowHeight="13.2" x14ac:dyDescent="0.2"/>
  <cols>
    <col min="1" max="1" width="10.88671875" style="20" hidden="1" customWidth="1"/>
    <col min="2" max="2" width="30.44140625" style="20" hidden="1" customWidth="1"/>
    <col min="3" max="3" width="14.6640625" style="20" hidden="1" customWidth="1"/>
    <col min="4" max="5" width="5.6640625" style="20" hidden="1" customWidth="1"/>
    <col min="6" max="6" width="6.33203125" style="20" hidden="1" customWidth="1"/>
    <col min="7" max="7" width="6.6640625" style="20" hidden="1" customWidth="1"/>
    <col min="8" max="9" width="5.6640625" style="20" hidden="1" customWidth="1"/>
    <col min="10" max="10" width="8.77734375" style="20" hidden="1" customWidth="1"/>
    <col min="11" max="18" width="5.6640625" style="20" hidden="1" customWidth="1"/>
    <col min="19" max="19" width="2" style="20" customWidth="1"/>
    <col min="20" max="20" width="11.6640625" style="20" customWidth="1"/>
    <col min="21" max="21" width="10.6640625" style="20" customWidth="1"/>
    <col min="22" max="22" width="12" style="20" customWidth="1"/>
    <col min="23" max="23" width="9" style="141"/>
    <col min="24" max="24" width="5.21875" style="20" bestFit="1" customWidth="1"/>
    <col min="25" max="25" width="11.77734375" style="20" hidden="1" customWidth="1"/>
    <col min="26" max="26" width="20.109375" style="20" customWidth="1"/>
    <col min="27" max="16384" width="9" style="20"/>
  </cols>
  <sheetData>
    <row r="1" spans="1:26" x14ac:dyDescent="0.2">
      <c r="W1" s="20"/>
    </row>
    <row r="2" spans="1:26" ht="15" thickBot="1" x14ac:dyDescent="0.25">
      <c r="A2" s="20" t="s">
        <v>766</v>
      </c>
      <c r="T2" s="832" t="s">
        <v>2477</v>
      </c>
      <c r="U2" s="832"/>
      <c r="V2" s="832"/>
      <c r="W2" s="832"/>
      <c r="X2" s="832"/>
      <c r="Y2" s="832"/>
      <c r="Z2" s="832"/>
    </row>
    <row r="3" spans="1:26" ht="40.200000000000003" thickBot="1" x14ac:dyDescent="0.25">
      <c r="A3" s="20" t="s">
        <v>637</v>
      </c>
      <c r="B3" s="20" t="s">
        <v>170</v>
      </c>
      <c r="C3" s="20" t="s">
        <v>176</v>
      </c>
      <c r="D3" s="20" t="s">
        <v>163</v>
      </c>
      <c r="E3" s="20" t="s">
        <v>463</v>
      </c>
      <c r="F3" s="80"/>
      <c r="G3" s="80"/>
      <c r="H3" s="80"/>
      <c r="I3" s="163" t="s">
        <v>790</v>
      </c>
      <c r="J3" s="20" t="s">
        <v>136</v>
      </c>
      <c r="T3" s="51" t="s">
        <v>942</v>
      </c>
      <c r="U3" s="52" t="s">
        <v>391</v>
      </c>
      <c r="V3" s="52" t="s">
        <v>440</v>
      </c>
      <c r="W3" s="125" t="s">
        <v>638</v>
      </c>
      <c r="X3" s="126" t="s">
        <v>639</v>
      </c>
      <c r="Y3" s="127" t="s">
        <v>413</v>
      </c>
      <c r="Z3" s="324" t="s">
        <v>2478</v>
      </c>
    </row>
    <row r="4" spans="1:26" ht="15" customHeight="1" x14ac:dyDescent="0.2">
      <c r="A4" s="20" t="str">
        <f>CONCATENATE(C4,E4)</f>
        <v>貨1ガ-</v>
      </c>
      <c r="B4" s="20" t="s">
        <v>177</v>
      </c>
      <c r="C4" t="s">
        <v>157</v>
      </c>
      <c r="D4" s="20" t="s">
        <v>631</v>
      </c>
      <c r="E4" s="20" t="s">
        <v>632</v>
      </c>
      <c r="I4" s="1" t="s">
        <v>962</v>
      </c>
      <c r="T4" s="128" t="s">
        <v>325</v>
      </c>
      <c r="U4" s="129" t="s">
        <v>326</v>
      </c>
      <c r="V4" s="129" t="s">
        <v>1000</v>
      </c>
      <c r="W4" s="130" t="s">
        <v>631</v>
      </c>
      <c r="X4" s="131" t="s">
        <v>632</v>
      </c>
      <c r="Y4" s="118"/>
      <c r="Z4" s="325" t="s">
        <v>2108</v>
      </c>
    </row>
    <row r="5" spans="1:26" ht="15" customHeight="1" x14ac:dyDescent="0.2">
      <c r="A5" s="20" t="str">
        <f t="shared" ref="A5:A68" si="0">CONCATENATE(C5,E5)</f>
        <v>貨1ガH</v>
      </c>
      <c r="B5" s="20" t="s">
        <v>177</v>
      </c>
      <c r="C5" s="20" t="s">
        <v>157</v>
      </c>
      <c r="D5" s="20" t="s">
        <v>634</v>
      </c>
      <c r="E5" s="20" t="s">
        <v>635</v>
      </c>
      <c r="I5" s="1" t="s">
        <v>962</v>
      </c>
      <c r="T5" s="117" t="s">
        <v>325</v>
      </c>
      <c r="U5" s="132" t="s">
        <v>326</v>
      </c>
      <c r="V5" s="132" t="s">
        <v>1000</v>
      </c>
      <c r="W5" s="133" t="s">
        <v>634</v>
      </c>
      <c r="X5" s="134" t="s">
        <v>635</v>
      </c>
      <c r="Y5" s="7"/>
      <c r="Z5" s="147" t="s">
        <v>2479</v>
      </c>
    </row>
    <row r="6" spans="1:26" ht="15" customHeight="1" x14ac:dyDescent="0.2">
      <c r="A6" s="20" t="str">
        <f t="shared" si="0"/>
        <v>貨1ガJ</v>
      </c>
      <c r="B6" s="20" t="s">
        <v>177</v>
      </c>
      <c r="C6" s="20" t="s">
        <v>157</v>
      </c>
      <c r="D6" s="20" t="s">
        <v>636</v>
      </c>
      <c r="E6" s="20" t="s">
        <v>734</v>
      </c>
      <c r="I6" s="1" t="s">
        <v>962</v>
      </c>
      <c r="T6" s="117" t="s">
        <v>325</v>
      </c>
      <c r="U6" s="132" t="s">
        <v>326</v>
      </c>
      <c r="V6" s="132" t="s">
        <v>1000</v>
      </c>
      <c r="W6" s="133" t="s">
        <v>636</v>
      </c>
      <c r="X6" s="134" t="s">
        <v>734</v>
      </c>
      <c r="Y6" s="7"/>
      <c r="Z6" s="147" t="s">
        <v>2479</v>
      </c>
    </row>
    <row r="7" spans="1:26" ht="15" customHeight="1" x14ac:dyDescent="0.2">
      <c r="A7" s="20" t="str">
        <f t="shared" si="0"/>
        <v>貨1ガL</v>
      </c>
      <c r="B7" s="20" t="s">
        <v>177</v>
      </c>
      <c r="C7" s="20" t="s">
        <v>157</v>
      </c>
      <c r="D7" s="20" t="s">
        <v>736</v>
      </c>
      <c r="E7" s="20" t="s">
        <v>737</v>
      </c>
      <c r="I7" s="1" t="s">
        <v>962</v>
      </c>
      <c r="T7" s="117" t="s">
        <v>325</v>
      </c>
      <c r="U7" s="132" t="s">
        <v>326</v>
      </c>
      <c r="V7" s="132" t="s">
        <v>1000</v>
      </c>
      <c r="W7" s="133" t="s">
        <v>736</v>
      </c>
      <c r="X7" s="134" t="s">
        <v>737</v>
      </c>
      <c r="Y7" s="7"/>
      <c r="Z7" s="147" t="s">
        <v>2479</v>
      </c>
    </row>
    <row r="8" spans="1:26" ht="15" customHeight="1" x14ac:dyDescent="0.2">
      <c r="A8" s="20" t="str">
        <f t="shared" si="0"/>
        <v>貨1ガR</v>
      </c>
      <c r="B8" s="20" t="s">
        <v>177</v>
      </c>
      <c r="C8" s="20" t="s">
        <v>157</v>
      </c>
      <c r="D8" s="20" t="s">
        <v>740</v>
      </c>
      <c r="E8" s="20" t="s">
        <v>801</v>
      </c>
      <c r="I8" s="1" t="s">
        <v>962</v>
      </c>
      <c r="T8" s="117" t="s">
        <v>325</v>
      </c>
      <c r="U8" s="132" t="s">
        <v>326</v>
      </c>
      <c r="V8" s="132" t="s">
        <v>1000</v>
      </c>
      <c r="W8" s="133" t="s">
        <v>740</v>
      </c>
      <c r="X8" s="134" t="s">
        <v>801</v>
      </c>
      <c r="Y8" s="7"/>
      <c r="Z8" s="147" t="s">
        <v>2479</v>
      </c>
    </row>
    <row r="9" spans="1:26" ht="15" customHeight="1" x14ac:dyDescent="0.2">
      <c r="A9" s="20" t="str">
        <f t="shared" si="0"/>
        <v>貨1ガGG</v>
      </c>
      <c r="B9" s="20" t="s">
        <v>177</v>
      </c>
      <c r="C9" s="20" t="s">
        <v>157</v>
      </c>
      <c r="D9" s="20" t="s">
        <v>740</v>
      </c>
      <c r="E9" s="20" t="s">
        <v>779</v>
      </c>
      <c r="I9" s="1" t="s">
        <v>962</v>
      </c>
      <c r="T9" s="117" t="s">
        <v>325</v>
      </c>
      <c r="U9" s="132" t="s">
        <v>326</v>
      </c>
      <c r="V9" s="132" t="s">
        <v>1000</v>
      </c>
      <c r="W9" s="133" t="s">
        <v>740</v>
      </c>
      <c r="X9" s="134" t="s">
        <v>779</v>
      </c>
      <c r="Y9" s="7"/>
      <c r="Z9" s="147" t="s">
        <v>2479</v>
      </c>
    </row>
    <row r="10" spans="1:26" ht="15" customHeight="1" x14ac:dyDescent="0.2">
      <c r="A10" s="20" t="str">
        <f t="shared" si="0"/>
        <v>貨1ガHL</v>
      </c>
      <c r="B10" s="20" t="s">
        <v>177</v>
      </c>
      <c r="C10" s="20" t="s">
        <v>157</v>
      </c>
      <c r="D10" s="20" t="s">
        <v>740</v>
      </c>
      <c r="E10" s="20" t="s">
        <v>787</v>
      </c>
      <c r="I10" s="1" t="s">
        <v>998</v>
      </c>
      <c r="J10" s="20" t="s">
        <v>1001</v>
      </c>
      <c r="T10" s="117" t="s">
        <v>325</v>
      </c>
      <c r="U10" s="132" t="s">
        <v>326</v>
      </c>
      <c r="V10" s="132" t="s">
        <v>1000</v>
      </c>
      <c r="W10" s="133" t="s">
        <v>740</v>
      </c>
      <c r="X10" s="134" t="s">
        <v>787</v>
      </c>
      <c r="Y10" s="7"/>
      <c r="Z10" s="326" t="s">
        <v>2480</v>
      </c>
    </row>
    <row r="11" spans="1:26" ht="15" customHeight="1" x14ac:dyDescent="0.2">
      <c r="A11" s="20" t="str">
        <f t="shared" si="0"/>
        <v>貨1ガGJ</v>
      </c>
      <c r="B11" s="20" t="s">
        <v>177</v>
      </c>
      <c r="C11" s="20" t="s">
        <v>157</v>
      </c>
      <c r="D11" s="20" t="s">
        <v>742</v>
      </c>
      <c r="E11" s="20" t="s">
        <v>781</v>
      </c>
      <c r="I11" s="1" t="s">
        <v>962</v>
      </c>
      <c r="T11" s="117" t="s">
        <v>325</v>
      </c>
      <c r="U11" s="132" t="s">
        <v>326</v>
      </c>
      <c r="V11" s="132" t="s">
        <v>1000</v>
      </c>
      <c r="W11" s="133" t="s">
        <v>742</v>
      </c>
      <c r="X11" s="134" t="s">
        <v>781</v>
      </c>
      <c r="Y11" s="7"/>
      <c r="Z11" s="147" t="s">
        <v>2479</v>
      </c>
    </row>
    <row r="12" spans="1:26" ht="15" customHeight="1" x14ac:dyDescent="0.2">
      <c r="A12" s="20" t="str">
        <f t="shared" si="0"/>
        <v>貨1ガHP</v>
      </c>
      <c r="B12" s="20" t="s">
        <v>177</v>
      </c>
      <c r="C12" s="20" t="s">
        <v>157</v>
      </c>
      <c r="D12" s="20" t="s">
        <v>742</v>
      </c>
      <c r="E12" s="20" t="s">
        <v>789</v>
      </c>
      <c r="I12" s="1" t="s">
        <v>998</v>
      </c>
      <c r="J12" s="20" t="s">
        <v>1001</v>
      </c>
      <c r="T12" s="117" t="s">
        <v>325</v>
      </c>
      <c r="U12" s="132" t="s">
        <v>326</v>
      </c>
      <c r="V12" s="132" t="s">
        <v>1000</v>
      </c>
      <c r="W12" s="133" t="s">
        <v>742</v>
      </c>
      <c r="X12" s="134" t="s">
        <v>789</v>
      </c>
      <c r="Y12" s="7"/>
      <c r="Z12" s="326" t="s">
        <v>2480</v>
      </c>
    </row>
    <row r="13" spans="1:26" ht="15" customHeight="1" x14ac:dyDescent="0.2">
      <c r="A13" s="20" t="str">
        <f t="shared" si="0"/>
        <v>貨1ガTB</v>
      </c>
      <c r="B13" s="20" t="s">
        <v>177</v>
      </c>
      <c r="C13" s="20" t="s">
        <v>157</v>
      </c>
      <c r="D13" s="20" t="s">
        <v>742</v>
      </c>
      <c r="E13" s="20" t="s">
        <v>803</v>
      </c>
      <c r="I13" s="1" t="s">
        <v>962</v>
      </c>
      <c r="J13" s="20" t="s">
        <v>1002</v>
      </c>
      <c r="T13" s="117" t="s">
        <v>325</v>
      </c>
      <c r="U13" s="132" t="s">
        <v>326</v>
      </c>
      <c r="V13" s="132" t="s">
        <v>1000</v>
      </c>
      <c r="W13" s="133" t="s">
        <v>742</v>
      </c>
      <c r="X13" s="134" t="s">
        <v>803</v>
      </c>
      <c r="Y13" s="7"/>
      <c r="Z13" s="326" t="s">
        <v>2108</v>
      </c>
    </row>
    <row r="14" spans="1:26" ht="15" customHeight="1" x14ac:dyDescent="0.2">
      <c r="A14" s="20" t="str">
        <f t="shared" si="0"/>
        <v>貨1ガXB</v>
      </c>
      <c r="B14" s="20" t="s">
        <v>177</v>
      </c>
      <c r="C14" s="20" t="s">
        <v>157</v>
      </c>
      <c r="D14" s="20" t="s">
        <v>742</v>
      </c>
      <c r="E14" s="20" t="s">
        <v>817</v>
      </c>
      <c r="I14" s="1" t="s">
        <v>998</v>
      </c>
      <c r="J14" s="20" t="s">
        <v>381</v>
      </c>
      <c r="T14" s="117" t="s">
        <v>325</v>
      </c>
      <c r="U14" s="132" t="s">
        <v>326</v>
      </c>
      <c r="V14" s="132" t="s">
        <v>1000</v>
      </c>
      <c r="W14" s="133" t="s">
        <v>742</v>
      </c>
      <c r="X14" s="134" t="s">
        <v>817</v>
      </c>
      <c r="Y14" s="7"/>
      <c r="Z14" s="326" t="s">
        <v>2480</v>
      </c>
    </row>
    <row r="15" spans="1:26" ht="15" customHeight="1" x14ac:dyDescent="0.2">
      <c r="A15" s="20" t="str">
        <f t="shared" si="0"/>
        <v>貨1ガLB</v>
      </c>
      <c r="B15" s="20" t="s">
        <v>177</v>
      </c>
      <c r="C15" s="20" t="s">
        <v>157</v>
      </c>
      <c r="D15" s="20" t="s">
        <v>742</v>
      </c>
      <c r="E15" s="20" t="s">
        <v>794</v>
      </c>
      <c r="I15" s="1" t="s">
        <v>962</v>
      </c>
      <c r="J15" s="20" t="s">
        <v>1003</v>
      </c>
      <c r="T15" s="117" t="s">
        <v>325</v>
      </c>
      <c r="U15" s="132" t="s">
        <v>326</v>
      </c>
      <c r="V15" s="132" t="s">
        <v>1000</v>
      </c>
      <c r="W15" s="133" t="s">
        <v>742</v>
      </c>
      <c r="X15" s="134" t="s">
        <v>794</v>
      </c>
      <c r="Y15" s="7"/>
      <c r="Z15" s="326" t="s">
        <v>2108</v>
      </c>
    </row>
    <row r="16" spans="1:26" ht="15" customHeight="1" x14ac:dyDescent="0.2">
      <c r="A16" s="20" t="str">
        <f t="shared" si="0"/>
        <v>貨1ガYB</v>
      </c>
      <c r="B16" s="20" t="s">
        <v>177</v>
      </c>
      <c r="C16" s="20" t="s">
        <v>157</v>
      </c>
      <c r="D16" s="20" t="s">
        <v>742</v>
      </c>
      <c r="E16" s="20" t="s">
        <v>821</v>
      </c>
      <c r="I16" s="1" t="s">
        <v>998</v>
      </c>
      <c r="J16" s="20" t="s">
        <v>382</v>
      </c>
      <c r="T16" s="117" t="s">
        <v>325</v>
      </c>
      <c r="U16" s="132" t="s">
        <v>326</v>
      </c>
      <c r="V16" s="132" t="s">
        <v>1000</v>
      </c>
      <c r="W16" s="133" t="s">
        <v>742</v>
      </c>
      <c r="X16" s="134" t="s">
        <v>821</v>
      </c>
      <c r="Y16" s="7"/>
      <c r="Z16" s="326" t="s">
        <v>2480</v>
      </c>
    </row>
    <row r="17" spans="1:31" ht="15" customHeight="1" x14ac:dyDescent="0.2">
      <c r="A17" s="20" t="str">
        <f t="shared" si="0"/>
        <v>貨1ガUB</v>
      </c>
      <c r="B17" s="20" t="s">
        <v>177</v>
      </c>
      <c r="C17" s="20" t="s">
        <v>157</v>
      </c>
      <c r="D17" s="20" t="s">
        <v>742</v>
      </c>
      <c r="E17" s="20" t="s">
        <v>810</v>
      </c>
      <c r="I17" s="1" t="s">
        <v>962</v>
      </c>
      <c r="J17" s="20" t="s">
        <v>1004</v>
      </c>
      <c r="T17" s="117" t="s">
        <v>325</v>
      </c>
      <c r="U17" s="132" t="s">
        <v>326</v>
      </c>
      <c r="V17" s="132" t="s">
        <v>1000</v>
      </c>
      <c r="W17" s="133" t="s">
        <v>742</v>
      </c>
      <c r="X17" s="134" t="s">
        <v>810</v>
      </c>
      <c r="Y17" s="7"/>
      <c r="Z17" s="326" t="s">
        <v>2108</v>
      </c>
    </row>
    <row r="18" spans="1:31" ht="15" customHeight="1" x14ac:dyDescent="0.2">
      <c r="A18" s="20" t="str">
        <f t="shared" si="0"/>
        <v>貨1ガZB</v>
      </c>
      <c r="B18" s="20" t="s">
        <v>177</v>
      </c>
      <c r="C18" s="20" t="s">
        <v>157</v>
      </c>
      <c r="D18" s="20" t="s">
        <v>742</v>
      </c>
      <c r="E18" s="20" t="s">
        <v>825</v>
      </c>
      <c r="I18" s="1" t="s">
        <v>998</v>
      </c>
      <c r="J18" s="20" t="s">
        <v>383</v>
      </c>
      <c r="T18" s="117" t="s">
        <v>325</v>
      </c>
      <c r="U18" s="132" t="s">
        <v>326</v>
      </c>
      <c r="V18" s="132" t="s">
        <v>1000</v>
      </c>
      <c r="W18" s="133" t="s">
        <v>742</v>
      </c>
      <c r="X18" s="134" t="s">
        <v>825</v>
      </c>
      <c r="Y18" s="7"/>
      <c r="Z18" s="326" t="s">
        <v>2480</v>
      </c>
    </row>
    <row r="19" spans="1:31" ht="15" customHeight="1" x14ac:dyDescent="0.2">
      <c r="A19" s="20" t="str">
        <f t="shared" si="0"/>
        <v>貨1ガABE</v>
      </c>
      <c r="B19" s="20" t="s">
        <v>177</v>
      </c>
      <c r="C19" s="20" t="s">
        <v>157</v>
      </c>
      <c r="D19" s="20" t="s">
        <v>156</v>
      </c>
      <c r="E19" s="20" t="s">
        <v>640</v>
      </c>
      <c r="I19" s="1" t="s">
        <v>962</v>
      </c>
      <c r="T19" s="117" t="s">
        <v>325</v>
      </c>
      <c r="U19" s="132" t="s">
        <v>326</v>
      </c>
      <c r="V19" s="132" t="s">
        <v>1000</v>
      </c>
      <c r="W19" s="133" t="s">
        <v>156</v>
      </c>
      <c r="X19" s="134" t="s">
        <v>640</v>
      </c>
      <c r="Y19" s="7"/>
      <c r="Z19" s="147" t="s">
        <v>2479</v>
      </c>
    </row>
    <row r="20" spans="1:31" ht="15" customHeight="1" x14ac:dyDescent="0.2">
      <c r="A20" s="20" t="str">
        <f t="shared" si="0"/>
        <v>貨1ガAAE</v>
      </c>
      <c r="B20" s="20" t="s">
        <v>177</v>
      </c>
      <c r="C20" s="20" t="s">
        <v>157</v>
      </c>
      <c r="D20" s="20" t="s">
        <v>156</v>
      </c>
      <c r="E20" s="20" t="s">
        <v>641</v>
      </c>
      <c r="I20" s="1" t="s">
        <v>998</v>
      </c>
      <c r="J20" s="20" t="s">
        <v>1001</v>
      </c>
      <c r="T20" s="117" t="s">
        <v>325</v>
      </c>
      <c r="U20" s="132" t="s">
        <v>326</v>
      </c>
      <c r="V20" s="132" t="s">
        <v>1000</v>
      </c>
      <c r="W20" s="133" t="s">
        <v>156</v>
      </c>
      <c r="X20" s="134" t="s">
        <v>641</v>
      </c>
      <c r="Y20" s="7"/>
      <c r="Z20" s="326" t="s">
        <v>2480</v>
      </c>
    </row>
    <row r="21" spans="1:31" ht="15" customHeight="1" x14ac:dyDescent="0.2">
      <c r="A21" s="20" t="str">
        <f t="shared" si="0"/>
        <v>貨1ガALE</v>
      </c>
      <c r="B21" s="20" t="s">
        <v>177</v>
      </c>
      <c r="C21" s="20" t="s">
        <v>157</v>
      </c>
      <c r="D21" s="20" t="s">
        <v>156</v>
      </c>
      <c r="E21" t="s">
        <v>1331</v>
      </c>
      <c r="F21"/>
      <c r="I21" s="1" t="s">
        <v>1332</v>
      </c>
      <c r="T21" s="117" t="s">
        <v>325</v>
      </c>
      <c r="U21" s="132" t="s">
        <v>326</v>
      </c>
      <c r="V21" s="132" t="s">
        <v>1000</v>
      </c>
      <c r="W21" s="133" t="s">
        <v>156</v>
      </c>
      <c r="X21" s="134" t="s">
        <v>1005</v>
      </c>
      <c r="Y21" s="7"/>
      <c r="Z21" s="326" t="s">
        <v>2481</v>
      </c>
    </row>
    <row r="22" spans="1:31" ht="15" customHeight="1" x14ac:dyDescent="0.2">
      <c r="A22" s="20" t="str">
        <f t="shared" si="0"/>
        <v>貨1ガCAE</v>
      </c>
      <c r="B22" s="20" t="s">
        <v>177</v>
      </c>
      <c r="C22" s="20" t="s">
        <v>157</v>
      </c>
      <c r="D22" s="20" t="s">
        <v>156</v>
      </c>
      <c r="E22" s="20" t="s">
        <v>158</v>
      </c>
      <c r="I22" s="1" t="s">
        <v>998</v>
      </c>
      <c r="J22" s="20" t="s">
        <v>382</v>
      </c>
      <c r="T22" s="117" t="s">
        <v>325</v>
      </c>
      <c r="U22" s="132" t="s">
        <v>326</v>
      </c>
      <c r="V22" s="132" t="s">
        <v>1000</v>
      </c>
      <c r="W22" s="133" t="s">
        <v>156</v>
      </c>
      <c r="X22" s="134" t="s">
        <v>158</v>
      </c>
      <c r="Y22" s="7"/>
      <c r="Z22" s="326" t="s">
        <v>2480</v>
      </c>
      <c r="AA22" s="135"/>
      <c r="AB22" s="135"/>
      <c r="AC22" s="135"/>
      <c r="AD22" s="135"/>
      <c r="AE22" s="135"/>
    </row>
    <row r="23" spans="1:31" ht="15" customHeight="1" x14ac:dyDescent="0.2">
      <c r="A23" s="20" t="str">
        <f t="shared" si="0"/>
        <v>貨1ガCBE</v>
      </c>
      <c r="B23" s="20" t="s">
        <v>177</v>
      </c>
      <c r="C23" s="20" t="s">
        <v>157</v>
      </c>
      <c r="D23" s="20" t="s">
        <v>156</v>
      </c>
      <c r="E23" s="20" t="s">
        <v>159</v>
      </c>
      <c r="I23" s="1" t="s">
        <v>987</v>
      </c>
      <c r="J23" s="20" t="s">
        <v>1003</v>
      </c>
      <c r="T23" s="117" t="s">
        <v>325</v>
      </c>
      <c r="U23" s="132" t="s">
        <v>326</v>
      </c>
      <c r="V23" s="132" t="s">
        <v>1000</v>
      </c>
      <c r="W23" s="133" t="s">
        <v>156</v>
      </c>
      <c r="X23" s="134" t="s">
        <v>159</v>
      </c>
      <c r="Y23" s="7" t="s">
        <v>414</v>
      </c>
      <c r="Z23" s="326" t="s">
        <v>2482</v>
      </c>
    </row>
    <row r="24" spans="1:31" ht="15" customHeight="1" x14ac:dyDescent="0.2">
      <c r="A24" s="20" t="str">
        <f t="shared" si="0"/>
        <v>貨1ガCLE</v>
      </c>
      <c r="B24" s="20" t="s">
        <v>177</v>
      </c>
      <c r="C24" s="20" t="s">
        <v>157</v>
      </c>
      <c r="D24" s="20" t="s">
        <v>156</v>
      </c>
      <c r="E24" t="s">
        <v>1333</v>
      </c>
      <c r="F24"/>
      <c r="I24" s="1" t="s">
        <v>1006</v>
      </c>
      <c r="T24" s="117" t="s">
        <v>325</v>
      </c>
      <c r="U24" s="132" t="s">
        <v>326</v>
      </c>
      <c r="V24" s="132" t="s">
        <v>1000</v>
      </c>
      <c r="W24" s="133" t="s">
        <v>156</v>
      </c>
      <c r="X24" s="134" t="s">
        <v>1007</v>
      </c>
      <c r="Y24" s="7"/>
      <c r="Z24" s="326" t="s">
        <v>2481</v>
      </c>
    </row>
    <row r="25" spans="1:31" ht="15" customHeight="1" x14ac:dyDescent="0.2">
      <c r="A25" s="20" t="str">
        <f t="shared" si="0"/>
        <v>貨1ガDAE</v>
      </c>
      <c r="B25" s="20" t="s">
        <v>177</v>
      </c>
      <c r="C25" s="20" t="s">
        <v>157</v>
      </c>
      <c r="D25" s="20" t="s">
        <v>156</v>
      </c>
      <c r="E25" s="20" t="s">
        <v>160</v>
      </c>
      <c r="I25" s="1" t="s">
        <v>998</v>
      </c>
      <c r="J25" s="20" t="s">
        <v>383</v>
      </c>
      <c r="T25" s="117" t="s">
        <v>325</v>
      </c>
      <c r="U25" s="132" t="s">
        <v>326</v>
      </c>
      <c r="V25" s="132" t="s">
        <v>1000</v>
      </c>
      <c r="W25" s="133" t="s">
        <v>156</v>
      </c>
      <c r="X25" s="134" t="s">
        <v>160</v>
      </c>
      <c r="Y25" s="7"/>
      <c r="Z25" s="326" t="s">
        <v>2480</v>
      </c>
    </row>
    <row r="26" spans="1:31" ht="15" customHeight="1" x14ac:dyDescent="0.2">
      <c r="A26" s="20" t="str">
        <f t="shared" si="0"/>
        <v>貨1ガDBE</v>
      </c>
      <c r="B26" s="20" t="s">
        <v>177</v>
      </c>
      <c r="C26" s="20" t="s">
        <v>157</v>
      </c>
      <c r="D26" s="20" t="s">
        <v>156</v>
      </c>
      <c r="E26" s="20" t="s">
        <v>161</v>
      </c>
      <c r="I26" s="1" t="s">
        <v>992</v>
      </c>
      <c r="J26" s="20" t="s">
        <v>1004</v>
      </c>
      <c r="T26" s="117" t="s">
        <v>325</v>
      </c>
      <c r="U26" s="132" t="s">
        <v>326</v>
      </c>
      <c r="V26" s="132" t="s">
        <v>1000</v>
      </c>
      <c r="W26" s="133" t="s">
        <v>156</v>
      </c>
      <c r="X26" s="134" t="s">
        <v>161</v>
      </c>
      <c r="Y26" s="7" t="s">
        <v>415</v>
      </c>
      <c r="Z26" s="326" t="s">
        <v>2483</v>
      </c>
    </row>
    <row r="27" spans="1:31" ht="15" customHeight="1" x14ac:dyDescent="0.2">
      <c r="A27" s="20" t="str">
        <f t="shared" si="0"/>
        <v>貨1ガDLE</v>
      </c>
      <c r="B27" s="20" t="s">
        <v>177</v>
      </c>
      <c r="C27" s="20" t="s">
        <v>157</v>
      </c>
      <c r="D27" s="20" t="s">
        <v>156</v>
      </c>
      <c r="E27" t="s">
        <v>1334</v>
      </c>
      <c r="F27"/>
      <c r="I27" s="1" t="s">
        <v>1006</v>
      </c>
      <c r="T27" s="117" t="s">
        <v>325</v>
      </c>
      <c r="U27" s="132" t="s">
        <v>326</v>
      </c>
      <c r="V27" s="132" t="s">
        <v>1000</v>
      </c>
      <c r="W27" s="132" t="s">
        <v>156</v>
      </c>
      <c r="X27" s="134" t="s">
        <v>1008</v>
      </c>
      <c r="Y27" s="7"/>
      <c r="Z27" s="326" t="s">
        <v>2481</v>
      </c>
    </row>
    <row r="28" spans="1:31" ht="15" customHeight="1" x14ac:dyDescent="0.2">
      <c r="A28" s="20" t="str">
        <f t="shared" si="0"/>
        <v>貨1ガLBE</v>
      </c>
      <c r="B28" s="20" t="s">
        <v>177</v>
      </c>
      <c r="C28" s="20" t="s">
        <v>157</v>
      </c>
      <c r="D28" s="20" t="s">
        <v>394</v>
      </c>
      <c r="E28" s="20" t="s">
        <v>495</v>
      </c>
      <c r="I28" s="1" t="s">
        <v>962</v>
      </c>
      <c r="T28" s="117" t="s">
        <v>325</v>
      </c>
      <c r="U28" s="132" t="s">
        <v>326</v>
      </c>
      <c r="V28" s="132" t="s">
        <v>1000</v>
      </c>
      <c r="W28" s="132" t="s">
        <v>394</v>
      </c>
      <c r="X28" s="134" t="s">
        <v>495</v>
      </c>
      <c r="Y28" s="7"/>
      <c r="Z28" s="147" t="s">
        <v>2479</v>
      </c>
    </row>
    <row r="29" spans="1:31" ht="15" customHeight="1" x14ac:dyDescent="0.2">
      <c r="A29" s="20" t="str">
        <f t="shared" si="0"/>
        <v>貨1ガLAE</v>
      </c>
      <c r="B29" s="20" t="s">
        <v>177</v>
      </c>
      <c r="C29" s="20" t="s">
        <v>157</v>
      </c>
      <c r="D29" s="20" t="s">
        <v>394</v>
      </c>
      <c r="E29" s="20" t="s">
        <v>491</v>
      </c>
      <c r="I29" s="1" t="s">
        <v>998</v>
      </c>
      <c r="J29" s="20" t="s">
        <v>1001</v>
      </c>
      <c r="T29" s="117" t="s">
        <v>325</v>
      </c>
      <c r="U29" s="132" t="s">
        <v>326</v>
      </c>
      <c r="V29" s="132" t="s">
        <v>1000</v>
      </c>
      <c r="W29" s="133" t="s">
        <v>394</v>
      </c>
      <c r="X29" s="134" t="s">
        <v>491</v>
      </c>
      <c r="Y29" s="7"/>
      <c r="Z29" s="326" t="s">
        <v>2480</v>
      </c>
    </row>
    <row r="30" spans="1:31" ht="15" customHeight="1" x14ac:dyDescent="0.2">
      <c r="A30" s="20" t="str">
        <f t="shared" si="0"/>
        <v>貨1ガLLE</v>
      </c>
      <c r="B30" s="20" t="s">
        <v>177</v>
      </c>
      <c r="C30" s="20" t="s">
        <v>157</v>
      </c>
      <c r="D30" s="20" t="s">
        <v>394</v>
      </c>
      <c r="E30" t="s">
        <v>1335</v>
      </c>
      <c r="I30" s="1" t="s">
        <v>1063</v>
      </c>
      <c r="T30" s="117" t="s">
        <v>325</v>
      </c>
      <c r="U30" s="132" t="s">
        <v>326</v>
      </c>
      <c r="V30" s="132" t="s">
        <v>1000</v>
      </c>
      <c r="W30" s="133" t="s">
        <v>394</v>
      </c>
      <c r="X30" s="134" t="s">
        <v>1009</v>
      </c>
      <c r="Y30" s="7"/>
      <c r="Z30" s="326" t="s">
        <v>2481</v>
      </c>
    </row>
    <row r="31" spans="1:31" ht="15" customHeight="1" x14ac:dyDescent="0.2">
      <c r="A31" s="20" t="str">
        <f t="shared" si="0"/>
        <v>貨1ガMBE</v>
      </c>
      <c r="B31" s="20" t="s">
        <v>177</v>
      </c>
      <c r="C31" s="20" t="s">
        <v>157</v>
      </c>
      <c r="D31" s="20" t="s">
        <v>394</v>
      </c>
      <c r="E31" t="s">
        <v>531</v>
      </c>
      <c r="I31" s="1" t="s">
        <v>987</v>
      </c>
      <c r="J31" s="20" t="s">
        <v>414</v>
      </c>
      <c r="T31" s="117" t="s">
        <v>325</v>
      </c>
      <c r="U31" s="132" t="s">
        <v>326</v>
      </c>
      <c r="V31" s="132" t="s">
        <v>1000</v>
      </c>
      <c r="W31" s="133" t="s">
        <v>394</v>
      </c>
      <c r="X31" s="134" t="s">
        <v>531</v>
      </c>
      <c r="Y31" s="7" t="s">
        <v>414</v>
      </c>
      <c r="Z31" s="326" t="s">
        <v>2482</v>
      </c>
    </row>
    <row r="32" spans="1:31" ht="15" customHeight="1" x14ac:dyDescent="0.2">
      <c r="A32" s="20" t="str">
        <f t="shared" si="0"/>
        <v>貨1ガMAE</v>
      </c>
      <c r="B32" s="20" t="s">
        <v>177</v>
      </c>
      <c r="C32" s="20" t="s">
        <v>157</v>
      </c>
      <c r="D32" s="20" t="s">
        <v>394</v>
      </c>
      <c r="E32" t="s">
        <v>527</v>
      </c>
      <c r="I32" s="1" t="s">
        <v>998</v>
      </c>
      <c r="J32" s="20" t="s">
        <v>395</v>
      </c>
      <c r="T32" s="117" t="s">
        <v>325</v>
      </c>
      <c r="U32" s="132" t="s">
        <v>326</v>
      </c>
      <c r="V32" s="132" t="s">
        <v>1000</v>
      </c>
      <c r="W32" s="133" t="s">
        <v>394</v>
      </c>
      <c r="X32" s="134" t="s">
        <v>527</v>
      </c>
      <c r="Y32" s="7"/>
      <c r="Z32" s="326" t="s">
        <v>2480</v>
      </c>
    </row>
    <row r="33" spans="1:27" ht="15" customHeight="1" x14ac:dyDescent="0.2">
      <c r="A33" s="20" t="str">
        <f t="shared" si="0"/>
        <v>貨1ガMLE</v>
      </c>
      <c r="B33" s="20" t="s">
        <v>177</v>
      </c>
      <c r="C33" s="20" t="s">
        <v>157</v>
      </c>
      <c r="D33" s="20" t="s">
        <v>394</v>
      </c>
      <c r="E33" t="s">
        <v>1336</v>
      </c>
      <c r="I33" s="1" t="s">
        <v>1063</v>
      </c>
      <c r="T33" s="117" t="s">
        <v>325</v>
      </c>
      <c r="U33" s="132" t="s">
        <v>326</v>
      </c>
      <c r="V33" s="132" t="s">
        <v>1000</v>
      </c>
      <c r="W33" s="133" t="s">
        <v>394</v>
      </c>
      <c r="X33" s="134" t="s">
        <v>1010</v>
      </c>
      <c r="Y33" s="7"/>
      <c r="Z33" s="326" t="s">
        <v>2481</v>
      </c>
    </row>
    <row r="34" spans="1:27" ht="15" customHeight="1" x14ac:dyDescent="0.2">
      <c r="A34" s="20" t="str">
        <f t="shared" si="0"/>
        <v>貨1ガRBE</v>
      </c>
      <c r="B34" s="20" t="s">
        <v>177</v>
      </c>
      <c r="C34" s="20" t="s">
        <v>157</v>
      </c>
      <c r="D34" s="20" t="s">
        <v>394</v>
      </c>
      <c r="E34" t="s">
        <v>579</v>
      </c>
      <c r="I34" s="1" t="s">
        <v>992</v>
      </c>
      <c r="J34" t="s">
        <v>415</v>
      </c>
      <c r="T34" s="117" t="s">
        <v>325</v>
      </c>
      <c r="U34" s="132" t="s">
        <v>326</v>
      </c>
      <c r="V34" s="132" t="s">
        <v>1000</v>
      </c>
      <c r="W34" s="133" t="s">
        <v>394</v>
      </c>
      <c r="X34" s="134" t="s">
        <v>579</v>
      </c>
      <c r="Y34" s="7" t="s">
        <v>415</v>
      </c>
      <c r="Z34" s="326" t="s">
        <v>2484</v>
      </c>
    </row>
    <row r="35" spans="1:27" ht="15" customHeight="1" x14ac:dyDescent="0.2">
      <c r="A35" s="20" t="str">
        <f t="shared" si="0"/>
        <v>貨1ガRAE</v>
      </c>
      <c r="B35" s="20" t="s">
        <v>177</v>
      </c>
      <c r="C35" s="20" t="s">
        <v>157</v>
      </c>
      <c r="D35" s="20" t="s">
        <v>394</v>
      </c>
      <c r="E35" t="s">
        <v>575</v>
      </c>
      <c r="I35" s="1" t="s">
        <v>998</v>
      </c>
      <c r="J35" t="s">
        <v>396</v>
      </c>
      <c r="T35" s="117" t="s">
        <v>325</v>
      </c>
      <c r="U35" s="132" t="s">
        <v>326</v>
      </c>
      <c r="V35" s="132" t="s">
        <v>1000</v>
      </c>
      <c r="W35" s="133" t="s">
        <v>394</v>
      </c>
      <c r="X35" s="134" t="s">
        <v>575</v>
      </c>
      <c r="Y35" s="7"/>
      <c r="Z35" s="326" t="s">
        <v>2480</v>
      </c>
    </row>
    <row r="36" spans="1:27" ht="15" customHeight="1" x14ac:dyDescent="0.2">
      <c r="A36" s="20" t="str">
        <f t="shared" si="0"/>
        <v>貨1ガRLE</v>
      </c>
      <c r="B36" s="20" t="s">
        <v>177</v>
      </c>
      <c r="C36" s="20" t="s">
        <v>157</v>
      </c>
      <c r="D36" s="20" t="s">
        <v>394</v>
      </c>
      <c r="E36" t="s">
        <v>1337</v>
      </c>
      <c r="I36" s="1" t="s">
        <v>1063</v>
      </c>
      <c r="J36"/>
      <c r="T36" s="117" t="s">
        <v>325</v>
      </c>
      <c r="U36" s="132" t="s">
        <v>326</v>
      </c>
      <c r="V36" s="132" t="s">
        <v>1000</v>
      </c>
      <c r="W36" s="133" t="s">
        <v>394</v>
      </c>
      <c r="X36" s="134" t="s">
        <v>1011</v>
      </c>
      <c r="Y36" s="7"/>
      <c r="Z36" s="326" t="s">
        <v>2481</v>
      </c>
    </row>
    <row r="37" spans="1:27" ht="15" customHeight="1" x14ac:dyDescent="0.2">
      <c r="A37" s="20" t="str">
        <f t="shared" si="0"/>
        <v>貨1ガQBE</v>
      </c>
      <c r="B37" s="20" t="s">
        <v>177</v>
      </c>
      <c r="C37" s="20" t="s">
        <v>157</v>
      </c>
      <c r="D37" s="20" t="s">
        <v>394</v>
      </c>
      <c r="E37" t="s">
        <v>267</v>
      </c>
      <c r="I37" s="1" t="s">
        <v>962</v>
      </c>
      <c r="J37" t="s">
        <v>1002</v>
      </c>
      <c r="T37" s="117" t="s">
        <v>325</v>
      </c>
      <c r="U37" s="132" t="s">
        <v>326</v>
      </c>
      <c r="V37" s="132" t="s">
        <v>1000</v>
      </c>
      <c r="W37" s="133" t="s">
        <v>394</v>
      </c>
      <c r="X37" s="134" t="s">
        <v>267</v>
      </c>
      <c r="Y37" s="7"/>
      <c r="Z37" s="326" t="s">
        <v>2108</v>
      </c>
    </row>
    <row r="38" spans="1:27" ht="15" customHeight="1" x14ac:dyDescent="0.2">
      <c r="A38" s="20" t="str">
        <f t="shared" si="0"/>
        <v>貨1ガQAE</v>
      </c>
      <c r="B38" s="20" t="s">
        <v>177</v>
      </c>
      <c r="C38" s="20" t="s">
        <v>157</v>
      </c>
      <c r="D38" s="20" t="s">
        <v>394</v>
      </c>
      <c r="E38" t="s">
        <v>263</v>
      </c>
      <c r="I38" s="1" t="s">
        <v>998</v>
      </c>
      <c r="J38" t="s">
        <v>381</v>
      </c>
      <c r="T38" s="117" t="s">
        <v>325</v>
      </c>
      <c r="U38" s="132" t="s">
        <v>326</v>
      </c>
      <c r="V38" s="132" t="s">
        <v>1000</v>
      </c>
      <c r="W38" s="133" t="s">
        <v>394</v>
      </c>
      <c r="X38" s="134" t="s">
        <v>263</v>
      </c>
      <c r="Y38" s="7"/>
      <c r="Z38" s="326" t="s">
        <v>2480</v>
      </c>
    </row>
    <row r="39" spans="1:27" ht="15" customHeight="1" x14ac:dyDescent="0.2">
      <c r="A39" s="20" t="str">
        <f t="shared" si="0"/>
        <v>貨1ガQLE</v>
      </c>
      <c r="B39" s="20" t="s">
        <v>177</v>
      </c>
      <c r="C39" s="20" t="s">
        <v>157</v>
      </c>
      <c r="D39" s="20" t="s">
        <v>394</v>
      </c>
      <c r="E39" t="s">
        <v>1338</v>
      </c>
      <c r="I39" s="1" t="s">
        <v>1063</v>
      </c>
      <c r="J39"/>
      <c r="T39" s="117" t="s">
        <v>325</v>
      </c>
      <c r="U39" s="132" t="s">
        <v>326</v>
      </c>
      <c r="V39" s="132" t="s">
        <v>1000</v>
      </c>
      <c r="W39" s="133" t="s">
        <v>394</v>
      </c>
      <c r="X39" s="134" t="s">
        <v>1012</v>
      </c>
      <c r="Y39" s="7"/>
      <c r="Z39" s="326" t="s">
        <v>2481</v>
      </c>
    </row>
    <row r="40" spans="1:27" ht="15" customHeight="1" x14ac:dyDescent="0.2">
      <c r="A40" s="20" t="str">
        <f t="shared" si="0"/>
        <v>貨1ガ3BE</v>
      </c>
      <c r="B40" s="20" t="s">
        <v>177</v>
      </c>
      <c r="C40" s="20" t="s">
        <v>157</v>
      </c>
      <c r="D40" t="s">
        <v>1339</v>
      </c>
      <c r="E40" t="s">
        <v>1340</v>
      </c>
      <c r="F40"/>
      <c r="I40" s="1" t="s">
        <v>962</v>
      </c>
      <c r="T40" s="117" t="s">
        <v>325</v>
      </c>
      <c r="U40" s="132" t="s">
        <v>326</v>
      </c>
      <c r="V40" s="132" t="s">
        <v>1000</v>
      </c>
      <c r="W40" s="133" t="s">
        <v>1013</v>
      </c>
      <c r="X40" s="134" t="s">
        <v>1014</v>
      </c>
      <c r="Y40" s="7"/>
      <c r="Z40" s="147" t="s">
        <v>2479</v>
      </c>
    </row>
    <row r="41" spans="1:27" ht="15" customHeight="1" x14ac:dyDescent="0.2">
      <c r="A41" s="20" t="str">
        <f t="shared" si="0"/>
        <v>貨1ガ3AE</v>
      </c>
      <c r="B41" s="20" t="s">
        <v>177</v>
      </c>
      <c r="C41" t="s">
        <v>157</v>
      </c>
      <c r="D41" t="s">
        <v>1341</v>
      </c>
      <c r="E41" t="s">
        <v>1342</v>
      </c>
      <c r="F41"/>
      <c r="I41" s="1" t="s">
        <v>998</v>
      </c>
      <c r="T41" s="117" t="s">
        <v>325</v>
      </c>
      <c r="U41" s="132" t="s">
        <v>326</v>
      </c>
      <c r="V41" s="132" t="s">
        <v>1000</v>
      </c>
      <c r="W41" s="133" t="s">
        <v>1013</v>
      </c>
      <c r="X41" s="134" t="s">
        <v>1015</v>
      </c>
      <c r="Y41" s="7"/>
      <c r="Z41" s="326" t="s">
        <v>2480</v>
      </c>
    </row>
    <row r="42" spans="1:27" ht="15" customHeight="1" x14ac:dyDescent="0.2">
      <c r="A42" s="20" t="str">
        <f t="shared" si="0"/>
        <v>貨1ガ3LE</v>
      </c>
      <c r="B42" s="20" t="s">
        <v>177</v>
      </c>
      <c r="C42" s="20" t="s">
        <v>157</v>
      </c>
      <c r="D42" t="s">
        <v>1016</v>
      </c>
      <c r="E42" t="s">
        <v>1343</v>
      </c>
      <c r="F42"/>
      <c r="I42" s="1" t="s">
        <v>1344</v>
      </c>
      <c r="T42" s="117" t="s">
        <v>325</v>
      </c>
      <c r="U42" s="132" t="s">
        <v>326</v>
      </c>
      <c r="V42" s="132" t="s">
        <v>1000</v>
      </c>
      <c r="W42" s="133" t="s">
        <v>1013</v>
      </c>
      <c r="X42" s="134" t="s">
        <v>1017</v>
      </c>
      <c r="Y42" s="7"/>
      <c r="Z42" s="326" t="s">
        <v>2481</v>
      </c>
    </row>
    <row r="43" spans="1:27" ht="15" customHeight="1" x14ac:dyDescent="0.2">
      <c r="A43" s="20" t="str">
        <f t="shared" si="0"/>
        <v>貨1ガ4BE</v>
      </c>
      <c r="B43" s="20" t="s">
        <v>177</v>
      </c>
      <c r="C43" t="s">
        <v>157</v>
      </c>
      <c r="D43" t="s">
        <v>1013</v>
      </c>
      <c r="E43" t="s">
        <v>1345</v>
      </c>
      <c r="F43"/>
      <c r="I43" s="1" t="s">
        <v>1306</v>
      </c>
      <c r="T43" s="117" t="s">
        <v>325</v>
      </c>
      <c r="U43" s="132" t="s">
        <v>326</v>
      </c>
      <c r="V43" s="132" t="s">
        <v>1000</v>
      </c>
      <c r="W43" s="133" t="s">
        <v>1013</v>
      </c>
      <c r="X43" s="134" t="s">
        <v>1018</v>
      </c>
      <c r="Y43" s="7" t="s">
        <v>414</v>
      </c>
      <c r="Z43" s="326" t="s">
        <v>2482</v>
      </c>
    </row>
    <row r="44" spans="1:27" ht="15" customHeight="1" x14ac:dyDescent="0.2">
      <c r="A44" s="20" t="str">
        <f t="shared" si="0"/>
        <v>貨1ガ4AE</v>
      </c>
      <c r="B44" s="20" t="s">
        <v>177</v>
      </c>
      <c r="C44" s="20" t="s">
        <v>157</v>
      </c>
      <c r="D44" t="s">
        <v>1016</v>
      </c>
      <c r="E44" t="s">
        <v>1346</v>
      </c>
      <c r="F44"/>
      <c r="I44" s="1" t="s">
        <v>998</v>
      </c>
      <c r="T44" s="117" t="s">
        <v>325</v>
      </c>
      <c r="U44" s="132" t="s">
        <v>326</v>
      </c>
      <c r="V44" s="132" t="s">
        <v>1000</v>
      </c>
      <c r="W44" s="133" t="s">
        <v>1013</v>
      </c>
      <c r="X44" s="134" t="s">
        <v>1019</v>
      </c>
      <c r="Y44" s="7"/>
      <c r="Z44" s="326" t="s">
        <v>2480</v>
      </c>
    </row>
    <row r="45" spans="1:27" ht="15" customHeight="1" x14ac:dyDescent="0.2">
      <c r="A45" s="20" t="str">
        <f t="shared" si="0"/>
        <v>貨1ガ4LE</v>
      </c>
      <c r="B45" s="20" t="s">
        <v>177</v>
      </c>
      <c r="C45" t="s">
        <v>157</v>
      </c>
      <c r="D45" t="s">
        <v>1013</v>
      </c>
      <c r="E45" t="s">
        <v>1347</v>
      </c>
      <c r="F45"/>
      <c r="I45" s="1" t="s">
        <v>1006</v>
      </c>
      <c r="T45" s="117" t="s">
        <v>325</v>
      </c>
      <c r="U45" s="132" t="s">
        <v>326</v>
      </c>
      <c r="V45" s="132" t="s">
        <v>1000</v>
      </c>
      <c r="W45" s="133" t="s">
        <v>1013</v>
      </c>
      <c r="X45" s="134" t="s">
        <v>1020</v>
      </c>
      <c r="Y45" s="7"/>
      <c r="Z45" s="326" t="s">
        <v>2481</v>
      </c>
      <c r="AA45" s="136"/>
    </row>
    <row r="46" spans="1:27" ht="15" customHeight="1" x14ac:dyDescent="0.2">
      <c r="A46" s="20" t="str">
        <f t="shared" si="0"/>
        <v>貨1ガ5BE</v>
      </c>
      <c r="B46" s="20" t="s">
        <v>177</v>
      </c>
      <c r="C46" s="20" t="s">
        <v>157</v>
      </c>
      <c r="D46" t="s">
        <v>1016</v>
      </c>
      <c r="E46" t="s">
        <v>1348</v>
      </c>
      <c r="F46"/>
      <c r="I46" s="1" t="s">
        <v>1349</v>
      </c>
      <c r="T46" s="117" t="s">
        <v>325</v>
      </c>
      <c r="U46" s="132" t="s">
        <v>326</v>
      </c>
      <c r="V46" s="132" t="s">
        <v>1000</v>
      </c>
      <c r="W46" s="133" t="s">
        <v>1013</v>
      </c>
      <c r="X46" s="134" t="s">
        <v>1021</v>
      </c>
      <c r="Y46" s="7" t="s">
        <v>415</v>
      </c>
      <c r="Z46" s="326" t="s">
        <v>2484</v>
      </c>
    </row>
    <row r="47" spans="1:27" ht="15" customHeight="1" x14ac:dyDescent="0.2">
      <c r="A47" s="20" t="str">
        <f t="shared" si="0"/>
        <v>貨1ガ5AE</v>
      </c>
      <c r="B47" s="20" t="s">
        <v>177</v>
      </c>
      <c r="C47" t="s">
        <v>157</v>
      </c>
      <c r="D47" t="s">
        <v>1013</v>
      </c>
      <c r="E47" t="s">
        <v>1350</v>
      </c>
      <c r="F47"/>
      <c r="I47" s="1" t="s">
        <v>998</v>
      </c>
      <c r="T47" s="117" t="s">
        <v>325</v>
      </c>
      <c r="U47" s="132" t="s">
        <v>326</v>
      </c>
      <c r="V47" s="132" t="s">
        <v>1000</v>
      </c>
      <c r="W47" s="133" t="s">
        <v>1013</v>
      </c>
      <c r="X47" s="134" t="s">
        <v>1022</v>
      </c>
      <c r="Y47" s="7"/>
      <c r="Z47" s="326" t="s">
        <v>2480</v>
      </c>
    </row>
    <row r="48" spans="1:27" ht="15" customHeight="1" x14ac:dyDescent="0.2">
      <c r="A48" s="20" t="str">
        <f t="shared" si="0"/>
        <v>貨1ガ5LE</v>
      </c>
      <c r="B48" s="20" t="s">
        <v>177</v>
      </c>
      <c r="C48" s="20" t="s">
        <v>157</v>
      </c>
      <c r="D48" t="s">
        <v>1016</v>
      </c>
      <c r="E48" t="s">
        <v>1351</v>
      </c>
      <c r="F48"/>
      <c r="I48" s="1" t="s">
        <v>1006</v>
      </c>
      <c r="T48" s="117" t="s">
        <v>325</v>
      </c>
      <c r="U48" s="132" t="s">
        <v>326</v>
      </c>
      <c r="V48" s="132" t="s">
        <v>1000</v>
      </c>
      <c r="W48" s="133" t="s">
        <v>1013</v>
      </c>
      <c r="X48" s="134" t="s">
        <v>1023</v>
      </c>
      <c r="Y48" s="7"/>
      <c r="Z48" s="326" t="s">
        <v>2481</v>
      </c>
    </row>
    <row r="49" spans="1:26" ht="15" customHeight="1" x14ac:dyDescent="0.2">
      <c r="A49" s="20" t="str">
        <f t="shared" si="0"/>
        <v>貨1ガ6BE</v>
      </c>
      <c r="B49" s="20" t="s">
        <v>177</v>
      </c>
      <c r="C49" t="s">
        <v>157</v>
      </c>
      <c r="D49" t="s">
        <v>1013</v>
      </c>
      <c r="E49" t="s">
        <v>1352</v>
      </c>
      <c r="F49"/>
      <c r="I49" s="1" t="s">
        <v>1353</v>
      </c>
      <c r="T49" s="117" t="s">
        <v>325</v>
      </c>
      <c r="U49" s="132" t="s">
        <v>326</v>
      </c>
      <c r="V49" s="132" t="s">
        <v>1000</v>
      </c>
      <c r="W49" s="133" t="s">
        <v>1013</v>
      </c>
      <c r="X49" s="134" t="s">
        <v>1024</v>
      </c>
      <c r="Y49" s="7" t="s">
        <v>1025</v>
      </c>
      <c r="Z49" s="147" t="s">
        <v>2485</v>
      </c>
    </row>
    <row r="50" spans="1:26" ht="15" customHeight="1" x14ac:dyDescent="0.2">
      <c r="A50" s="20" t="str">
        <f t="shared" si="0"/>
        <v>貨1ガ6AE</v>
      </c>
      <c r="B50" s="20" t="s">
        <v>177</v>
      </c>
      <c r="C50" s="20" t="s">
        <v>157</v>
      </c>
      <c r="D50" t="s">
        <v>1016</v>
      </c>
      <c r="E50" t="s">
        <v>1354</v>
      </c>
      <c r="F50"/>
      <c r="I50" s="1" t="s">
        <v>998</v>
      </c>
      <c r="T50" s="117" t="s">
        <v>325</v>
      </c>
      <c r="U50" s="132" t="s">
        <v>326</v>
      </c>
      <c r="V50" s="132" t="s">
        <v>1000</v>
      </c>
      <c r="W50" s="133" t="s">
        <v>1013</v>
      </c>
      <c r="X50" s="134" t="s">
        <v>1026</v>
      </c>
      <c r="Y50" s="7"/>
      <c r="Z50" s="326" t="s">
        <v>2480</v>
      </c>
    </row>
    <row r="51" spans="1:26" ht="15" customHeight="1" x14ac:dyDescent="0.2">
      <c r="A51" s="20" t="str">
        <f t="shared" si="0"/>
        <v>貨1ガ6LE</v>
      </c>
      <c r="B51" s="20" t="s">
        <v>177</v>
      </c>
      <c r="C51" t="s">
        <v>157</v>
      </c>
      <c r="D51" t="s">
        <v>1013</v>
      </c>
      <c r="E51" t="s">
        <v>1355</v>
      </c>
      <c r="F51"/>
      <c r="I51" s="1" t="s">
        <v>1006</v>
      </c>
      <c r="T51" s="117" t="s">
        <v>325</v>
      </c>
      <c r="U51" s="132" t="s">
        <v>326</v>
      </c>
      <c r="V51" s="132" t="s">
        <v>1000</v>
      </c>
      <c r="W51" s="133" t="s">
        <v>1013</v>
      </c>
      <c r="X51" s="134" t="s">
        <v>1027</v>
      </c>
      <c r="Y51" s="7"/>
      <c r="Z51" s="326" t="s">
        <v>2481</v>
      </c>
    </row>
    <row r="52" spans="1:26" ht="15" customHeight="1" x14ac:dyDescent="0.2">
      <c r="A52" s="20" t="str">
        <f t="shared" si="0"/>
        <v>貨2ガ-</v>
      </c>
      <c r="B52" s="20" t="s">
        <v>178</v>
      </c>
      <c r="C52" s="20" t="s">
        <v>162</v>
      </c>
      <c r="D52" s="20" t="s">
        <v>631</v>
      </c>
      <c r="E52" s="20" t="s">
        <v>632</v>
      </c>
      <c r="I52" s="1" t="s">
        <v>962</v>
      </c>
      <c r="T52" s="117" t="s">
        <v>325</v>
      </c>
      <c r="U52" s="132" t="s">
        <v>326</v>
      </c>
      <c r="V52" s="132" t="s">
        <v>1028</v>
      </c>
      <c r="W52" s="133" t="s">
        <v>631</v>
      </c>
      <c r="X52" s="134" t="s">
        <v>632</v>
      </c>
      <c r="Y52" s="7"/>
      <c r="Z52" s="147" t="s">
        <v>2479</v>
      </c>
    </row>
    <row r="53" spans="1:26" ht="15" customHeight="1" x14ac:dyDescent="0.2">
      <c r="A53" s="20" t="str">
        <f t="shared" si="0"/>
        <v>貨2ガH</v>
      </c>
      <c r="B53" s="20" t="s">
        <v>178</v>
      </c>
      <c r="C53" s="20" t="s">
        <v>162</v>
      </c>
      <c r="D53" s="20" t="s">
        <v>634</v>
      </c>
      <c r="E53" s="20" t="s">
        <v>635</v>
      </c>
      <c r="I53" s="1" t="s">
        <v>962</v>
      </c>
      <c r="T53" s="117" t="s">
        <v>325</v>
      </c>
      <c r="U53" s="132" t="s">
        <v>326</v>
      </c>
      <c r="V53" s="132" t="s">
        <v>1028</v>
      </c>
      <c r="W53" s="133" t="s">
        <v>634</v>
      </c>
      <c r="X53" s="134" t="s">
        <v>635</v>
      </c>
      <c r="Y53" s="7"/>
      <c r="Z53" s="147" t="s">
        <v>2479</v>
      </c>
    </row>
    <row r="54" spans="1:26" ht="15" customHeight="1" x14ac:dyDescent="0.2">
      <c r="A54" s="20" t="str">
        <f t="shared" si="0"/>
        <v>貨2ガJ</v>
      </c>
      <c r="B54" s="20" t="s">
        <v>178</v>
      </c>
      <c r="C54" s="20" t="s">
        <v>162</v>
      </c>
      <c r="D54" s="20" t="s">
        <v>636</v>
      </c>
      <c r="E54" s="20" t="s">
        <v>734</v>
      </c>
      <c r="I54" s="1" t="s">
        <v>962</v>
      </c>
      <c r="T54" s="117" t="s">
        <v>325</v>
      </c>
      <c r="U54" s="132" t="s">
        <v>326</v>
      </c>
      <c r="V54" s="132" t="s">
        <v>1028</v>
      </c>
      <c r="W54" s="133" t="s">
        <v>636</v>
      </c>
      <c r="X54" s="134" t="s">
        <v>734</v>
      </c>
      <c r="Y54" s="7"/>
      <c r="Z54" s="147" t="s">
        <v>2479</v>
      </c>
    </row>
    <row r="55" spans="1:26" ht="15" customHeight="1" x14ac:dyDescent="0.2">
      <c r="A55" s="20" t="str">
        <f t="shared" si="0"/>
        <v>貨2ガL</v>
      </c>
      <c r="B55" s="20" t="s">
        <v>178</v>
      </c>
      <c r="C55" s="20" t="s">
        <v>162</v>
      </c>
      <c r="D55" s="20" t="s">
        <v>736</v>
      </c>
      <c r="E55" s="20" t="s">
        <v>737</v>
      </c>
      <c r="I55" s="1" t="s">
        <v>962</v>
      </c>
      <c r="T55" s="117" t="s">
        <v>325</v>
      </c>
      <c r="U55" s="132" t="s">
        <v>326</v>
      </c>
      <c r="V55" s="132" t="s">
        <v>1028</v>
      </c>
      <c r="W55" s="133" t="s">
        <v>736</v>
      </c>
      <c r="X55" s="134" t="s">
        <v>737</v>
      </c>
      <c r="Y55" s="7"/>
      <c r="Z55" s="147" t="s">
        <v>2479</v>
      </c>
    </row>
    <row r="56" spans="1:26" ht="15" customHeight="1" x14ac:dyDescent="0.2">
      <c r="A56" s="20" t="str">
        <f t="shared" si="0"/>
        <v>貨2ガT</v>
      </c>
      <c r="B56" s="20" t="s">
        <v>178</v>
      </c>
      <c r="C56" s="20" t="s">
        <v>162</v>
      </c>
      <c r="D56" s="20" t="s">
        <v>745</v>
      </c>
      <c r="E56" s="20" t="s">
        <v>746</v>
      </c>
      <c r="I56" s="1" t="s">
        <v>962</v>
      </c>
      <c r="T56" s="117" t="s">
        <v>325</v>
      </c>
      <c r="U56" s="132" t="s">
        <v>326</v>
      </c>
      <c r="V56" s="132" t="s">
        <v>1028</v>
      </c>
      <c r="W56" s="133" t="s">
        <v>745</v>
      </c>
      <c r="X56" s="134" t="s">
        <v>746</v>
      </c>
      <c r="Y56" s="7"/>
      <c r="Z56" s="147" t="s">
        <v>2479</v>
      </c>
    </row>
    <row r="57" spans="1:26" ht="15" customHeight="1" x14ac:dyDescent="0.2">
      <c r="A57" s="20" t="str">
        <f t="shared" si="0"/>
        <v>貨2ガGA</v>
      </c>
      <c r="B57" s="20" t="s">
        <v>178</v>
      </c>
      <c r="C57" s="20" t="s">
        <v>162</v>
      </c>
      <c r="D57" s="20" t="s">
        <v>168</v>
      </c>
      <c r="E57" s="20" t="s">
        <v>774</v>
      </c>
      <c r="I57" s="1" t="s">
        <v>962</v>
      </c>
      <c r="T57" s="117" t="s">
        <v>325</v>
      </c>
      <c r="U57" s="132" t="s">
        <v>326</v>
      </c>
      <c r="V57" s="132" t="s">
        <v>1028</v>
      </c>
      <c r="W57" s="133" t="s">
        <v>168</v>
      </c>
      <c r="X57" s="134" t="s">
        <v>774</v>
      </c>
      <c r="Y57" s="7"/>
      <c r="Z57" s="147" t="s">
        <v>2479</v>
      </c>
    </row>
    <row r="58" spans="1:26" ht="15" customHeight="1" x14ac:dyDescent="0.2">
      <c r="A58" s="20" t="str">
        <f t="shared" si="0"/>
        <v>貨2ガGC</v>
      </c>
      <c r="B58" s="20" t="s">
        <v>178</v>
      </c>
      <c r="C58" s="20" t="s">
        <v>162</v>
      </c>
      <c r="D58" s="20" t="s">
        <v>168</v>
      </c>
      <c r="E58" s="20" t="s">
        <v>776</v>
      </c>
      <c r="I58" s="1" t="s">
        <v>962</v>
      </c>
      <c r="T58" s="117" t="s">
        <v>325</v>
      </c>
      <c r="U58" s="132" t="s">
        <v>326</v>
      </c>
      <c r="V58" s="132" t="s">
        <v>1028</v>
      </c>
      <c r="W58" s="133" t="s">
        <v>168</v>
      </c>
      <c r="X58" s="134" t="s">
        <v>776</v>
      </c>
      <c r="Y58" s="7"/>
      <c r="Z58" s="147" t="s">
        <v>2479</v>
      </c>
    </row>
    <row r="59" spans="1:26" ht="15" customHeight="1" x14ac:dyDescent="0.2">
      <c r="A59" s="20" t="str">
        <f t="shared" si="0"/>
        <v>貨2ガHG</v>
      </c>
      <c r="B59" s="20" t="s">
        <v>178</v>
      </c>
      <c r="C59" s="20" t="s">
        <v>162</v>
      </c>
      <c r="D59" s="20" t="s">
        <v>168</v>
      </c>
      <c r="E59" s="20" t="s">
        <v>784</v>
      </c>
      <c r="I59" s="1" t="s">
        <v>998</v>
      </c>
      <c r="J59" s="20" t="s">
        <v>1001</v>
      </c>
      <c r="T59" s="117" t="s">
        <v>325</v>
      </c>
      <c r="U59" s="132" t="s">
        <v>326</v>
      </c>
      <c r="V59" s="132" t="s">
        <v>1028</v>
      </c>
      <c r="W59" s="133" t="s">
        <v>168</v>
      </c>
      <c r="X59" s="134" t="s">
        <v>784</v>
      </c>
      <c r="Y59" s="7"/>
      <c r="Z59" s="326" t="s">
        <v>2480</v>
      </c>
    </row>
    <row r="60" spans="1:26" ht="15" customHeight="1" x14ac:dyDescent="0.2">
      <c r="A60" s="20" t="str">
        <f t="shared" si="0"/>
        <v>貨2ガGK</v>
      </c>
      <c r="B60" s="20" t="s">
        <v>178</v>
      </c>
      <c r="C60" s="20" t="s">
        <v>162</v>
      </c>
      <c r="D60" s="20" t="s">
        <v>748</v>
      </c>
      <c r="E60" s="20" t="s">
        <v>782</v>
      </c>
      <c r="I60" s="1" t="s">
        <v>962</v>
      </c>
      <c r="T60" s="117" t="s">
        <v>325</v>
      </c>
      <c r="U60" s="132" t="s">
        <v>326</v>
      </c>
      <c r="V60" s="132" t="s">
        <v>1028</v>
      </c>
      <c r="W60" s="133" t="s">
        <v>748</v>
      </c>
      <c r="X60" s="134" t="s">
        <v>782</v>
      </c>
      <c r="Y60" s="7"/>
      <c r="Z60" s="147" t="s">
        <v>2479</v>
      </c>
    </row>
    <row r="61" spans="1:26" ht="15" customHeight="1" x14ac:dyDescent="0.2">
      <c r="A61" s="20" t="str">
        <f t="shared" si="0"/>
        <v>貨2ガHQ</v>
      </c>
      <c r="B61" s="20" t="s">
        <v>178</v>
      </c>
      <c r="C61" s="20" t="s">
        <v>162</v>
      </c>
      <c r="D61" s="20" t="s">
        <v>748</v>
      </c>
      <c r="E61" s="20" t="s">
        <v>791</v>
      </c>
      <c r="I61" s="1" t="s">
        <v>998</v>
      </c>
      <c r="J61" s="20" t="s">
        <v>1001</v>
      </c>
      <c r="T61" s="117" t="s">
        <v>325</v>
      </c>
      <c r="U61" s="132" t="s">
        <v>326</v>
      </c>
      <c r="V61" s="132" t="s">
        <v>1028</v>
      </c>
      <c r="W61" s="132" t="s">
        <v>748</v>
      </c>
      <c r="X61" s="134" t="s">
        <v>791</v>
      </c>
      <c r="Y61" s="7"/>
      <c r="Z61" s="326" t="s">
        <v>2480</v>
      </c>
    </row>
    <row r="62" spans="1:26" ht="15" customHeight="1" x14ac:dyDescent="0.2">
      <c r="A62" s="20" t="str">
        <f t="shared" si="0"/>
        <v>貨2ガTC</v>
      </c>
      <c r="B62" s="20" t="s">
        <v>178</v>
      </c>
      <c r="C62" s="20" t="s">
        <v>162</v>
      </c>
      <c r="D62" s="20" t="s">
        <v>748</v>
      </c>
      <c r="E62" s="20" t="s">
        <v>804</v>
      </c>
      <c r="I62" s="1" t="s">
        <v>962</v>
      </c>
      <c r="J62" s="20" t="s">
        <v>1002</v>
      </c>
      <c r="T62" s="117" t="s">
        <v>325</v>
      </c>
      <c r="U62" s="132" t="s">
        <v>326</v>
      </c>
      <c r="V62" s="132" t="s">
        <v>1028</v>
      </c>
      <c r="W62" s="132" t="s">
        <v>748</v>
      </c>
      <c r="X62" s="134" t="s">
        <v>804</v>
      </c>
      <c r="Y62" s="7"/>
      <c r="Z62" s="326" t="s">
        <v>2108</v>
      </c>
    </row>
    <row r="63" spans="1:26" ht="15" customHeight="1" x14ac:dyDescent="0.2">
      <c r="A63" s="20" t="str">
        <f t="shared" si="0"/>
        <v>貨2ガXC</v>
      </c>
      <c r="B63" s="20" t="s">
        <v>178</v>
      </c>
      <c r="C63" s="20" t="s">
        <v>162</v>
      </c>
      <c r="D63" s="20" t="s">
        <v>748</v>
      </c>
      <c r="E63" s="20" t="s">
        <v>818</v>
      </c>
      <c r="I63" s="1" t="s">
        <v>998</v>
      </c>
      <c r="J63" s="20" t="s">
        <v>381</v>
      </c>
      <c r="T63" s="117" t="s">
        <v>325</v>
      </c>
      <c r="U63" s="132" t="s">
        <v>326</v>
      </c>
      <c r="V63" s="132" t="s">
        <v>1028</v>
      </c>
      <c r="W63" s="133" t="s">
        <v>748</v>
      </c>
      <c r="X63" s="134" t="s">
        <v>818</v>
      </c>
      <c r="Y63" s="7"/>
      <c r="Z63" s="326" t="s">
        <v>2480</v>
      </c>
    </row>
    <row r="64" spans="1:26" ht="15" customHeight="1" x14ac:dyDescent="0.2">
      <c r="A64" s="20" t="str">
        <f t="shared" si="0"/>
        <v>貨2ガLC</v>
      </c>
      <c r="B64" s="20" t="s">
        <v>178</v>
      </c>
      <c r="C64" s="20" t="s">
        <v>162</v>
      </c>
      <c r="D64" s="20" t="s">
        <v>748</v>
      </c>
      <c r="E64" s="20" t="s">
        <v>795</v>
      </c>
      <c r="I64" s="1" t="s">
        <v>962</v>
      </c>
      <c r="J64" s="20" t="s">
        <v>1003</v>
      </c>
      <c r="T64" s="117" t="s">
        <v>325</v>
      </c>
      <c r="U64" s="132" t="s">
        <v>326</v>
      </c>
      <c r="V64" s="132" t="s">
        <v>1028</v>
      </c>
      <c r="W64" s="133" t="s">
        <v>748</v>
      </c>
      <c r="X64" s="134" t="s">
        <v>795</v>
      </c>
      <c r="Y64" s="7"/>
      <c r="Z64" s="326" t="s">
        <v>2108</v>
      </c>
    </row>
    <row r="65" spans="1:26" ht="15" customHeight="1" x14ac:dyDescent="0.2">
      <c r="A65" s="20" t="str">
        <f t="shared" si="0"/>
        <v>貨2ガYC</v>
      </c>
      <c r="B65" s="20" t="s">
        <v>178</v>
      </c>
      <c r="C65" s="20" t="s">
        <v>162</v>
      </c>
      <c r="D65" s="20" t="s">
        <v>748</v>
      </c>
      <c r="E65" s="20" t="s">
        <v>822</v>
      </c>
      <c r="I65" s="1" t="s">
        <v>998</v>
      </c>
      <c r="J65" s="20" t="s">
        <v>382</v>
      </c>
      <c r="T65" s="117" t="s">
        <v>325</v>
      </c>
      <c r="U65" s="132" t="s">
        <v>326</v>
      </c>
      <c r="V65" s="132" t="s">
        <v>1028</v>
      </c>
      <c r="W65" s="133" t="s">
        <v>748</v>
      </c>
      <c r="X65" s="134" t="s">
        <v>822</v>
      </c>
      <c r="Y65" s="7"/>
      <c r="Z65" s="326" t="s">
        <v>2480</v>
      </c>
    </row>
    <row r="66" spans="1:26" ht="15" customHeight="1" x14ac:dyDescent="0.2">
      <c r="A66" s="20" t="str">
        <f t="shared" si="0"/>
        <v>貨2ガUC</v>
      </c>
      <c r="B66" s="20" t="s">
        <v>178</v>
      </c>
      <c r="C66" s="20" t="s">
        <v>162</v>
      </c>
      <c r="D66" s="20" t="s">
        <v>748</v>
      </c>
      <c r="E66" s="20" t="s">
        <v>811</v>
      </c>
      <c r="I66" s="1" t="s">
        <v>962</v>
      </c>
      <c r="J66" s="20" t="s">
        <v>1004</v>
      </c>
      <c r="T66" s="117" t="s">
        <v>325</v>
      </c>
      <c r="U66" s="132" t="s">
        <v>326</v>
      </c>
      <c r="V66" s="132" t="s">
        <v>1028</v>
      </c>
      <c r="W66" s="133" t="s">
        <v>748</v>
      </c>
      <c r="X66" s="134" t="s">
        <v>811</v>
      </c>
      <c r="Y66" s="7"/>
      <c r="Z66" s="326" t="s">
        <v>2108</v>
      </c>
    </row>
    <row r="67" spans="1:26" ht="15" customHeight="1" x14ac:dyDescent="0.2">
      <c r="A67" s="20" t="str">
        <f t="shared" si="0"/>
        <v>貨2ガZC</v>
      </c>
      <c r="B67" s="20" t="s">
        <v>178</v>
      </c>
      <c r="C67" s="20" t="s">
        <v>162</v>
      </c>
      <c r="D67" s="20" t="s">
        <v>748</v>
      </c>
      <c r="E67" s="20" t="s">
        <v>826</v>
      </c>
      <c r="I67" s="1" t="s">
        <v>998</v>
      </c>
      <c r="J67" s="20" t="s">
        <v>383</v>
      </c>
      <c r="T67" s="117" t="s">
        <v>325</v>
      </c>
      <c r="U67" s="132" t="s">
        <v>326</v>
      </c>
      <c r="V67" s="132" t="s">
        <v>1028</v>
      </c>
      <c r="W67" s="133" t="s">
        <v>748</v>
      </c>
      <c r="X67" s="134" t="s">
        <v>826</v>
      </c>
      <c r="Y67" s="7"/>
      <c r="Z67" s="326" t="s">
        <v>2480</v>
      </c>
    </row>
    <row r="68" spans="1:26" ht="15" customHeight="1" x14ac:dyDescent="0.2">
      <c r="A68" s="20" t="str">
        <f t="shared" si="0"/>
        <v>貨2ガABF</v>
      </c>
      <c r="B68" s="20" t="s">
        <v>178</v>
      </c>
      <c r="C68" s="20" t="s">
        <v>162</v>
      </c>
      <c r="D68" s="20" t="s">
        <v>156</v>
      </c>
      <c r="E68" s="20" t="s">
        <v>642</v>
      </c>
      <c r="I68" s="1" t="s">
        <v>962</v>
      </c>
      <c r="T68" s="117" t="s">
        <v>325</v>
      </c>
      <c r="U68" s="132" t="s">
        <v>326</v>
      </c>
      <c r="V68" s="132" t="s">
        <v>1028</v>
      </c>
      <c r="W68" s="133" t="s">
        <v>156</v>
      </c>
      <c r="X68" s="134" t="s">
        <v>642</v>
      </c>
      <c r="Y68" s="7"/>
      <c r="Z68" s="147" t="s">
        <v>2479</v>
      </c>
    </row>
    <row r="69" spans="1:26" ht="15" customHeight="1" x14ac:dyDescent="0.2">
      <c r="A69" s="20" t="str">
        <f t="shared" ref="A69:A132" si="1">CONCATENATE(C69,E69)</f>
        <v>貨2ガAAF</v>
      </c>
      <c r="B69" s="20" t="s">
        <v>178</v>
      </c>
      <c r="C69" s="20" t="s">
        <v>162</v>
      </c>
      <c r="D69" s="20" t="s">
        <v>156</v>
      </c>
      <c r="E69" s="20" t="s">
        <v>643</v>
      </c>
      <c r="I69" s="1" t="s">
        <v>998</v>
      </c>
      <c r="J69" s="20" t="s">
        <v>1001</v>
      </c>
      <c r="T69" s="117" t="s">
        <v>325</v>
      </c>
      <c r="U69" s="132" t="s">
        <v>326</v>
      </c>
      <c r="V69" s="132" t="s">
        <v>1028</v>
      </c>
      <c r="W69" s="133" t="s">
        <v>156</v>
      </c>
      <c r="X69" s="134" t="s">
        <v>643</v>
      </c>
      <c r="Y69" s="7"/>
      <c r="Z69" s="326" t="s">
        <v>2480</v>
      </c>
    </row>
    <row r="70" spans="1:26" ht="15" customHeight="1" x14ac:dyDescent="0.2">
      <c r="A70" s="20" t="str">
        <f t="shared" si="1"/>
        <v>貨2ガALF</v>
      </c>
      <c r="B70" s="20" t="s">
        <v>178</v>
      </c>
      <c r="C70" s="20" t="s">
        <v>162</v>
      </c>
      <c r="D70" s="20" t="s">
        <v>156</v>
      </c>
      <c r="E70" t="s">
        <v>1356</v>
      </c>
      <c r="I70" s="1" t="s">
        <v>1063</v>
      </c>
      <c r="T70" s="117" t="s">
        <v>325</v>
      </c>
      <c r="U70" s="132" t="s">
        <v>326</v>
      </c>
      <c r="V70" s="132" t="s">
        <v>1028</v>
      </c>
      <c r="W70" s="133" t="s">
        <v>156</v>
      </c>
      <c r="X70" s="134" t="s">
        <v>1029</v>
      </c>
      <c r="Y70" s="7"/>
      <c r="Z70" s="326" t="s">
        <v>2481</v>
      </c>
    </row>
    <row r="71" spans="1:26" ht="15" customHeight="1" x14ac:dyDescent="0.2">
      <c r="A71" s="20" t="str">
        <f t="shared" si="1"/>
        <v>貨2ガCAF</v>
      </c>
      <c r="B71" s="20" t="s">
        <v>178</v>
      </c>
      <c r="C71" s="20" t="s">
        <v>162</v>
      </c>
      <c r="D71" s="20" t="s">
        <v>156</v>
      </c>
      <c r="E71" s="20" t="s">
        <v>164</v>
      </c>
      <c r="I71" s="1" t="s">
        <v>998</v>
      </c>
      <c r="J71" s="20" t="s">
        <v>382</v>
      </c>
      <c r="T71" s="117" t="s">
        <v>325</v>
      </c>
      <c r="U71" s="132" t="s">
        <v>326</v>
      </c>
      <c r="V71" s="38" t="s">
        <v>1028</v>
      </c>
      <c r="W71" s="133" t="s">
        <v>156</v>
      </c>
      <c r="X71" s="134" t="s">
        <v>164</v>
      </c>
      <c r="Y71" s="7"/>
      <c r="Z71" s="326" t="s">
        <v>2480</v>
      </c>
    </row>
    <row r="72" spans="1:26" ht="15" customHeight="1" x14ac:dyDescent="0.2">
      <c r="A72" s="20" t="str">
        <f t="shared" si="1"/>
        <v>貨2ガCBF</v>
      </c>
      <c r="B72" s="20" t="s">
        <v>178</v>
      </c>
      <c r="C72" s="20" t="s">
        <v>162</v>
      </c>
      <c r="D72" s="20" t="s">
        <v>156</v>
      </c>
      <c r="E72" s="20" t="s">
        <v>165</v>
      </c>
      <c r="I72" s="1" t="s">
        <v>987</v>
      </c>
      <c r="J72" s="20" t="s">
        <v>1003</v>
      </c>
      <c r="T72" s="117" t="s">
        <v>325</v>
      </c>
      <c r="U72" s="132" t="s">
        <v>326</v>
      </c>
      <c r="V72" s="38" t="s">
        <v>1028</v>
      </c>
      <c r="W72" s="133" t="s">
        <v>156</v>
      </c>
      <c r="X72" s="134" t="s">
        <v>165</v>
      </c>
      <c r="Y72" s="7" t="s">
        <v>414</v>
      </c>
      <c r="Z72" s="147" t="s">
        <v>2482</v>
      </c>
    </row>
    <row r="73" spans="1:26" ht="15" customHeight="1" x14ac:dyDescent="0.2">
      <c r="A73" s="20" t="str">
        <f t="shared" si="1"/>
        <v>貨2ガCLF</v>
      </c>
      <c r="B73" s="20" t="s">
        <v>178</v>
      </c>
      <c r="C73" s="20" t="s">
        <v>162</v>
      </c>
      <c r="D73" s="20" t="s">
        <v>156</v>
      </c>
      <c r="E73" t="s">
        <v>1030</v>
      </c>
      <c r="I73" s="1" t="s">
        <v>1006</v>
      </c>
      <c r="T73" s="117" t="s">
        <v>325</v>
      </c>
      <c r="U73" s="132" t="s">
        <v>326</v>
      </c>
      <c r="V73" s="38" t="s">
        <v>1028</v>
      </c>
      <c r="W73" s="133" t="s">
        <v>156</v>
      </c>
      <c r="X73" s="134" t="s">
        <v>1031</v>
      </c>
      <c r="Y73" s="7"/>
      <c r="Z73" s="326" t="s">
        <v>2481</v>
      </c>
    </row>
    <row r="74" spans="1:26" ht="15" customHeight="1" x14ac:dyDescent="0.2">
      <c r="A74" s="20" t="str">
        <f t="shared" si="1"/>
        <v>貨2ガDAF</v>
      </c>
      <c r="B74" s="20" t="s">
        <v>178</v>
      </c>
      <c r="C74" s="20" t="s">
        <v>162</v>
      </c>
      <c r="D74" s="20" t="s">
        <v>156</v>
      </c>
      <c r="E74" s="20" t="s">
        <v>166</v>
      </c>
      <c r="I74" s="1" t="s">
        <v>998</v>
      </c>
      <c r="J74" s="20" t="s">
        <v>383</v>
      </c>
      <c r="T74" s="117" t="s">
        <v>325</v>
      </c>
      <c r="U74" s="132" t="s">
        <v>326</v>
      </c>
      <c r="V74" s="38" t="s">
        <v>1028</v>
      </c>
      <c r="W74" s="133" t="s">
        <v>156</v>
      </c>
      <c r="X74" s="134" t="s">
        <v>166</v>
      </c>
      <c r="Y74" s="7"/>
      <c r="Z74" s="326" t="s">
        <v>2480</v>
      </c>
    </row>
    <row r="75" spans="1:26" ht="15" customHeight="1" x14ac:dyDescent="0.2">
      <c r="A75" s="20" t="str">
        <f t="shared" si="1"/>
        <v>貨2ガDBF</v>
      </c>
      <c r="B75" s="20" t="s">
        <v>178</v>
      </c>
      <c r="C75" s="20" t="s">
        <v>162</v>
      </c>
      <c r="D75" s="20" t="s">
        <v>156</v>
      </c>
      <c r="E75" s="20" t="s">
        <v>167</v>
      </c>
      <c r="I75" s="1" t="s">
        <v>992</v>
      </c>
      <c r="J75" s="20" t="s">
        <v>1004</v>
      </c>
      <c r="T75" s="117" t="s">
        <v>325</v>
      </c>
      <c r="U75" s="132" t="s">
        <v>326</v>
      </c>
      <c r="V75" s="38" t="s">
        <v>1028</v>
      </c>
      <c r="W75" s="133" t="s">
        <v>156</v>
      </c>
      <c r="X75" s="134" t="s">
        <v>167</v>
      </c>
      <c r="Y75" s="7" t="s">
        <v>415</v>
      </c>
      <c r="Z75" s="326" t="s">
        <v>2484</v>
      </c>
    </row>
    <row r="76" spans="1:26" ht="15" customHeight="1" x14ac:dyDescent="0.2">
      <c r="A76" s="20" t="str">
        <f t="shared" si="1"/>
        <v>貨2ガDLF</v>
      </c>
      <c r="B76" s="20" t="s">
        <v>178</v>
      </c>
      <c r="C76" s="20" t="s">
        <v>162</v>
      </c>
      <c r="D76" s="20" t="s">
        <v>156</v>
      </c>
      <c r="E76" t="s">
        <v>1357</v>
      </c>
      <c r="I76" s="1" t="s">
        <v>1006</v>
      </c>
      <c r="T76" s="117" t="s">
        <v>325</v>
      </c>
      <c r="U76" s="132" t="s">
        <v>326</v>
      </c>
      <c r="V76" s="38" t="s">
        <v>1028</v>
      </c>
      <c r="W76" s="133" t="s">
        <v>156</v>
      </c>
      <c r="X76" s="134" t="s">
        <v>1032</v>
      </c>
      <c r="Y76" s="7"/>
      <c r="Z76" s="326" t="s">
        <v>2481</v>
      </c>
    </row>
    <row r="77" spans="1:26" ht="15" customHeight="1" x14ac:dyDescent="0.2">
      <c r="A77" s="20" t="str">
        <f t="shared" si="1"/>
        <v>貨2ガLBF</v>
      </c>
      <c r="B77" s="20" t="s">
        <v>178</v>
      </c>
      <c r="C77" s="20" t="s">
        <v>162</v>
      </c>
      <c r="D77" t="s">
        <v>394</v>
      </c>
      <c r="E77" t="s">
        <v>496</v>
      </c>
      <c r="I77" s="1" t="s">
        <v>962</v>
      </c>
      <c r="J77"/>
      <c r="T77" s="117" t="s">
        <v>325</v>
      </c>
      <c r="U77" s="132" t="s">
        <v>326</v>
      </c>
      <c r="V77" s="38" t="s">
        <v>1028</v>
      </c>
      <c r="W77" s="133" t="s">
        <v>394</v>
      </c>
      <c r="X77" s="134" t="s">
        <v>496</v>
      </c>
      <c r="Y77" s="7"/>
      <c r="Z77" s="147" t="s">
        <v>2479</v>
      </c>
    </row>
    <row r="78" spans="1:26" ht="15" customHeight="1" x14ac:dyDescent="0.2">
      <c r="A78" s="20" t="str">
        <f t="shared" si="1"/>
        <v>貨2ガLAF</v>
      </c>
      <c r="B78" s="20" t="s">
        <v>178</v>
      </c>
      <c r="C78" s="20" t="s">
        <v>162</v>
      </c>
      <c r="D78" t="s">
        <v>394</v>
      </c>
      <c r="E78" t="s">
        <v>492</v>
      </c>
      <c r="I78" s="1" t="s">
        <v>998</v>
      </c>
      <c r="J78" t="s">
        <v>1001</v>
      </c>
      <c r="T78" s="117" t="s">
        <v>325</v>
      </c>
      <c r="U78" s="132" t="s">
        <v>326</v>
      </c>
      <c r="V78" s="38" t="s">
        <v>1028</v>
      </c>
      <c r="W78" s="133" t="s">
        <v>394</v>
      </c>
      <c r="X78" s="134" t="s">
        <v>492</v>
      </c>
      <c r="Y78" s="7"/>
      <c r="Z78" s="326" t="s">
        <v>2480</v>
      </c>
    </row>
    <row r="79" spans="1:26" ht="15" customHeight="1" x14ac:dyDescent="0.2">
      <c r="A79" s="20" t="str">
        <f t="shared" si="1"/>
        <v>貨2ガLLF</v>
      </c>
      <c r="B79" s="20" t="s">
        <v>178</v>
      </c>
      <c r="C79" s="20" t="s">
        <v>162</v>
      </c>
      <c r="D79" t="s">
        <v>394</v>
      </c>
      <c r="E79" t="s">
        <v>1358</v>
      </c>
      <c r="I79" s="1" t="s">
        <v>1063</v>
      </c>
      <c r="J79"/>
      <c r="K79"/>
      <c r="T79" s="117" t="s">
        <v>325</v>
      </c>
      <c r="U79" s="132" t="s">
        <v>326</v>
      </c>
      <c r="V79" s="38" t="s">
        <v>1028</v>
      </c>
      <c r="W79" s="133" t="s">
        <v>394</v>
      </c>
      <c r="X79" s="134" t="s">
        <v>1033</v>
      </c>
      <c r="Y79" s="7"/>
      <c r="Z79" s="326" t="s">
        <v>2481</v>
      </c>
    </row>
    <row r="80" spans="1:26" ht="15" customHeight="1" x14ac:dyDescent="0.2">
      <c r="A80" s="20" t="str">
        <f t="shared" si="1"/>
        <v>貨2ガMBF</v>
      </c>
      <c r="B80" s="20" t="s">
        <v>178</v>
      </c>
      <c r="C80" s="20" t="s">
        <v>162</v>
      </c>
      <c r="D80" t="s">
        <v>394</v>
      </c>
      <c r="E80" t="s">
        <v>532</v>
      </c>
      <c r="I80" s="1" t="s">
        <v>987</v>
      </c>
      <c r="J80" t="s">
        <v>414</v>
      </c>
      <c r="T80" s="117" t="s">
        <v>325</v>
      </c>
      <c r="U80" s="132" t="s">
        <v>326</v>
      </c>
      <c r="V80" s="38" t="s">
        <v>1028</v>
      </c>
      <c r="W80" s="133" t="s">
        <v>394</v>
      </c>
      <c r="X80" s="134" t="s">
        <v>532</v>
      </c>
      <c r="Y80" s="7" t="s">
        <v>414</v>
      </c>
      <c r="Z80" s="147" t="s">
        <v>2482</v>
      </c>
    </row>
    <row r="81" spans="1:26" ht="15" customHeight="1" x14ac:dyDescent="0.2">
      <c r="A81" s="20" t="str">
        <f t="shared" si="1"/>
        <v>貨2ガMAF</v>
      </c>
      <c r="B81" s="20" t="s">
        <v>178</v>
      </c>
      <c r="C81" s="20" t="s">
        <v>162</v>
      </c>
      <c r="D81" t="s">
        <v>394</v>
      </c>
      <c r="E81" t="s">
        <v>528</v>
      </c>
      <c r="I81" s="1" t="s">
        <v>998</v>
      </c>
      <c r="J81" t="s">
        <v>397</v>
      </c>
      <c r="T81" s="117" t="s">
        <v>325</v>
      </c>
      <c r="U81" s="132" t="s">
        <v>326</v>
      </c>
      <c r="V81" s="38" t="s">
        <v>1028</v>
      </c>
      <c r="W81" s="133" t="s">
        <v>394</v>
      </c>
      <c r="X81" s="134" t="s">
        <v>528</v>
      </c>
      <c r="Y81" s="7"/>
      <c r="Z81" s="326" t="s">
        <v>2480</v>
      </c>
    </row>
    <row r="82" spans="1:26" ht="15" customHeight="1" x14ac:dyDescent="0.2">
      <c r="A82" s="20" t="str">
        <f t="shared" si="1"/>
        <v>貨2ガMLF</v>
      </c>
      <c r="B82" s="20" t="s">
        <v>178</v>
      </c>
      <c r="C82" s="20" t="s">
        <v>162</v>
      </c>
      <c r="D82" t="s">
        <v>394</v>
      </c>
      <c r="E82" t="s">
        <v>1359</v>
      </c>
      <c r="I82" s="1" t="s">
        <v>1063</v>
      </c>
      <c r="J82"/>
      <c r="T82" s="117" t="s">
        <v>325</v>
      </c>
      <c r="U82" s="132" t="s">
        <v>326</v>
      </c>
      <c r="V82" s="38" t="s">
        <v>1028</v>
      </c>
      <c r="W82" s="133" t="s">
        <v>394</v>
      </c>
      <c r="X82" s="134" t="s">
        <v>1034</v>
      </c>
      <c r="Y82" s="7"/>
      <c r="Z82" s="326" t="s">
        <v>2481</v>
      </c>
    </row>
    <row r="83" spans="1:26" ht="15" customHeight="1" x14ac:dyDescent="0.2">
      <c r="A83" s="20" t="str">
        <f t="shared" si="1"/>
        <v>貨2ガRBF</v>
      </c>
      <c r="B83" s="20" t="s">
        <v>178</v>
      </c>
      <c r="C83" s="20" t="s">
        <v>162</v>
      </c>
      <c r="D83" t="s">
        <v>394</v>
      </c>
      <c r="E83" s="20" t="s">
        <v>580</v>
      </c>
      <c r="I83" s="1" t="s">
        <v>992</v>
      </c>
      <c r="J83" s="20" t="s">
        <v>415</v>
      </c>
      <c r="T83" s="117" t="s">
        <v>325</v>
      </c>
      <c r="U83" s="132" t="s">
        <v>326</v>
      </c>
      <c r="V83" s="38" t="s">
        <v>1028</v>
      </c>
      <c r="W83" s="133" t="s">
        <v>394</v>
      </c>
      <c r="X83" s="134" t="s">
        <v>580</v>
      </c>
      <c r="Y83" s="7" t="s">
        <v>415</v>
      </c>
      <c r="Z83" s="326" t="s">
        <v>2484</v>
      </c>
    </row>
    <row r="84" spans="1:26" ht="15" customHeight="1" x14ac:dyDescent="0.2">
      <c r="A84" s="20" t="str">
        <f t="shared" si="1"/>
        <v>貨2ガRAF</v>
      </c>
      <c r="B84" s="20" t="s">
        <v>178</v>
      </c>
      <c r="C84" s="20" t="s">
        <v>162</v>
      </c>
      <c r="D84" t="s">
        <v>394</v>
      </c>
      <c r="E84" s="20" t="s">
        <v>576</v>
      </c>
      <c r="I84" s="1" t="s">
        <v>998</v>
      </c>
      <c r="J84" s="20" t="s">
        <v>398</v>
      </c>
      <c r="T84" s="117" t="s">
        <v>325</v>
      </c>
      <c r="U84" s="132" t="s">
        <v>326</v>
      </c>
      <c r="V84" s="38" t="s">
        <v>1028</v>
      </c>
      <c r="W84" s="133" t="s">
        <v>394</v>
      </c>
      <c r="X84" s="134" t="s">
        <v>576</v>
      </c>
      <c r="Y84" s="7"/>
      <c r="Z84" s="326" t="s">
        <v>2480</v>
      </c>
    </row>
    <row r="85" spans="1:26" ht="15" customHeight="1" x14ac:dyDescent="0.2">
      <c r="A85" s="20" t="str">
        <f t="shared" si="1"/>
        <v>貨2ガRLF</v>
      </c>
      <c r="B85" s="20" t="s">
        <v>178</v>
      </c>
      <c r="C85" s="20" t="s">
        <v>162</v>
      </c>
      <c r="D85" t="s">
        <v>394</v>
      </c>
      <c r="E85" t="s">
        <v>1360</v>
      </c>
      <c r="I85" s="1" t="s">
        <v>1063</v>
      </c>
      <c r="T85" s="117" t="s">
        <v>325</v>
      </c>
      <c r="U85" s="132" t="s">
        <v>326</v>
      </c>
      <c r="V85" s="38" t="s">
        <v>1028</v>
      </c>
      <c r="W85" s="133" t="s">
        <v>394</v>
      </c>
      <c r="X85" s="134" t="s">
        <v>1035</v>
      </c>
      <c r="Y85" s="7"/>
      <c r="Z85" s="326" t="s">
        <v>2481</v>
      </c>
    </row>
    <row r="86" spans="1:26" ht="15" customHeight="1" x14ac:dyDescent="0.2">
      <c r="A86" s="20" t="str">
        <f t="shared" si="1"/>
        <v>貨2ガQBF</v>
      </c>
      <c r="B86" s="20" t="s">
        <v>178</v>
      </c>
      <c r="C86" s="20" t="s">
        <v>162</v>
      </c>
      <c r="D86" t="s">
        <v>394</v>
      </c>
      <c r="E86" s="20" t="s">
        <v>268</v>
      </c>
      <c r="I86" s="1" t="s">
        <v>962</v>
      </c>
      <c r="J86" s="20" t="s">
        <v>1002</v>
      </c>
      <c r="T86" s="117" t="s">
        <v>325</v>
      </c>
      <c r="U86" s="132" t="s">
        <v>326</v>
      </c>
      <c r="V86" s="38" t="s">
        <v>1028</v>
      </c>
      <c r="W86" s="133" t="s">
        <v>394</v>
      </c>
      <c r="X86" s="134" t="s">
        <v>268</v>
      </c>
      <c r="Y86" s="7"/>
      <c r="Z86" s="326" t="s">
        <v>2108</v>
      </c>
    </row>
    <row r="87" spans="1:26" ht="15" customHeight="1" x14ac:dyDescent="0.2">
      <c r="A87" s="20" t="str">
        <f t="shared" si="1"/>
        <v>貨2ガQAF</v>
      </c>
      <c r="B87" s="20" t="s">
        <v>178</v>
      </c>
      <c r="C87" s="20" t="s">
        <v>162</v>
      </c>
      <c r="D87" t="s">
        <v>394</v>
      </c>
      <c r="E87" s="20" t="s">
        <v>264</v>
      </c>
      <c r="I87" s="1" t="s">
        <v>998</v>
      </c>
      <c r="J87" s="20" t="s">
        <v>381</v>
      </c>
      <c r="T87" s="117" t="s">
        <v>325</v>
      </c>
      <c r="U87" s="132" t="s">
        <v>326</v>
      </c>
      <c r="V87" s="38" t="s">
        <v>1028</v>
      </c>
      <c r="W87" s="133" t="s">
        <v>394</v>
      </c>
      <c r="X87" s="134" t="s">
        <v>264</v>
      </c>
      <c r="Y87" s="7"/>
      <c r="Z87" s="326" t="s">
        <v>2480</v>
      </c>
    </row>
    <row r="88" spans="1:26" ht="15" customHeight="1" x14ac:dyDescent="0.2">
      <c r="A88" s="20" t="str">
        <f t="shared" si="1"/>
        <v>貨2ガQLF</v>
      </c>
      <c r="B88" s="20" t="s">
        <v>178</v>
      </c>
      <c r="C88" s="20" t="s">
        <v>162</v>
      </c>
      <c r="D88" t="s">
        <v>394</v>
      </c>
      <c r="E88" t="s">
        <v>1361</v>
      </c>
      <c r="I88" s="1" t="s">
        <v>1063</v>
      </c>
      <c r="T88" s="117" t="s">
        <v>325</v>
      </c>
      <c r="U88" s="132" t="s">
        <v>326</v>
      </c>
      <c r="V88" s="38" t="s">
        <v>1028</v>
      </c>
      <c r="W88" s="133" t="s">
        <v>394</v>
      </c>
      <c r="X88" s="134" t="s">
        <v>1036</v>
      </c>
      <c r="Y88" s="7"/>
      <c r="Z88" s="326" t="s">
        <v>2481</v>
      </c>
    </row>
    <row r="89" spans="1:26" ht="15" customHeight="1" x14ac:dyDescent="0.2">
      <c r="A89" s="20" t="str">
        <f t="shared" si="1"/>
        <v>貨2ガ3BF</v>
      </c>
      <c r="B89" s="20" t="s">
        <v>178</v>
      </c>
      <c r="C89" s="20" t="s">
        <v>162</v>
      </c>
      <c r="D89" t="s">
        <v>1362</v>
      </c>
      <c r="E89" t="s">
        <v>1363</v>
      </c>
      <c r="F89"/>
      <c r="I89" s="1" t="s">
        <v>962</v>
      </c>
      <c r="T89" s="117" t="s">
        <v>325</v>
      </c>
      <c r="U89" s="132" t="s">
        <v>326</v>
      </c>
      <c r="V89" s="38" t="s">
        <v>1028</v>
      </c>
      <c r="W89" s="133" t="s">
        <v>1013</v>
      </c>
      <c r="X89" s="134" t="s">
        <v>1037</v>
      </c>
      <c r="Y89" s="7"/>
      <c r="Z89" s="147" t="s">
        <v>2479</v>
      </c>
    </row>
    <row r="90" spans="1:26" ht="15" customHeight="1" x14ac:dyDescent="0.2">
      <c r="A90" s="20" t="str">
        <f t="shared" si="1"/>
        <v>貨2ガ3AF</v>
      </c>
      <c r="B90" s="20" t="s">
        <v>178</v>
      </c>
      <c r="C90" s="20" t="s">
        <v>162</v>
      </c>
      <c r="D90" t="s">
        <v>1362</v>
      </c>
      <c r="E90" t="s">
        <v>1364</v>
      </c>
      <c r="F90"/>
      <c r="I90" s="1" t="s">
        <v>998</v>
      </c>
      <c r="T90" s="117" t="s">
        <v>325</v>
      </c>
      <c r="U90" s="132" t="s">
        <v>326</v>
      </c>
      <c r="V90" s="38" t="s">
        <v>1028</v>
      </c>
      <c r="W90" s="133" t="s">
        <v>1013</v>
      </c>
      <c r="X90" s="134" t="s">
        <v>1038</v>
      </c>
      <c r="Y90" s="7"/>
      <c r="Z90" s="326" t="s">
        <v>2480</v>
      </c>
    </row>
    <row r="91" spans="1:26" ht="15" customHeight="1" x14ac:dyDescent="0.2">
      <c r="A91" s="20" t="str">
        <f t="shared" si="1"/>
        <v>貨2ガ3LF</v>
      </c>
      <c r="B91" s="20" t="s">
        <v>178</v>
      </c>
      <c r="C91" s="20" t="s">
        <v>162</v>
      </c>
      <c r="D91" t="s">
        <v>1016</v>
      </c>
      <c r="E91" t="s">
        <v>1365</v>
      </c>
      <c r="F91"/>
      <c r="I91" s="1" t="s">
        <v>1006</v>
      </c>
      <c r="T91" s="117" t="s">
        <v>325</v>
      </c>
      <c r="U91" s="132" t="s">
        <v>326</v>
      </c>
      <c r="V91" s="38" t="s">
        <v>1028</v>
      </c>
      <c r="W91" s="133" t="s">
        <v>1013</v>
      </c>
      <c r="X91" s="134" t="s">
        <v>1039</v>
      </c>
      <c r="Y91" s="7"/>
      <c r="Z91" s="326" t="s">
        <v>2481</v>
      </c>
    </row>
    <row r="92" spans="1:26" ht="15" customHeight="1" x14ac:dyDescent="0.2">
      <c r="A92" s="20" t="str">
        <f t="shared" si="1"/>
        <v>貨2ガ4BF</v>
      </c>
      <c r="B92" s="20" t="s">
        <v>178</v>
      </c>
      <c r="C92" s="20" t="s">
        <v>162</v>
      </c>
      <c r="D92" t="s">
        <v>1016</v>
      </c>
      <c r="E92" t="s">
        <v>1366</v>
      </c>
      <c r="F92"/>
      <c r="I92" s="1" t="s">
        <v>987</v>
      </c>
      <c r="T92" s="117" t="s">
        <v>325</v>
      </c>
      <c r="U92" s="132" t="s">
        <v>326</v>
      </c>
      <c r="V92" s="38" t="s">
        <v>1028</v>
      </c>
      <c r="W92" s="133" t="s">
        <v>1013</v>
      </c>
      <c r="X92" s="134" t="s">
        <v>1040</v>
      </c>
      <c r="Y92" s="7" t="s">
        <v>414</v>
      </c>
      <c r="Z92" s="326" t="s">
        <v>2482</v>
      </c>
    </row>
    <row r="93" spans="1:26" ht="15" customHeight="1" x14ac:dyDescent="0.2">
      <c r="A93" s="20" t="str">
        <f t="shared" si="1"/>
        <v>貨2ガ4AF</v>
      </c>
      <c r="B93" s="20" t="s">
        <v>178</v>
      </c>
      <c r="C93" s="20" t="s">
        <v>162</v>
      </c>
      <c r="D93" t="s">
        <v>1016</v>
      </c>
      <c r="E93" t="s">
        <v>1041</v>
      </c>
      <c r="F93"/>
      <c r="I93" s="1" t="s">
        <v>998</v>
      </c>
      <c r="T93" s="117" t="s">
        <v>325</v>
      </c>
      <c r="U93" s="132" t="s">
        <v>326</v>
      </c>
      <c r="V93" s="38" t="s">
        <v>1028</v>
      </c>
      <c r="W93" s="133" t="s">
        <v>1013</v>
      </c>
      <c r="X93" s="134" t="s">
        <v>1042</v>
      </c>
      <c r="Y93" s="7"/>
      <c r="Z93" s="326" t="s">
        <v>2480</v>
      </c>
    </row>
    <row r="94" spans="1:26" ht="15" customHeight="1" x14ac:dyDescent="0.2">
      <c r="A94" s="20" t="str">
        <f t="shared" si="1"/>
        <v>貨2ガ4LF</v>
      </c>
      <c r="B94" s="20" t="s">
        <v>178</v>
      </c>
      <c r="C94" s="20" t="s">
        <v>162</v>
      </c>
      <c r="D94" t="s">
        <v>1016</v>
      </c>
      <c r="E94" t="s">
        <v>1043</v>
      </c>
      <c r="F94"/>
      <c r="I94" s="1" t="s">
        <v>1006</v>
      </c>
      <c r="T94" s="117" t="s">
        <v>325</v>
      </c>
      <c r="U94" s="132" t="s">
        <v>326</v>
      </c>
      <c r="V94" s="38" t="s">
        <v>1028</v>
      </c>
      <c r="W94" s="133" t="s">
        <v>1013</v>
      </c>
      <c r="X94" s="134" t="s">
        <v>1044</v>
      </c>
      <c r="Y94" s="7"/>
      <c r="Z94" s="326" t="s">
        <v>2481</v>
      </c>
    </row>
    <row r="95" spans="1:26" ht="15" customHeight="1" x14ac:dyDescent="0.2">
      <c r="A95" s="20" t="str">
        <f t="shared" si="1"/>
        <v>貨2ガ5BF</v>
      </c>
      <c r="B95" s="20" t="s">
        <v>178</v>
      </c>
      <c r="C95" s="20" t="s">
        <v>162</v>
      </c>
      <c r="D95" t="s">
        <v>1016</v>
      </c>
      <c r="E95" t="s">
        <v>1045</v>
      </c>
      <c r="F95"/>
      <c r="I95" s="1" t="s">
        <v>992</v>
      </c>
      <c r="J95"/>
      <c r="T95" s="117" t="s">
        <v>325</v>
      </c>
      <c r="U95" s="132" t="s">
        <v>326</v>
      </c>
      <c r="V95" s="38" t="s">
        <v>1028</v>
      </c>
      <c r="W95" s="132" t="s">
        <v>1013</v>
      </c>
      <c r="X95" s="134" t="s">
        <v>1046</v>
      </c>
      <c r="Y95" s="7" t="s">
        <v>415</v>
      </c>
      <c r="Z95" s="326" t="s">
        <v>2484</v>
      </c>
    </row>
    <row r="96" spans="1:26" ht="15" customHeight="1" x14ac:dyDescent="0.2">
      <c r="A96" s="20" t="str">
        <f t="shared" si="1"/>
        <v>貨2ガ5AF</v>
      </c>
      <c r="B96" s="20" t="s">
        <v>178</v>
      </c>
      <c r="C96" s="20" t="s">
        <v>162</v>
      </c>
      <c r="D96" t="s">
        <v>1016</v>
      </c>
      <c r="E96" t="s">
        <v>1367</v>
      </c>
      <c r="F96"/>
      <c r="I96" s="1" t="s">
        <v>998</v>
      </c>
      <c r="J96"/>
      <c r="T96" s="117" t="s">
        <v>325</v>
      </c>
      <c r="U96" s="132" t="s">
        <v>326</v>
      </c>
      <c r="V96" s="38" t="s">
        <v>1028</v>
      </c>
      <c r="W96" s="132" t="s">
        <v>1013</v>
      </c>
      <c r="X96" s="134" t="s">
        <v>1047</v>
      </c>
      <c r="Y96" s="7"/>
      <c r="Z96" s="326" t="s">
        <v>2480</v>
      </c>
    </row>
    <row r="97" spans="1:26" ht="15" customHeight="1" x14ac:dyDescent="0.2">
      <c r="A97" s="20" t="str">
        <f t="shared" si="1"/>
        <v>貨2ガ5LF</v>
      </c>
      <c r="B97" s="20" t="s">
        <v>178</v>
      </c>
      <c r="C97" s="20" t="s">
        <v>162</v>
      </c>
      <c r="D97" t="s">
        <v>1016</v>
      </c>
      <c r="E97" t="s">
        <v>1048</v>
      </c>
      <c r="F97"/>
      <c r="I97" s="1" t="s">
        <v>1006</v>
      </c>
      <c r="J97"/>
      <c r="T97" s="117" t="s">
        <v>325</v>
      </c>
      <c r="U97" s="132" t="s">
        <v>326</v>
      </c>
      <c r="V97" s="38" t="s">
        <v>1028</v>
      </c>
      <c r="W97" s="133" t="s">
        <v>1013</v>
      </c>
      <c r="X97" s="134" t="s">
        <v>1049</v>
      </c>
      <c r="Y97" s="7"/>
      <c r="Z97" s="326" t="s">
        <v>2481</v>
      </c>
    </row>
    <row r="98" spans="1:26" ht="15" customHeight="1" x14ac:dyDescent="0.2">
      <c r="A98" s="20" t="str">
        <f t="shared" si="1"/>
        <v>貨2ガ6BF</v>
      </c>
      <c r="B98" s="20" t="s">
        <v>178</v>
      </c>
      <c r="C98" s="20" t="s">
        <v>162</v>
      </c>
      <c r="D98" t="s">
        <v>1016</v>
      </c>
      <c r="E98" t="s">
        <v>1368</v>
      </c>
      <c r="I98" s="1" t="s">
        <v>1050</v>
      </c>
      <c r="J98"/>
      <c r="T98" s="117" t="s">
        <v>325</v>
      </c>
      <c r="U98" s="132" t="s">
        <v>326</v>
      </c>
      <c r="V98" s="38" t="s">
        <v>1028</v>
      </c>
      <c r="W98" s="133" t="s">
        <v>1013</v>
      </c>
      <c r="X98" s="134" t="s">
        <v>1051</v>
      </c>
      <c r="Y98" s="7" t="s">
        <v>1025</v>
      </c>
      <c r="Z98" s="147" t="s">
        <v>2485</v>
      </c>
    </row>
    <row r="99" spans="1:26" ht="15" customHeight="1" x14ac:dyDescent="0.2">
      <c r="A99" s="20" t="str">
        <f t="shared" si="1"/>
        <v>貨2ガ6AF</v>
      </c>
      <c r="B99" s="20" t="s">
        <v>178</v>
      </c>
      <c r="C99" s="20" t="s">
        <v>162</v>
      </c>
      <c r="D99" t="s">
        <v>1016</v>
      </c>
      <c r="E99" t="s">
        <v>1369</v>
      </c>
      <c r="F99"/>
      <c r="I99" s="1" t="s">
        <v>998</v>
      </c>
      <c r="J99"/>
      <c r="T99" s="117" t="s">
        <v>325</v>
      </c>
      <c r="U99" s="132" t="s">
        <v>326</v>
      </c>
      <c r="V99" s="38" t="s">
        <v>1028</v>
      </c>
      <c r="W99" s="133" t="s">
        <v>1013</v>
      </c>
      <c r="X99" s="134" t="s">
        <v>1052</v>
      </c>
      <c r="Y99" s="7"/>
      <c r="Z99" s="326" t="s">
        <v>2480</v>
      </c>
    </row>
    <row r="100" spans="1:26" ht="15" customHeight="1" x14ac:dyDescent="0.2">
      <c r="A100" s="20" t="str">
        <f t="shared" si="1"/>
        <v>貨2ガ6LF</v>
      </c>
      <c r="B100" s="20" t="s">
        <v>178</v>
      </c>
      <c r="C100" s="20" t="s">
        <v>162</v>
      </c>
      <c r="D100" t="s">
        <v>1016</v>
      </c>
      <c r="E100" t="s">
        <v>1370</v>
      </c>
      <c r="F100"/>
      <c r="I100" s="1" t="s">
        <v>1006</v>
      </c>
      <c r="J100"/>
      <c r="T100" s="117" t="s">
        <v>325</v>
      </c>
      <c r="U100" s="132" t="s">
        <v>326</v>
      </c>
      <c r="V100" s="38" t="s">
        <v>1028</v>
      </c>
      <c r="W100" s="133" t="s">
        <v>1013</v>
      </c>
      <c r="X100" s="134" t="s">
        <v>1053</v>
      </c>
      <c r="Y100" s="7"/>
      <c r="Z100" s="326" t="s">
        <v>2481</v>
      </c>
    </row>
    <row r="101" spans="1:26" ht="15" customHeight="1" x14ac:dyDescent="0.2">
      <c r="A101" s="20" t="str">
        <f t="shared" si="1"/>
        <v>貨3ガ-</v>
      </c>
      <c r="B101" s="20" t="s">
        <v>190</v>
      </c>
      <c r="C101" s="20" t="s">
        <v>169</v>
      </c>
      <c r="D101" s="20" t="s">
        <v>633</v>
      </c>
      <c r="E101" s="20" t="s">
        <v>632</v>
      </c>
      <c r="I101" s="1" t="s">
        <v>962</v>
      </c>
      <c r="J101"/>
      <c r="T101" s="117" t="s">
        <v>325</v>
      </c>
      <c r="U101" s="132" t="s">
        <v>326</v>
      </c>
      <c r="V101" s="38" t="s">
        <v>1054</v>
      </c>
      <c r="W101" s="133" t="s">
        <v>633</v>
      </c>
      <c r="X101" s="134" t="s">
        <v>632</v>
      </c>
      <c r="Y101" s="7"/>
      <c r="Z101" s="147" t="s">
        <v>2479</v>
      </c>
    </row>
    <row r="102" spans="1:26" ht="15" customHeight="1" x14ac:dyDescent="0.2">
      <c r="A102" s="20" t="str">
        <f t="shared" si="1"/>
        <v>貨3ガJ</v>
      </c>
      <c r="B102" s="20" t="s">
        <v>190</v>
      </c>
      <c r="C102" s="20" t="s">
        <v>169</v>
      </c>
      <c r="D102" s="20" t="s">
        <v>636</v>
      </c>
      <c r="E102" s="20" t="s">
        <v>734</v>
      </c>
      <c r="I102" s="1" t="s">
        <v>962</v>
      </c>
      <c r="J102"/>
      <c r="T102" s="117" t="s">
        <v>325</v>
      </c>
      <c r="U102" s="132" t="s">
        <v>326</v>
      </c>
      <c r="V102" s="38" t="s">
        <v>1054</v>
      </c>
      <c r="W102" s="133" t="s">
        <v>636</v>
      </c>
      <c r="X102" s="134" t="s">
        <v>734</v>
      </c>
      <c r="Y102" s="7"/>
      <c r="Z102" s="147" t="s">
        <v>2479</v>
      </c>
    </row>
    <row r="103" spans="1:26" ht="15" customHeight="1" x14ac:dyDescent="0.2">
      <c r="A103" s="20" t="str">
        <f t="shared" si="1"/>
        <v>貨3ガM</v>
      </c>
      <c r="B103" s="20" t="s">
        <v>190</v>
      </c>
      <c r="C103" s="20" t="s">
        <v>169</v>
      </c>
      <c r="D103" s="20" t="s">
        <v>751</v>
      </c>
      <c r="E103" s="20" t="s">
        <v>752</v>
      </c>
      <c r="I103" s="1" t="s">
        <v>962</v>
      </c>
      <c r="T103" s="117" t="s">
        <v>325</v>
      </c>
      <c r="U103" s="132" t="s">
        <v>326</v>
      </c>
      <c r="V103" s="38" t="s">
        <v>1054</v>
      </c>
      <c r="W103" s="133" t="s">
        <v>751</v>
      </c>
      <c r="X103" s="134" t="s">
        <v>752</v>
      </c>
      <c r="Y103" s="7"/>
      <c r="Z103" s="147" t="s">
        <v>2479</v>
      </c>
    </row>
    <row r="104" spans="1:26" ht="15" customHeight="1" x14ac:dyDescent="0.2">
      <c r="A104" s="20" t="str">
        <f t="shared" si="1"/>
        <v>貨3ガT</v>
      </c>
      <c r="B104" s="20" t="s">
        <v>190</v>
      </c>
      <c r="C104" s="20" t="s">
        <v>169</v>
      </c>
      <c r="D104" s="20" t="s">
        <v>745</v>
      </c>
      <c r="E104" s="20" t="s">
        <v>746</v>
      </c>
      <c r="I104" s="1" t="s">
        <v>962</v>
      </c>
      <c r="J104"/>
      <c r="T104" s="117" t="s">
        <v>325</v>
      </c>
      <c r="U104" s="132" t="s">
        <v>326</v>
      </c>
      <c r="V104" s="38" t="s">
        <v>1054</v>
      </c>
      <c r="W104" s="133" t="s">
        <v>745</v>
      </c>
      <c r="X104" s="134" t="s">
        <v>746</v>
      </c>
      <c r="Y104" s="7"/>
      <c r="Z104" s="147" t="s">
        <v>2479</v>
      </c>
    </row>
    <row r="105" spans="1:26" ht="15" customHeight="1" x14ac:dyDescent="0.2">
      <c r="A105" s="20" t="str">
        <f t="shared" si="1"/>
        <v>貨3ガZ</v>
      </c>
      <c r="B105" s="20" t="s">
        <v>190</v>
      </c>
      <c r="C105" s="20" t="s">
        <v>169</v>
      </c>
      <c r="D105" s="20" t="s">
        <v>171</v>
      </c>
      <c r="E105" s="20" t="s">
        <v>753</v>
      </c>
      <c r="I105" s="1" t="s">
        <v>962</v>
      </c>
      <c r="T105" s="117" t="s">
        <v>325</v>
      </c>
      <c r="U105" s="132" t="s">
        <v>326</v>
      </c>
      <c r="V105" s="38" t="s">
        <v>1054</v>
      </c>
      <c r="W105" s="133" t="s">
        <v>171</v>
      </c>
      <c r="X105" s="134" t="s">
        <v>753</v>
      </c>
      <c r="Y105" s="7"/>
      <c r="Z105" s="147" t="s">
        <v>2479</v>
      </c>
    </row>
    <row r="106" spans="1:26" ht="15" customHeight="1" x14ac:dyDescent="0.2">
      <c r="A106" s="20" t="str">
        <f t="shared" si="1"/>
        <v>貨3ガGB</v>
      </c>
      <c r="B106" s="20" t="s">
        <v>190</v>
      </c>
      <c r="C106" s="20" t="s">
        <v>169</v>
      </c>
      <c r="D106" s="20" t="s">
        <v>172</v>
      </c>
      <c r="E106" s="20" t="s">
        <v>775</v>
      </c>
      <c r="I106" s="1" t="s">
        <v>962</v>
      </c>
      <c r="T106" s="117" t="s">
        <v>325</v>
      </c>
      <c r="U106" s="132" t="s">
        <v>326</v>
      </c>
      <c r="V106" s="38" t="s">
        <v>1054</v>
      </c>
      <c r="W106" s="133" t="s">
        <v>172</v>
      </c>
      <c r="X106" s="134" t="s">
        <v>775</v>
      </c>
      <c r="Y106" s="7"/>
      <c r="Z106" s="147" t="s">
        <v>2479</v>
      </c>
    </row>
    <row r="107" spans="1:26" ht="15" customHeight="1" x14ac:dyDescent="0.2">
      <c r="A107" s="20" t="str">
        <f t="shared" si="1"/>
        <v>貨3ガGE</v>
      </c>
      <c r="B107" s="20" t="s">
        <v>190</v>
      </c>
      <c r="C107" s="20" t="s">
        <v>169</v>
      </c>
      <c r="D107" s="20" t="s">
        <v>172</v>
      </c>
      <c r="E107" s="20" t="s">
        <v>777</v>
      </c>
      <c r="I107" s="1" t="s">
        <v>962</v>
      </c>
      <c r="T107" s="117" t="s">
        <v>325</v>
      </c>
      <c r="U107" s="132" t="s">
        <v>326</v>
      </c>
      <c r="V107" s="38" t="s">
        <v>1054</v>
      </c>
      <c r="W107" s="133" t="s">
        <v>172</v>
      </c>
      <c r="X107" s="134" t="s">
        <v>777</v>
      </c>
      <c r="Y107" s="7"/>
      <c r="Z107" s="147" t="s">
        <v>2479</v>
      </c>
    </row>
    <row r="108" spans="1:26" ht="15" customHeight="1" x14ac:dyDescent="0.2">
      <c r="A108" s="20" t="str">
        <f t="shared" si="1"/>
        <v>貨3ガHJ</v>
      </c>
      <c r="B108" s="20" t="s">
        <v>190</v>
      </c>
      <c r="C108" s="20" t="s">
        <v>169</v>
      </c>
      <c r="D108" s="20" t="s">
        <v>172</v>
      </c>
      <c r="E108" s="20" t="s">
        <v>785</v>
      </c>
      <c r="I108" s="1" t="s">
        <v>998</v>
      </c>
      <c r="J108" s="20" t="s">
        <v>1001</v>
      </c>
      <c r="T108" s="117" t="s">
        <v>325</v>
      </c>
      <c r="U108" s="132" t="s">
        <v>326</v>
      </c>
      <c r="V108" s="38" t="s">
        <v>1054</v>
      </c>
      <c r="W108" s="133" t="s">
        <v>172</v>
      </c>
      <c r="X108" s="134" t="s">
        <v>785</v>
      </c>
      <c r="Y108" s="7"/>
      <c r="Z108" s="326" t="s">
        <v>2480</v>
      </c>
    </row>
    <row r="109" spans="1:26" ht="15" customHeight="1" x14ac:dyDescent="0.2">
      <c r="A109" s="20" t="str">
        <f t="shared" si="1"/>
        <v>貨3ガGK</v>
      </c>
      <c r="B109" s="20" t="s">
        <v>190</v>
      </c>
      <c r="C109" s="20" t="s">
        <v>169</v>
      </c>
      <c r="D109" s="20" t="s">
        <v>748</v>
      </c>
      <c r="E109" s="20" t="s">
        <v>782</v>
      </c>
      <c r="I109" s="1" t="s">
        <v>962</v>
      </c>
      <c r="T109" s="117" t="s">
        <v>325</v>
      </c>
      <c r="U109" s="132" t="s">
        <v>326</v>
      </c>
      <c r="V109" s="38" t="s">
        <v>1054</v>
      </c>
      <c r="W109" s="133" t="s">
        <v>748</v>
      </c>
      <c r="X109" s="134" t="s">
        <v>782</v>
      </c>
      <c r="Y109" s="7"/>
      <c r="Z109" s="147" t="s">
        <v>2479</v>
      </c>
    </row>
    <row r="110" spans="1:26" ht="15" customHeight="1" x14ac:dyDescent="0.2">
      <c r="A110" s="20" t="str">
        <f t="shared" si="1"/>
        <v>貨3ガHQ</v>
      </c>
      <c r="B110" s="20" t="s">
        <v>190</v>
      </c>
      <c r="C110" s="20" t="s">
        <v>169</v>
      </c>
      <c r="D110" s="20" t="s">
        <v>748</v>
      </c>
      <c r="E110" s="20" t="s">
        <v>791</v>
      </c>
      <c r="I110" s="1" t="s">
        <v>998</v>
      </c>
      <c r="J110" s="20" t="s">
        <v>1001</v>
      </c>
      <c r="T110" s="117" t="s">
        <v>325</v>
      </c>
      <c r="U110" s="132" t="s">
        <v>326</v>
      </c>
      <c r="V110" s="38" t="s">
        <v>1054</v>
      </c>
      <c r="W110" s="133" t="s">
        <v>748</v>
      </c>
      <c r="X110" s="134" t="s">
        <v>791</v>
      </c>
      <c r="Y110" s="7"/>
      <c r="Z110" s="326" t="s">
        <v>2480</v>
      </c>
    </row>
    <row r="111" spans="1:26" ht="15" customHeight="1" x14ac:dyDescent="0.2">
      <c r="A111" s="20" t="str">
        <f t="shared" si="1"/>
        <v>貨3ガTC</v>
      </c>
      <c r="B111" s="20" t="s">
        <v>190</v>
      </c>
      <c r="C111" s="20" t="s">
        <v>169</v>
      </c>
      <c r="D111" s="20" t="s">
        <v>748</v>
      </c>
      <c r="E111" s="20" t="s">
        <v>804</v>
      </c>
      <c r="I111" s="1" t="s">
        <v>962</v>
      </c>
      <c r="J111" s="20" t="s">
        <v>1002</v>
      </c>
      <c r="T111" s="117" t="s">
        <v>325</v>
      </c>
      <c r="U111" s="132" t="s">
        <v>326</v>
      </c>
      <c r="V111" s="38" t="s">
        <v>1054</v>
      </c>
      <c r="W111" s="133" t="s">
        <v>748</v>
      </c>
      <c r="X111" s="134" t="s">
        <v>804</v>
      </c>
      <c r="Y111" s="7"/>
      <c r="Z111" s="326" t="s">
        <v>2108</v>
      </c>
    </row>
    <row r="112" spans="1:26" ht="15" customHeight="1" x14ac:dyDescent="0.2">
      <c r="A112" s="20" t="str">
        <f t="shared" si="1"/>
        <v>貨3ガXC</v>
      </c>
      <c r="B112" s="20" t="s">
        <v>190</v>
      </c>
      <c r="C112" s="20" t="s">
        <v>169</v>
      </c>
      <c r="D112" s="20" t="s">
        <v>748</v>
      </c>
      <c r="E112" s="20" t="s">
        <v>818</v>
      </c>
      <c r="I112" s="1" t="s">
        <v>998</v>
      </c>
      <c r="J112" s="20" t="s">
        <v>381</v>
      </c>
      <c r="T112" s="117" t="s">
        <v>325</v>
      </c>
      <c r="U112" s="132" t="s">
        <v>326</v>
      </c>
      <c r="V112" s="38" t="s">
        <v>1054</v>
      </c>
      <c r="W112" s="133" t="s">
        <v>748</v>
      </c>
      <c r="X112" s="134" t="s">
        <v>818</v>
      </c>
      <c r="Y112" s="7"/>
      <c r="Z112" s="326" t="s">
        <v>2480</v>
      </c>
    </row>
    <row r="113" spans="1:26" ht="15" customHeight="1" x14ac:dyDescent="0.2">
      <c r="A113" s="20" t="str">
        <f t="shared" si="1"/>
        <v>貨3ガLC</v>
      </c>
      <c r="B113" s="20" t="s">
        <v>190</v>
      </c>
      <c r="C113" s="20" t="s">
        <v>169</v>
      </c>
      <c r="D113" s="20" t="s">
        <v>748</v>
      </c>
      <c r="E113" s="20" t="s">
        <v>795</v>
      </c>
      <c r="I113" s="1" t="s">
        <v>962</v>
      </c>
      <c r="J113" s="20" t="s">
        <v>1003</v>
      </c>
      <c r="T113" s="117" t="s">
        <v>325</v>
      </c>
      <c r="U113" s="132" t="s">
        <v>326</v>
      </c>
      <c r="V113" s="38" t="s">
        <v>1054</v>
      </c>
      <c r="W113" s="133" t="s">
        <v>748</v>
      </c>
      <c r="X113" s="134" t="s">
        <v>795</v>
      </c>
      <c r="Y113" s="7"/>
      <c r="Z113" s="326" t="s">
        <v>2108</v>
      </c>
    </row>
    <row r="114" spans="1:26" ht="15" customHeight="1" x14ac:dyDescent="0.2">
      <c r="A114" s="20" t="str">
        <f t="shared" si="1"/>
        <v>貨3ガYC</v>
      </c>
      <c r="B114" s="20" t="s">
        <v>190</v>
      </c>
      <c r="C114" s="20" t="s">
        <v>169</v>
      </c>
      <c r="D114" s="20" t="s">
        <v>748</v>
      </c>
      <c r="E114" s="20" t="s">
        <v>822</v>
      </c>
      <c r="I114" s="1" t="s">
        <v>998</v>
      </c>
      <c r="J114" s="20" t="s">
        <v>382</v>
      </c>
      <c r="T114" s="117" t="s">
        <v>325</v>
      </c>
      <c r="U114" s="132" t="s">
        <v>326</v>
      </c>
      <c r="V114" s="38" t="s">
        <v>1054</v>
      </c>
      <c r="W114" s="133" t="s">
        <v>748</v>
      </c>
      <c r="X114" s="134" t="s">
        <v>822</v>
      </c>
      <c r="Y114" s="7"/>
      <c r="Z114" s="326" t="s">
        <v>2480</v>
      </c>
    </row>
    <row r="115" spans="1:26" ht="15" customHeight="1" x14ac:dyDescent="0.2">
      <c r="A115" s="20" t="str">
        <f t="shared" si="1"/>
        <v>貨3ガUC</v>
      </c>
      <c r="B115" s="20" t="s">
        <v>190</v>
      </c>
      <c r="C115" s="20" t="s">
        <v>169</v>
      </c>
      <c r="D115" s="20" t="s">
        <v>748</v>
      </c>
      <c r="E115" s="20" t="s">
        <v>811</v>
      </c>
      <c r="I115" s="1" t="s">
        <v>962</v>
      </c>
      <c r="J115" s="20" t="s">
        <v>1004</v>
      </c>
      <c r="T115" s="117" t="s">
        <v>325</v>
      </c>
      <c r="U115" s="132" t="s">
        <v>326</v>
      </c>
      <c r="V115" s="38" t="s">
        <v>1054</v>
      </c>
      <c r="W115" s="133" t="s">
        <v>748</v>
      </c>
      <c r="X115" s="134" t="s">
        <v>811</v>
      </c>
      <c r="Y115" s="7"/>
      <c r="Z115" s="326" t="s">
        <v>2108</v>
      </c>
    </row>
    <row r="116" spans="1:26" ht="15" customHeight="1" x14ac:dyDescent="0.2">
      <c r="A116" s="20" t="str">
        <f t="shared" si="1"/>
        <v>貨3ガZC</v>
      </c>
      <c r="B116" s="20" t="s">
        <v>190</v>
      </c>
      <c r="C116" s="20" t="s">
        <v>169</v>
      </c>
      <c r="D116" s="20" t="s">
        <v>748</v>
      </c>
      <c r="E116" s="20" t="s">
        <v>826</v>
      </c>
      <c r="I116" s="1" t="s">
        <v>998</v>
      </c>
      <c r="J116" s="20" t="s">
        <v>383</v>
      </c>
      <c r="T116" s="117" t="s">
        <v>325</v>
      </c>
      <c r="U116" s="132" t="s">
        <v>326</v>
      </c>
      <c r="V116" s="38" t="s">
        <v>1054</v>
      </c>
      <c r="W116" s="133" t="s">
        <v>748</v>
      </c>
      <c r="X116" s="134" t="s">
        <v>826</v>
      </c>
      <c r="Y116" s="7"/>
      <c r="Z116" s="326" t="s">
        <v>2480</v>
      </c>
    </row>
    <row r="117" spans="1:26" ht="15" customHeight="1" x14ac:dyDescent="0.2">
      <c r="A117" s="20" t="str">
        <f t="shared" si="1"/>
        <v>貨3ガABF</v>
      </c>
      <c r="B117" s="20" t="s">
        <v>190</v>
      </c>
      <c r="C117" s="20" t="s">
        <v>169</v>
      </c>
      <c r="D117" s="20" t="s">
        <v>156</v>
      </c>
      <c r="E117" s="20" t="s">
        <v>642</v>
      </c>
      <c r="I117" s="1" t="s">
        <v>962</v>
      </c>
      <c r="T117" s="117" t="s">
        <v>325</v>
      </c>
      <c r="U117" s="132" t="s">
        <v>326</v>
      </c>
      <c r="V117" s="38" t="s">
        <v>1054</v>
      </c>
      <c r="W117" s="133" t="s">
        <v>156</v>
      </c>
      <c r="X117" s="134" t="s">
        <v>642</v>
      </c>
      <c r="Y117" s="7"/>
      <c r="Z117" s="147" t="s">
        <v>2479</v>
      </c>
    </row>
    <row r="118" spans="1:26" ht="15" customHeight="1" x14ac:dyDescent="0.2">
      <c r="A118" s="20" t="str">
        <f t="shared" si="1"/>
        <v>貨3ガAAF</v>
      </c>
      <c r="B118" s="20" t="s">
        <v>190</v>
      </c>
      <c r="C118" s="20" t="s">
        <v>169</v>
      </c>
      <c r="D118" s="20" t="s">
        <v>156</v>
      </c>
      <c r="E118" s="20" t="s">
        <v>643</v>
      </c>
      <c r="I118" s="1" t="s">
        <v>998</v>
      </c>
      <c r="J118" s="20" t="s">
        <v>1001</v>
      </c>
      <c r="T118" s="117" t="s">
        <v>325</v>
      </c>
      <c r="U118" s="132" t="s">
        <v>326</v>
      </c>
      <c r="V118" s="38" t="s">
        <v>1054</v>
      </c>
      <c r="W118" s="133" t="s">
        <v>156</v>
      </c>
      <c r="X118" s="134" t="s">
        <v>643</v>
      </c>
      <c r="Y118" s="7"/>
      <c r="Z118" s="326" t="s">
        <v>2480</v>
      </c>
    </row>
    <row r="119" spans="1:26" ht="15" customHeight="1" x14ac:dyDescent="0.2">
      <c r="A119" s="20" t="str">
        <f t="shared" si="1"/>
        <v>貨3ガALF</v>
      </c>
      <c r="B119" s="20" t="s">
        <v>190</v>
      </c>
      <c r="C119" s="20" t="s">
        <v>169</v>
      </c>
      <c r="D119" s="20" t="s">
        <v>156</v>
      </c>
      <c r="E119" s="20" t="s">
        <v>1029</v>
      </c>
      <c r="I119" s="1" t="s">
        <v>1006</v>
      </c>
      <c r="T119" s="117" t="s">
        <v>325</v>
      </c>
      <c r="U119" s="132" t="s">
        <v>326</v>
      </c>
      <c r="V119" s="38" t="s">
        <v>1054</v>
      </c>
      <c r="W119" s="133" t="s">
        <v>156</v>
      </c>
      <c r="X119" s="134" t="s">
        <v>1029</v>
      </c>
      <c r="Y119" s="7"/>
      <c r="Z119" s="326" t="s">
        <v>2481</v>
      </c>
    </row>
    <row r="120" spans="1:26" ht="15" customHeight="1" x14ac:dyDescent="0.2">
      <c r="A120" s="20" t="str">
        <f t="shared" si="1"/>
        <v>貨3ガCAF</v>
      </c>
      <c r="B120" s="20" t="s">
        <v>190</v>
      </c>
      <c r="C120" s="20" t="s">
        <v>169</v>
      </c>
      <c r="D120" s="20" t="s">
        <v>156</v>
      </c>
      <c r="E120" s="20" t="s">
        <v>164</v>
      </c>
      <c r="I120" s="1" t="s">
        <v>998</v>
      </c>
      <c r="J120" s="20" t="s">
        <v>382</v>
      </c>
      <c r="T120" s="117" t="s">
        <v>325</v>
      </c>
      <c r="U120" s="132" t="s">
        <v>326</v>
      </c>
      <c r="V120" s="38" t="s">
        <v>1054</v>
      </c>
      <c r="W120" s="133" t="s">
        <v>156</v>
      </c>
      <c r="X120" s="134" t="s">
        <v>164</v>
      </c>
      <c r="Y120" s="7"/>
      <c r="Z120" s="326" t="s">
        <v>2480</v>
      </c>
    </row>
    <row r="121" spans="1:26" ht="15" customHeight="1" x14ac:dyDescent="0.2">
      <c r="A121" s="20" t="str">
        <f t="shared" si="1"/>
        <v>貨3ガCBF</v>
      </c>
      <c r="B121" s="20" t="s">
        <v>190</v>
      </c>
      <c r="C121" s="20" t="s">
        <v>169</v>
      </c>
      <c r="D121" t="s">
        <v>156</v>
      </c>
      <c r="E121" t="s">
        <v>165</v>
      </c>
      <c r="I121" s="1" t="s">
        <v>987</v>
      </c>
      <c r="J121" s="20" t="s">
        <v>1003</v>
      </c>
      <c r="T121" s="117" t="s">
        <v>325</v>
      </c>
      <c r="U121" s="132" t="s">
        <v>326</v>
      </c>
      <c r="V121" s="38" t="s">
        <v>1054</v>
      </c>
      <c r="W121" s="133" t="s">
        <v>156</v>
      </c>
      <c r="X121" s="134" t="s">
        <v>165</v>
      </c>
      <c r="Y121" s="7" t="s">
        <v>414</v>
      </c>
      <c r="Z121" s="326" t="s">
        <v>2486</v>
      </c>
    </row>
    <row r="122" spans="1:26" ht="15" customHeight="1" x14ac:dyDescent="0.2">
      <c r="A122" s="20" t="str">
        <f t="shared" si="1"/>
        <v>貨3ガCLF</v>
      </c>
      <c r="B122" s="20" t="s">
        <v>190</v>
      </c>
      <c r="C122" s="20" t="s">
        <v>169</v>
      </c>
      <c r="D122" t="s">
        <v>156</v>
      </c>
      <c r="E122" t="s">
        <v>1030</v>
      </c>
      <c r="I122" s="1" t="s">
        <v>1006</v>
      </c>
      <c r="J122"/>
      <c r="T122" s="117" t="s">
        <v>325</v>
      </c>
      <c r="U122" s="132" t="s">
        <v>326</v>
      </c>
      <c r="V122" s="38" t="s">
        <v>1054</v>
      </c>
      <c r="W122" s="133" t="s">
        <v>156</v>
      </c>
      <c r="X122" s="134" t="s">
        <v>1031</v>
      </c>
      <c r="Y122" s="7"/>
      <c r="Z122" s="326" t="s">
        <v>2481</v>
      </c>
    </row>
    <row r="123" spans="1:26" ht="15" customHeight="1" x14ac:dyDescent="0.2">
      <c r="A123" s="20" t="str">
        <f t="shared" si="1"/>
        <v>貨3ガDAF</v>
      </c>
      <c r="B123" s="20" t="s">
        <v>190</v>
      </c>
      <c r="C123" s="20" t="s">
        <v>169</v>
      </c>
      <c r="D123" t="s">
        <v>156</v>
      </c>
      <c r="E123" t="s">
        <v>166</v>
      </c>
      <c r="I123" s="1" t="s">
        <v>998</v>
      </c>
      <c r="J123" t="s">
        <v>383</v>
      </c>
      <c r="T123" s="117" t="s">
        <v>325</v>
      </c>
      <c r="U123" s="132" t="s">
        <v>326</v>
      </c>
      <c r="V123" s="38" t="s">
        <v>1054</v>
      </c>
      <c r="W123" s="133" t="s">
        <v>156</v>
      </c>
      <c r="X123" s="134" t="s">
        <v>166</v>
      </c>
      <c r="Y123" s="7"/>
      <c r="Z123" s="326" t="s">
        <v>2480</v>
      </c>
    </row>
    <row r="124" spans="1:26" ht="15" customHeight="1" x14ac:dyDescent="0.2">
      <c r="A124" s="20" t="str">
        <f t="shared" si="1"/>
        <v>貨3ガDBF</v>
      </c>
      <c r="B124" s="20" t="s">
        <v>190</v>
      </c>
      <c r="C124" s="20" t="s">
        <v>169</v>
      </c>
      <c r="D124" t="s">
        <v>156</v>
      </c>
      <c r="E124" t="s">
        <v>167</v>
      </c>
      <c r="I124" s="1" t="s">
        <v>992</v>
      </c>
      <c r="J124" t="s">
        <v>1004</v>
      </c>
      <c r="T124" s="117" t="s">
        <v>325</v>
      </c>
      <c r="U124" s="132" t="s">
        <v>326</v>
      </c>
      <c r="V124" s="38" t="s">
        <v>1054</v>
      </c>
      <c r="W124" s="133" t="s">
        <v>156</v>
      </c>
      <c r="X124" s="134" t="s">
        <v>167</v>
      </c>
      <c r="Y124" s="7" t="s">
        <v>415</v>
      </c>
      <c r="Z124" s="326" t="s">
        <v>2484</v>
      </c>
    </row>
    <row r="125" spans="1:26" ht="15" customHeight="1" x14ac:dyDescent="0.2">
      <c r="A125" s="20" t="str">
        <f t="shared" si="1"/>
        <v>貨3ガDLF</v>
      </c>
      <c r="B125" s="20" t="s">
        <v>190</v>
      </c>
      <c r="C125" s="20" t="s">
        <v>169</v>
      </c>
      <c r="D125" t="s">
        <v>156</v>
      </c>
      <c r="E125" t="s">
        <v>1032</v>
      </c>
      <c r="I125" s="1" t="s">
        <v>1006</v>
      </c>
      <c r="J125"/>
      <c r="T125" s="117" t="s">
        <v>325</v>
      </c>
      <c r="U125" s="132" t="s">
        <v>326</v>
      </c>
      <c r="V125" s="38" t="s">
        <v>1054</v>
      </c>
      <c r="W125" s="133" t="s">
        <v>156</v>
      </c>
      <c r="X125" s="134" t="s">
        <v>1032</v>
      </c>
      <c r="Y125" s="7"/>
      <c r="Z125" s="326" t="s">
        <v>2481</v>
      </c>
    </row>
    <row r="126" spans="1:26" ht="15" customHeight="1" x14ac:dyDescent="0.2">
      <c r="A126" s="20" t="str">
        <f t="shared" si="1"/>
        <v>貨3ガLBF</v>
      </c>
      <c r="B126" s="20" t="s">
        <v>190</v>
      </c>
      <c r="C126" s="20" t="s">
        <v>169</v>
      </c>
      <c r="D126" t="s">
        <v>394</v>
      </c>
      <c r="E126" t="s">
        <v>496</v>
      </c>
      <c r="I126" s="1" t="s">
        <v>962</v>
      </c>
      <c r="J126"/>
      <c r="T126" s="117" t="s">
        <v>325</v>
      </c>
      <c r="U126" s="132" t="s">
        <v>326</v>
      </c>
      <c r="V126" s="38" t="s">
        <v>1054</v>
      </c>
      <c r="W126" s="133" t="s">
        <v>394</v>
      </c>
      <c r="X126" s="134" t="s">
        <v>496</v>
      </c>
      <c r="Y126" s="7"/>
      <c r="Z126" s="147" t="s">
        <v>2479</v>
      </c>
    </row>
    <row r="127" spans="1:26" ht="15" customHeight="1" x14ac:dyDescent="0.2">
      <c r="A127" s="20" t="str">
        <f t="shared" si="1"/>
        <v>貨3ガLAF</v>
      </c>
      <c r="B127" s="20" t="s">
        <v>190</v>
      </c>
      <c r="C127" s="20" t="s">
        <v>169</v>
      </c>
      <c r="D127" t="s">
        <v>394</v>
      </c>
      <c r="E127" t="s">
        <v>492</v>
      </c>
      <c r="I127" s="1" t="s">
        <v>998</v>
      </c>
      <c r="J127" t="s">
        <v>1001</v>
      </c>
      <c r="T127" s="117" t="s">
        <v>325</v>
      </c>
      <c r="U127" s="132" t="s">
        <v>326</v>
      </c>
      <c r="V127" s="38" t="s">
        <v>1054</v>
      </c>
      <c r="W127" s="133" t="s">
        <v>394</v>
      </c>
      <c r="X127" s="134" t="s">
        <v>492</v>
      </c>
      <c r="Y127" s="7"/>
      <c r="Z127" s="326" t="s">
        <v>2480</v>
      </c>
    </row>
    <row r="128" spans="1:26" ht="15" customHeight="1" x14ac:dyDescent="0.2">
      <c r="A128" s="20" t="str">
        <f t="shared" si="1"/>
        <v>貨3ガLLF</v>
      </c>
      <c r="B128" s="20" t="s">
        <v>190</v>
      </c>
      <c r="C128" s="20" t="s">
        <v>169</v>
      </c>
      <c r="D128" s="20" t="s">
        <v>394</v>
      </c>
      <c r="E128" s="20" t="s">
        <v>1033</v>
      </c>
      <c r="I128" s="1" t="s">
        <v>1006</v>
      </c>
      <c r="T128" s="117" t="s">
        <v>325</v>
      </c>
      <c r="U128" s="132" t="s">
        <v>326</v>
      </c>
      <c r="V128" s="38" t="s">
        <v>1054</v>
      </c>
      <c r="W128" s="133" t="s">
        <v>394</v>
      </c>
      <c r="X128" s="134" t="s">
        <v>1033</v>
      </c>
      <c r="Y128" s="7"/>
      <c r="Z128" s="326" t="s">
        <v>2481</v>
      </c>
    </row>
    <row r="129" spans="1:26" ht="15" customHeight="1" x14ac:dyDescent="0.2">
      <c r="A129" s="20" t="str">
        <f t="shared" si="1"/>
        <v>貨3ガMBF</v>
      </c>
      <c r="B129" s="20" t="s">
        <v>190</v>
      </c>
      <c r="C129" s="20" t="s">
        <v>169</v>
      </c>
      <c r="D129" s="20" t="s">
        <v>394</v>
      </c>
      <c r="E129" s="20" t="s">
        <v>532</v>
      </c>
      <c r="I129" s="1" t="s">
        <v>987</v>
      </c>
      <c r="J129" s="20" t="s">
        <v>414</v>
      </c>
      <c r="T129" s="117" t="s">
        <v>325</v>
      </c>
      <c r="U129" s="132" t="s">
        <v>326</v>
      </c>
      <c r="V129" s="38" t="s">
        <v>1054</v>
      </c>
      <c r="W129" s="132" t="s">
        <v>394</v>
      </c>
      <c r="X129" s="134" t="s">
        <v>532</v>
      </c>
      <c r="Y129" s="7" t="s">
        <v>414</v>
      </c>
      <c r="Z129" s="326" t="s">
        <v>2482</v>
      </c>
    </row>
    <row r="130" spans="1:26" ht="15" customHeight="1" x14ac:dyDescent="0.2">
      <c r="A130" s="20" t="str">
        <f t="shared" si="1"/>
        <v>貨3ガMAF</v>
      </c>
      <c r="B130" s="20" t="s">
        <v>190</v>
      </c>
      <c r="C130" s="20" t="s">
        <v>169</v>
      </c>
      <c r="D130" s="20" t="s">
        <v>394</v>
      </c>
      <c r="E130" s="20" t="s">
        <v>528</v>
      </c>
      <c r="I130" s="1" t="s">
        <v>998</v>
      </c>
      <c r="J130" s="20" t="s">
        <v>397</v>
      </c>
      <c r="T130" s="117" t="s">
        <v>325</v>
      </c>
      <c r="U130" s="132" t="s">
        <v>326</v>
      </c>
      <c r="V130" s="38" t="s">
        <v>1054</v>
      </c>
      <c r="W130" s="132" t="s">
        <v>394</v>
      </c>
      <c r="X130" s="134" t="s">
        <v>528</v>
      </c>
      <c r="Y130" s="7"/>
      <c r="Z130" s="326" t="s">
        <v>2480</v>
      </c>
    </row>
    <row r="131" spans="1:26" ht="15" customHeight="1" x14ac:dyDescent="0.2">
      <c r="A131" s="20" t="str">
        <f t="shared" si="1"/>
        <v>貨3ガMLF</v>
      </c>
      <c r="B131" s="20" t="s">
        <v>190</v>
      </c>
      <c r="C131" s="20" t="s">
        <v>169</v>
      </c>
      <c r="D131" s="20" t="s">
        <v>394</v>
      </c>
      <c r="E131" s="20" t="s">
        <v>1034</v>
      </c>
      <c r="I131" s="1" t="s">
        <v>1006</v>
      </c>
      <c r="T131" s="117" t="s">
        <v>325</v>
      </c>
      <c r="U131" s="132" t="s">
        <v>326</v>
      </c>
      <c r="V131" s="38" t="s">
        <v>1054</v>
      </c>
      <c r="W131" s="133" t="s">
        <v>394</v>
      </c>
      <c r="X131" s="134" t="s">
        <v>1034</v>
      </c>
      <c r="Y131" s="7"/>
      <c r="Z131" s="326" t="s">
        <v>2481</v>
      </c>
    </row>
    <row r="132" spans="1:26" ht="15" customHeight="1" x14ac:dyDescent="0.2">
      <c r="A132" s="20" t="str">
        <f t="shared" si="1"/>
        <v>貨3ガRBF</v>
      </c>
      <c r="B132" s="20" t="s">
        <v>190</v>
      </c>
      <c r="C132" s="20" t="s">
        <v>169</v>
      </c>
      <c r="D132" s="20" t="s">
        <v>394</v>
      </c>
      <c r="E132" s="20" t="s">
        <v>580</v>
      </c>
      <c r="I132" s="1" t="s">
        <v>992</v>
      </c>
      <c r="J132" s="20" t="s">
        <v>415</v>
      </c>
      <c r="T132" s="117" t="s">
        <v>325</v>
      </c>
      <c r="U132" s="132" t="s">
        <v>326</v>
      </c>
      <c r="V132" s="38" t="s">
        <v>1054</v>
      </c>
      <c r="W132" s="133" t="s">
        <v>394</v>
      </c>
      <c r="X132" s="134" t="s">
        <v>580</v>
      </c>
      <c r="Y132" s="7" t="s">
        <v>415</v>
      </c>
      <c r="Z132" s="326" t="s">
        <v>2484</v>
      </c>
    </row>
    <row r="133" spans="1:26" ht="15" customHeight="1" x14ac:dyDescent="0.2">
      <c r="A133" s="20" t="str">
        <f t="shared" ref="A133:A196" si="2">CONCATENATE(C133,E133)</f>
        <v>貨3ガRAF</v>
      </c>
      <c r="B133" s="20" t="s">
        <v>190</v>
      </c>
      <c r="C133" s="20" t="s">
        <v>169</v>
      </c>
      <c r="D133" s="20" t="s">
        <v>394</v>
      </c>
      <c r="E133" s="20" t="s">
        <v>576</v>
      </c>
      <c r="I133" s="1" t="s">
        <v>998</v>
      </c>
      <c r="J133" s="20" t="s">
        <v>398</v>
      </c>
      <c r="T133" s="117" t="s">
        <v>325</v>
      </c>
      <c r="U133" s="132" t="s">
        <v>326</v>
      </c>
      <c r="V133" s="38" t="s">
        <v>1054</v>
      </c>
      <c r="W133" s="133" t="s">
        <v>394</v>
      </c>
      <c r="X133" s="134" t="s">
        <v>576</v>
      </c>
      <c r="Y133" s="7"/>
      <c r="Z133" s="326" t="s">
        <v>2480</v>
      </c>
    </row>
    <row r="134" spans="1:26" ht="15" customHeight="1" x14ac:dyDescent="0.2">
      <c r="A134" s="20" t="str">
        <f t="shared" si="2"/>
        <v>貨3ガRLF</v>
      </c>
      <c r="B134" s="20" t="s">
        <v>190</v>
      </c>
      <c r="C134" s="20" t="s">
        <v>169</v>
      </c>
      <c r="D134" s="20" t="s">
        <v>394</v>
      </c>
      <c r="E134" s="20" t="s">
        <v>1035</v>
      </c>
      <c r="I134" s="1" t="s">
        <v>1006</v>
      </c>
      <c r="T134" s="117" t="s">
        <v>325</v>
      </c>
      <c r="U134" s="132" t="s">
        <v>326</v>
      </c>
      <c r="V134" s="38" t="s">
        <v>1054</v>
      </c>
      <c r="W134" s="133" t="s">
        <v>394</v>
      </c>
      <c r="X134" s="134" t="s">
        <v>1035</v>
      </c>
      <c r="Y134" s="7"/>
      <c r="Z134" s="326" t="s">
        <v>2481</v>
      </c>
    </row>
    <row r="135" spans="1:26" ht="15" customHeight="1" x14ac:dyDescent="0.2">
      <c r="A135" s="20" t="str">
        <f t="shared" si="2"/>
        <v>貨3ガQBF</v>
      </c>
      <c r="B135" s="20" t="s">
        <v>190</v>
      </c>
      <c r="C135" s="20" t="s">
        <v>169</v>
      </c>
      <c r="D135" s="20" t="s">
        <v>394</v>
      </c>
      <c r="E135" s="20" t="s">
        <v>268</v>
      </c>
      <c r="I135" s="1" t="s">
        <v>962</v>
      </c>
      <c r="J135" s="20" t="s">
        <v>1002</v>
      </c>
      <c r="T135" s="117" t="s">
        <v>325</v>
      </c>
      <c r="U135" s="132" t="s">
        <v>326</v>
      </c>
      <c r="V135" s="38" t="s">
        <v>1054</v>
      </c>
      <c r="W135" s="133" t="s">
        <v>394</v>
      </c>
      <c r="X135" s="134" t="s">
        <v>268</v>
      </c>
      <c r="Y135" s="7"/>
      <c r="Z135" s="326" t="s">
        <v>2108</v>
      </c>
    </row>
    <row r="136" spans="1:26" ht="15" customHeight="1" x14ac:dyDescent="0.2">
      <c r="A136" s="20" t="str">
        <f t="shared" si="2"/>
        <v>貨3ガQAF</v>
      </c>
      <c r="B136" s="20" t="s">
        <v>190</v>
      </c>
      <c r="C136" s="20" t="s">
        <v>169</v>
      </c>
      <c r="D136" s="20" t="s">
        <v>394</v>
      </c>
      <c r="E136" s="20" t="s">
        <v>264</v>
      </c>
      <c r="I136" s="1" t="s">
        <v>998</v>
      </c>
      <c r="J136" s="20" t="s">
        <v>381</v>
      </c>
      <c r="T136" s="117" t="s">
        <v>325</v>
      </c>
      <c r="U136" s="132" t="s">
        <v>326</v>
      </c>
      <c r="V136" s="38" t="s">
        <v>1054</v>
      </c>
      <c r="W136" s="133" t="s">
        <v>394</v>
      </c>
      <c r="X136" s="134" t="s">
        <v>264</v>
      </c>
      <c r="Y136" s="7"/>
      <c r="Z136" s="326" t="s">
        <v>2480</v>
      </c>
    </row>
    <row r="137" spans="1:26" ht="15" customHeight="1" x14ac:dyDescent="0.2">
      <c r="A137" s="20" t="str">
        <f t="shared" si="2"/>
        <v>貨3ガQLF</v>
      </c>
      <c r="B137" s="20" t="s">
        <v>190</v>
      </c>
      <c r="C137" s="20" t="s">
        <v>169</v>
      </c>
      <c r="D137" s="20" t="s">
        <v>394</v>
      </c>
      <c r="E137" s="20" t="s">
        <v>1036</v>
      </c>
      <c r="I137" s="1" t="s">
        <v>1006</v>
      </c>
      <c r="T137" s="117" t="s">
        <v>325</v>
      </c>
      <c r="U137" s="132" t="s">
        <v>326</v>
      </c>
      <c r="V137" s="38" t="s">
        <v>1054</v>
      </c>
      <c r="W137" s="133" t="s">
        <v>394</v>
      </c>
      <c r="X137" s="134" t="s">
        <v>1036</v>
      </c>
      <c r="Y137" s="7"/>
      <c r="Z137" s="326" t="s">
        <v>2481</v>
      </c>
    </row>
    <row r="138" spans="1:26" ht="15" customHeight="1" x14ac:dyDescent="0.2">
      <c r="A138" s="20" t="str">
        <f t="shared" si="2"/>
        <v>貨3ガ3BF</v>
      </c>
      <c r="B138" s="20" t="s">
        <v>190</v>
      </c>
      <c r="C138" s="20" t="s">
        <v>169</v>
      </c>
      <c r="D138" s="20" t="s">
        <v>1013</v>
      </c>
      <c r="E138" s="20" t="s">
        <v>1037</v>
      </c>
      <c r="I138" s="1" t="s">
        <v>962</v>
      </c>
      <c r="T138" s="117" t="s">
        <v>325</v>
      </c>
      <c r="U138" s="132" t="s">
        <v>326</v>
      </c>
      <c r="V138" s="38" t="s">
        <v>1054</v>
      </c>
      <c r="W138" s="133" t="s">
        <v>1013</v>
      </c>
      <c r="X138" s="134" t="s">
        <v>1037</v>
      </c>
      <c r="Y138" s="7"/>
      <c r="Z138" s="147" t="s">
        <v>2479</v>
      </c>
    </row>
    <row r="139" spans="1:26" ht="15" customHeight="1" x14ac:dyDescent="0.2">
      <c r="A139" s="20" t="str">
        <f t="shared" si="2"/>
        <v>貨3ガ3AF</v>
      </c>
      <c r="B139" s="20" t="s">
        <v>190</v>
      </c>
      <c r="C139" s="20" t="s">
        <v>169</v>
      </c>
      <c r="D139" s="20" t="s">
        <v>1013</v>
      </c>
      <c r="E139" s="20" t="s">
        <v>1038</v>
      </c>
      <c r="I139" s="1" t="s">
        <v>998</v>
      </c>
      <c r="T139" s="117" t="s">
        <v>325</v>
      </c>
      <c r="U139" s="132" t="s">
        <v>326</v>
      </c>
      <c r="V139" s="132" t="s">
        <v>1054</v>
      </c>
      <c r="W139" s="133" t="s">
        <v>1013</v>
      </c>
      <c r="X139" s="134" t="s">
        <v>1038</v>
      </c>
      <c r="Y139" s="7"/>
      <c r="Z139" s="326" t="s">
        <v>2480</v>
      </c>
    </row>
    <row r="140" spans="1:26" ht="15" customHeight="1" x14ac:dyDescent="0.2">
      <c r="A140" s="20" t="str">
        <f t="shared" si="2"/>
        <v>貨3ガ3LF</v>
      </c>
      <c r="B140" s="20" t="s">
        <v>190</v>
      </c>
      <c r="C140" s="20" t="s">
        <v>169</v>
      </c>
      <c r="D140" s="20" t="s">
        <v>1013</v>
      </c>
      <c r="E140" s="20" t="s">
        <v>1039</v>
      </c>
      <c r="I140" s="1" t="s">
        <v>1006</v>
      </c>
      <c r="T140" s="117" t="s">
        <v>325</v>
      </c>
      <c r="U140" s="132" t="s">
        <v>326</v>
      </c>
      <c r="V140" s="132" t="s">
        <v>1054</v>
      </c>
      <c r="W140" s="133" t="s">
        <v>1013</v>
      </c>
      <c r="X140" s="134" t="s">
        <v>1039</v>
      </c>
      <c r="Y140" s="7"/>
      <c r="Z140" s="326" t="s">
        <v>2481</v>
      </c>
    </row>
    <row r="141" spans="1:26" ht="15" customHeight="1" x14ac:dyDescent="0.2">
      <c r="A141" s="20" t="str">
        <f t="shared" si="2"/>
        <v>貨3ガ4BF</v>
      </c>
      <c r="B141" s="20" t="s">
        <v>190</v>
      </c>
      <c r="C141" s="20" t="s">
        <v>169</v>
      </c>
      <c r="D141" s="20" t="s">
        <v>1013</v>
      </c>
      <c r="E141" s="20" t="s">
        <v>1040</v>
      </c>
      <c r="I141" s="1" t="s">
        <v>987</v>
      </c>
      <c r="T141" s="117" t="s">
        <v>325</v>
      </c>
      <c r="U141" s="132" t="s">
        <v>326</v>
      </c>
      <c r="V141" s="132" t="s">
        <v>1054</v>
      </c>
      <c r="W141" s="133" t="s">
        <v>1013</v>
      </c>
      <c r="X141" s="134" t="s">
        <v>1040</v>
      </c>
      <c r="Y141" s="7" t="s">
        <v>414</v>
      </c>
      <c r="Z141" s="326" t="s">
        <v>2482</v>
      </c>
    </row>
    <row r="142" spans="1:26" ht="15" customHeight="1" x14ac:dyDescent="0.2">
      <c r="A142" s="20" t="str">
        <f t="shared" si="2"/>
        <v>貨3ガ4AF</v>
      </c>
      <c r="B142" s="20" t="s">
        <v>190</v>
      </c>
      <c r="C142" s="20" t="s">
        <v>169</v>
      </c>
      <c r="D142" s="20" t="s">
        <v>1013</v>
      </c>
      <c r="E142" s="20" t="s">
        <v>1042</v>
      </c>
      <c r="I142" s="1" t="s">
        <v>998</v>
      </c>
      <c r="T142" s="117" t="s">
        <v>325</v>
      </c>
      <c r="U142" s="132" t="s">
        <v>326</v>
      </c>
      <c r="V142" s="132" t="s">
        <v>1054</v>
      </c>
      <c r="W142" s="133" t="s">
        <v>1013</v>
      </c>
      <c r="X142" s="134" t="s">
        <v>1042</v>
      </c>
      <c r="Y142" s="7"/>
      <c r="Z142" s="326" t="s">
        <v>2480</v>
      </c>
    </row>
    <row r="143" spans="1:26" ht="15" customHeight="1" x14ac:dyDescent="0.2">
      <c r="A143" s="20" t="str">
        <f t="shared" si="2"/>
        <v>貨3ガ4LF</v>
      </c>
      <c r="B143" s="20" t="s">
        <v>190</v>
      </c>
      <c r="C143" s="20" t="s">
        <v>169</v>
      </c>
      <c r="D143" s="20" t="s">
        <v>1013</v>
      </c>
      <c r="E143" s="20" t="s">
        <v>1044</v>
      </c>
      <c r="I143" s="1" t="s">
        <v>1006</v>
      </c>
      <c r="T143" s="117" t="s">
        <v>325</v>
      </c>
      <c r="U143" s="132" t="s">
        <v>326</v>
      </c>
      <c r="V143" s="132" t="s">
        <v>1054</v>
      </c>
      <c r="W143" s="133" t="s">
        <v>1013</v>
      </c>
      <c r="X143" s="134" t="s">
        <v>1044</v>
      </c>
      <c r="Y143" s="7"/>
      <c r="Z143" s="326" t="s">
        <v>2481</v>
      </c>
    </row>
    <row r="144" spans="1:26" ht="15" customHeight="1" x14ac:dyDescent="0.2">
      <c r="A144" s="20" t="str">
        <f t="shared" si="2"/>
        <v>貨3ガ5BF</v>
      </c>
      <c r="B144" s="20" t="s">
        <v>190</v>
      </c>
      <c r="C144" s="20" t="s">
        <v>169</v>
      </c>
      <c r="D144" s="20" t="s">
        <v>1013</v>
      </c>
      <c r="E144" s="20" t="s">
        <v>1046</v>
      </c>
      <c r="I144" s="1" t="s">
        <v>992</v>
      </c>
      <c r="T144" s="117" t="s">
        <v>325</v>
      </c>
      <c r="U144" s="132" t="s">
        <v>326</v>
      </c>
      <c r="V144" s="132" t="s">
        <v>1054</v>
      </c>
      <c r="W144" s="133" t="s">
        <v>1013</v>
      </c>
      <c r="X144" s="134" t="s">
        <v>1046</v>
      </c>
      <c r="Y144" s="7" t="s">
        <v>415</v>
      </c>
      <c r="Z144" s="326" t="s">
        <v>2484</v>
      </c>
    </row>
    <row r="145" spans="1:26" ht="15" customHeight="1" x14ac:dyDescent="0.2">
      <c r="A145" s="20" t="str">
        <f t="shared" si="2"/>
        <v>貨3ガ5AF</v>
      </c>
      <c r="B145" s="20" t="s">
        <v>190</v>
      </c>
      <c r="C145" s="20" t="s">
        <v>169</v>
      </c>
      <c r="D145" s="20" t="s">
        <v>1013</v>
      </c>
      <c r="E145" s="20" t="s">
        <v>1047</v>
      </c>
      <c r="I145" s="1" t="s">
        <v>998</v>
      </c>
      <c r="T145" s="117" t="s">
        <v>325</v>
      </c>
      <c r="U145" s="132" t="s">
        <v>326</v>
      </c>
      <c r="V145" s="132" t="s">
        <v>1054</v>
      </c>
      <c r="W145" s="133" t="s">
        <v>1013</v>
      </c>
      <c r="X145" s="134" t="s">
        <v>1047</v>
      </c>
      <c r="Y145" s="7"/>
      <c r="Z145" s="326" t="s">
        <v>2480</v>
      </c>
    </row>
    <row r="146" spans="1:26" ht="15" customHeight="1" x14ac:dyDescent="0.2">
      <c r="A146" s="20" t="str">
        <f t="shared" si="2"/>
        <v>貨3ガ5LF</v>
      </c>
      <c r="B146" s="20" t="s">
        <v>190</v>
      </c>
      <c r="C146" s="20" t="s">
        <v>169</v>
      </c>
      <c r="D146" s="20" t="s">
        <v>1013</v>
      </c>
      <c r="E146" s="20" t="s">
        <v>1049</v>
      </c>
      <c r="I146" s="1" t="s">
        <v>1006</v>
      </c>
      <c r="T146" s="117" t="s">
        <v>325</v>
      </c>
      <c r="U146" s="132" t="s">
        <v>326</v>
      </c>
      <c r="V146" s="132" t="s">
        <v>1054</v>
      </c>
      <c r="W146" s="133" t="s">
        <v>1013</v>
      </c>
      <c r="X146" s="134" t="s">
        <v>1049</v>
      </c>
      <c r="Y146" s="7"/>
      <c r="Z146" s="326" t="s">
        <v>2481</v>
      </c>
    </row>
    <row r="147" spans="1:26" ht="15" customHeight="1" x14ac:dyDescent="0.2">
      <c r="A147" s="20" t="str">
        <f t="shared" si="2"/>
        <v>貨3ガ6BF</v>
      </c>
      <c r="B147" s="20" t="s">
        <v>190</v>
      </c>
      <c r="C147" s="20" t="s">
        <v>169</v>
      </c>
      <c r="D147" s="20" t="s">
        <v>1013</v>
      </c>
      <c r="E147" s="20" t="s">
        <v>1051</v>
      </c>
      <c r="I147" s="1" t="s">
        <v>1050</v>
      </c>
      <c r="T147" s="117" t="s">
        <v>325</v>
      </c>
      <c r="U147" s="132" t="s">
        <v>326</v>
      </c>
      <c r="V147" s="132" t="s">
        <v>1054</v>
      </c>
      <c r="W147" s="133" t="s">
        <v>1013</v>
      </c>
      <c r="X147" s="134" t="s">
        <v>1051</v>
      </c>
      <c r="Y147" s="7" t="s">
        <v>1025</v>
      </c>
      <c r="Z147" s="147" t="s">
        <v>2485</v>
      </c>
    </row>
    <row r="148" spans="1:26" ht="15" customHeight="1" x14ac:dyDescent="0.2">
      <c r="A148" s="20" t="str">
        <f t="shared" si="2"/>
        <v>貨3ガ6AF</v>
      </c>
      <c r="B148" s="20" t="s">
        <v>190</v>
      </c>
      <c r="C148" s="20" t="s">
        <v>169</v>
      </c>
      <c r="D148" s="20" t="s">
        <v>1013</v>
      </c>
      <c r="E148" s="20" t="s">
        <v>1052</v>
      </c>
      <c r="I148" s="1" t="s">
        <v>998</v>
      </c>
      <c r="T148" s="117" t="s">
        <v>325</v>
      </c>
      <c r="U148" s="132" t="s">
        <v>326</v>
      </c>
      <c r="V148" s="132" t="s">
        <v>1054</v>
      </c>
      <c r="W148" s="133" t="s">
        <v>1013</v>
      </c>
      <c r="X148" s="134" t="s">
        <v>1052</v>
      </c>
      <c r="Y148" s="7"/>
      <c r="Z148" s="326" t="s">
        <v>2480</v>
      </c>
    </row>
    <row r="149" spans="1:26" ht="15" customHeight="1" x14ac:dyDescent="0.2">
      <c r="A149" s="20" t="str">
        <f t="shared" si="2"/>
        <v>貨3ガ6LF</v>
      </c>
      <c r="B149" s="20" t="s">
        <v>190</v>
      </c>
      <c r="C149" s="20" t="s">
        <v>169</v>
      </c>
      <c r="D149" s="20" t="s">
        <v>1013</v>
      </c>
      <c r="E149" s="20" t="s">
        <v>1053</v>
      </c>
      <c r="I149" s="1" t="s">
        <v>1006</v>
      </c>
      <c r="T149" s="117" t="s">
        <v>325</v>
      </c>
      <c r="U149" s="132" t="s">
        <v>326</v>
      </c>
      <c r="V149" s="132" t="s">
        <v>1054</v>
      </c>
      <c r="W149" s="133" t="s">
        <v>1013</v>
      </c>
      <c r="X149" s="134" t="s">
        <v>1053</v>
      </c>
      <c r="Y149" s="7"/>
      <c r="Z149" s="326" t="s">
        <v>2481</v>
      </c>
    </row>
    <row r="150" spans="1:26" ht="15" customHeight="1" x14ac:dyDescent="0.2">
      <c r="A150" s="20" t="str">
        <f t="shared" si="2"/>
        <v>貨4ガ-</v>
      </c>
      <c r="B150" s="20" t="s">
        <v>191</v>
      </c>
      <c r="C150" s="20" t="s">
        <v>173</v>
      </c>
      <c r="D150" s="20" t="s">
        <v>633</v>
      </c>
      <c r="E150" s="20" t="s">
        <v>632</v>
      </c>
      <c r="I150" s="1" t="s">
        <v>962</v>
      </c>
      <c r="T150" s="117" t="s">
        <v>325</v>
      </c>
      <c r="U150" s="132" t="s">
        <v>326</v>
      </c>
      <c r="V150" s="132" t="s">
        <v>1055</v>
      </c>
      <c r="W150" s="133" t="s">
        <v>633</v>
      </c>
      <c r="X150" s="134" t="s">
        <v>632</v>
      </c>
      <c r="Y150" s="7"/>
      <c r="Z150" s="147" t="s">
        <v>2479</v>
      </c>
    </row>
    <row r="151" spans="1:26" ht="15" customHeight="1" x14ac:dyDescent="0.2">
      <c r="A151" s="20" t="str">
        <f t="shared" si="2"/>
        <v>貨4ガJ</v>
      </c>
      <c r="B151" s="20" t="s">
        <v>191</v>
      </c>
      <c r="C151" s="20" t="s">
        <v>173</v>
      </c>
      <c r="D151" s="20" t="s">
        <v>636</v>
      </c>
      <c r="E151" s="20" t="s">
        <v>734</v>
      </c>
      <c r="I151" s="1" t="s">
        <v>962</v>
      </c>
      <c r="T151" s="117" t="s">
        <v>325</v>
      </c>
      <c r="U151" s="132" t="s">
        <v>326</v>
      </c>
      <c r="V151" s="132" t="s">
        <v>1055</v>
      </c>
      <c r="W151" s="133" t="s">
        <v>636</v>
      </c>
      <c r="X151" s="134" t="s">
        <v>734</v>
      </c>
      <c r="Y151" s="7"/>
      <c r="Z151" s="147" t="s">
        <v>2479</v>
      </c>
    </row>
    <row r="152" spans="1:26" ht="15" customHeight="1" x14ac:dyDescent="0.2">
      <c r="A152" s="20" t="str">
        <f t="shared" si="2"/>
        <v>貨4ガM</v>
      </c>
      <c r="B152" s="20" t="s">
        <v>191</v>
      </c>
      <c r="C152" s="20" t="s">
        <v>173</v>
      </c>
      <c r="D152" s="20" t="s">
        <v>751</v>
      </c>
      <c r="E152" s="20" t="s">
        <v>752</v>
      </c>
      <c r="I152" s="1" t="s">
        <v>962</v>
      </c>
      <c r="T152" s="117" t="s">
        <v>325</v>
      </c>
      <c r="U152" s="132" t="s">
        <v>326</v>
      </c>
      <c r="V152" s="132" t="s">
        <v>1055</v>
      </c>
      <c r="W152" s="133" t="s">
        <v>751</v>
      </c>
      <c r="X152" s="134" t="s">
        <v>752</v>
      </c>
      <c r="Y152" s="7"/>
      <c r="Z152" s="147" t="s">
        <v>2479</v>
      </c>
    </row>
    <row r="153" spans="1:26" ht="15" customHeight="1" x14ac:dyDescent="0.2">
      <c r="A153" s="20" t="str">
        <f t="shared" si="2"/>
        <v>貨4ガT</v>
      </c>
      <c r="B153" s="20" t="s">
        <v>191</v>
      </c>
      <c r="C153" s="20" t="s">
        <v>173</v>
      </c>
      <c r="D153" s="20" t="s">
        <v>745</v>
      </c>
      <c r="E153" s="20" t="s">
        <v>746</v>
      </c>
      <c r="I153" s="1" t="s">
        <v>962</v>
      </c>
      <c r="T153" s="117" t="s">
        <v>325</v>
      </c>
      <c r="U153" s="132" t="s">
        <v>326</v>
      </c>
      <c r="V153" s="132" t="s">
        <v>1055</v>
      </c>
      <c r="W153" s="133" t="s">
        <v>745</v>
      </c>
      <c r="X153" s="134" t="s">
        <v>746</v>
      </c>
      <c r="Y153" s="7"/>
      <c r="Z153" s="147" t="s">
        <v>2479</v>
      </c>
    </row>
    <row r="154" spans="1:26" ht="15" customHeight="1" x14ac:dyDescent="0.2">
      <c r="A154" s="20" t="str">
        <f t="shared" si="2"/>
        <v>貨4ガZ</v>
      </c>
      <c r="B154" s="20" t="s">
        <v>191</v>
      </c>
      <c r="C154" s="20" t="s">
        <v>173</v>
      </c>
      <c r="D154" s="20" t="s">
        <v>171</v>
      </c>
      <c r="E154" s="20" t="s">
        <v>753</v>
      </c>
      <c r="I154" s="1" t="s">
        <v>962</v>
      </c>
      <c r="T154" s="117" t="s">
        <v>325</v>
      </c>
      <c r="U154" s="132" t="s">
        <v>326</v>
      </c>
      <c r="V154" s="132" t="s">
        <v>1055</v>
      </c>
      <c r="W154" s="133" t="s">
        <v>171</v>
      </c>
      <c r="X154" s="134" t="s">
        <v>753</v>
      </c>
      <c r="Y154" s="7"/>
      <c r="Z154" s="147" t="s">
        <v>2479</v>
      </c>
    </row>
    <row r="155" spans="1:26" ht="15" customHeight="1" x14ac:dyDescent="0.2">
      <c r="A155" s="20" t="str">
        <f t="shared" si="2"/>
        <v>貨4ガGB</v>
      </c>
      <c r="B155" s="20" t="s">
        <v>191</v>
      </c>
      <c r="C155" s="20" t="s">
        <v>173</v>
      </c>
      <c r="D155" s="20" t="s">
        <v>172</v>
      </c>
      <c r="E155" s="20" t="s">
        <v>775</v>
      </c>
      <c r="I155" s="1" t="s">
        <v>962</v>
      </c>
      <c r="T155" s="117" t="s">
        <v>325</v>
      </c>
      <c r="U155" s="132" t="s">
        <v>326</v>
      </c>
      <c r="V155" s="132" t="s">
        <v>1055</v>
      </c>
      <c r="W155" s="133" t="s">
        <v>172</v>
      </c>
      <c r="X155" s="134" t="s">
        <v>775</v>
      </c>
      <c r="Y155" s="7"/>
      <c r="Z155" s="147" t="s">
        <v>2479</v>
      </c>
    </row>
    <row r="156" spans="1:26" ht="15" customHeight="1" x14ac:dyDescent="0.2">
      <c r="A156" s="20" t="str">
        <f t="shared" si="2"/>
        <v>貨4ガGE</v>
      </c>
      <c r="B156" s="20" t="s">
        <v>191</v>
      </c>
      <c r="C156" s="20" t="s">
        <v>173</v>
      </c>
      <c r="D156" s="20" t="s">
        <v>172</v>
      </c>
      <c r="E156" s="20" t="s">
        <v>777</v>
      </c>
      <c r="I156" s="1" t="s">
        <v>962</v>
      </c>
      <c r="T156" s="117" t="s">
        <v>325</v>
      </c>
      <c r="U156" s="132" t="s">
        <v>326</v>
      </c>
      <c r="V156" s="132" t="s">
        <v>1055</v>
      </c>
      <c r="W156" s="133" t="s">
        <v>172</v>
      </c>
      <c r="X156" s="134" t="s">
        <v>777</v>
      </c>
      <c r="Y156" s="7"/>
      <c r="Z156" s="147" t="s">
        <v>2479</v>
      </c>
    </row>
    <row r="157" spans="1:26" ht="15" customHeight="1" x14ac:dyDescent="0.2">
      <c r="A157" s="20" t="str">
        <f t="shared" si="2"/>
        <v>貨4ガHJ</v>
      </c>
      <c r="B157" s="20" t="s">
        <v>191</v>
      </c>
      <c r="C157" s="20" t="s">
        <v>173</v>
      </c>
      <c r="D157" s="20" t="s">
        <v>172</v>
      </c>
      <c r="E157" s="20" t="s">
        <v>785</v>
      </c>
      <c r="I157" s="1" t="s">
        <v>998</v>
      </c>
      <c r="J157" s="20" t="s">
        <v>1001</v>
      </c>
      <c r="T157" s="117" t="s">
        <v>325</v>
      </c>
      <c r="U157" s="132" t="s">
        <v>326</v>
      </c>
      <c r="V157" s="132" t="s">
        <v>1055</v>
      </c>
      <c r="W157" s="133" t="s">
        <v>172</v>
      </c>
      <c r="X157" s="134" t="s">
        <v>785</v>
      </c>
      <c r="Y157" s="7"/>
      <c r="Z157" s="326" t="s">
        <v>2480</v>
      </c>
    </row>
    <row r="158" spans="1:26" ht="15" customHeight="1" x14ac:dyDescent="0.2">
      <c r="A158" s="20" t="str">
        <f t="shared" si="2"/>
        <v>貨4ガGL</v>
      </c>
      <c r="B158" s="20" t="s">
        <v>191</v>
      </c>
      <c r="C158" s="20" t="s">
        <v>173</v>
      </c>
      <c r="D158" s="20" t="s">
        <v>748</v>
      </c>
      <c r="E158" s="20" t="s">
        <v>783</v>
      </c>
      <c r="I158" s="1" t="s">
        <v>962</v>
      </c>
      <c r="T158" s="117" t="s">
        <v>325</v>
      </c>
      <c r="U158" s="132" t="s">
        <v>326</v>
      </c>
      <c r="V158" s="132" t="s">
        <v>1055</v>
      </c>
      <c r="W158" s="133" t="s">
        <v>748</v>
      </c>
      <c r="X158" s="134" t="s">
        <v>783</v>
      </c>
      <c r="Y158" s="7"/>
      <c r="Z158" s="147" t="s">
        <v>2479</v>
      </c>
    </row>
    <row r="159" spans="1:26" ht="15" customHeight="1" x14ac:dyDescent="0.2">
      <c r="A159" s="20" t="str">
        <f t="shared" si="2"/>
        <v>貨4ガHR</v>
      </c>
      <c r="B159" s="20" t="s">
        <v>191</v>
      </c>
      <c r="C159" s="20" t="s">
        <v>173</v>
      </c>
      <c r="D159" s="20" t="s">
        <v>748</v>
      </c>
      <c r="E159" s="20" t="s">
        <v>792</v>
      </c>
      <c r="I159" s="1" t="s">
        <v>998</v>
      </c>
      <c r="J159" s="20" t="s">
        <v>1001</v>
      </c>
      <c r="T159" s="117" t="s">
        <v>325</v>
      </c>
      <c r="U159" s="132" t="s">
        <v>326</v>
      </c>
      <c r="V159" s="132" t="s">
        <v>1055</v>
      </c>
      <c r="W159" s="133" t="s">
        <v>748</v>
      </c>
      <c r="X159" s="134" t="s">
        <v>792</v>
      </c>
      <c r="Y159" s="7"/>
      <c r="Z159" s="326" t="s">
        <v>2480</v>
      </c>
    </row>
    <row r="160" spans="1:26" ht="15" customHeight="1" x14ac:dyDescent="0.2">
      <c r="A160" s="20" t="str">
        <f t="shared" si="2"/>
        <v>貨4ガTD</v>
      </c>
      <c r="B160" s="20" t="s">
        <v>191</v>
      </c>
      <c r="C160" s="20" t="s">
        <v>173</v>
      </c>
      <c r="D160" s="20" t="s">
        <v>748</v>
      </c>
      <c r="E160" s="20" t="s">
        <v>805</v>
      </c>
      <c r="I160" s="1" t="s">
        <v>962</v>
      </c>
      <c r="J160" s="20" t="s">
        <v>1002</v>
      </c>
      <c r="T160" s="117" t="s">
        <v>325</v>
      </c>
      <c r="U160" s="132" t="s">
        <v>326</v>
      </c>
      <c r="V160" s="132" t="s">
        <v>1055</v>
      </c>
      <c r="W160" s="133" t="s">
        <v>748</v>
      </c>
      <c r="X160" s="134" t="s">
        <v>805</v>
      </c>
      <c r="Y160" s="7"/>
      <c r="Z160" s="326" t="s">
        <v>2108</v>
      </c>
    </row>
    <row r="161" spans="1:26" ht="15" customHeight="1" x14ac:dyDescent="0.2">
      <c r="A161" s="20" t="str">
        <f t="shared" si="2"/>
        <v>貨4ガXD</v>
      </c>
      <c r="B161" s="20" t="s">
        <v>191</v>
      </c>
      <c r="C161" s="20" t="s">
        <v>173</v>
      </c>
      <c r="D161" s="20" t="s">
        <v>748</v>
      </c>
      <c r="E161" s="20" t="s">
        <v>819</v>
      </c>
      <c r="I161" s="1" t="s">
        <v>998</v>
      </c>
      <c r="J161" s="20" t="s">
        <v>381</v>
      </c>
      <c r="T161" s="117" t="s">
        <v>325</v>
      </c>
      <c r="U161" s="132" t="s">
        <v>326</v>
      </c>
      <c r="V161" s="132" t="s">
        <v>1055</v>
      </c>
      <c r="W161" s="133" t="s">
        <v>748</v>
      </c>
      <c r="X161" s="134" t="s">
        <v>819</v>
      </c>
      <c r="Y161" s="7"/>
      <c r="Z161" s="326" t="s">
        <v>2480</v>
      </c>
    </row>
    <row r="162" spans="1:26" ht="15" customHeight="1" x14ac:dyDescent="0.2">
      <c r="A162" s="20" t="str">
        <f t="shared" si="2"/>
        <v>貨4ガLD</v>
      </c>
      <c r="B162" s="20" t="s">
        <v>191</v>
      </c>
      <c r="C162" s="20" t="s">
        <v>173</v>
      </c>
      <c r="D162" s="20" t="s">
        <v>748</v>
      </c>
      <c r="E162" s="20" t="s">
        <v>796</v>
      </c>
      <c r="I162" s="1" t="s">
        <v>962</v>
      </c>
      <c r="J162" s="20" t="s">
        <v>1003</v>
      </c>
      <c r="T162" s="117" t="s">
        <v>325</v>
      </c>
      <c r="U162" s="137" t="s">
        <v>326</v>
      </c>
      <c r="V162" s="38" t="s">
        <v>1055</v>
      </c>
      <c r="W162" s="132" t="s">
        <v>748</v>
      </c>
      <c r="X162" s="134" t="s">
        <v>796</v>
      </c>
      <c r="Y162" s="7"/>
      <c r="Z162" s="326" t="s">
        <v>2108</v>
      </c>
    </row>
    <row r="163" spans="1:26" ht="15" customHeight="1" x14ac:dyDescent="0.2">
      <c r="A163" s="20" t="str">
        <f t="shared" si="2"/>
        <v>貨4ガYD</v>
      </c>
      <c r="B163" s="20" t="s">
        <v>191</v>
      </c>
      <c r="C163" s="20" t="s">
        <v>173</v>
      </c>
      <c r="D163" s="20" t="s">
        <v>748</v>
      </c>
      <c r="E163" s="20" t="s">
        <v>823</v>
      </c>
      <c r="I163" s="1" t="s">
        <v>998</v>
      </c>
      <c r="J163" s="20" t="s">
        <v>382</v>
      </c>
      <c r="T163" s="117" t="s">
        <v>325</v>
      </c>
      <c r="U163" s="132" t="s">
        <v>326</v>
      </c>
      <c r="V163" s="132" t="s">
        <v>1055</v>
      </c>
      <c r="W163" s="132" t="s">
        <v>748</v>
      </c>
      <c r="X163" s="134" t="s">
        <v>823</v>
      </c>
      <c r="Y163" s="7"/>
      <c r="Z163" s="326" t="s">
        <v>2480</v>
      </c>
    </row>
    <row r="164" spans="1:26" ht="15" customHeight="1" x14ac:dyDescent="0.2">
      <c r="A164" s="20" t="str">
        <f t="shared" si="2"/>
        <v>貨4ガUD</v>
      </c>
      <c r="B164" s="20" t="s">
        <v>191</v>
      </c>
      <c r="C164" s="20" t="s">
        <v>173</v>
      </c>
      <c r="D164" s="20" t="s">
        <v>748</v>
      </c>
      <c r="E164" s="20" t="s">
        <v>812</v>
      </c>
      <c r="I164" s="1" t="s">
        <v>962</v>
      </c>
      <c r="J164" s="20" t="s">
        <v>1004</v>
      </c>
      <c r="T164" s="117" t="s">
        <v>325</v>
      </c>
      <c r="U164" s="132" t="s">
        <v>326</v>
      </c>
      <c r="V164" s="132" t="s">
        <v>1055</v>
      </c>
      <c r="W164" s="133" t="s">
        <v>748</v>
      </c>
      <c r="X164" s="134" t="s">
        <v>812</v>
      </c>
      <c r="Y164" s="7"/>
      <c r="Z164" s="326" t="s">
        <v>2108</v>
      </c>
    </row>
    <row r="165" spans="1:26" ht="15" customHeight="1" x14ac:dyDescent="0.2">
      <c r="A165" s="20" t="str">
        <f t="shared" si="2"/>
        <v>貨4ガZD</v>
      </c>
      <c r="B165" s="20" t="s">
        <v>191</v>
      </c>
      <c r="C165" s="20" t="s">
        <v>173</v>
      </c>
      <c r="D165" s="20" t="s">
        <v>748</v>
      </c>
      <c r="E165" s="20" t="s">
        <v>827</v>
      </c>
      <c r="I165" s="1" t="s">
        <v>998</v>
      </c>
      <c r="J165" s="20" t="s">
        <v>383</v>
      </c>
      <c r="T165" s="117" t="s">
        <v>325</v>
      </c>
      <c r="U165" s="132" t="s">
        <v>326</v>
      </c>
      <c r="V165" s="132" t="s">
        <v>1055</v>
      </c>
      <c r="W165" s="133" t="s">
        <v>748</v>
      </c>
      <c r="X165" s="134" t="s">
        <v>827</v>
      </c>
      <c r="Y165" s="7"/>
      <c r="Z165" s="326" t="s">
        <v>2480</v>
      </c>
    </row>
    <row r="166" spans="1:26" ht="15" customHeight="1" x14ac:dyDescent="0.2">
      <c r="A166" s="20" t="str">
        <f t="shared" si="2"/>
        <v>貨4ガABG</v>
      </c>
      <c r="B166" s="20" t="s">
        <v>191</v>
      </c>
      <c r="C166" s="20" t="s">
        <v>173</v>
      </c>
      <c r="D166" s="20" t="s">
        <v>156</v>
      </c>
      <c r="E166" s="20" t="s">
        <v>644</v>
      </c>
      <c r="I166" s="1" t="s">
        <v>962</v>
      </c>
      <c r="T166" s="117" t="s">
        <v>325</v>
      </c>
      <c r="U166" s="132" t="s">
        <v>326</v>
      </c>
      <c r="V166" s="132" t="s">
        <v>1055</v>
      </c>
      <c r="W166" s="133" t="s">
        <v>156</v>
      </c>
      <c r="X166" s="134" t="s">
        <v>644</v>
      </c>
      <c r="Y166" s="7"/>
      <c r="Z166" s="147" t="s">
        <v>2479</v>
      </c>
    </row>
    <row r="167" spans="1:26" ht="15" customHeight="1" x14ac:dyDescent="0.2">
      <c r="A167" s="20" t="str">
        <f t="shared" si="2"/>
        <v>貨4ガAAG</v>
      </c>
      <c r="B167" s="20" t="s">
        <v>191</v>
      </c>
      <c r="C167" s="20" t="s">
        <v>173</v>
      </c>
      <c r="D167" s="20" t="s">
        <v>156</v>
      </c>
      <c r="E167" s="20" t="s">
        <v>645</v>
      </c>
      <c r="I167" s="1" t="s">
        <v>998</v>
      </c>
      <c r="J167" s="20" t="s">
        <v>1001</v>
      </c>
      <c r="T167" s="117" t="s">
        <v>325</v>
      </c>
      <c r="U167" s="132" t="s">
        <v>326</v>
      </c>
      <c r="V167" s="132" t="s">
        <v>1055</v>
      </c>
      <c r="W167" s="133" t="s">
        <v>156</v>
      </c>
      <c r="X167" s="134" t="s">
        <v>645</v>
      </c>
      <c r="Y167" s="7"/>
      <c r="Z167" s="326" t="s">
        <v>2480</v>
      </c>
    </row>
    <row r="168" spans="1:26" ht="15" customHeight="1" x14ac:dyDescent="0.2">
      <c r="A168" s="20" t="str">
        <f t="shared" si="2"/>
        <v>貨4ガALG</v>
      </c>
      <c r="B168" s="20" t="s">
        <v>191</v>
      </c>
      <c r="C168" s="20" t="s">
        <v>173</v>
      </c>
      <c r="D168" s="20" t="s">
        <v>156</v>
      </c>
      <c r="E168" t="s">
        <v>1371</v>
      </c>
      <c r="F168"/>
      <c r="I168" s="1" t="s">
        <v>1063</v>
      </c>
      <c r="T168" s="117" t="s">
        <v>325</v>
      </c>
      <c r="U168" s="132" t="s">
        <v>326</v>
      </c>
      <c r="V168" s="132" t="s">
        <v>1055</v>
      </c>
      <c r="W168" s="133" t="s">
        <v>156</v>
      </c>
      <c r="X168" s="134" t="s">
        <v>1056</v>
      </c>
      <c r="Y168" s="7"/>
      <c r="Z168" s="326" t="s">
        <v>2481</v>
      </c>
    </row>
    <row r="169" spans="1:26" ht="15" customHeight="1" x14ac:dyDescent="0.2">
      <c r="A169" s="20" t="str">
        <f t="shared" si="2"/>
        <v>貨4ガBAG</v>
      </c>
      <c r="B169" s="20" t="s">
        <v>191</v>
      </c>
      <c r="C169" s="20" t="s">
        <v>173</v>
      </c>
      <c r="D169" s="20" t="s">
        <v>156</v>
      </c>
      <c r="E169" s="20" t="s">
        <v>174</v>
      </c>
      <c r="I169" s="1" t="s">
        <v>998</v>
      </c>
      <c r="J169" s="20" t="s">
        <v>381</v>
      </c>
      <c r="T169" s="117" t="s">
        <v>325</v>
      </c>
      <c r="U169" s="132" t="s">
        <v>326</v>
      </c>
      <c r="V169" s="132" t="s">
        <v>1055</v>
      </c>
      <c r="W169" s="133" t="s">
        <v>156</v>
      </c>
      <c r="X169" s="134" t="s">
        <v>174</v>
      </c>
      <c r="Y169" s="7"/>
      <c r="Z169" s="326" t="s">
        <v>2480</v>
      </c>
    </row>
    <row r="170" spans="1:26" ht="15" customHeight="1" x14ac:dyDescent="0.2">
      <c r="A170" s="20" t="str">
        <f t="shared" si="2"/>
        <v>貨4ガBBG</v>
      </c>
      <c r="B170" s="20" t="s">
        <v>191</v>
      </c>
      <c r="C170" s="20" t="s">
        <v>173</v>
      </c>
      <c r="D170" s="20" t="s">
        <v>156</v>
      </c>
      <c r="E170" s="20" t="s">
        <v>175</v>
      </c>
      <c r="I170" s="1" t="s">
        <v>962</v>
      </c>
      <c r="J170" s="20" t="s">
        <v>1002</v>
      </c>
      <c r="T170" s="117" t="s">
        <v>325</v>
      </c>
      <c r="U170" s="132" t="s">
        <v>326</v>
      </c>
      <c r="V170" s="132" t="s">
        <v>1055</v>
      </c>
      <c r="W170" s="133" t="s">
        <v>156</v>
      </c>
      <c r="X170" s="134" t="s">
        <v>175</v>
      </c>
      <c r="Y170" s="7"/>
      <c r="Z170" s="326" t="s">
        <v>2108</v>
      </c>
    </row>
    <row r="171" spans="1:26" ht="15" customHeight="1" x14ac:dyDescent="0.2">
      <c r="A171" s="20" t="str">
        <f t="shared" si="2"/>
        <v>貨4ガBLG</v>
      </c>
      <c r="B171" s="20" t="s">
        <v>191</v>
      </c>
      <c r="C171" s="20" t="s">
        <v>173</v>
      </c>
      <c r="D171" s="20" t="s">
        <v>156</v>
      </c>
      <c r="E171" t="s">
        <v>1372</v>
      </c>
      <c r="I171" s="1" t="s">
        <v>1006</v>
      </c>
      <c r="T171" s="117" t="s">
        <v>325</v>
      </c>
      <c r="U171" s="132" t="s">
        <v>326</v>
      </c>
      <c r="V171" s="132" t="s">
        <v>1055</v>
      </c>
      <c r="W171" s="133" t="s">
        <v>156</v>
      </c>
      <c r="X171" s="134" t="s">
        <v>1057</v>
      </c>
      <c r="Y171" s="7"/>
      <c r="Z171" s="326" t="s">
        <v>2481</v>
      </c>
    </row>
    <row r="172" spans="1:26" ht="15" customHeight="1" x14ac:dyDescent="0.2">
      <c r="A172" s="20" t="str">
        <f t="shared" si="2"/>
        <v>貨4ガNAG</v>
      </c>
      <c r="B172" s="20" t="s">
        <v>191</v>
      </c>
      <c r="C172" s="20" t="s">
        <v>173</v>
      </c>
      <c r="D172" s="20" t="s">
        <v>156</v>
      </c>
      <c r="E172" t="s">
        <v>562</v>
      </c>
      <c r="I172" s="1" t="s">
        <v>998</v>
      </c>
      <c r="J172" t="s">
        <v>381</v>
      </c>
      <c r="T172" s="117" t="s">
        <v>325</v>
      </c>
      <c r="U172" s="132" t="s">
        <v>326</v>
      </c>
      <c r="V172" s="132" t="s">
        <v>1055</v>
      </c>
      <c r="W172" s="133" t="s">
        <v>156</v>
      </c>
      <c r="X172" s="134" t="s">
        <v>562</v>
      </c>
      <c r="Y172" s="7"/>
      <c r="Z172" s="326" t="s">
        <v>2480</v>
      </c>
    </row>
    <row r="173" spans="1:26" ht="15" customHeight="1" x14ac:dyDescent="0.2">
      <c r="A173" s="20" t="str">
        <f t="shared" si="2"/>
        <v>貨4ガNBG</v>
      </c>
      <c r="B173" s="20" t="s">
        <v>191</v>
      </c>
      <c r="C173" s="20" t="s">
        <v>173</v>
      </c>
      <c r="D173" s="20" t="s">
        <v>156</v>
      </c>
      <c r="E173" t="s">
        <v>563</v>
      </c>
      <c r="I173" s="1" t="s">
        <v>962</v>
      </c>
      <c r="J173" t="s">
        <v>1002</v>
      </c>
      <c r="T173" s="117" t="s">
        <v>325</v>
      </c>
      <c r="U173" s="132" t="s">
        <v>326</v>
      </c>
      <c r="V173" s="132" t="s">
        <v>1055</v>
      </c>
      <c r="W173" s="133" t="s">
        <v>156</v>
      </c>
      <c r="X173" s="134" t="s">
        <v>563</v>
      </c>
      <c r="Y173" s="7"/>
      <c r="Z173" s="326" t="s">
        <v>2108</v>
      </c>
    </row>
    <row r="174" spans="1:26" ht="15" customHeight="1" x14ac:dyDescent="0.2">
      <c r="A174" s="20" t="str">
        <f t="shared" si="2"/>
        <v>貨4ガNLG</v>
      </c>
      <c r="B174" s="20" t="s">
        <v>191</v>
      </c>
      <c r="C174" s="20" t="s">
        <v>173</v>
      </c>
      <c r="D174" s="20" t="s">
        <v>156</v>
      </c>
      <c r="E174" t="s">
        <v>1373</v>
      </c>
      <c r="I174" s="1" t="s">
        <v>1006</v>
      </c>
      <c r="J174"/>
      <c r="T174" s="117" t="s">
        <v>325</v>
      </c>
      <c r="U174" s="132" t="s">
        <v>326</v>
      </c>
      <c r="V174" s="132" t="s">
        <v>1055</v>
      </c>
      <c r="W174" s="133" t="s">
        <v>156</v>
      </c>
      <c r="X174" s="134" t="s">
        <v>1058</v>
      </c>
      <c r="Y174" s="7"/>
      <c r="Z174" s="326" t="s">
        <v>2481</v>
      </c>
    </row>
    <row r="175" spans="1:26" ht="15" customHeight="1" x14ac:dyDescent="0.2">
      <c r="A175" s="20" t="str">
        <f t="shared" si="2"/>
        <v>貨4ガPLG</v>
      </c>
      <c r="B175" s="20" t="s">
        <v>191</v>
      </c>
      <c r="C175" s="20" t="s">
        <v>173</v>
      </c>
      <c r="D175" s="20" t="s">
        <v>156</v>
      </c>
      <c r="E175" t="s">
        <v>1374</v>
      </c>
      <c r="I175" s="1" t="s">
        <v>1006</v>
      </c>
      <c r="J175"/>
      <c r="T175" s="117" t="s">
        <v>325</v>
      </c>
      <c r="U175" s="132" t="s">
        <v>326</v>
      </c>
      <c r="V175" s="132" t="s">
        <v>1055</v>
      </c>
      <c r="W175" s="133" t="s">
        <v>156</v>
      </c>
      <c r="X175" s="134" t="s">
        <v>1059</v>
      </c>
      <c r="Y175" s="7"/>
      <c r="Z175" s="326" t="s">
        <v>2481</v>
      </c>
    </row>
    <row r="176" spans="1:26" ht="15" customHeight="1" x14ac:dyDescent="0.2">
      <c r="A176" s="20" t="str">
        <f t="shared" si="2"/>
        <v>貨4ガLBG</v>
      </c>
      <c r="B176" s="20" t="s">
        <v>191</v>
      </c>
      <c r="C176" s="20" t="s">
        <v>173</v>
      </c>
      <c r="D176" s="20" t="s">
        <v>394</v>
      </c>
      <c r="E176" s="20" t="s">
        <v>497</v>
      </c>
      <c r="I176" s="1" t="s">
        <v>962</v>
      </c>
      <c r="T176" s="117" t="s">
        <v>325</v>
      </c>
      <c r="U176" s="132" t="s">
        <v>326</v>
      </c>
      <c r="V176" s="132" t="s">
        <v>1055</v>
      </c>
      <c r="W176" s="133" t="s">
        <v>394</v>
      </c>
      <c r="X176" s="134" t="s">
        <v>497</v>
      </c>
      <c r="Y176" s="7"/>
      <c r="Z176" s="147" t="s">
        <v>2479</v>
      </c>
    </row>
    <row r="177" spans="1:26" ht="15" customHeight="1" x14ac:dyDescent="0.2">
      <c r="A177" s="20" t="str">
        <f t="shared" si="2"/>
        <v>貨4ガLAG</v>
      </c>
      <c r="B177" s="20" t="s">
        <v>191</v>
      </c>
      <c r="C177" s="20" t="s">
        <v>173</v>
      </c>
      <c r="D177" s="20" t="s">
        <v>394</v>
      </c>
      <c r="E177" s="20" t="s">
        <v>493</v>
      </c>
      <c r="I177" s="1" t="s">
        <v>998</v>
      </c>
      <c r="J177" s="20" t="s">
        <v>1001</v>
      </c>
      <c r="T177" s="117" t="s">
        <v>325</v>
      </c>
      <c r="U177" s="132" t="s">
        <v>326</v>
      </c>
      <c r="V177" s="132" t="s">
        <v>1055</v>
      </c>
      <c r="W177" s="133" t="s">
        <v>394</v>
      </c>
      <c r="X177" s="134" t="s">
        <v>493</v>
      </c>
      <c r="Y177" s="7"/>
      <c r="Z177" s="326" t="s">
        <v>2480</v>
      </c>
    </row>
    <row r="178" spans="1:26" ht="15" customHeight="1" x14ac:dyDescent="0.2">
      <c r="A178" s="20" t="str">
        <f t="shared" si="2"/>
        <v>貨4ガLLG</v>
      </c>
      <c r="B178" s="20" t="s">
        <v>191</v>
      </c>
      <c r="C178" s="20" t="s">
        <v>173</v>
      </c>
      <c r="D178" s="20" t="s">
        <v>394</v>
      </c>
      <c r="E178" t="s">
        <v>1375</v>
      </c>
      <c r="F178"/>
      <c r="I178" s="1" t="s">
        <v>1063</v>
      </c>
      <c r="T178" s="117" t="s">
        <v>325</v>
      </c>
      <c r="U178" s="132" t="s">
        <v>326</v>
      </c>
      <c r="V178" s="132" t="s">
        <v>1055</v>
      </c>
      <c r="W178" s="133" t="s">
        <v>394</v>
      </c>
      <c r="X178" s="134" t="s">
        <v>1060</v>
      </c>
      <c r="Y178" s="7"/>
      <c r="Z178" s="326" t="s">
        <v>2481</v>
      </c>
    </row>
    <row r="179" spans="1:26" ht="15" customHeight="1" x14ac:dyDescent="0.2">
      <c r="A179" s="20" t="str">
        <f t="shared" si="2"/>
        <v>貨4ガMBG</v>
      </c>
      <c r="B179" s="20" t="s">
        <v>191</v>
      </c>
      <c r="C179" s="20" t="s">
        <v>173</v>
      </c>
      <c r="D179" s="20" t="s">
        <v>394</v>
      </c>
      <c r="E179" s="20" t="s">
        <v>533</v>
      </c>
      <c r="I179" s="1" t="s">
        <v>987</v>
      </c>
      <c r="J179" s="20" t="s">
        <v>414</v>
      </c>
      <c r="T179" s="117" t="s">
        <v>325</v>
      </c>
      <c r="U179" s="132" t="s">
        <v>326</v>
      </c>
      <c r="V179" s="132" t="s">
        <v>1055</v>
      </c>
      <c r="W179" s="133" t="s">
        <v>394</v>
      </c>
      <c r="X179" s="134" t="s">
        <v>533</v>
      </c>
      <c r="Y179" s="7" t="s">
        <v>414</v>
      </c>
      <c r="Z179" s="326" t="s">
        <v>2486</v>
      </c>
    </row>
    <row r="180" spans="1:26" ht="15" customHeight="1" x14ac:dyDescent="0.2">
      <c r="A180" s="20" t="str">
        <f t="shared" si="2"/>
        <v>貨4ガMAG</v>
      </c>
      <c r="B180" s="20" t="s">
        <v>191</v>
      </c>
      <c r="C180" s="20" t="s">
        <v>173</v>
      </c>
      <c r="D180" s="20" t="s">
        <v>394</v>
      </c>
      <c r="E180" s="20" t="s">
        <v>529</v>
      </c>
      <c r="I180" s="1" t="s">
        <v>998</v>
      </c>
      <c r="J180" s="20" t="s">
        <v>397</v>
      </c>
      <c r="T180" s="117" t="s">
        <v>325</v>
      </c>
      <c r="U180" s="132" t="s">
        <v>326</v>
      </c>
      <c r="V180" s="132" t="s">
        <v>1055</v>
      </c>
      <c r="W180" s="133" t="s">
        <v>394</v>
      </c>
      <c r="X180" s="134" t="s">
        <v>529</v>
      </c>
      <c r="Y180" s="7"/>
      <c r="Z180" s="326" t="s">
        <v>2480</v>
      </c>
    </row>
    <row r="181" spans="1:26" ht="15" customHeight="1" x14ac:dyDescent="0.2">
      <c r="A181" s="20" t="str">
        <f t="shared" si="2"/>
        <v>貨4ガMLG</v>
      </c>
      <c r="B181" s="20" t="s">
        <v>191</v>
      </c>
      <c r="C181" s="20" t="s">
        <v>173</v>
      </c>
      <c r="D181" s="20" t="s">
        <v>394</v>
      </c>
      <c r="E181" t="s">
        <v>1376</v>
      </c>
      <c r="F181"/>
      <c r="I181" s="1" t="s">
        <v>1377</v>
      </c>
      <c r="T181" s="117" t="s">
        <v>325</v>
      </c>
      <c r="U181" s="132" t="s">
        <v>326</v>
      </c>
      <c r="V181" s="132" t="s">
        <v>1055</v>
      </c>
      <c r="W181" s="133" t="s">
        <v>394</v>
      </c>
      <c r="X181" s="134" t="s">
        <v>1061</v>
      </c>
      <c r="Y181" s="7"/>
      <c r="Z181" s="326" t="s">
        <v>2481</v>
      </c>
    </row>
    <row r="182" spans="1:26" ht="15" customHeight="1" x14ac:dyDescent="0.2">
      <c r="A182" s="20" t="str">
        <f t="shared" si="2"/>
        <v>貨4ガRBG</v>
      </c>
      <c r="B182" s="20" t="s">
        <v>191</v>
      </c>
      <c r="C182" s="20" t="s">
        <v>173</v>
      </c>
      <c r="D182" s="20" t="s">
        <v>394</v>
      </c>
      <c r="E182" s="20" t="s">
        <v>581</v>
      </c>
      <c r="I182" s="1" t="s">
        <v>992</v>
      </c>
      <c r="J182" s="20" t="s">
        <v>415</v>
      </c>
      <c r="T182" s="117" t="s">
        <v>325</v>
      </c>
      <c r="U182" s="132" t="s">
        <v>326</v>
      </c>
      <c r="V182" s="132" t="s">
        <v>1055</v>
      </c>
      <c r="W182" s="133" t="s">
        <v>394</v>
      </c>
      <c r="X182" s="134" t="s">
        <v>581</v>
      </c>
      <c r="Y182" s="7" t="s">
        <v>415</v>
      </c>
      <c r="Z182" s="326" t="s">
        <v>2484</v>
      </c>
    </row>
    <row r="183" spans="1:26" ht="15" customHeight="1" x14ac:dyDescent="0.2">
      <c r="A183" s="20" t="str">
        <f t="shared" si="2"/>
        <v>貨4ガRAG</v>
      </c>
      <c r="B183" s="20" t="s">
        <v>191</v>
      </c>
      <c r="C183" s="20" t="s">
        <v>173</v>
      </c>
      <c r="D183" s="20" t="s">
        <v>394</v>
      </c>
      <c r="E183" s="20" t="s">
        <v>577</v>
      </c>
      <c r="I183" s="1" t="s">
        <v>1378</v>
      </c>
      <c r="J183" s="20" t="s">
        <v>398</v>
      </c>
      <c r="T183" s="117" t="s">
        <v>325</v>
      </c>
      <c r="U183" s="132" t="s">
        <v>326</v>
      </c>
      <c r="V183" s="132" t="s">
        <v>1055</v>
      </c>
      <c r="W183" s="133" t="s">
        <v>394</v>
      </c>
      <c r="X183" s="134" t="s">
        <v>577</v>
      </c>
      <c r="Y183" s="7"/>
      <c r="Z183" s="326" t="s">
        <v>2480</v>
      </c>
    </row>
    <row r="184" spans="1:26" ht="15" customHeight="1" x14ac:dyDescent="0.2">
      <c r="A184" s="20" t="str">
        <f t="shared" si="2"/>
        <v>貨4ガRLG</v>
      </c>
      <c r="B184" s="20" t="s">
        <v>191</v>
      </c>
      <c r="C184" s="20" t="s">
        <v>173</v>
      </c>
      <c r="D184" s="20" t="s">
        <v>394</v>
      </c>
      <c r="E184" t="s">
        <v>1379</v>
      </c>
      <c r="F184"/>
      <c r="I184" s="1" t="s">
        <v>1377</v>
      </c>
      <c r="T184" s="117" t="s">
        <v>325</v>
      </c>
      <c r="U184" s="132" t="s">
        <v>326</v>
      </c>
      <c r="V184" s="132" t="s">
        <v>1055</v>
      </c>
      <c r="W184" s="133" t="s">
        <v>394</v>
      </c>
      <c r="X184" s="134" t="s">
        <v>1062</v>
      </c>
      <c r="Y184" s="7"/>
      <c r="Z184" s="326" t="s">
        <v>2481</v>
      </c>
    </row>
    <row r="185" spans="1:26" ht="15" customHeight="1" x14ac:dyDescent="0.2">
      <c r="A185" s="20" t="str">
        <f t="shared" si="2"/>
        <v>貨4ガQBG</v>
      </c>
      <c r="B185" s="20" t="s">
        <v>191</v>
      </c>
      <c r="C185" s="20" t="s">
        <v>173</v>
      </c>
      <c r="D185" s="20" t="s">
        <v>394</v>
      </c>
      <c r="E185" s="20" t="s">
        <v>269</v>
      </c>
      <c r="I185" s="1" t="s">
        <v>962</v>
      </c>
      <c r="J185" s="20" t="s">
        <v>1002</v>
      </c>
      <c r="T185" s="117" t="s">
        <v>325</v>
      </c>
      <c r="U185" s="132" t="s">
        <v>326</v>
      </c>
      <c r="V185" s="132" t="s">
        <v>1055</v>
      </c>
      <c r="W185" s="133" t="s">
        <v>394</v>
      </c>
      <c r="X185" s="134" t="s">
        <v>269</v>
      </c>
      <c r="Y185" s="7"/>
      <c r="Z185" s="326" t="s">
        <v>2108</v>
      </c>
    </row>
    <row r="186" spans="1:26" ht="15" customHeight="1" x14ac:dyDescent="0.2">
      <c r="A186" s="20" t="str">
        <f t="shared" si="2"/>
        <v>貨4ガQAG</v>
      </c>
      <c r="B186" s="20" t="s">
        <v>191</v>
      </c>
      <c r="C186" s="20" t="s">
        <v>173</v>
      </c>
      <c r="D186" s="20" t="s">
        <v>394</v>
      </c>
      <c r="E186" s="20" t="s">
        <v>265</v>
      </c>
      <c r="I186" s="1" t="s">
        <v>998</v>
      </c>
      <c r="J186" s="20" t="s">
        <v>381</v>
      </c>
      <c r="T186" s="117" t="s">
        <v>325</v>
      </c>
      <c r="U186" s="132" t="s">
        <v>326</v>
      </c>
      <c r="V186" s="132" t="s">
        <v>1055</v>
      </c>
      <c r="W186" s="133" t="s">
        <v>394</v>
      </c>
      <c r="X186" s="134" t="s">
        <v>265</v>
      </c>
      <c r="Y186" s="7"/>
      <c r="Z186" s="326" t="s">
        <v>2480</v>
      </c>
    </row>
    <row r="187" spans="1:26" ht="15" customHeight="1" x14ac:dyDescent="0.2">
      <c r="A187" s="20" t="str">
        <f t="shared" si="2"/>
        <v>貨4ガQLG</v>
      </c>
      <c r="B187" s="20" t="s">
        <v>191</v>
      </c>
      <c r="C187" s="20" t="s">
        <v>173</v>
      </c>
      <c r="D187" s="20" t="s">
        <v>394</v>
      </c>
      <c r="E187" t="s">
        <v>1380</v>
      </c>
      <c r="F187"/>
      <c r="I187" s="1" t="s">
        <v>1377</v>
      </c>
      <c r="T187" s="117" t="s">
        <v>325</v>
      </c>
      <c r="U187" s="132" t="s">
        <v>326</v>
      </c>
      <c r="V187" s="132" t="s">
        <v>1055</v>
      </c>
      <c r="W187" s="133" t="s">
        <v>394</v>
      </c>
      <c r="X187" s="134" t="s">
        <v>1064</v>
      </c>
      <c r="Y187" s="7"/>
      <c r="Z187" s="326" t="s">
        <v>2481</v>
      </c>
    </row>
    <row r="188" spans="1:26" ht="15" customHeight="1" x14ac:dyDescent="0.2">
      <c r="A188" s="20" t="str">
        <f t="shared" si="2"/>
        <v>貨1L-</v>
      </c>
      <c r="B188" s="20" t="s">
        <v>177</v>
      </c>
      <c r="C188" s="20" t="s">
        <v>127</v>
      </c>
      <c r="D188" s="20" t="s">
        <v>631</v>
      </c>
      <c r="E188" s="20" t="s">
        <v>632</v>
      </c>
      <c r="I188" s="1" t="s">
        <v>962</v>
      </c>
      <c r="T188" s="117" t="s">
        <v>325</v>
      </c>
      <c r="U188" s="132" t="s">
        <v>255</v>
      </c>
      <c r="V188" s="132" t="s">
        <v>1000</v>
      </c>
      <c r="W188" s="133" t="s">
        <v>631</v>
      </c>
      <c r="X188" s="134" t="s">
        <v>632</v>
      </c>
      <c r="Y188" s="7"/>
      <c r="Z188" s="147" t="s">
        <v>2479</v>
      </c>
    </row>
    <row r="189" spans="1:26" ht="15" customHeight="1" x14ac:dyDescent="0.2">
      <c r="A189" s="20" t="str">
        <f t="shared" si="2"/>
        <v>貨1LH</v>
      </c>
      <c r="B189" s="20" t="s">
        <v>177</v>
      </c>
      <c r="C189" s="20" t="s">
        <v>127</v>
      </c>
      <c r="D189" s="20" t="s">
        <v>634</v>
      </c>
      <c r="E189" s="20" t="s">
        <v>635</v>
      </c>
      <c r="I189" s="1" t="s">
        <v>962</v>
      </c>
      <c r="T189" s="117" t="s">
        <v>325</v>
      </c>
      <c r="U189" s="132" t="s">
        <v>255</v>
      </c>
      <c r="V189" s="132" t="s">
        <v>1000</v>
      </c>
      <c r="W189" s="133" t="s">
        <v>634</v>
      </c>
      <c r="X189" s="134" t="s">
        <v>635</v>
      </c>
      <c r="Y189" s="7"/>
      <c r="Z189" s="147" t="s">
        <v>2479</v>
      </c>
    </row>
    <row r="190" spans="1:26" ht="15" customHeight="1" x14ac:dyDescent="0.2">
      <c r="A190" s="20" t="str">
        <f t="shared" si="2"/>
        <v>貨1LJ</v>
      </c>
      <c r="B190" s="20" t="s">
        <v>177</v>
      </c>
      <c r="C190" s="20" t="s">
        <v>127</v>
      </c>
      <c r="D190" s="20" t="s">
        <v>636</v>
      </c>
      <c r="E190" s="20" t="s">
        <v>734</v>
      </c>
      <c r="I190" s="1" t="s">
        <v>962</v>
      </c>
      <c r="T190" s="117" t="s">
        <v>325</v>
      </c>
      <c r="U190" s="132" t="s">
        <v>255</v>
      </c>
      <c r="V190" s="132" t="s">
        <v>1000</v>
      </c>
      <c r="W190" s="133" t="s">
        <v>636</v>
      </c>
      <c r="X190" s="134" t="s">
        <v>734</v>
      </c>
      <c r="Y190" s="7"/>
      <c r="Z190" s="147" t="s">
        <v>2479</v>
      </c>
    </row>
    <row r="191" spans="1:26" ht="15" customHeight="1" x14ac:dyDescent="0.2">
      <c r="A191" s="20" t="str">
        <f t="shared" si="2"/>
        <v>貨1LL</v>
      </c>
      <c r="B191" s="20" t="s">
        <v>177</v>
      </c>
      <c r="C191" s="20" t="s">
        <v>127</v>
      </c>
      <c r="D191" s="20" t="s">
        <v>736</v>
      </c>
      <c r="E191" s="20" t="s">
        <v>737</v>
      </c>
      <c r="I191" s="1" t="s">
        <v>962</v>
      </c>
      <c r="T191" s="117" t="s">
        <v>325</v>
      </c>
      <c r="U191" s="132" t="s">
        <v>255</v>
      </c>
      <c r="V191" s="132" t="s">
        <v>1000</v>
      </c>
      <c r="W191" s="133" t="s">
        <v>736</v>
      </c>
      <c r="X191" s="134" t="s">
        <v>737</v>
      </c>
      <c r="Y191" s="7"/>
      <c r="Z191" s="147" t="s">
        <v>2479</v>
      </c>
    </row>
    <row r="192" spans="1:26" ht="15" customHeight="1" x14ac:dyDescent="0.2">
      <c r="A192" s="20" t="str">
        <f t="shared" si="2"/>
        <v>貨1LR</v>
      </c>
      <c r="B192" s="20" t="s">
        <v>177</v>
      </c>
      <c r="C192" s="20" t="s">
        <v>127</v>
      </c>
      <c r="D192" s="20" t="s">
        <v>740</v>
      </c>
      <c r="E192" s="20" t="s">
        <v>801</v>
      </c>
      <c r="I192" s="1" t="s">
        <v>962</v>
      </c>
      <c r="T192" s="117" t="s">
        <v>325</v>
      </c>
      <c r="U192" s="132" t="s">
        <v>255</v>
      </c>
      <c r="V192" s="132" t="s">
        <v>1000</v>
      </c>
      <c r="W192" s="133" t="s">
        <v>740</v>
      </c>
      <c r="X192" s="134" t="s">
        <v>801</v>
      </c>
      <c r="Y192" s="7"/>
      <c r="Z192" s="147" t="s">
        <v>2479</v>
      </c>
    </row>
    <row r="193" spans="1:26" ht="15" customHeight="1" x14ac:dyDescent="0.2">
      <c r="A193" s="20" t="str">
        <f t="shared" si="2"/>
        <v>貨1LGG</v>
      </c>
      <c r="B193" s="20" t="s">
        <v>177</v>
      </c>
      <c r="C193" s="20" t="s">
        <v>127</v>
      </c>
      <c r="D193" s="20" t="s">
        <v>740</v>
      </c>
      <c r="E193" s="20" t="s">
        <v>779</v>
      </c>
      <c r="I193" s="1" t="s">
        <v>962</v>
      </c>
      <c r="T193" s="117" t="s">
        <v>325</v>
      </c>
      <c r="U193" s="132" t="s">
        <v>255</v>
      </c>
      <c r="V193" s="132" t="s">
        <v>1000</v>
      </c>
      <c r="W193" s="133" t="s">
        <v>740</v>
      </c>
      <c r="X193" s="134" t="s">
        <v>779</v>
      </c>
      <c r="Y193" s="7"/>
      <c r="Z193" s="147" t="s">
        <v>2479</v>
      </c>
    </row>
    <row r="194" spans="1:26" ht="15" customHeight="1" x14ac:dyDescent="0.2">
      <c r="A194" s="20" t="str">
        <f t="shared" si="2"/>
        <v>貨1LHL</v>
      </c>
      <c r="B194" s="20" t="s">
        <v>177</v>
      </c>
      <c r="C194" s="20" t="s">
        <v>127</v>
      </c>
      <c r="D194" s="20" t="s">
        <v>740</v>
      </c>
      <c r="E194" s="20" t="s">
        <v>787</v>
      </c>
      <c r="I194" s="1" t="s">
        <v>998</v>
      </c>
      <c r="J194" s="20" t="s">
        <v>1001</v>
      </c>
      <c r="T194" s="117" t="s">
        <v>325</v>
      </c>
      <c r="U194" s="132" t="s">
        <v>255</v>
      </c>
      <c r="V194" s="132" t="s">
        <v>1000</v>
      </c>
      <c r="W194" s="133" t="s">
        <v>740</v>
      </c>
      <c r="X194" s="134" t="s">
        <v>787</v>
      </c>
      <c r="Y194" s="7"/>
      <c r="Z194" s="326" t="s">
        <v>2480</v>
      </c>
    </row>
    <row r="195" spans="1:26" ht="15" customHeight="1" x14ac:dyDescent="0.2">
      <c r="A195" s="20" t="str">
        <f t="shared" si="2"/>
        <v>貨1LGJ</v>
      </c>
      <c r="B195" s="20" t="s">
        <v>177</v>
      </c>
      <c r="C195" s="20" t="s">
        <v>127</v>
      </c>
      <c r="D195" s="20" t="s">
        <v>742</v>
      </c>
      <c r="E195" s="20" t="s">
        <v>781</v>
      </c>
      <c r="I195" s="1" t="s">
        <v>962</v>
      </c>
      <c r="T195" s="117" t="s">
        <v>325</v>
      </c>
      <c r="U195" s="132" t="s">
        <v>255</v>
      </c>
      <c r="V195" s="132" t="s">
        <v>1000</v>
      </c>
      <c r="W195" s="133" t="s">
        <v>742</v>
      </c>
      <c r="X195" s="134" t="s">
        <v>781</v>
      </c>
      <c r="Y195" s="7"/>
      <c r="Z195" s="147" t="s">
        <v>2479</v>
      </c>
    </row>
    <row r="196" spans="1:26" ht="15" customHeight="1" x14ac:dyDescent="0.2">
      <c r="A196" s="20" t="str">
        <f t="shared" si="2"/>
        <v>貨1LHP</v>
      </c>
      <c r="B196" s="20" t="s">
        <v>177</v>
      </c>
      <c r="C196" s="20" t="s">
        <v>127</v>
      </c>
      <c r="D196" s="20" t="s">
        <v>742</v>
      </c>
      <c r="E196" s="20" t="s">
        <v>789</v>
      </c>
      <c r="I196" s="1" t="s">
        <v>998</v>
      </c>
      <c r="J196" s="20" t="s">
        <v>1001</v>
      </c>
      <c r="T196" s="117" t="s">
        <v>325</v>
      </c>
      <c r="U196" s="132" t="s">
        <v>255</v>
      </c>
      <c r="V196" s="132" t="s">
        <v>1000</v>
      </c>
      <c r="W196" s="132" t="s">
        <v>742</v>
      </c>
      <c r="X196" s="134" t="s">
        <v>789</v>
      </c>
      <c r="Y196" s="7"/>
      <c r="Z196" s="326" t="s">
        <v>2480</v>
      </c>
    </row>
    <row r="197" spans="1:26" ht="15" customHeight="1" x14ac:dyDescent="0.2">
      <c r="A197" s="20" t="str">
        <f t="shared" ref="A197:A260" si="3">CONCATENATE(C197,E197)</f>
        <v>貨1LTB</v>
      </c>
      <c r="B197" s="20" t="s">
        <v>177</v>
      </c>
      <c r="C197" s="20" t="s">
        <v>127</v>
      </c>
      <c r="D197" s="20" t="s">
        <v>742</v>
      </c>
      <c r="E197" s="20" t="s">
        <v>803</v>
      </c>
      <c r="I197" s="1" t="s">
        <v>962</v>
      </c>
      <c r="J197" s="20" t="s">
        <v>1002</v>
      </c>
      <c r="T197" s="117" t="s">
        <v>325</v>
      </c>
      <c r="U197" s="132" t="s">
        <v>255</v>
      </c>
      <c r="V197" s="132" t="s">
        <v>1000</v>
      </c>
      <c r="W197" s="132" t="s">
        <v>742</v>
      </c>
      <c r="X197" s="134" t="s">
        <v>803</v>
      </c>
      <c r="Y197" s="7"/>
      <c r="Z197" s="326" t="s">
        <v>2108</v>
      </c>
    </row>
    <row r="198" spans="1:26" ht="15" customHeight="1" x14ac:dyDescent="0.2">
      <c r="A198" s="20" t="str">
        <f t="shared" si="3"/>
        <v>貨1LXB</v>
      </c>
      <c r="B198" s="20" t="s">
        <v>177</v>
      </c>
      <c r="C198" s="20" t="s">
        <v>127</v>
      </c>
      <c r="D198" s="20" t="s">
        <v>742</v>
      </c>
      <c r="E198" s="20" t="s">
        <v>817</v>
      </c>
      <c r="I198" s="1" t="s">
        <v>998</v>
      </c>
      <c r="J198" s="20" t="s">
        <v>381</v>
      </c>
      <c r="T198" s="117" t="s">
        <v>325</v>
      </c>
      <c r="U198" s="132" t="s">
        <v>255</v>
      </c>
      <c r="V198" s="132" t="s">
        <v>1000</v>
      </c>
      <c r="W198" s="133" t="s">
        <v>742</v>
      </c>
      <c r="X198" s="134" t="s">
        <v>817</v>
      </c>
      <c r="Y198" s="7"/>
      <c r="Z198" s="326" t="s">
        <v>2480</v>
      </c>
    </row>
    <row r="199" spans="1:26" ht="15" customHeight="1" x14ac:dyDescent="0.2">
      <c r="A199" s="20" t="str">
        <f t="shared" si="3"/>
        <v>貨1LLB</v>
      </c>
      <c r="B199" s="20" t="s">
        <v>177</v>
      </c>
      <c r="C199" s="20" t="s">
        <v>127</v>
      </c>
      <c r="D199" s="20" t="s">
        <v>742</v>
      </c>
      <c r="E199" s="20" t="s">
        <v>794</v>
      </c>
      <c r="I199" s="1" t="s">
        <v>962</v>
      </c>
      <c r="J199" s="20" t="s">
        <v>1003</v>
      </c>
      <c r="T199" s="117" t="s">
        <v>325</v>
      </c>
      <c r="U199" s="132" t="s">
        <v>255</v>
      </c>
      <c r="V199" s="132" t="s">
        <v>1000</v>
      </c>
      <c r="W199" s="133" t="s">
        <v>742</v>
      </c>
      <c r="X199" s="134" t="s">
        <v>794</v>
      </c>
      <c r="Y199" s="7"/>
      <c r="Z199" s="326" t="s">
        <v>2108</v>
      </c>
    </row>
    <row r="200" spans="1:26" ht="15" customHeight="1" x14ac:dyDescent="0.2">
      <c r="A200" s="20" t="str">
        <f t="shared" si="3"/>
        <v>貨1LYB</v>
      </c>
      <c r="B200" s="20" t="s">
        <v>177</v>
      </c>
      <c r="C200" s="20" t="s">
        <v>127</v>
      </c>
      <c r="D200" s="20" t="s">
        <v>742</v>
      </c>
      <c r="E200" s="20" t="s">
        <v>821</v>
      </c>
      <c r="I200" s="1" t="s">
        <v>998</v>
      </c>
      <c r="J200" s="20" t="s">
        <v>382</v>
      </c>
      <c r="T200" s="117" t="s">
        <v>325</v>
      </c>
      <c r="U200" s="132" t="s">
        <v>255</v>
      </c>
      <c r="V200" s="132" t="s">
        <v>1000</v>
      </c>
      <c r="W200" s="133" t="s">
        <v>742</v>
      </c>
      <c r="X200" s="134" t="s">
        <v>821</v>
      </c>
      <c r="Y200" s="7"/>
      <c r="Z200" s="326" t="s">
        <v>2480</v>
      </c>
    </row>
    <row r="201" spans="1:26" ht="15" customHeight="1" x14ac:dyDescent="0.2">
      <c r="A201" s="20" t="str">
        <f t="shared" si="3"/>
        <v>貨1LUB</v>
      </c>
      <c r="B201" s="20" t="s">
        <v>177</v>
      </c>
      <c r="C201" s="20" t="s">
        <v>127</v>
      </c>
      <c r="D201" s="20" t="s">
        <v>742</v>
      </c>
      <c r="E201" s="20" t="s">
        <v>810</v>
      </c>
      <c r="I201" s="1" t="s">
        <v>962</v>
      </c>
      <c r="J201" s="20" t="s">
        <v>1004</v>
      </c>
      <c r="T201" s="117" t="s">
        <v>325</v>
      </c>
      <c r="U201" s="132" t="s">
        <v>255</v>
      </c>
      <c r="V201" s="132" t="s">
        <v>1000</v>
      </c>
      <c r="W201" s="133" t="s">
        <v>742</v>
      </c>
      <c r="X201" s="134" t="s">
        <v>810</v>
      </c>
      <c r="Y201" s="7"/>
      <c r="Z201" s="326" t="s">
        <v>2108</v>
      </c>
    </row>
    <row r="202" spans="1:26" ht="15" customHeight="1" x14ac:dyDescent="0.2">
      <c r="A202" s="20" t="str">
        <f t="shared" si="3"/>
        <v>貨1LZB</v>
      </c>
      <c r="B202" s="20" t="s">
        <v>177</v>
      </c>
      <c r="C202" s="20" t="s">
        <v>127</v>
      </c>
      <c r="D202" s="20" t="s">
        <v>742</v>
      </c>
      <c r="E202" s="20" t="s">
        <v>825</v>
      </c>
      <c r="I202" s="1" t="s">
        <v>998</v>
      </c>
      <c r="J202" s="20" t="s">
        <v>383</v>
      </c>
      <c r="T202" s="117" t="s">
        <v>325</v>
      </c>
      <c r="U202" s="132" t="s">
        <v>255</v>
      </c>
      <c r="V202" s="132" t="s">
        <v>1000</v>
      </c>
      <c r="W202" s="133" t="s">
        <v>742</v>
      </c>
      <c r="X202" s="134" t="s">
        <v>825</v>
      </c>
      <c r="Y202" s="7"/>
      <c r="Z202" s="326" t="s">
        <v>2480</v>
      </c>
    </row>
    <row r="203" spans="1:26" ht="15" customHeight="1" x14ac:dyDescent="0.2">
      <c r="A203" s="20" t="str">
        <f t="shared" si="3"/>
        <v>貨1LABE</v>
      </c>
      <c r="B203" s="20" t="s">
        <v>177</v>
      </c>
      <c r="C203" s="20" t="s">
        <v>127</v>
      </c>
      <c r="D203" s="20" t="s">
        <v>156</v>
      </c>
      <c r="E203" s="20" t="s">
        <v>640</v>
      </c>
      <c r="I203" s="1" t="s">
        <v>962</v>
      </c>
      <c r="T203" s="117" t="s">
        <v>325</v>
      </c>
      <c r="U203" s="132" t="s">
        <v>255</v>
      </c>
      <c r="V203" s="132" t="s">
        <v>1000</v>
      </c>
      <c r="W203" s="133" t="s">
        <v>156</v>
      </c>
      <c r="X203" s="134" t="s">
        <v>640</v>
      </c>
      <c r="Y203" s="7"/>
      <c r="Z203" s="147" t="s">
        <v>2479</v>
      </c>
    </row>
    <row r="204" spans="1:26" ht="15" customHeight="1" x14ac:dyDescent="0.2">
      <c r="A204" s="20" t="str">
        <f t="shared" si="3"/>
        <v>貨1LAAE</v>
      </c>
      <c r="B204" s="20" t="s">
        <v>177</v>
      </c>
      <c r="C204" s="20" t="s">
        <v>127</v>
      </c>
      <c r="D204" s="20" t="s">
        <v>156</v>
      </c>
      <c r="E204" s="20" t="s">
        <v>641</v>
      </c>
      <c r="I204" s="1" t="s">
        <v>998</v>
      </c>
      <c r="J204" s="20" t="s">
        <v>1001</v>
      </c>
      <c r="T204" s="117" t="s">
        <v>325</v>
      </c>
      <c r="U204" s="132" t="s">
        <v>255</v>
      </c>
      <c r="V204" s="132" t="s">
        <v>1000</v>
      </c>
      <c r="W204" s="133" t="s">
        <v>156</v>
      </c>
      <c r="X204" s="134" t="s">
        <v>641</v>
      </c>
      <c r="Y204" s="7"/>
      <c r="Z204" s="326" t="s">
        <v>2480</v>
      </c>
    </row>
    <row r="205" spans="1:26" ht="15" customHeight="1" x14ac:dyDescent="0.2">
      <c r="A205" s="20" t="str">
        <f t="shared" si="3"/>
        <v>貨1LALE</v>
      </c>
      <c r="B205" s="20" t="s">
        <v>177</v>
      </c>
      <c r="C205" s="20" t="s">
        <v>127</v>
      </c>
      <c r="D205" s="20" t="s">
        <v>156</v>
      </c>
      <c r="E205" t="s">
        <v>1381</v>
      </c>
      <c r="I205" s="1" t="s">
        <v>1377</v>
      </c>
      <c r="T205" s="117" t="s">
        <v>325</v>
      </c>
      <c r="U205" s="132" t="s">
        <v>255</v>
      </c>
      <c r="V205" s="132" t="s">
        <v>1000</v>
      </c>
      <c r="W205" s="133" t="s">
        <v>156</v>
      </c>
      <c r="X205" s="134" t="s">
        <v>1005</v>
      </c>
      <c r="Y205" s="7"/>
      <c r="Z205" s="326" t="s">
        <v>2481</v>
      </c>
    </row>
    <row r="206" spans="1:26" ht="15" customHeight="1" x14ac:dyDescent="0.2">
      <c r="A206" s="20" t="str">
        <f t="shared" si="3"/>
        <v>貨1LCAE</v>
      </c>
      <c r="B206" s="20" t="s">
        <v>177</v>
      </c>
      <c r="C206" s="20" t="s">
        <v>127</v>
      </c>
      <c r="D206" s="20" t="s">
        <v>156</v>
      </c>
      <c r="E206" t="s">
        <v>158</v>
      </c>
      <c r="I206" s="1" t="s">
        <v>998</v>
      </c>
      <c r="J206" t="s">
        <v>382</v>
      </c>
      <c r="T206" s="117" t="s">
        <v>325</v>
      </c>
      <c r="U206" s="132" t="s">
        <v>255</v>
      </c>
      <c r="V206" s="38" t="s">
        <v>1000</v>
      </c>
      <c r="W206" s="133" t="s">
        <v>156</v>
      </c>
      <c r="X206" s="134" t="s">
        <v>158</v>
      </c>
      <c r="Y206" s="7"/>
      <c r="Z206" s="326" t="s">
        <v>2480</v>
      </c>
    </row>
    <row r="207" spans="1:26" ht="15" customHeight="1" x14ac:dyDescent="0.2">
      <c r="A207" s="20" t="str">
        <f t="shared" si="3"/>
        <v>貨1LCBE</v>
      </c>
      <c r="B207" s="20" t="s">
        <v>177</v>
      </c>
      <c r="C207" s="20" t="s">
        <v>127</v>
      </c>
      <c r="D207" s="20" t="s">
        <v>156</v>
      </c>
      <c r="E207" t="s">
        <v>159</v>
      </c>
      <c r="I207" s="1" t="s">
        <v>987</v>
      </c>
      <c r="J207" t="s">
        <v>1003</v>
      </c>
      <c r="T207" s="117" t="s">
        <v>325</v>
      </c>
      <c r="U207" s="132" t="s">
        <v>255</v>
      </c>
      <c r="V207" s="38" t="s">
        <v>1000</v>
      </c>
      <c r="W207" s="133" t="s">
        <v>156</v>
      </c>
      <c r="X207" s="134" t="s">
        <v>159</v>
      </c>
      <c r="Y207" s="7" t="s">
        <v>414</v>
      </c>
      <c r="Z207" s="147" t="s">
        <v>2482</v>
      </c>
    </row>
    <row r="208" spans="1:26" ht="15" customHeight="1" x14ac:dyDescent="0.2">
      <c r="A208" s="20" t="str">
        <f t="shared" si="3"/>
        <v>貨1LCLE</v>
      </c>
      <c r="B208" s="20" t="s">
        <v>177</v>
      </c>
      <c r="C208" s="20" t="s">
        <v>127</v>
      </c>
      <c r="D208" s="20" t="s">
        <v>156</v>
      </c>
      <c r="E208" t="s">
        <v>1382</v>
      </c>
      <c r="I208" s="1" t="s">
        <v>1006</v>
      </c>
      <c r="J208"/>
      <c r="T208" s="117" t="s">
        <v>325</v>
      </c>
      <c r="U208" s="132" t="s">
        <v>255</v>
      </c>
      <c r="V208" s="38" t="s">
        <v>1000</v>
      </c>
      <c r="W208" s="133" t="s">
        <v>156</v>
      </c>
      <c r="X208" s="134" t="s">
        <v>1007</v>
      </c>
      <c r="Y208" s="7"/>
      <c r="Z208" s="326" t="s">
        <v>2481</v>
      </c>
    </row>
    <row r="209" spans="1:26" ht="15" customHeight="1" x14ac:dyDescent="0.2">
      <c r="A209" s="20" t="str">
        <f t="shared" si="3"/>
        <v>貨1LDAE</v>
      </c>
      <c r="B209" s="20" t="s">
        <v>177</v>
      </c>
      <c r="C209" s="20" t="s">
        <v>127</v>
      </c>
      <c r="D209" s="20" t="s">
        <v>156</v>
      </c>
      <c r="E209" t="s">
        <v>160</v>
      </c>
      <c r="I209" s="1" t="s">
        <v>998</v>
      </c>
      <c r="J209" t="s">
        <v>383</v>
      </c>
      <c r="T209" s="117" t="s">
        <v>325</v>
      </c>
      <c r="U209" s="132" t="s">
        <v>255</v>
      </c>
      <c r="V209" s="38" t="s">
        <v>1000</v>
      </c>
      <c r="W209" s="133" t="s">
        <v>156</v>
      </c>
      <c r="X209" s="134" t="s">
        <v>160</v>
      </c>
      <c r="Y209" s="7"/>
      <c r="Z209" s="326" t="s">
        <v>2480</v>
      </c>
    </row>
    <row r="210" spans="1:26" ht="15" customHeight="1" x14ac:dyDescent="0.2">
      <c r="A210" s="20" t="str">
        <f t="shared" si="3"/>
        <v>貨1LDBE</v>
      </c>
      <c r="B210" s="20" t="s">
        <v>177</v>
      </c>
      <c r="C210" s="20" t="s">
        <v>127</v>
      </c>
      <c r="D210" s="20" t="s">
        <v>156</v>
      </c>
      <c r="E210" t="s">
        <v>161</v>
      </c>
      <c r="I210" s="1" t="s">
        <v>992</v>
      </c>
      <c r="J210" t="s">
        <v>1004</v>
      </c>
      <c r="T210" s="117" t="s">
        <v>325</v>
      </c>
      <c r="U210" s="132" t="s">
        <v>255</v>
      </c>
      <c r="V210" s="38" t="s">
        <v>1000</v>
      </c>
      <c r="W210" s="133" t="s">
        <v>156</v>
      </c>
      <c r="X210" s="134" t="s">
        <v>161</v>
      </c>
      <c r="Y210" s="7" t="s">
        <v>415</v>
      </c>
      <c r="Z210" s="326" t="s">
        <v>2484</v>
      </c>
    </row>
    <row r="211" spans="1:26" ht="15" customHeight="1" x14ac:dyDescent="0.2">
      <c r="A211" s="20" t="str">
        <f t="shared" si="3"/>
        <v>貨1LDLE</v>
      </c>
      <c r="B211" s="20" t="s">
        <v>177</v>
      </c>
      <c r="C211" s="20" t="s">
        <v>127</v>
      </c>
      <c r="D211" s="20" t="s">
        <v>156</v>
      </c>
      <c r="E211" t="s">
        <v>1383</v>
      </c>
      <c r="I211" s="1" t="s">
        <v>1006</v>
      </c>
      <c r="J211"/>
      <c r="T211" s="117" t="s">
        <v>325</v>
      </c>
      <c r="U211" s="132" t="s">
        <v>255</v>
      </c>
      <c r="V211" s="38" t="s">
        <v>1000</v>
      </c>
      <c r="W211" s="133" t="s">
        <v>156</v>
      </c>
      <c r="X211" s="134" t="s">
        <v>1008</v>
      </c>
      <c r="Y211" s="7"/>
      <c r="Z211" s="326" t="s">
        <v>2481</v>
      </c>
    </row>
    <row r="212" spans="1:26" ht="15" customHeight="1" x14ac:dyDescent="0.2">
      <c r="A212" s="20" t="str">
        <f t="shared" si="3"/>
        <v>貨1LLBE</v>
      </c>
      <c r="B212" s="20" t="s">
        <v>177</v>
      </c>
      <c r="C212" s="20" t="s">
        <v>127</v>
      </c>
      <c r="D212" s="20" t="s">
        <v>394</v>
      </c>
      <c r="E212" s="20" t="s">
        <v>495</v>
      </c>
      <c r="I212" s="1" t="s">
        <v>962</v>
      </c>
      <c r="T212" s="117" t="s">
        <v>325</v>
      </c>
      <c r="U212" s="132" t="s">
        <v>255</v>
      </c>
      <c r="V212" s="38" t="s">
        <v>1000</v>
      </c>
      <c r="W212" s="133" t="s">
        <v>394</v>
      </c>
      <c r="X212" s="134" t="s">
        <v>495</v>
      </c>
      <c r="Y212" s="7"/>
      <c r="Z212" s="147" t="s">
        <v>2479</v>
      </c>
    </row>
    <row r="213" spans="1:26" ht="15" customHeight="1" x14ac:dyDescent="0.2">
      <c r="A213" s="20" t="str">
        <f t="shared" si="3"/>
        <v>貨1LLAE</v>
      </c>
      <c r="B213" s="20" t="s">
        <v>177</v>
      </c>
      <c r="C213" s="20" t="s">
        <v>127</v>
      </c>
      <c r="D213" s="20" t="s">
        <v>394</v>
      </c>
      <c r="E213" s="20" t="s">
        <v>491</v>
      </c>
      <c r="I213" s="1" t="s">
        <v>998</v>
      </c>
      <c r="J213" s="20" t="s">
        <v>1001</v>
      </c>
      <c r="T213" s="117" t="s">
        <v>325</v>
      </c>
      <c r="U213" s="132" t="s">
        <v>255</v>
      </c>
      <c r="V213" s="38" t="s">
        <v>1000</v>
      </c>
      <c r="W213" s="133" t="s">
        <v>394</v>
      </c>
      <c r="X213" s="134" t="s">
        <v>491</v>
      </c>
      <c r="Y213" s="7"/>
      <c r="Z213" s="326" t="s">
        <v>2480</v>
      </c>
    </row>
    <row r="214" spans="1:26" ht="15" customHeight="1" x14ac:dyDescent="0.2">
      <c r="A214" s="20" t="str">
        <f t="shared" si="3"/>
        <v>貨1LLLE</v>
      </c>
      <c r="B214" s="20" t="s">
        <v>177</v>
      </c>
      <c r="C214" s="20" t="s">
        <v>127</v>
      </c>
      <c r="D214" s="20" t="s">
        <v>394</v>
      </c>
      <c r="E214" s="20" t="s">
        <v>1009</v>
      </c>
      <c r="I214" s="1" t="s">
        <v>1006</v>
      </c>
      <c r="T214" s="117" t="s">
        <v>325</v>
      </c>
      <c r="U214" s="132" t="s">
        <v>255</v>
      </c>
      <c r="V214" s="38" t="s">
        <v>1000</v>
      </c>
      <c r="W214" s="133" t="s">
        <v>394</v>
      </c>
      <c r="X214" s="134" t="s">
        <v>1009</v>
      </c>
      <c r="Y214" s="7"/>
      <c r="Z214" s="326" t="s">
        <v>2481</v>
      </c>
    </row>
    <row r="215" spans="1:26" ht="15" customHeight="1" x14ac:dyDescent="0.2">
      <c r="A215" s="20" t="str">
        <f t="shared" si="3"/>
        <v>貨1LMBE</v>
      </c>
      <c r="B215" s="20" t="s">
        <v>177</v>
      </c>
      <c r="C215" s="20" t="s">
        <v>127</v>
      </c>
      <c r="D215" s="20" t="s">
        <v>394</v>
      </c>
      <c r="E215" s="20" t="s">
        <v>531</v>
      </c>
      <c r="I215" s="1" t="s">
        <v>987</v>
      </c>
      <c r="J215" s="20" t="s">
        <v>414</v>
      </c>
      <c r="T215" s="117" t="s">
        <v>325</v>
      </c>
      <c r="U215" s="132" t="s">
        <v>255</v>
      </c>
      <c r="V215" s="38" t="s">
        <v>1000</v>
      </c>
      <c r="W215" s="133" t="s">
        <v>394</v>
      </c>
      <c r="X215" s="134" t="s">
        <v>531</v>
      </c>
      <c r="Y215" s="7" t="s">
        <v>414</v>
      </c>
      <c r="Z215" s="326" t="s">
        <v>2486</v>
      </c>
    </row>
    <row r="216" spans="1:26" ht="15" customHeight="1" x14ac:dyDescent="0.2">
      <c r="A216" s="20" t="str">
        <f t="shared" si="3"/>
        <v>貨1LMAE</v>
      </c>
      <c r="B216" s="20" t="s">
        <v>177</v>
      </c>
      <c r="C216" s="20" t="s">
        <v>127</v>
      </c>
      <c r="D216" s="20" t="s">
        <v>394</v>
      </c>
      <c r="E216" s="20" t="s">
        <v>527</v>
      </c>
      <c r="I216" s="1" t="s">
        <v>998</v>
      </c>
      <c r="J216" s="20" t="s">
        <v>395</v>
      </c>
      <c r="T216" s="117" t="s">
        <v>325</v>
      </c>
      <c r="U216" s="132" t="s">
        <v>255</v>
      </c>
      <c r="V216" s="38" t="s">
        <v>1000</v>
      </c>
      <c r="W216" s="133" t="s">
        <v>394</v>
      </c>
      <c r="X216" s="134" t="s">
        <v>527</v>
      </c>
      <c r="Y216" s="7"/>
      <c r="Z216" s="326" t="s">
        <v>2480</v>
      </c>
    </row>
    <row r="217" spans="1:26" ht="15" customHeight="1" x14ac:dyDescent="0.2">
      <c r="A217" s="20" t="str">
        <f t="shared" si="3"/>
        <v>貨1LMLE</v>
      </c>
      <c r="B217" s="20" t="s">
        <v>177</v>
      </c>
      <c r="C217" s="20" t="s">
        <v>127</v>
      </c>
      <c r="D217" s="20" t="s">
        <v>394</v>
      </c>
      <c r="E217" s="20" t="s">
        <v>1010</v>
      </c>
      <c r="I217" s="1" t="s">
        <v>1006</v>
      </c>
      <c r="T217" s="117" t="s">
        <v>325</v>
      </c>
      <c r="U217" s="132" t="s">
        <v>255</v>
      </c>
      <c r="V217" s="38" t="s">
        <v>1000</v>
      </c>
      <c r="W217" s="133" t="s">
        <v>394</v>
      </c>
      <c r="X217" s="134" t="s">
        <v>1010</v>
      </c>
      <c r="Y217" s="7"/>
      <c r="Z217" s="326" t="s">
        <v>2481</v>
      </c>
    </row>
    <row r="218" spans="1:26" ht="15" customHeight="1" x14ac:dyDescent="0.2">
      <c r="A218" s="20" t="str">
        <f t="shared" si="3"/>
        <v>貨1LRBE</v>
      </c>
      <c r="B218" s="20" t="s">
        <v>177</v>
      </c>
      <c r="C218" s="20" t="s">
        <v>127</v>
      </c>
      <c r="D218" s="20" t="s">
        <v>394</v>
      </c>
      <c r="E218" s="20" t="s">
        <v>579</v>
      </c>
      <c r="I218" s="1" t="s">
        <v>992</v>
      </c>
      <c r="J218" s="20" t="s">
        <v>415</v>
      </c>
      <c r="T218" s="117" t="s">
        <v>325</v>
      </c>
      <c r="U218" s="132" t="s">
        <v>255</v>
      </c>
      <c r="V218" s="38" t="s">
        <v>1000</v>
      </c>
      <c r="W218" s="133" t="s">
        <v>394</v>
      </c>
      <c r="X218" s="134" t="s">
        <v>579</v>
      </c>
      <c r="Y218" s="7" t="s">
        <v>415</v>
      </c>
      <c r="Z218" s="326" t="s">
        <v>2484</v>
      </c>
    </row>
    <row r="219" spans="1:26" ht="15" customHeight="1" x14ac:dyDescent="0.2">
      <c r="A219" s="20" t="str">
        <f t="shared" si="3"/>
        <v>貨1LRAE</v>
      </c>
      <c r="B219" s="20" t="s">
        <v>177</v>
      </c>
      <c r="C219" s="20" t="s">
        <v>127</v>
      </c>
      <c r="D219" s="20" t="s">
        <v>394</v>
      </c>
      <c r="E219" s="20" t="s">
        <v>575</v>
      </c>
      <c r="I219" s="1" t="s">
        <v>998</v>
      </c>
      <c r="J219" s="20" t="s">
        <v>396</v>
      </c>
      <c r="T219" s="117" t="s">
        <v>325</v>
      </c>
      <c r="U219" s="132" t="s">
        <v>255</v>
      </c>
      <c r="V219" s="38" t="s">
        <v>1000</v>
      </c>
      <c r="W219" s="133" t="s">
        <v>394</v>
      </c>
      <c r="X219" s="134" t="s">
        <v>575</v>
      </c>
      <c r="Y219" s="7"/>
      <c r="Z219" s="326" t="s">
        <v>2480</v>
      </c>
    </row>
    <row r="220" spans="1:26" ht="15" customHeight="1" x14ac:dyDescent="0.2">
      <c r="A220" s="20" t="str">
        <f t="shared" si="3"/>
        <v>貨1LRLE</v>
      </c>
      <c r="B220" s="20" t="s">
        <v>177</v>
      </c>
      <c r="C220" s="20" t="s">
        <v>127</v>
      </c>
      <c r="D220" s="20" t="s">
        <v>394</v>
      </c>
      <c r="E220" s="20" t="s">
        <v>1011</v>
      </c>
      <c r="I220" s="1" t="s">
        <v>1006</v>
      </c>
      <c r="T220" s="117" t="s">
        <v>325</v>
      </c>
      <c r="U220" s="132" t="s">
        <v>255</v>
      </c>
      <c r="V220" s="38" t="s">
        <v>1000</v>
      </c>
      <c r="W220" s="133" t="s">
        <v>394</v>
      </c>
      <c r="X220" s="134" t="s">
        <v>1011</v>
      </c>
      <c r="Y220" s="7"/>
      <c r="Z220" s="326" t="s">
        <v>2481</v>
      </c>
    </row>
    <row r="221" spans="1:26" ht="15" customHeight="1" x14ac:dyDescent="0.2">
      <c r="A221" s="20" t="str">
        <f t="shared" si="3"/>
        <v>貨1LQBE</v>
      </c>
      <c r="B221" s="20" t="s">
        <v>177</v>
      </c>
      <c r="C221" s="20" t="s">
        <v>127</v>
      </c>
      <c r="D221" s="20" t="s">
        <v>394</v>
      </c>
      <c r="E221" s="20" t="s">
        <v>267</v>
      </c>
      <c r="I221" s="1" t="s">
        <v>962</v>
      </c>
      <c r="J221" s="20" t="s">
        <v>1002</v>
      </c>
      <c r="T221" s="117" t="s">
        <v>325</v>
      </c>
      <c r="U221" s="132" t="s">
        <v>255</v>
      </c>
      <c r="V221" s="38" t="s">
        <v>1000</v>
      </c>
      <c r="W221" s="133" t="s">
        <v>394</v>
      </c>
      <c r="X221" s="134" t="s">
        <v>267</v>
      </c>
      <c r="Y221" s="7"/>
      <c r="Z221" s="326" t="s">
        <v>2108</v>
      </c>
    </row>
    <row r="222" spans="1:26" ht="15" customHeight="1" x14ac:dyDescent="0.2">
      <c r="A222" s="20" t="str">
        <f t="shared" si="3"/>
        <v>貨1LQAE</v>
      </c>
      <c r="B222" s="20" t="s">
        <v>177</v>
      </c>
      <c r="C222" s="20" t="s">
        <v>127</v>
      </c>
      <c r="D222" s="20" t="s">
        <v>394</v>
      </c>
      <c r="E222" s="20" t="s">
        <v>263</v>
      </c>
      <c r="I222" s="1" t="s">
        <v>998</v>
      </c>
      <c r="J222" s="20" t="s">
        <v>381</v>
      </c>
      <c r="T222" s="117" t="s">
        <v>325</v>
      </c>
      <c r="U222" s="132" t="s">
        <v>255</v>
      </c>
      <c r="V222" s="38" t="s">
        <v>1000</v>
      </c>
      <c r="W222" s="133" t="s">
        <v>394</v>
      </c>
      <c r="X222" s="134" t="s">
        <v>263</v>
      </c>
      <c r="Y222" s="7"/>
      <c r="Z222" s="326" t="s">
        <v>2480</v>
      </c>
    </row>
    <row r="223" spans="1:26" ht="15" customHeight="1" x14ac:dyDescent="0.2">
      <c r="A223" s="20" t="str">
        <f t="shared" si="3"/>
        <v>貨1LQLE</v>
      </c>
      <c r="B223" s="20" t="s">
        <v>177</v>
      </c>
      <c r="C223" s="20" t="s">
        <v>127</v>
      </c>
      <c r="D223" s="20" t="s">
        <v>394</v>
      </c>
      <c r="E223" s="20" t="s">
        <v>1012</v>
      </c>
      <c r="I223" s="1" t="s">
        <v>1006</v>
      </c>
      <c r="T223" s="117" t="s">
        <v>325</v>
      </c>
      <c r="U223" s="132" t="s">
        <v>255</v>
      </c>
      <c r="V223" s="38" t="s">
        <v>1000</v>
      </c>
      <c r="W223" s="133" t="s">
        <v>394</v>
      </c>
      <c r="X223" s="134" t="s">
        <v>1012</v>
      </c>
      <c r="Y223" s="7"/>
      <c r="Z223" s="326" t="s">
        <v>2481</v>
      </c>
    </row>
    <row r="224" spans="1:26" ht="15" customHeight="1" x14ac:dyDescent="0.2">
      <c r="A224" s="20" t="str">
        <f t="shared" si="3"/>
        <v>貨1L3BE</v>
      </c>
      <c r="B224" s="20" t="s">
        <v>177</v>
      </c>
      <c r="C224" s="20" t="s">
        <v>127</v>
      </c>
      <c r="D224" s="20" t="s">
        <v>1013</v>
      </c>
      <c r="E224" s="20" t="s">
        <v>1014</v>
      </c>
      <c r="I224" s="1" t="s">
        <v>962</v>
      </c>
      <c r="T224" s="117" t="s">
        <v>325</v>
      </c>
      <c r="U224" s="132" t="s">
        <v>255</v>
      </c>
      <c r="V224" s="38" t="s">
        <v>1000</v>
      </c>
      <c r="W224" s="133" t="s">
        <v>1013</v>
      </c>
      <c r="X224" s="134" t="s">
        <v>1014</v>
      </c>
      <c r="Y224" s="7"/>
      <c r="Z224" s="147" t="s">
        <v>2479</v>
      </c>
    </row>
    <row r="225" spans="1:26" ht="15" customHeight="1" x14ac:dyDescent="0.2">
      <c r="A225" s="20" t="str">
        <f t="shared" si="3"/>
        <v>貨1L3AE</v>
      </c>
      <c r="B225" s="20" t="s">
        <v>177</v>
      </c>
      <c r="C225" s="20" t="s">
        <v>127</v>
      </c>
      <c r="D225" s="20" t="s">
        <v>1013</v>
      </c>
      <c r="E225" s="20" t="s">
        <v>1015</v>
      </c>
      <c r="I225" s="1" t="s">
        <v>998</v>
      </c>
      <c r="T225" s="117" t="s">
        <v>325</v>
      </c>
      <c r="U225" s="132" t="s">
        <v>255</v>
      </c>
      <c r="V225" s="38" t="s">
        <v>1000</v>
      </c>
      <c r="W225" s="133" t="s">
        <v>1013</v>
      </c>
      <c r="X225" s="134" t="s">
        <v>1015</v>
      </c>
      <c r="Y225" s="7"/>
      <c r="Z225" s="326" t="s">
        <v>2480</v>
      </c>
    </row>
    <row r="226" spans="1:26" ht="15" customHeight="1" x14ac:dyDescent="0.2">
      <c r="A226" s="20" t="str">
        <f t="shared" si="3"/>
        <v>貨1L3LE</v>
      </c>
      <c r="B226" s="20" t="s">
        <v>177</v>
      </c>
      <c r="C226" s="20" t="s">
        <v>127</v>
      </c>
      <c r="D226" s="20" t="s">
        <v>1013</v>
      </c>
      <c r="E226" s="20" t="s">
        <v>1017</v>
      </c>
      <c r="I226" s="1" t="s">
        <v>1006</v>
      </c>
      <c r="T226" s="117" t="s">
        <v>325</v>
      </c>
      <c r="U226" s="132" t="s">
        <v>255</v>
      </c>
      <c r="V226" s="38" t="s">
        <v>1000</v>
      </c>
      <c r="W226" s="133" t="s">
        <v>1013</v>
      </c>
      <c r="X226" s="134" t="s">
        <v>1017</v>
      </c>
      <c r="Y226" s="7"/>
      <c r="Z226" s="326" t="s">
        <v>2481</v>
      </c>
    </row>
    <row r="227" spans="1:26" ht="15" customHeight="1" x14ac:dyDescent="0.2">
      <c r="A227" s="20" t="str">
        <f t="shared" si="3"/>
        <v>貨1L4BE</v>
      </c>
      <c r="B227" s="20" t="s">
        <v>177</v>
      </c>
      <c r="C227" s="20" t="s">
        <v>127</v>
      </c>
      <c r="D227" s="20" t="s">
        <v>1013</v>
      </c>
      <c r="E227" s="20" t="s">
        <v>1018</v>
      </c>
      <c r="I227" s="1" t="s">
        <v>987</v>
      </c>
      <c r="T227" s="117" t="s">
        <v>325</v>
      </c>
      <c r="U227" s="132" t="s">
        <v>255</v>
      </c>
      <c r="V227" s="38" t="s">
        <v>1000</v>
      </c>
      <c r="W227" s="133" t="s">
        <v>1013</v>
      </c>
      <c r="X227" s="134" t="s">
        <v>1018</v>
      </c>
      <c r="Y227" s="7" t="s">
        <v>414</v>
      </c>
      <c r="Z227" s="326" t="s">
        <v>2482</v>
      </c>
    </row>
    <row r="228" spans="1:26" ht="15" customHeight="1" x14ac:dyDescent="0.2">
      <c r="A228" s="20" t="str">
        <f t="shared" si="3"/>
        <v>貨1L4AE</v>
      </c>
      <c r="B228" s="20" t="s">
        <v>177</v>
      </c>
      <c r="C228" s="20" t="s">
        <v>127</v>
      </c>
      <c r="D228" s="20" t="s">
        <v>1013</v>
      </c>
      <c r="E228" s="20" t="s">
        <v>1019</v>
      </c>
      <c r="I228" s="1" t="s">
        <v>998</v>
      </c>
      <c r="T228" s="117" t="s">
        <v>325</v>
      </c>
      <c r="U228" s="132" t="s">
        <v>255</v>
      </c>
      <c r="V228" s="38" t="s">
        <v>1000</v>
      </c>
      <c r="W228" s="133" t="s">
        <v>1013</v>
      </c>
      <c r="X228" s="134" t="s">
        <v>1019</v>
      </c>
      <c r="Y228" s="7"/>
      <c r="Z228" s="326" t="s">
        <v>2480</v>
      </c>
    </row>
    <row r="229" spans="1:26" ht="15" customHeight="1" x14ac:dyDescent="0.2">
      <c r="A229" s="20" t="str">
        <f t="shared" si="3"/>
        <v>貨1L4LE</v>
      </c>
      <c r="B229" s="20" t="s">
        <v>177</v>
      </c>
      <c r="C229" s="20" t="s">
        <v>127</v>
      </c>
      <c r="D229" s="20" t="s">
        <v>1013</v>
      </c>
      <c r="E229" s="20" t="s">
        <v>1020</v>
      </c>
      <c r="I229" s="1" t="s">
        <v>1006</v>
      </c>
      <c r="T229" s="117" t="s">
        <v>325</v>
      </c>
      <c r="U229" s="132" t="s">
        <v>255</v>
      </c>
      <c r="V229" s="38" t="s">
        <v>1000</v>
      </c>
      <c r="W229" s="133" t="s">
        <v>1013</v>
      </c>
      <c r="X229" s="134" t="s">
        <v>1020</v>
      </c>
      <c r="Y229" s="7"/>
      <c r="Z229" s="326" t="s">
        <v>2481</v>
      </c>
    </row>
    <row r="230" spans="1:26" ht="15" customHeight="1" x14ac:dyDescent="0.2">
      <c r="A230" s="20" t="str">
        <f t="shared" si="3"/>
        <v>貨1L5BE</v>
      </c>
      <c r="B230" s="20" t="s">
        <v>177</v>
      </c>
      <c r="C230" s="20" t="s">
        <v>127</v>
      </c>
      <c r="D230" s="20" t="s">
        <v>1013</v>
      </c>
      <c r="E230" s="20" t="s">
        <v>1021</v>
      </c>
      <c r="I230" s="1" t="s">
        <v>992</v>
      </c>
      <c r="T230" s="117" t="s">
        <v>325</v>
      </c>
      <c r="U230" s="132" t="s">
        <v>255</v>
      </c>
      <c r="V230" s="38" t="s">
        <v>1000</v>
      </c>
      <c r="W230" s="132" t="s">
        <v>1013</v>
      </c>
      <c r="X230" s="134" t="s">
        <v>1021</v>
      </c>
      <c r="Y230" s="7" t="s">
        <v>415</v>
      </c>
      <c r="Z230" s="326" t="s">
        <v>2484</v>
      </c>
    </row>
    <row r="231" spans="1:26" ht="15" customHeight="1" x14ac:dyDescent="0.2">
      <c r="A231" s="20" t="str">
        <f t="shared" si="3"/>
        <v>貨1L5AE</v>
      </c>
      <c r="B231" s="20" t="s">
        <v>177</v>
      </c>
      <c r="C231" s="20" t="s">
        <v>127</v>
      </c>
      <c r="D231" s="20" t="s">
        <v>1013</v>
      </c>
      <c r="E231" s="20" t="s">
        <v>1022</v>
      </c>
      <c r="I231" s="1" t="s">
        <v>998</v>
      </c>
      <c r="T231" s="117" t="s">
        <v>325</v>
      </c>
      <c r="U231" s="132" t="s">
        <v>255</v>
      </c>
      <c r="V231" s="38" t="s">
        <v>1000</v>
      </c>
      <c r="W231" s="132" t="s">
        <v>1013</v>
      </c>
      <c r="X231" s="134" t="s">
        <v>1022</v>
      </c>
      <c r="Y231" s="7"/>
      <c r="Z231" s="326" t="s">
        <v>2480</v>
      </c>
    </row>
    <row r="232" spans="1:26" ht="15" customHeight="1" x14ac:dyDescent="0.2">
      <c r="A232" s="20" t="str">
        <f t="shared" si="3"/>
        <v>貨1L5LE</v>
      </c>
      <c r="B232" s="20" t="s">
        <v>177</v>
      </c>
      <c r="C232" s="20" t="s">
        <v>127</v>
      </c>
      <c r="D232" s="20" t="s">
        <v>1013</v>
      </c>
      <c r="E232" s="20" t="s">
        <v>1023</v>
      </c>
      <c r="I232" s="1" t="s">
        <v>1006</v>
      </c>
      <c r="T232" s="117" t="s">
        <v>325</v>
      </c>
      <c r="U232" s="132" t="s">
        <v>255</v>
      </c>
      <c r="V232" s="38" t="s">
        <v>1000</v>
      </c>
      <c r="W232" s="133" t="s">
        <v>1013</v>
      </c>
      <c r="X232" s="134" t="s">
        <v>1023</v>
      </c>
      <c r="Y232" s="7"/>
      <c r="Z232" s="326" t="s">
        <v>2481</v>
      </c>
    </row>
    <row r="233" spans="1:26" ht="15" customHeight="1" x14ac:dyDescent="0.2">
      <c r="A233" s="20" t="str">
        <f t="shared" si="3"/>
        <v>貨1L6BE</v>
      </c>
      <c r="B233" s="20" t="s">
        <v>177</v>
      </c>
      <c r="C233" s="20" t="s">
        <v>127</v>
      </c>
      <c r="D233" s="20" t="s">
        <v>1013</v>
      </c>
      <c r="E233" s="20" t="s">
        <v>1024</v>
      </c>
      <c r="I233" s="1" t="s">
        <v>1050</v>
      </c>
      <c r="T233" s="117" t="s">
        <v>325</v>
      </c>
      <c r="U233" s="132" t="s">
        <v>255</v>
      </c>
      <c r="V233" s="38" t="s">
        <v>1000</v>
      </c>
      <c r="W233" s="133" t="s">
        <v>1013</v>
      </c>
      <c r="X233" s="134" t="s">
        <v>1024</v>
      </c>
      <c r="Y233" s="7" t="s">
        <v>1025</v>
      </c>
      <c r="Z233" s="147" t="s">
        <v>2485</v>
      </c>
    </row>
    <row r="234" spans="1:26" ht="15" customHeight="1" x14ac:dyDescent="0.2">
      <c r="A234" s="20" t="str">
        <f t="shared" si="3"/>
        <v>貨1L6AE</v>
      </c>
      <c r="B234" s="20" t="s">
        <v>177</v>
      </c>
      <c r="C234" s="20" t="s">
        <v>127</v>
      </c>
      <c r="D234" s="20" t="s">
        <v>1013</v>
      </c>
      <c r="E234" s="20" t="s">
        <v>1026</v>
      </c>
      <c r="I234" s="1" t="s">
        <v>998</v>
      </c>
      <c r="T234" s="117" t="s">
        <v>325</v>
      </c>
      <c r="U234" s="132" t="s">
        <v>255</v>
      </c>
      <c r="V234" s="38" t="s">
        <v>1000</v>
      </c>
      <c r="W234" s="133" t="s">
        <v>1013</v>
      </c>
      <c r="X234" s="134" t="s">
        <v>1026</v>
      </c>
      <c r="Y234" s="7"/>
      <c r="Z234" s="326" t="s">
        <v>2480</v>
      </c>
    </row>
    <row r="235" spans="1:26" ht="15" customHeight="1" x14ac:dyDescent="0.2">
      <c r="A235" s="20" t="str">
        <f t="shared" si="3"/>
        <v>貨1L6LE</v>
      </c>
      <c r="B235" s="20" t="s">
        <v>177</v>
      </c>
      <c r="C235" s="20" t="s">
        <v>127</v>
      </c>
      <c r="D235" s="20" t="s">
        <v>1013</v>
      </c>
      <c r="E235" s="20" t="s">
        <v>1027</v>
      </c>
      <c r="I235" s="1" t="s">
        <v>1006</v>
      </c>
      <c r="T235" s="117" t="s">
        <v>325</v>
      </c>
      <c r="U235" s="132" t="s">
        <v>255</v>
      </c>
      <c r="V235" s="38" t="s">
        <v>1000</v>
      </c>
      <c r="W235" s="133" t="s">
        <v>1013</v>
      </c>
      <c r="X235" s="134" t="s">
        <v>1027</v>
      </c>
      <c r="Y235" s="7"/>
      <c r="Z235" s="326" t="s">
        <v>2481</v>
      </c>
    </row>
    <row r="236" spans="1:26" ht="15" customHeight="1" x14ac:dyDescent="0.2">
      <c r="A236" s="20" t="str">
        <f t="shared" si="3"/>
        <v>貨2L-</v>
      </c>
      <c r="B236" s="20" t="s">
        <v>178</v>
      </c>
      <c r="C236" s="20" t="s">
        <v>128</v>
      </c>
      <c r="D236" s="20" t="s">
        <v>631</v>
      </c>
      <c r="E236" s="20" t="s">
        <v>632</v>
      </c>
      <c r="I236" s="1" t="s">
        <v>962</v>
      </c>
      <c r="T236" s="117" t="s">
        <v>325</v>
      </c>
      <c r="U236" s="132" t="s">
        <v>255</v>
      </c>
      <c r="V236" s="38" t="s">
        <v>1028</v>
      </c>
      <c r="W236" s="133" t="s">
        <v>631</v>
      </c>
      <c r="X236" s="134" t="s">
        <v>632</v>
      </c>
      <c r="Y236" s="7"/>
      <c r="Z236" s="147" t="s">
        <v>2479</v>
      </c>
    </row>
    <row r="237" spans="1:26" ht="15" customHeight="1" x14ac:dyDescent="0.2">
      <c r="A237" s="20" t="str">
        <f t="shared" si="3"/>
        <v>貨2LH</v>
      </c>
      <c r="B237" s="20" t="s">
        <v>178</v>
      </c>
      <c r="C237" s="20" t="s">
        <v>128</v>
      </c>
      <c r="D237" s="20" t="s">
        <v>634</v>
      </c>
      <c r="E237" s="20" t="s">
        <v>635</v>
      </c>
      <c r="I237" s="1" t="s">
        <v>962</v>
      </c>
      <c r="T237" s="117" t="s">
        <v>325</v>
      </c>
      <c r="U237" s="132" t="s">
        <v>255</v>
      </c>
      <c r="V237" s="38" t="s">
        <v>1028</v>
      </c>
      <c r="W237" s="133" t="s">
        <v>634</v>
      </c>
      <c r="X237" s="134" t="s">
        <v>635</v>
      </c>
      <c r="Y237" s="7"/>
      <c r="Z237" s="147" t="s">
        <v>2479</v>
      </c>
    </row>
    <row r="238" spans="1:26" ht="15" customHeight="1" x14ac:dyDescent="0.2">
      <c r="A238" s="20" t="str">
        <f t="shared" si="3"/>
        <v>貨2LJ</v>
      </c>
      <c r="B238" s="20" t="s">
        <v>178</v>
      </c>
      <c r="C238" s="20" t="s">
        <v>128</v>
      </c>
      <c r="D238" s="20" t="s">
        <v>636</v>
      </c>
      <c r="E238" s="20" t="s">
        <v>734</v>
      </c>
      <c r="I238" s="1" t="s">
        <v>962</v>
      </c>
      <c r="T238" s="117" t="s">
        <v>325</v>
      </c>
      <c r="U238" s="132" t="s">
        <v>255</v>
      </c>
      <c r="V238" s="38" t="s">
        <v>1028</v>
      </c>
      <c r="W238" s="133" t="s">
        <v>636</v>
      </c>
      <c r="X238" s="134" t="s">
        <v>734</v>
      </c>
      <c r="Y238" s="7"/>
      <c r="Z238" s="147" t="s">
        <v>2479</v>
      </c>
    </row>
    <row r="239" spans="1:26" ht="15" customHeight="1" x14ac:dyDescent="0.2">
      <c r="A239" s="20" t="str">
        <f t="shared" si="3"/>
        <v>貨2LL</v>
      </c>
      <c r="B239" s="20" t="s">
        <v>178</v>
      </c>
      <c r="C239" s="20" t="s">
        <v>128</v>
      </c>
      <c r="D239" s="20" t="s">
        <v>736</v>
      </c>
      <c r="E239" s="20" t="s">
        <v>737</v>
      </c>
      <c r="I239" s="1" t="s">
        <v>962</v>
      </c>
      <c r="T239" s="117" t="s">
        <v>325</v>
      </c>
      <c r="U239" s="132" t="s">
        <v>255</v>
      </c>
      <c r="V239" s="38" t="s">
        <v>1028</v>
      </c>
      <c r="W239" s="133" t="s">
        <v>736</v>
      </c>
      <c r="X239" s="134" t="s">
        <v>737</v>
      </c>
      <c r="Y239" s="7"/>
      <c r="Z239" s="147" t="s">
        <v>2479</v>
      </c>
    </row>
    <row r="240" spans="1:26" ht="15" customHeight="1" x14ac:dyDescent="0.2">
      <c r="A240" s="20" t="str">
        <f t="shared" si="3"/>
        <v>貨2LT</v>
      </c>
      <c r="B240" s="20" t="s">
        <v>178</v>
      </c>
      <c r="C240" s="20" t="s">
        <v>128</v>
      </c>
      <c r="D240" s="20" t="s">
        <v>745</v>
      </c>
      <c r="E240" s="20" t="s">
        <v>746</v>
      </c>
      <c r="I240" s="1" t="s">
        <v>962</v>
      </c>
      <c r="T240" s="117" t="s">
        <v>325</v>
      </c>
      <c r="U240" s="132" t="s">
        <v>255</v>
      </c>
      <c r="V240" s="38" t="s">
        <v>1028</v>
      </c>
      <c r="W240" s="133" t="s">
        <v>745</v>
      </c>
      <c r="X240" s="134" t="s">
        <v>746</v>
      </c>
      <c r="Y240" s="7"/>
      <c r="Z240" s="147" t="s">
        <v>2479</v>
      </c>
    </row>
    <row r="241" spans="1:26" ht="15" customHeight="1" x14ac:dyDescent="0.2">
      <c r="A241" s="20" t="str">
        <f t="shared" si="3"/>
        <v>貨2LGA</v>
      </c>
      <c r="B241" s="20" t="s">
        <v>178</v>
      </c>
      <c r="C241" s="20" t="s">
        <v>128</v>
      </c>
      <c r="D241" s="20" t="s">
        <v>168</v>
      </c>
      <c r="E241" s="20" t="s">
        <v>774</v>
      </c>
      <c r="I241" s="1" t="s">
        <v>962</v>
      </c>
      <c r="T241" s="117" t="s">
        <v>325</v>
      </c>
      <c r="U241" s="132" t="s">
        <v>255</v>
      </c>
      <c r="V241" s="38" t="s">
        <v>1028</v>
      </c>
      <c r="W241" s="133" t="s">
        <v>168</v>
      </c>
      <c r="X241" s="134" t="s">
        <v>774</v>
      </c>
      <c r="Y241" s="7"/>
      <c r="Z241" s="147" t="s">
        <v>2479</v>
      </c>
    </row>
    <row r="242" spans="1:26" ht="15" customHeight="1" x14ac:dyDescent="0.2">
      <c r="A242" s="20" t="str">
        <f t="shared" si="3"/>
        <v>貨2LGC</v>
      </c>
      <c r="B242" s="20" t="s">
        <v>178</v>
      </c>
      <c r="C242" s="20" t="s">
        <v>128</v>
      </c>
      <c r="D242" s="20" t="s">
        <v>168</v>
      </c>
      <c r="E242" s="20" t="s">
        <v>776</v>
      </c>
      <c r="I242" s="1" t="s">
        <v>962</v>
      </c>
      <c r="T242" s="117" t="s">
        <v>325</v>
      </c>
      <c r="U242" s="132" t="s">
        <v>255</v>
      </c>
      <c r="V242" s="38" t="s">
        <v>1028</v>
      </c>
      <c r="W242" s="133" t="s">
        <v>168</v>
      </c>
      <c r="X242" s="134" t="s">
        <v>776</v>
      </c>
      <c r="Y242" s="7"/>
      <c r="Z242" s="147" t="s">
        <v>2479</v>
      </c>
    </row>
    <row r="243" spans="1:26" ht="15" customHeight="1" x14ac:dyDescent="0.2">
      <c r="A243" s="20" t="str">
        <f t="shared" si="3"/>
        <v>貨2LHG</v>
      </c>
      <c r="B243" s="20" t="s">
        <v>178</v>
      </c>
      <c r="C243" s="20" t="s">
        <v>128</v>
      </c>
      <c r="D243" s="20" t="s">
        <v>168</v>
      </c>
      <c r="E243" s="20" t="s">
        <v>784</v>
      </c>
      <c r="I243" s="1" t="s">
        <v>998</v>
      </c>
      <c r="J243" s="20" t="s">
        <v>1001</v>
      </c>
      <c r="T243" s="117" t="s">
        <v>325</v>
      </c>
      <c r="U243" s="132" t="s">
        <v>255</v>
      </c>
      <c r="V243" s="38" t="s">
        <v>1028</v>
      </c>
      <c r="W243" s="133" t="s">
        <v>168</v>
      </c>
      <c r="X243" s="134" t="s">
        <v>784</v>
      </c>
      <c r="Y243" s="7"/>
      <c r="Z243" s="326" t="s">
        <v>2480</v>
      </c>
    </row>
    <row r="244" spans="1:26" ht="15" customHeight="1" x14ac:dyDescent="0.2">
      <c r="A244" s="20" t="str">
        <f t="shared" si="3"/>
        <v>貨2LGK</v>
      </c>
      <c r="B244" s="20" t="s">
        <v>178</v>
      </c>
      <c r="C244" s="20" t="s">
        <v>128</v>
      </c>
      <c r="D244" s="20" t="s">
        <v>748</v>
      </c>
      <c r="E244" s="20" t="s">
        <v>782</v>
      </c>
      <c r="I244" s="1" t="s">
        <v>962</v>
      </c>
      <c r="T244" s="117" t="s">
        <v>325</v>
      </c>
      <c r="U244" s="132" t="s">
        <v>255</v>
      </c>
      <c r="V244" s="38" t="s">
        <v>1028</v>
      </c>
      <c r="W244" s="133" t="s">
        <v>748</v>
      </c>
      <c r="X244" s="134" t="s">
        <v>782</v>
      </c>
      <c r="Y244" s="7"/>
      <c r="Z244" s="147" t="s">
        <v>2479</v>
      </c>
    </row>
    <row r="245" spans="1:26" ht="15" customHeight="1" x14ac:dyDescent="0.2">
      <c r="A245" s="20" t="str">
        <f t="shared" si="3"/>
        <v>貨2LHQ</v>
      </c>
      <c r="B245" s="20" t="s">
        <v>178</v>
      </c>
      <c r="C245" s="20" t="s">
        <v>128</v>
      </c>
      <c r="D245" s="20" t="s">
        <v>748</v>
      </c>
      <c r="E245" s="20" t="s">
        <v>791</v>
      </c>
      <c r="I245" s="1" t="s">
        <v>998</v>
      </c>
      <c r="J245" s="20" t="s">
        <v>1001</v>
      </c>
      <c r="T245" s="117" t="s">
        <v>325</v>
      </c>
      <c r="U245" s="132" t="s">
        <v>255</v>
      </c>
      <c r="V245" s="38" t="s">
        <v>1028</v>
      </c>
      <c r="W245" s="133" t="s">
        <v>748</v>
      </c>
      <c r="X245" s="134" t="s">
        <v>791</v>
      </c>
      <c r="Y245" s="7"/>
      <c r="Z245" s="326" t="s">
        <v>2480</v>
      </c>
    </row>
    <row r="246" spans="1:26" ht="15" customHeight="1" x14ac:dyDescent="0.2">
      <c r="A246" s="20" t="str">
        <f t="shared" si="3"/>
        <v>貨2LTC</v>
      </c>
      <c r="B246" s="20" t="s">
        <v>178</v>
      </c>
      <c r="C246" s="20" t="s">
        <v>128</v>
      </c>
      <c r="D246" s="20" t="s">
        <v>748</v>
      </c>
      <c r="E246" s="20" t="s">
        <v>804</v>
      </c>
      <c r="I246" s="1" t="s">
        <v>962</v>
      </c>
      <c r="J246" s="20" t="s">
        <v>1002</v>
      </c>
      <c r="T246" s="117" t="s">
        <v>325</v>
      </c>
      <c r="U246" s="132" t="s">
        <v>255</v>
      </c>
      <c r="V246" s="38" t="s">
        <v>1028</v>
      </c>
      <c r="W246" s="133" t="s">
        <v>748</v>
      </c>
      <c r="X246" s="134" t="s">
        <v>804</v>
      </c>
      <c r="Y246" s="7"/>
      <c r="Z246" s="326" t="s">
        <v>2108</v>
      </c>
    </row>
    <row r="247" spans="1:26" ht="15" customHeight="1" x14ac:dyDescent="0.2">
      <c r="A247" s="20" t="str">
        <f t="shared" si="3"/>
        <v>貨2LXC</v>
      </c>
      <c r="B247" s="20" t="s">
        <v>178</v>
      </c>
      <c r="C247" s="20" t="s">
        <v>128</v>
      </c>
      <c r="D247" s="20" t="s">
        <v>748</v>
      </c>
      <c r="E247" s="20" t="s">
        <v>818</v>
      </c>
      <c r="I247" s="1" t="s">
        <v>998</v>
      </c>
      <c r="J247" s="20" t="s">
        <v>381</v>
      </c>
      <c r="T247" s="117" t="s">
        <v>325</v>
      </c>
      <c r="U247" s="132" t="s">
        <v>255</v>
      </c>
      <c r="V247" s="38" t="s">
        <v>1028</v>
      </c>
      <c r="W247" s="133" t="s">
        <v>748</v>
      </c>
      <c r="X247" s="134" t="s">
        <v>818</v>
      </c>
      <c r="Y247" s="7"/>
      <c r="Z247" s="326" t="s">
        <v>2480</v>
      </c>
    </row>
    <row r="248" spans="1:26" ht="15" customHeight="1" x14ac:dyDescent="0.2">
      <c r="A248" s="20" t="str">
        <f t="shared" si="3"/>
        <v>貨2LLC</v>
      </c>
      <c r="B248" s="20" t="s">
        <v>178</v>
      </c>
      <c r="C248" s="20" t="s">
        <v>128</v>
      </c>
      <c r="D248" s="20" t="s">
        <v>748</v>
      </c>
      <c r="E248" s="20" t="s">
        <v>795</v>
      </c>
      <c r="I248" s="1" t="s">
        <v>962</v>
      </c>
      <c r="J248" s="20" t="s">
        <v>1003</v>
      </c>
      <c r="T248" s="117" t="s">
        <v>325</v>
      </c>
      <c r="U248" s="132" t="s">
        <v>255</v>
      </c>
      <c r="V248" s="38" t="s">
        <v>1028</v>
      </c>
      <c r="W248" s="133" t="s">
        <v>748</v>
      </c>
      <c r="X248" s="134" t="s">
        <v>795</v>
      </c>
      <c r="Y248" s="7"/>
      <c r="Z248" s="326" t="s">
        <v>2108</v>
      </c>
    </row>
    <row r="249" spans="1:26" ht="15" customHeight="1" x14ac:dyDescent="0.2">
      <c r="A249" s="20" t="str">
        <f t="shared" si="3"/>
        <v>貨2LYC</v>
      </c>
      <c r="B249" s="20" t="s">
        <v>178</v>
      </c>
      <c r="C249" s="20" t="s">
        <v>128</v>
      </c>
      <c r="D249" s="20" t="s">
        <v>748</v>
      </c>
      <c r="E249" s="20" t="s">
        <v>822</v>
      </c>
      <c r="I249" s="1" t="s">
        <v>998</v>
      </c>
      <c r="J249" s="20" t="s">
        <v>382</v>
      </c>
      <c r="T249" s="117" t="s">
        <v>325</v>
      </c>
      <c r="U249" s="132" t="s">
        <v>255</v>
      </c>
      <c r="V249" s="38" t="s">
        <v>1028</v>
      </c>
      <c r="W249" s="133" t="s">
        <v>748</v>
      </c>
      <c r="X249" s="134" t="s">
        <v>822</v>
      </c>
      <c r="Y249" s="7"/>
      <c r="Z249" s="326" t="s">
        <v>2480</v>
      </c>
    </row>
    <row r="250" spans="1:26" ht="15" customHeight="1" x14ac:dyDescent="0.2">
      <c r="A250" s="20" t="str">
        <f t="shared" si="3"/>
        <v>貨2LUC</v>
      </c>
      <c r="B250" s="20" t="s">
        <v>178</v>
      </c>
      <c r="C250" s="20" t="s">
        <v>128</v>
      </c>
      <c r="D250" s="20" t="s">
        <v>748</v>
      </c>
      <c r="E250" s="20" t="s">
        <v>811</v>
      </c>
      <c r="I250" s="1" t="s">
        <v>962</v>
      </c>
      <c r="J250" s="20" t="s">
        <v>1004</v>
      </c>
      <c r="T250" s="117" t="s">
        <v>325</v>
      </c>
      <c r="U250" s="132" t="s">
        <v>255</v>
      </c>
      <c r="V250" s="38" t="s">
        <v>1028</v>
      </c>
      <c r="W250" s="133" t="s">
        <v>748</v>
      </c>
      <c r="X250" s="134" t="s">
        <v>811</v>
      </c>
      <c r="Y250" s="7"/>
      <c r="Z250" s="326" t="s">
        <v>2108</v>
      </c>
    </row>
    <row r="251" spans="1:26" ht="15" customHeight="1" x14ac:dyDescent="0.2">
      <c r="A251" s="20" t="str">
        <f t="shared" si="3"/>
        <v>貨2LZC</v>
      </c>
      <c r="B251" s="20" t="s">
        <v>178</v>
      </c>
      <c r="C251" s="20" t="s">
        <v>128</v>
      </c>
      <c r="D251" s="20" t="s">
        <v>748</v>
      </c>
      <c r="E251" s="20" t="s">
        <v>826</v>
      </c>
      <c r="I251" s="1" t="s">
        <v>998</v>
      </c>
      <c r="J251" s="20" t="s">
        <v>383</v>
      </c>
      <c r="T251" s="117" t="s">
        <v>325</v>
      </c>
      <c r="U251" s="132" t="s">
        <v>255</v>
      </c>
      <c r="V251" s="38" t="s">
        <v>1028</v>
      </c>
      <c r="W251" s="133" t="s">
        <v>748</v>
      </c>
      <c r="X251" s="134" t="s">
        <v>826</v>
      </c>
      <c r="Y251" s="7"/>
      <c r="Z251" s="326" t="s">
        <v>2480</v>
      </c>
    </row>
    <row r="252" spans="1:26" ht="15" customHeight="1" x14ac:dyDescent="0.2">
      <c r="A252" s="20" t="str">
        <f t="shared" si="3"/>
        <v>貨2LABF</v>
      </c>
      <c r="B252" s="20" t="s">
        <v>178</v>
      </c>
      <c r="C252" s="20" t="s">
        <v>128</v>
      </c>
      <c r="D252" t="s">
        <v>156</v>
      </c>
      <c r="E252" t="s">
        <v>642</v>
      </c>
      <c r="I252" s="1" t="s">
        <v>962</v>
      </c>
      <c r="T252" s="117" t="s">
        <v>325</v>
      </c>
      <c r="U252" s="132" t="s">
        <v>255</v>
      </c>
      <c r="V252" s="38" t="s">
        <v>1028</v>
      </c>
      <c r="W252" s="133" t="s">
        <v>156</v>
      </c>
      <c r="X252" s="134" t="s">
        <v>642</v>
      </c>
      <c r="Y252" s="7"/>
      <c r="Z252" s="147" t="s">
        <v>2479</v>
      </c>
    </row>
    <row r="253" spans="1:26" ht="15" customHeight="1" x14ac:dyDescent="0.2">
      <c r="A253" s="20" t="str">
        <f t="shared" si="3"/>
        <v>貨2LAAF</v>
      </c>
      <c r="B253" s="20" t="s">
        <v>178</v>
      </c>
      <c r="C253" s="20" t="s">
        <v>128</v>
      </c>
      <c r="D253" t="s">
        <v>156</v>
      </c>
      <c r="E253" t="s">
        <v>643</v>
      </c>
      <c r="I253" s="1" t="s">
        <v>998</v>
      </c>
      <c r="J253" t="s">
        <v>1001</v>
      </c>
      <c r="T253" s="117" t="s">
        <v>325</v>
      </c>
      <c r="U253" s="132" t="s">
        <v>255</v>
      </c>
      <c r="V253" s="38" t="s">
        <v>1028</v>
      </c>
      <c r="W253" s="133" t="s">
        <v>156</v>
      </c>
      <c r="X253" s="134" t="s">
        <v>643</v>
      </c>
      <c r="Y253" s="7"/>
      <c r="Z253" s="326" t="s">
        <v>2480</v>
      </c>
    </row>
    <row r="254" spans="1:26" ht="15" customHeight="1" x14ac:dyDescent="0.2">
      <c r="A254" s="20" t="str">
        <f t="shared" si="3"/>
        <v>貨2LALF</v>
      </c>
      <c r="B254" s="20" t="s">
        <v>178</v>
      </c>
      <c r="C254" s="20" t="s">
        <v>128</v>
      </c>
      <c r="D254" t="s">
        <v>156</v>
      </c>
      <c r="E254" t="s">
        <v>1384</v>
      </c>
      <c r="I254" s="1" t="s">
        <v>1377</v>
      </c>
      <c r="J254"/>
      <c r="T254" s="117" t="s">
        <v>325</v>
      </c>
      <c r="U254" s="132" t="s">
        <v>255</v>
      </c>
      <c r="V254" s="38" t="s">
        <v>1028</v>
      </c>
      <c r="W254" s="133" t="s">
        <v>156</v>
      </c>
      <c r="X254" s="134" t="s">
        <v>1029</v>
      </c>
      <c r="Y254" s="7"/>
      <c r="Z254" s="326" t="s">
        <v>2481</v>
      </c>
    </row>
    <row r="255" spans="1:26" ht="15" customHeight="1" x14ac:dyDescent="0.2">
      <c r="A255" s="20" t="str">
        <f t="shared" si="3"/>
        <v>貨2LCAF</v>
      </c>
      <c r="B255" s="20" t="s">
        <v>178</v>
      </c>
      <c r="C255" s="20" t="s">
        <v>128</v>
      </c>
      <c r="D255" t="s">
        <v>156</v>
      </c>
      <c r="E255" t="s">
        <v>164</v>
      </c>
      <c r="I255" s="1" t="s">
        <v>998</v>
      </c>
      <c r="J255" t="s">
        <v>382</v>
      </c>
      <c r="T255" s="117" t="s">
        <v>325</v>
      </c>
      <c r="U255" s="132" t="s">
        <v>255</v>
      </c>
      <c r="V255" s="38" t="s">
        <v>1028</v>
      </c>
      <c r="W255" s="133" t="s">
        <v>156</v>
      </c>
      <c r="X255" s="134" t="s">
        <v>164</v>
      </c>
      <c r="Y255" s="7"/>
      <c r="Z255" s="326" t="s">
        <v>2480</v>
      </c>
    </row>
    <row r="256" spans="1:26" ht="15" customHeight="1" x14ac:dyDescent="0.2">
      <c r="A256" s="20" t="str">
        <f t="shared" si="3"/>
        <v>貨2LCBF</v>
      </c>
      <c r="B256" s="20" t="s">
        <v>178</v>
      </c>
      <c r="C256" s="20" t="s">
        <v>128</v>
      </c>
      <c r="D256" t="s">
        <v>156</v>
      </c>
      <c r="E256" t="s">
        <v>165</v>
      </c>
      <c r="I256" s="1" t="s">
        <v>987</v>
      </c>
      <c r="J256" t="s">
        <v>1003</v>
      </c>
      <c r="T256" s="117" t="s">
        <v>325</v>
      </c>
      <c r="U256" s="132" t="s">
        <v>255</v>
      </c>
      <c r="V256" s="38" t="s">
        <v>1028</v>
      </c>
      <c r="W256" s="133" t="s">
        <v>156</v>
      </c>
      <c r="X256" s="134" t="s">
        <v>165</v>
      </c>
      <c r="Y256" s="7" t="s">
        <v>414</v>
      </c>
      <c r="Z256" s="147" t="s">
        <v>2482</v>
      </c>
    </row>
    <row r="257" spans="1:26" ht="15" customHeight="1" x14ac:dyDescent="0.2">
      <c r="A257" s="20" t="str">
        <f t="shared" si="3"/>
        <v>貨2LCLF</v>
      </c>
      <c r="B257" s="20" t="s">
        <v>178</v>
      </c>
      <c r="C257" s="20" t="s">
        <v>128</v>
      </c>
      <c r="D257" t="s">
        <v>156</v>
      </c>
      <c r="E257" t="s">
        <v>1385</v>
      </c>
      <c r="I257" s="1" t="s">
        <v>1006</v>
      </c>
      <c r="J257"/>
      <c r="T257" s="117" t="s">
        <v>325</v>
      </c>
      <c r="U257" s="132" t="s">
        <v>255</v>
      </c>
      <c r="V257" s="38" t="s">
        <v>1028</v>
      </c>
      <c r="W257" s="133" t="s">
        <v>156</v>
      </c>
      <c r="X257" s="134" t="s">
        <v>1031</v>
      </c>
      <c r="Y257" s="7"/>
      <c r="Z257" s="326" t="s">
        <v>2481</v>
      </c>
    </row>
    <row r="258" spans="1:26" ht="15" customHeight="1" x14ac:dyDescent="0.2">
      <c r="A258" s="20" t="str">
        <f t="shared" si="3"/>
        <v>貨2LDAF</v>
      </c>
      <c r="B258" s="20" t="s">
        <v>178</v>
      </c>
      <c r="C258" s="20" t="s">
        <v>128</v>
      </c>
      <c r="D258" t="s">
        <v>156</v>
      </c>
      <c r="E258" s="20" t="s">
        <v>166</v>
      </c>
      <c r="I258" s="1" t="s">
        <v>998</v>
      </c>
      <c r="J258" s="20" t="s">
        <v>383</v>
      </c>
      <c r="T258" s="117" t="s">
        <v>325</v>
      </c>
      <c r="U258" s="132" t="s">
        <v>255</v>
      </c>
      <c r="V258" s="38" t="s">
        <v>1028</v>
      </c>
      <c r="W258" s="133" t="s">
        <v>156</v>
      </c>
      <c r="X258" s="134" t="s">
        <v>166</v>
      </c>
      <c r="Y258" s="7"/>
      <c r="Z258" s="326" t="s">
        <v>2480</v>
      </c>
    </row>
    <row r="259" spans="1:26" ht="15" customHeight="1" x14ac:dyDescent="0.2">
      <c r="A259" s="20" t="str">
        <f t="shared" si="3"/>
        <v>貨2LDBF</v>
      </c>
      <c r="B259" s="20" t="s">
        <v>178</v>
      </c>
      <c r="C259" s="20" t="s">
        <v>128</v>
      </c>
      <c r="D259" t="s">
        <v>156</v>
      </c>
      <c r="E259" s="20" t="s">
        <v>167</v>
      </c>
      <c r="I259" s="1" t="s">
        <v>992</v>
      </c>
      <c r="J259" s="20" t="s">
        <v>1004</v>
      </c>
      <c r="T259" s="117" t="s">
        <v>325</v>
      </c>
      <c r="U259" s="132" t="s">
        <v>255</v>
      </c>
      <c r="V259" s="38" t="s">
        <v>1028</v>
      </c>
      <c r="W259" s="133" t="s">
        <v>156</v>
      </c>
      <c r="X259" s="134" t="s">
        <v>167</v>
      </c>
      <c r="Y259" s="7" t="s">
        <v>415</v>
      </c>
      <c r="Z259" s="326" t="s">
        <v>2484</v>
      </c>
    </row>
    <row r="260" spans="1:26" ht="15" customHeight="1" x14ac:dyDescent="0.2">
      <c r="A260" s="20" t="str">
        <f t="shared" si="3"/>
        <v>貨2LDLF</v>
      </c>
      <c r="B260" s="20" t="s">
        <v>178</v>
      </c>
      <c r="C260" s="20" t="s">
        <v>128</v>
      </c>
      <c r="D260" t="s">
        <v>156</v>
      </c>
      <c r="E260" t="s">
        <v>1386</v>
      </c>
      <c r="F260"/>
      <c r="I260" s="1" t="s">
        <v>1006</v>
      </c>
      <c r="T260" s="117" t="s">
        <v>325</v>
      </c>
      <c r="U260" s="132" t="s">
        <v>255</v>
      </c>
      <c r="V260" s="38" t="s">
        <v>1028</v>
      </c>
      <c r="W260" s="133" t="s">
        <v>156</v>
      </c>
      <c r="X260" s="134" t="s">
        <v>1032</v>
      </c>
      <c r="Y260" s="7"/>
      <c r="Z260" s="326" t="s">
        <v>2481</v>
      </c>
    </row>
    <row r="261" spans="1:26" ht="15" customHeight="1" x14ac:dyDescent="0.2">
      <c r="A261" s="20" t="str">
        <f t="shared" ref="A261:A324" si="4">CONCATENATE(C261,E261)</f>
        <v>貨2LLBF</v>
      </c>
      <c r="B261" s="20" t="s">
        <v>178</v>
      </c>
      <c r="C261" s="20" t="s">
        <v>128</v>
      </c>
      <c r="D261" s="20" t="s">
        <v>394</v>
      </c>
      <c r="E261" s="20" t="s">
        <v>496</v>
      </c>
      <c r="I261" s="1" t="s">
        <v>962</v>
      </c>
      <c r="T261" s="117" t="s">
        <v>325</v>
      </c>
      <c r="U261" s="132" t="s">
        <v>255</v>
      </c>
      <c r="V261" s="38" t="s">
        <v>1028</v>
      </c>
      <c r="W261" s="133" t="s">
        <v>394</v>
      </c>
      <c r="X261" s="134" t="s">
        <v>496</v>
      </c>
      <c r="Y261" s="7"/>
      <c r="Z261" s="147" t="s">
        <v>2479</v>
      </c>
    </row>
    <row r="262" spans="1:26" ht="15" customHeight="1" x14ac:dyDescent="0.2">
      <c r="A262" s="20" t="str">
        <f t="shared" si="4"/>
        <v>貨2LLAF</v>
      </c>
      <c r="B262" s="20" t="s">
        <v>178</v>
      </c>
      <c r="C262" s="20" t="s">
        <v>128</v>
      </c>
      <c r="D262" s="20" t="s">
        <v>394</v>
      </c>
      <c r="E262" s="20" t="s">
        <v>492</v>
      </c>
      <c r="I262" s="1" t="s">
        <v>998</v>
      </c>
      <c r="J262" s="20" t="s">
        <v>1001</v>
      </c>
      <c r="T262" s="117" t="s">
        <v>325</v>
      </c>
      <c r="U262" s="132" t="s">
        <v>255</v>
      </c>
      <c r="V262" s="38" t="s">
        <v>1028</v>
      </c>
      <c r="W262" s="133" t="s">
        <v>394</v>
      </c>
      <c r="X262" s="134" t="s">
        <v>492</v>
      </c>
      <c r="Y262" s="7"/>
      <c r="Z262" s="326" t="s">
        <v>2480</v>
      </c>
    </row>
    <row r="263" spans="1:26" ht="15" customHeight="1" x14ac:dyDescent="0.2">
      <c r="A263" s="20" t="str">
        <f t="shared" si="4"/>
        <v>貨2LLLF</v>
      </c>
      <c r="B263" s="20" t="s">
        <v>178</v>
      </c>
      <c r="C263" s="20" t="s">
        <v>128</v>
      </c>
      <c r="D263" s="20" t="s">
        <v>394</v>
      </c>
      <c r="E263" s="20" t="s">
        <v>1033</v>
      </c>
      <c r="I263" s="1" t="s">
        <v>1006</v>
      </c>
      <c r="T263" s="117" t="s">
        <v>325</v>
      </c>
      <c r="U263" s="132" t="s">
        <v>255</v>
      </c>
      <c r="V263" s="38" t="s">
        <v>1028</v>
      </c>
      <c r="W263" s="133" t="s">
        <v>394</v>
      </c>
      <c r="X263" s="134" t="s">
        <v>1033</v>
      </c>
      <c r="Y263" s="7"/>
      <c r="Z263" s="326" t="s">
        <v>2481</v>
      </c>
    </row>
    <row r="264" spans="1:26" ht="15" customHeight="1" x14ac:dyDescent="0.2">
      <c r="A264" s="20" t="str">
        <f t="shared" si="4"/>
        <v>貨2LMBF</v>
      </c>
      <c r="B264" s="20" t="s">
        <v>178</v>
      </c>
      <c r="C264" s="20" t="s">
        <v>128</v>
      </c>
      <c r="D264" s="20" t="s">
        <v>394</v>
      </c>
      <c r="E264" s="20" t="s">
        <v>532</v>
      </c>
      <c r="I264" s="1" t="s">
        <v>987</v>
      </c>
      <c r="J264" s="20" t="s">
        <v>414</v>
      </c>
      <c r="T264" s="117" t="s">
        <v>325</v>
      </c>
      <c r="U264" s="132" t="s">
        <v>255</v>
      </c>
      <c r="V264" s="38" t="s">
        <v>1028</v>
      </c>
      <c r="W264" s="133" t="s">
        <v>394</v>
      </c>
      <c r="X264" s="134" t="s">
        <v>532</v>
      </c>
      <c r="Y264" s="7" t="s">
        <v>414</v>
      </c>
      <c r="Z264" s="147" t="s">
        <v>2482</v>
      </c>
    </row>
    <row r="265" spans="1:26" ht="15" customHeight="1" x14ac:dyDescent="0.2">
      <c r="A265" s="20" t="str">
        <f t="shared" si="4"/>
        <v>貨2LMAF</v>
      </c>
      <c r="B265" s="20" t="s">
        <v>178</v>
      </c>
      <c r="C265" s="20" t="s">
        <v>128</v>
      </c>
      <c r="D265" s="20" t="s">
        <v>394</v>
      </c>
      <c r="E265" s="20" t="s">
        <v>528</v>
      </c>
      <c r="I265" s="1" t="s">
        <v>998</v>
      </c>
      <c r="J265" s="20" t="s">
        <v>397</v>
      </c>
      <c r="T265" s="117" t="s">
        <v>325</v>
      </c>
      <c r="U265" s="132" t="s">
        <v>255</v>
      </c>
      <c r="V265" s="38" t="s">
        <v>1028</v>
      </c>
      <c r="W265" s="133" t="s">
        <v>394</v>
      </c>
      <c r="X265" s="134" t="s">
        <v>528</v>
      </c>
      <c r="Y265" s="7"/>
      <c r="Z265" s="326" t="s">
        <v>2480</v>
      </c>
    </row>
    <row r="266" spans="1:26" ht="15" customHeight="1" x14ac:dyDescent="0.2">
      <c r="A266" s="20" t="str">
        <f t="shared" si="4"/>
        <v>貨2LMLF</v>
      </c>
      <c r="B266" s="20" t="s">
        <v>178</v>
      </c>
      <c r="C266" s="20" t="s">
        <v>128</v>
      </c>
      <c r="D266" s="20" t="s">
        <v>394</v>
      </c>
      <c r="E266" s="20" t="s">
        <v>1034</v>
      </c>
      <c r="I266" s="1" t="s">
        <v>1006</v>
      </c>
      <c r="T266" s="117" t="s">
        <v>325</v>
      </c>
      <c r="U266" s="132" t="s">
        <v>255</v>
      </c>
      <c r="V266" s="38" t="s">
        <v>1028</v>
      </c>
      <c r="W266" s="133" t="s">
        <v>394</v>
      </c>
      <c r="X266" s="134" t="s">
        <v>1034</v>
      </c>
      <c r="Y266" s="7"/>
      <c r="Z266" s="326" t="s">
        <v>2481</v>
      </c>
    </row>
    <row r="267" spans="1:26" ht="15" customHeight="1" x14ac:dyDescent="0.2">
      <c r="A267" s="20" t="str">
        <f t="shared" si="4"/>
        <v>貨2LRBF</v>
      </c>
      <c r="B267" s="20" t="s">
        <v>178</v>
      </c>
      <c r="C267" s="20" t="s">
        <v>128</v>
      </c>
      <c r="D267" s="20" t="s">
        <v>394</v>
      </c>
      <c r="E267" s="20" t="s">
        <v>580</v>
      </c>
      <c r="I267" s="1" t="s">
        <v>992</v>
      </c>
      <c r="J267" s="20" t="s">
        <v>415</v>
      </c>
      <c r="T267" s="117" t="s">
        <v>325</v>
      </c>
      <c r="U267" s="132" t="s">
        <v>255</v>
      </c>
      <c r="V267" s="38" t="s">
        <v>1028</v>
      </c>
      <c r="W267" s="133" t="s">
        <v>394</v>
      </c>
      <c r="X267" s="134" t="s">
        <v>580</v>
      </c>
      <c r="Y267" s="7" t="s">
        <v>415</v>
      </c>
      <c r="Z267" s="326" t="s">
        <v>2484</v>
      </c>
    </row>
    <row r="268" spans="1:26" ht="15" customHeight="1" x14ac:dyDescent="0.2">
      <c r="A268" s="20" t="str">
        <f t="shared" si="4"/>
        <v>貨2LRAF</v>
      </c>
      <c r="B268" s="20" t="s">
        <v>178</v>
      </c>
      <c r="C268" s="20" t="s">
        <v>128</v>
      </c>
      <c r="D268" s="20" t="s">
        <v>394</v>
      </c>
      <c r="E268" s="20" t="s">
        <v>576</v>
      </c>
      <c r="I268" s="1" t="s">
        <v>998</v>
      </c>
      <c r="J268" s="20" t="s">
        <v>398</v>
      </c>
      <c r="T268" s="117" t="s">
        <v>325</v>
      </c>
      <c r="U268" s="132" t="s">
        <v>255</v>
      </c>
      <c r="V268" s="38" t="s">
        <v>1028</v>
      </c>
      <c r="W268" s="133" t="s">
        <v>394</v>
      </c>
      <c r="X268" s="134" t="s">
        <v>576</v>
      </c>
      <c r="Y268" s="7"/>
      <c r="Z268" s="326" t="s">
        <v>2480</v>
      </c>
    </row>
    <row r="269" spans="1:26" ht="15" customHeight="1" x14ac:dyDescent="0.2">
      <c r="A269" s="20" t="str">
        <f t="shared" si="4"/>
        <v>貨2LRLF</v>
      </c>
      <c r="B269" s="20" t="s">
        <v>178</v>
      </c>
      <c r="C269" s="20" t="s">
        <v>128</v>
      </c>
      <c r="D269" s="20" t="s">
        <v>394</v>
      </c>
      <c r="E269" s="20" t="s">
        <v>1035</v>
      </c>
      <c r="I269" s="1" t="s">
        <v>1006</v>
      </c>
      <c r="T269" s="117" t="s">
        <v>325</v>
      </c>
      <c r="U269" s="132" t="s">
        <v>255</v>
      </c>
      <c r="V269" s="38" t="s">
        <v>1028</v>
      </c>
      <c r="W269" s="133" t="s">
        <v>394</v>
      </c>
      <c r="X269" s="134" t="s">
        <v>1035</v>
      </c>
      <c r="Y269" s="7"/>
      <c r="Z269" s="326" t="s">
        <v>2481</v>
      </c>
    </row>
    <row r="270" spans="1:26" ht="15" customHeight="1" x14ac:dyDescent="0.2">
      <c r="A270" s="20" t="str">
        <f t="shared" si="4"/>
        <v>貨2LQBF</v>
      </c>
      <c r="B270" s="20" t="s">
        <v>178</v>
      </c>
      <c r="C270" s="20" t="s">
        <v>128</v>
      </c>
      <c r="D270" s="20" t="s">
        <v>394</v>
      </c>
      <c r="E270" s="20" t="s">
        <v>268</v>
      </c>
      <c r="I270" s="1" t="s">
        <v>962</v>
      </c>
      <c r="J270" s="20" t="s">
        <v>1002</v>
      </c>
      <c r="T270" s="117" t="s">
        <v>325</v>
      </c>
      <c r="U270" s="132" t="s">
        <v>255</v>
      </c>
      <c r="V270" s="38" t="s">
        <v>1028</v>
      </c>
      <c r="W270" s="133" t="s">
        <v>394</v>
      </c>
      <c r="X270" s="134" t="s">
        <v>268</v>
      </c>
      <c r="Y270" s="7"/>
      <c r="Z270" s="326" t="s">
        <v>2108</v>
      </c>
    </row>
    <row r="271" spans="1:26" ht="15" customHeight="1" x14ac:dyDescent="0.2">
      <c r="A271" s="20" t="str">
        <f t="shared" si="4"/>
        <v>貨2LQAF</v>
      </c>
      <c r="B271" s="20" t="s">
        <v>178</v>
      </c>
      <c r="C271" s="20" t="s">
        <v>128</v>
      </c>
      <c r="D271" s="20" t="s">
        <v>394</v>
      </c>
      <c r="E271" s="20" t="s">
        <v>264</v>
      </c>
      <c r="I271" s="1" t="s">
        <v>998</v>
      </c>
      <c r="J271" s="20" t="s">
        <v>381</v>
      </c>
      <c r="T271" s="117" t="s">
        <v>325</v>
      </c>
      <c r="U271" s="132" t="s">
        <v>255</v>
      </c>
      <c r="V271" s="38" t="s">
        <v>1028</v>
      </c>
      <c r="W271" s="133" t="s">
        <v>394</v>
      </c>
      <c r="X271" s="134" t="s">
        <v>264</v>
      </c>
      <c r="Y271" s="7"/>
      <c r="Z271" s="326" t="s">
        <v>2480</v>
      </c>
    </row>
    <row r="272" spans="1:26" ht="15" customHeight="1" x14ac:dyDescent="0.2">
      <c r="A272" s="20" t="str">
        <f t="shared" si="4"/>
        <v>貨2LQLF</v>
      </c>
      <c r="B272" s="20" t="s">
        <v>178</v>
      </c>
      <c r="C272" s="20" t="s">
        <v>128</v>
      </c>
      <c r="D272" s="20" t="s">
        <v>394</v>
      </c>
      <c r="E272" s="20" t="s">
        <v>1036</v>
      </c>
      <c r="I272" s="1" t="s">
        <v>1006</v>
      </c>
      <c r="T272" s="117" t="s">
        <v>325</v>
      </c>
      <c r="U272" s="132" t="s">
        <v>255</v>
      </c>
      <c r="V272" s="38" t="s">
        <v>1028</v>
      </c>
      <c r="W272" s="133" t="s">
        <v>394</v>
      </c>
      <c r="X272" s="134" t="s">
        <v>1036</v>
      </c>
      <c r="Y272" s="7"/>
      <c r="Z272" s="326" t="s">
        <v>2481</v>
      </c>
    </row>
    <row r="273" spans="1:26" ht="15" customHeight="1" x14ac:dyDescent="0.2">
      <c r="A273" s="20" t="str">
        <f t="shared" si="4"/>
        <v>貨2L3BF</v>
      </c>
      <c r="B273" s="20" t="s">
        <v>178</v>
      </c>
      <c r="C273" s="20" t="s">
        <v>128</v>
      </c>
      <c r="D273" s="20" t="s">
        <v>1013</v>
      </c>
      <c r="E273" s="20" t="s">
        <v>1037</v>
      </c>
      <c r="I273" s="1" t="s">
        <v>962</v>
      </c>
      <c r="T273" s="117" t="s">
        <v>325</v>
      </c>
      <c r="U273" s="132" t="s">
        <v>255</v>
      </c>
      <c r="V273" s="38" t="s">
        <v>1028</v>
      </c>
      <c r="W273" s="133" t="s">
        <v>1013</v>
      </c>
      <c r="X273" s="134" t="s">
        <v>1037</v>
      </c>
      <c r="Y273" s="7"/>
      <c r="Z273" s="147" t="s">
        <v>2479</v>
      </c>
    </row>
    <row r="274" spans="1:26" ht="15" customHeight="1" x14ac:dyDescent="0.2">
      <c r="A274" s="20" t="str">
        <f t="shared" si="4"/>
        <v>貨2L3AF</v>
      </c>
      <c r="B274" s="20" t="s">
        <v>178</v>
      </c>
      <c r="C274" s="20" t="s">
        <v>128</v>
      </c>
      <c r="D274" s="20" t="s">
        <v>1013</v>
      </c>
      <c r="E274" s="20" t="s">
        <v>1038</v>
      </c>
      <c r="I274" s="1" t="s">
        <v>998</v>
      </c>
      <c r="T274" s="117" t="s">
        <v>325</v>
      </c>
      <c r="U274" s="132" t="s">
        <v>255</v>
      </c>
      <c r="V274" s="38" t="s">
        <v>1028</v>
      </c>
      <c r="W274" s="133" t="s">
        <v>1013</v>
      </c>
      <c r="X274" s="134" t="s">
        <v>1038</v>
      </c>
      <c r="Y274" s="7"/>
      <c r="Z274" s="326" t="s">
        <v>2480</v>
      </c>
    </row>
    <row r="275" spans="1:26" ht="15" customHeight="1" x14ac:dyDescent="0.2">
      <c r="A275" s="20" t="str">
        <f t="shared" si="4"/>
        <v>貨2L3LF</v>
      </c>
      <c r="B275" s="20" t="s">
        <v>178</v>
      </c>
      <c r="C275" s="20" t="s">
        <v>128</v>
      </c>
      <c r="D275" s="20" t="s">
        <v>1013</v>
      </c>
      <c r="E275" s="20" t="s">
        <v>1039</v>
      </c>
      <c r="I275" s="1" t="s">
        <v>1006</v>
      </c>
      <c r="T275" s="117" t="s">
        <v>325</v>
      </c>
      <c r="U275" s="132" t="s">
        <v>255</v>
      </c>
      <c r="V275" s="38" t="s">
        <v>1028</v>
      </c>
      <c r="W275" s="133" t="s">
        <v>1013</v>
      </c>
      <c r="X275" s="134" t="s">
        <v>1039</v>
      </c>
      <c r="Y275" s="7"/>
      <c r="Z275" s="326" t="s">
        <v>2481</v>
      </c>
    </row>
    <row r="276" spans="1:26" ht="15" customHeight="1" x14ac:dyDescent="0.2">
      <c r="A276" s="20" t="str">
        <f t="shared" si="4"/>
        <v>貨2L4BF</v>
      </c>
      <c r="B276" s="20" t="s">
        <v>178</v>
      </c>
      <c r="C276" s="20" t="s">
        <v>128</v>
      </c>
      <c r="D276" s="20" t="s">
        <v>1013</v>
      </c>
      <c r="E276" s="20" t="s">
        <v>1040</v>
      </c>
      <c r="I276" s="1" t="s">
        <v>987</v>
      </c>
      <c r="T276" s="117" t="s">
        <v>325</v>
      </c>
      <c r="U276" s="132" t="s">
        <v>255</v>
      </c>
      <c r="V276" s="38" t="s">
        <v>1028</v>
      </c>
      <c r="W276" s="133" t="s">
        <v>1013</v>
      </c>
      <c r="X276" s="134" t="s">
        <v>1040</v>
      </c>
      <c r="Y276" s="7" t="s">
        <v>414</v>
      </c>
      <c r="Z276" s="326" t="s">
        <v>2482</v>
      </c>
    </row>
    <row r="277" spans="1:26" ht="15" customHeight="1" x14ac:dyDescent="0.2">
      <c r="A277" s="20" t="str">
        <f t="shared" si="4"/>
        <v>貨2L4AF</v>
      </c>
      <c r="B277" s="20" t="s">
        <v>178</v>
      </c>
      <c r="C277" s="20" t="s">
        <v>128</v>
      </c>
      <c r="D277" s="20" t="s">
        <v>1013</v>
      </c>
      <c r="E277" s="20" t="s">
        <v>1042</v>
      </c>
      <c r="I277" s="1" t="s">
        <v>998</v>
      </c>
      <c r="T277" s="117" t="s">
        <v>325</v>
      </c>
      <c r="U277" s="132" t="s">
        <v>255</v>
      </c>
      <c r="V277" s="38" t="s">
        <v>1028</v>
      </c>
      <c r="W277" s="133" t="s">
        <v>1013</v>
      </c>
      <c r="X277" s="134" t="s">
        <v>1042</v>
      </c>
      <c r="Y277" s="7"/>
      <c r="Z277" s="326" t="s">
        <v>2480</v>
      </c>
    </row>
    <row r="278" spans="1:26" ht="15" customHeight="1" x14ac:dyDescent="0.2">
      <c r="A278" s="20" t="str">
        <f t="shared" si="4"/>
        <v>貨2L4LF</v>
      </c>
      <c r="B278" s="20" t="s">
        <v>178</v>
      </c>
      <c r="C278" s="20" t="s">
        <v>128</v>
      </c>
      <c r="D278" s="20" t="s">
        <v>1013</v>
      </c>
      <c r="E278" s="20" t="s">
        <v>1044</v>
      </c>
      <c r="I278" s="1" t="s">
        <v>1006</v>
      </c>
      <c r="T278" s="117" t="s">
        <v>325</v>
      </c>
      <c r="U278" s="132" t="s">
        <v>255</v>
      </c>
      <c r="V278" s="38" t="s">
        <v>1028</v>
      </c>
      <c r="W278" s="133" t="s">
        <v>1013</v>
      </c>
      <c r="X278" s="134" t="s">
        <v>1044</v>
      </c>
      <c r="Y278" s="7"/>
      <c r="Z278" s="326" t="s">
        <v>2481</v>
      </c>
    </row>
    <row r="279" spans="1:26" ht="15" customHeight="1" x14ac:dyDescent="0.2">
      <c r="A279" s="20" t="str">
        <f t="shared" si="4"/>
        <v>貨2L5BF</v>
      </c>
      <c r="B279" s="20" t="s">
        <v>178</v>
      </c>
      <c r="C279" s="20" t="s">
        <v>128</v>
      </c>
      <c r="D279" s="20" t="s">
        <v>1013</v>
      </c>
      <c r="E279" s="20" t="s">
        <v>1046</v>
      </c>
      <c r="I279" s="1" t="s">
        <v>992</v>
      </c>
      <c r="T279" s="117" t="s">
        <v>325</v>
      </c>
      <c r="U279" s="132" t="s">
        <v>255</v>
      </c>
      <c r="V279" s="38" t="s">
        <v>1028</v>
      </c>
      <c r="W279" s="133" t="s">
        <v>1013</v>
      </c>
      <c r="X279" s="134" t="s">
        <v>1046</v>
      </c>
      <c r="Y279" s="7" t="s">
        <v>415</v>
      </c>
      <c r="Z279" s="326" t="s">
        <v>2484</v>
      </c>
    </row>
    <row r="280" spans="1:26" ht="15" customHeight="1" x14ac:dyDescent="0.2">
      <c r="A280" s="20" t="str">
        <f t="shared" si="4"/>
        <v>貨2L5AF</v>
      </c>
      <c r="B280" s="20" t="s">
        <v>178</v>
      </c>
      <c r="C280" s="20" t="s">
        <v>128</v>
      </c>
      <c r="D280" s="20" t="s">
        <v>1013</v>
      </c>
      <c r="E280" s="20" t="s">
        <v>1047</v>
      </c>
      <c r="I280" s="1" t="s">
        <v>998</v>
      </c>
      <c r="T280" s="117" t="s">
        <v>325</v>
      </c>
      <c r="U280" s="132" t="s">
        <v>255</v>
      </c>
      <c r="V280" s="38" t="s">
        <v>1028</v>
      </c>
      <c r="W280" s="133" t="s">
        <v>1013</v>
      </c>
      <c r="X280" s="134" t="s">
        <v>1047</v>
      </c>
      <c r="Y280" s="7"/>
      <c r="Z280" s="326" t="s">
        <v>2480</v>
      </c>
    </row>
    <row r="281" spans="1:26" ht="15" customHeight="1" x14ac:dyDescent="0.2">
      <c r="A281" s="20" t="str">
        <f t="shared" si="4"/>
        <v>貨2L5LF</v>
      </c>
      <c r="B281" s="20" t="s">
        <v>178</v>
      </c>
      <c r="C281" s="20" t="s">
        <v>128</v>
      </c>
      <c r="D281" s="20" t="s">
        <v>1013</v>
      </c>
      <c r="E281" s="20" t="s">
        <v>1049</v>
      </c>
      <c r="I281" s="1" t="s">
        <v>1006</v>
      </c>
      <c r="T281" s="117" t="s">
        <v>325</v>
      </c>
      <c r="U281" s="132" t="s">
        <v>255</v>
      </c>
      <c r="V281" s="38" t="s">
        <v>1028</v>
      </c>
      <c r="W281" s="133" t="s">
        <v>1013</v>
      </c>
      <c r="X281" s="134" t="s">
        <v>1049</v>
      </c>
      <c r="Y281" s="7"/>
      <c r="Z281" s="326" t="s">
        <v>2481</v>
      </c>
    </row>
    <row r="282" spans="1:26" ht="15" customHeight="1" x14ac:dyDescent="0.2">
      <c r="A282" s="20" t="str">
        <f t="shared" si="4"/>
        <v>貨2L6BF</v>
      </c>
      <c r="B282" s="20" t="s">
        <v>178</v>
      </c>
      <c r="C282" s="20" t="s">
        <v>128</v>
      </c>
      <c r="D282" s="20" t="s">
        <v>1013</v>
      </c>
      <c r="E282" s="20" t="s">
        <v>1051</v>
      </c>
      <c r="I282" s="1" t="s">
        <v>1050</v>
      </c>
      <c r="T282" s="117" t="s">
        <v>325</v>
      </c>
      <c r="U282" s="132" t="s">
        <v>255</v>
      </c>
      <c r="V282" s="38" t="s">
        <v>1028</v>
      </c>
      <c r="W282" s="133" t="s">
        <v>1013</v>
      </c>
      <c r="X282" s="134" t="s">
        <v>1051</v>
      </c>
      <c r="Y282" s="7" t="s">
        <v>1025</v>
      </c>
      <c r="Z282" s="147" t="s">
        <v>2485</v>
      </c>
    </row>
    <row r="283" spans="1:26" ht="15" customHeight="1" x14ac:dyDescent="0.2">
      <c r="A283" s="20" t="str">
        <f t="shared" si="4"/>
        <v>貨2L6AF</v>
      </c>
      <c r="B283" s="20" t="s">
        <v>178</v>
      </c>
      <c r="C283" s="20" t="s">
        <v>128</v>
      </c>
      <c r="D283" s="20" t="s">
        <v>1013</v>
      </c>
      <c r="E283" s="20" t="s">
        <v>1052</v>
      </c>
      <c r="I283" s="1" t="s">
        <v>998</v>
      </c>
      <c r="T283" s="117" t="s">
        <v>325</v>
      </c>
      <c r="U283" s="132" t="s">
        <v>255</v>
      </c>
      <c r="V283" s="38" t="s">
        <v>1028</v>
      </c>
      <c r="W283" s="133" t="s">
        <v>1013</v>
      </c>
      <c r="X283" s="134" t="s">
        <v>1052</v>
      </c>
      <c r="Y283" s="7"/>
      <c r="Z283" s="326" t="s">
        <v>2480</v>
      </c>
    </row>
    <row r="284" spans="1:26" ht="15" customHeight="1" x14ac:dyDescent="0.2">
      <c r="A284" s="20" t="str">
        <f t="shared" si="4"/>
        <v>貨2L6LF</v>
      </c>
      <c r="B284" s="20" t="s">
        <v>178</v>
      </c>
      <c r="C284" s="20" t="s">
        <v>128</v>
      </c>
      <c r="D284" s="20" t="s">
        <v>1013</v>
      </c>
      <c r="E284" s="20" t="s">
        <v>1053</v>
      </c>
      <c r="I284" s="1" t="s">
        <v>1006</v>
      </c>
      <c r="T284" s="117" t="s">
        <v>325</v>
      </c>
      <c r="U284" s="132" t="s">
        <v>255</v>
      </c>
      <c r="V284" s="38" t="s">
        <v>1028</v>
      </c>
      <c r="W284" s="133" t="s">
        <v>1013</v>
      </c>
      <c r="X284" s="134" t="s">
        <v>1053</v>
      </c>
      <c r="Y284" s="7"/>
      <c r="Z284" s="326" t="s">
        <v>2481</v>
      </c>
    </row>
    <row r="285" spans="1:26" ht="15" customHeight="1" x14ac:dyDescent="0.2">
      <c r="A285" s="20" t="str">
        <f t="shared" si="4"/>
        <v>貨3L-</v>
      </c>
      <c r="B285" s="20" t="s">
        <v>190</v>
      </c>
      <c r="C285" s="20" t="s">
        <v>129</v>
      </c>
      <c r="D285" s="20" t="s">
        <v>633</v>
      </c>
      <c r="E285" s="20" t="s">
        <v>632</v>
      </c>
      <c r="I285" s="1" t="s">
        <v>962</v>
      </c>
      <c r="T285" s="117" t="s">
        <v>325</v>
      </c>
      <c r="U285" s="132" t="s">
        <v>255</v>
      </c>
      <c r="V285" s="38" t="s">
        <v>1054</v>
      </c>
      <c r="W285" s="133" t="s">
        <v>633</v>
      </c>
      <c r="X285" s="134" t="s">
        <v>632</v>
      </c>
      <c r="Y285" s="7"/>
      <c r="Z285" s="147" t="s">
        <v>2479</v>
      </c>
    </row>
    <row r="286" spans="1:26" ht="15" customHeight="1" x14ac:dyDescent="0.2">
      <c r="A286" s="20" t="str">
        <f t="shared" si="4"/>
        <v>貨3LJ</v>
      </c>
      <c r="B286" s="20" t="s">
        <v>190</v>
      </c>
      <c r="C286" s="20" t="s">
        <v>129</v>
      </c>
      <c r="D286" s="20" t="s">
        <v>636</v>
      </c>
      <c r="E286" s="20" t="s">
        <v>734</v>
      </c>
      <c r="I286" s="1" t="s">
        <v>962</v>
      </c>
      <c r="T286" s="117" t="s">
        <v>325</v>
      </c>
      <c r="U286" s="132" t="s">
        <v>255</v>
      </c>
      <c r="V286" s="38" t="s">
        <v>1054</v>
      </c>
      <c r="W286" s="133" t="s">
        <v>636</v>
      </c>
      <c r="X286" s="134" t="s">
        <v>734</v>
      </c>
      <c r="Y286" s="7"/>
      <c r="Z286" s="147" t="s">
        <v>2479</v>
      </c>
    </row>
    <row r="287" spans="1:26" ht="15" customHeight="1" x14ac:dyDescent="0.2">
      <c r="A287" s="20" t="str">
        <f t="shared" si="4"/>
        <v>貨3LM</v>
      </c>
      <c r="B287" s="20" t="s">
        <v>190</v>
      </c>
      <c r="C287" s="20" t="s">
        <v>129</v>
      </c>
      <c r="D287" s="20" t="s">
        <v>751</v>
      </c>
      <c r="E287" s="20" t="s">
        <v>752</v>
      </c>
      <c r="I287" s="1" t="s">
        <v>962</v>
      </c>
      <c r="T287" s="117" t="s">
        <v>325</v>
      </c>
      <c r="U287" s="132" t="s">
        <v>255</v>
      </c>
      <c r="V287" s="38" t="s">
        <v>1054</v>
      </c>
      <c r="W287" s="133" t="s">
        <v>751</v>
      </c>
      <c r="X287" s="134" t="s">
        <v>752</v>
      </c>
      <c r="Y287" s="7"/>
      <c r="Z287" s="147" t="s">
        <v>2479</v>
      </c>
    </row>
    <row r="288" spans="1:26" ht="15" customHeight="1" x14ac:dyDescent="0.2">
      <c r="A288" s="20" t="str">
        <f t="shared" si="4"/>
        <v>貨3LT</v>
      </c>
      <c r="B288" s="20" t="s">
        <v>190</v>
      </c>
      <c r="C288" s="20" t="s">
        <v>129</v>
      </c>
      <c r="D288" s="20" t="s">
        <v>745</v>
      </c>
      <c r="E288" s="20" t="s">
        <v>746</v>
      </c>
      <c r="I288" s="1" t="s">
        <v>962</v>
      </c>
      <c r="T288" s="117" t="s">
        <v>325</v>
      </c>
      <c r="U288" s="132" t="s">
        <v>255</v>
      </c>
      <c r="V288" s="38" t="s">
        <v>1054</v>
      </c>
      <c r="W288" s="133" t="s">
        <v>745</v>
      </c>
      <c r="X288" s="134" t="s">
        <v>746</v>
      </c>
      <c r="Y288" s="7"/>
      <c r="Z288" s="147" t="s">
        <v>2479</v>
      </c>
    </row>
    <row r="289" spans="1:26" ht="15" customHeight="1" x14ac:dyDescent="0.2">
      <c r="A289" s="20" t="str">
        <f t="shared" si="4"/>
        <v>貨3LZ</v>
      </c>
      <c r="B289" s="20" t="s">
        <v>190</v>
      </c>
      <c r="C289" s="20" t="s">
        <v>129</v>
      </c>
      <c r="D289" s="20" t="s">
        <v>171</v>
      </c>
      <c r="E289" s="20" t="s">
        <v>753</v>
      </c>
      <c r="I289" s="1" t="s">
        <v>962</v>
      </c>
      <c r="T289" s="117" t="s">
        <v>325</v>
      </c>
      <c r="U289" s="132" t="s">
        <v>255</v>
      </c>
      <c r="V289" s="38" t="s">
        <v>1054</v>
      </c>
      <c r="W289" s="133" t="s">
        <v>171</v>
      </c>
      <c r="X289" s="134" t="s">
        <v>753</v>
      </c>
      <c r="Y289" s="7"/>
      <c r="Z289" s="147" t="s">
        <v>2479</v>
      </c>
    </row>
    <row r="290" spans="1:26" ht="15" customHeight="1" x14ac:dyDescent="0.2">
      <c r="A290" s="20" t="str">
        <f t="shared" si="4"/>
        <v>貨3LGB</v>
      </c>
      <c r="B290" s="20" t="s">
        <v>190</v>
      </c>
      <c r="C290" s="20" t="s">
        <v>129</v>
      </c>
      <c r="D290" s="20" t="s">
        <v>172</v>
      </c>
      <c r="E290" s="20" t="s">
        <v>775</v>
      </c>
      <c r="I290" s="1" t="s">
        <v>962</v>
      </c>
      <c r="T290" s="117" t="s">
        <v>325</v>
      </c>
      <c r="U290" s="132" t="s">
        <v>255</v>
      </c>
      <c r="V290" s="38" t="s">
        <v>1054</v>
      </c>
      <c r="W290" s="133" t="s">
        <v>172</v>
      </c>
      <c r="X290" s="134" t="s">
        <v>775</v>
      </c>
      <c r="Y290" s="7"/>
      <c r="Z290" s="147" t="s">
        <v>2479</v>
      </c>
    </row>
    <row r="291" spans="1:26" ht="15" customHeight="1" x14ac:dyDescent="0.2">
      <c r="A291" s="20" t="str">
        <f t="shared" si="4"/>
        <v>貨3LGE</v>
      </c>
      <c r="B291" s="20" t="s">
        <v>190</v>
      </c>
      <c r="C291" s="20" t="s">
        <v>129</v>
      </c>
      <c r="D291" s="20" t="s">
        <v>172</v>
      </c>
      <c r="E291" s="20" t="s">
        <v>777</v>
      </c>
      <c r="I291" s="1" t="s">
        <v>962</v>
      </c>
      <c r="T291" s="117" t="s">
        <v>325</v>
      </c>
      <c r="U291" s="132" t="s">
        <v>255</v>
      </c>
      <c r="V291" s="38" t="s">
        <v>1054</v>
      </c>
      <c r="W291" s="133" t="s">
        <v>172</v>
      </c>
      <c r="X291" s="134" t="s">
        <v>777</v>
      </c>
      <c r="Y291" s="7"/>
      <c r="Z291" s="147" t="s">
        <v>2479</v>
      </c>
    </row>
    <row r="292" spans="1:26" ht="15" customHeight="1" x14ac:dyDescent="0.2">
      <c r="A292" s="20" t="str">
        <f t="shared" si="4"/>
        <v>貨3LHJ</v>
      </c>
      <c r="B292" s="20" t="s">
        <v>190</v>
      </c>
      <c r="C292" s="20" t="s">
        <v>129</v>
      </c>
      <c r="D292" s="20" t="s">
        <v>172</v>
      </c>
      <c r="E292" s="20" t="s">
        <v>785</v>
      </c>
      <c r="I292" s="1" t="s">
        <v>998</v>
      </c>
      <c r="J292" s="20" t="s">
        <v>1001</v>
      </c>
      <c r="T292" s="117" t="s">
        <v>325</v>
      </c>
      <c r="U292" s="132" t="s">
        <v>255</v>
      </c>
      <c r="V292" s="38" t="s">
        <v>1054</v>
      </c>
      <c r="W292" s="133" t="s">
        <v>172</v>
      </c>
      <c r="X292" s="134" t="s">
        <v>785</v>
      </c>
      <c r="Y292" s="7"/>
      <c r="Z292" s="326" t="s">
        <v>2480</v>
      </c>
    </row>
    <row r="293" spans="1:26" ht="15" customHeight="1" x14ac:dyDescent="0.2">
      <c r="A293" s="20" t="str">
        <f t="shared" si="4"/>
        <v>貨3LGK</v>
      </c>
      <c r="B293" s="20" t="s">
        <v>190</v>
      </c>
      <c r="C293" s="20" t="s">
        <v>129</v>
      </c>
      <c r="D293" s="20" t="s">
        <v>748</v>
      </c>
      <c r="E293" s="20" t="s">
        <v>782</v>
      </c>
      <c r="I293" s="1" t="s">
        <v>962</v>
      </c>
      <c r="T293" s="117" t="s">
        <v>325</v>
      </c>
      <c r="U293" s="132" t="s">
        <v>255</v>
      </c>
      <c r="V293" s="38" t="s">
        <v>1054</v>
      </c>
      <c r="W293" s="133" t="s">
        <v>748</v>
      </c>
      <c r="X293" s="134" t="s">
        <v>782</v>
      </c>
      <c r="Y293" s="7"/>
      <c r="Z293" s="147" t="s">
        <v>2479</v>
      </c>
    </row>
    <row r="294" spans="1:26" ht="15" customHeight="1" x14ac:dyDescent="0.2">
      <c r="A294" s="20" t="str">
        <f t="shared" si="4"/>
        <v>貨3LHQ</v>
      </c>
      <c r="B294" s="20" t="s">
        <v>190</v>
      </c>
      <c r="C294" s="20" t="s">
        <v>129</v>
      </c>
      <c r="D294" s="20" t="s">
        <v>748</v>
      </c>
      <c r="E294" s="20" t="s">
        <v>791</v>
      </c>
      <c r="I294" s="1" t="s">
        <v>998</v>
      </c>
      <c r="J294" s="20" t="s">
        <v>1001</v>
      </c>
      <c r="T294" s="117" t="s">
        <v>325</v>
      </c>
      <c r="U294" s="132" t="s">
        <v>255</v>
      </c>
      <c r="V294" s="38" t="s">
        <v>1054</v>
      </c>
      <c r="W294" s="133" t="s">
        <v>748</v>
      </c>
      <c r="X294" s="134" t="s">
        <v>791</v>
      </c>
      <c r="Y294" s="7"/>
      <c r="Z294" s="326" t="s">
        <v>2480</v>
      </c>
    </row>
    <row r="295" spans="1:26" ht="15" customHeight="1" x14ac:dyDescent="0.2">
      <c r="A295" s="20" t="str">
        <f t="shared" si="4"/>
        <v>貨3LTC</v>
      </c>
      <c r="B295" s="20" t="s">
        <v>190</v>
      </c>
      <c r="C295" s="20" t="s">
        <v>129</v>
      </c>
      <c r="D295" s="20" t="s">
        <v>748</v>
      </c>
      <c r="E295" s="20" t="s">
        <v>804</v>
      </c>
      <c r="I295" s="1" t="s">
        <v>962</v>
      </c>
      <c r="J295" s="20" t="s">
        <v>1002</v>
      </c>
      <c r="T295" s="117" t="s">
        <v>325</v>
      </c>
      <c r="U295" s="132" t="s">
        <v>255</v>
      </c>
      <c r="V295" s="38" t="s">
        <v>1054</v>
      </c>
      <c r="W295" s="133" t="s">
        <v>748</v>
      </c>
      <c r="X295" s="134" t="s">
        <v>804</v>
      </c>
      <c r="Y295" s="7"/>
      <c r="Z295" s="326" t="s">
        <v>2108</v>
      </c>
    </row>
    <row r="296" spans="1:26" ht="15" customHeight="1" x14ac:dyDescent="0.2">
      <c r="A296" s="20" t="str">
        <f t="shared" si="4"/>
        <v>貨3LXC</v>
      </c>
      <c r="B296" s="20" t="s">
        <v>190</v>
      </c>
      <c r="C296" s="20" t="s">
        <v>129</v>
      </c>
      <c r="D296" s="20" t="s">
        <v>748</v>
      </c>
      <c r="E296" s="20" t="s">
        <v>818</v>
      </c>
      <c r="I296" s="1" t="s">
        <v>998</v>
      </c>
      <c r="J296" s="20" t="s">
        <v>381</v>
      </c>
      <c r="T296" s="117" t="s">
        <v>325</v>
      </c>
      <c r="U296" s="132" t="s">
        <v>255</v>
      </c>
      <c r="V296" s="38" t="s">
        <v>1054</v>
      </c>
      <c r="W296" s="133" t="s">
        <v>748</v>
      </c>
      <c r="X296" s="134" t="s">
        <v>818</v>
      </c>
      <c r="Y296" s="7"/>
      <c r="Z296" s="326" t="s">
        <v>2480</v>
      </c>
    </row>
    <row r="297" spans="1:26" ht="15" customHeight="1" x14ac:dyDescent="0.2">
      <c r="A297" s="20" t="str">
        <f t="shared" si="4"/>
        <v>貨3LLC</v>
      </c>
      <c r="B297" s="20" t="s">
        <v>190</v>
      </c>
      <c r="C297" s="20" t="s">
        <v>129</v>
      </c>
      <c r="D297" s="20" t="s">
        <v>748</v>
      </c>
      <c r="E297" s="20" t="s">
        <v>795</v>
      </c>
      <c r="I297" s="1" t="s">
        <v>962</v>
      </c>
      <c r="J297" s="20" t="s">
        <v>1003</v>
      </c>
      <c r="T297" s="117" t="s">
        <v>325</v>
      </c>
      <c r="U297" s="132" t="s">
        <v>255</v>
      </c>
      <c r="V297" s="38" t="s">
        <v>1054</v>
      </c>
      <c r="W297" s="133" t="s">
        <v>748</v>
      </c>
      <c r="X297" s="134" t="s">
        <v>795</v>
      </c>
      <c r="Y297" s="7"/>
      <c r="Z297" s="326" t="s">
        <v>2108</v>
      </c>
    </row>
    <row r="298" spans="1:26" ht="15" customHeight="1" x14ac:dyDescent="0.2">
      <c r="A298" s="20" t="str">
        <f t="shared" si="4"/>
        <v>貨3LYC</v>
      </c>
      <c r="B298" s="20" t="s">
        <v>190</v>
      </c>
      <c r="C298" s="20" t="s">
        <v>129</v>
      </c>
      <c r="D298" s="20" t="s">
        <v>748</v>
      </c>
      <c r="E298" s="20" t="s">
        <v>822</v>
      </c>
      <c r="I298" s="1" t="s">
        <v>998</v>
      </c>
      <c r="J298" s="20" t="s">
        <v>382</v>
      </c>
      <c r="T298" s="117" t="s">
        <v>325</v>
      </c>
      <c r="U298" s="132" t="s">
        <v>255</v>
      </c>
      <c r="V298" s="38" t="s">
        <v>1054</v>
      </c>
      <c r="W298" s="133" t="s">
        <v>748</v>
      </c>
      <c r="X298" s="134" t="s">
        <v>822</v>
      </c>
      <c r="Y298" s="7"/>
      <c r="Z298" s="326" t="s">
        <v>2480</v>
      </c>
    </row>
    <row r="299" spans="1:26" ht="15" customHeight="1" x14ac:dyDescent="0.2">
      <c r="A299" s="20" t="str">
        <f t="shared" si="4"/>
        <v>貨3LUC</v>
      </c>
      <c r="B299" s="20" t="s">
        <v>190</v>
      </c>
      <c r="C299" s="20" t="s">
        <v>129</v>
      </c>
      <c r="D299" t="s">
        <v>748</v>
      </c>
      <c r="E299" t="s">
        <v>811</v>
      </c>
      <c r="I299" s="1" t="s">
        <v>962</v>
      </c>
      <c r="J299" s="20" t="s">
        <v>1004</v>
      </c>
      <c r="T299" s="117" t="s">
        <v>325</v>
      </c>
      <c r="U299" s="132" t="s">
        <v>255</v>
      </c>
      <c r="V299" s="38" t="s">
        <v>1054</v>
      </c>
      <c r="W299" s="133" t="s">
        <v>748</v>
      </c>
      <c r="X299" s="134" t="s">
        <v>811</v>
      </c>
      <c r="Y299" s="7"/>
      <c r="Z299" s="326" t="s">
        <v>2108</v>
      </c>
    </row>
    <row r="300" spans="1:26" ht="15" customHeight="1" x14ac:dyDescent="0.2">
      <c r="A300" s="20" t="str">
        <f t="shared" si="4"/>
        <v>貨3LZC</v>
      </c>
      <c r="B300" s="20" t="s">
        <v>190</v>
      </c>
      <c r="C300" s="20" t="s">
        <v>129</v>
      </c>
      <c r="D300" t="s">
        <v>748</v>
      </c>
      <c r="E300" t="s">
        <v>826</v>
      </c>
      <c r="I300" s="1" t="s">
        <v>998</v>
      </c>
      <c r="J300" t="s">
        <v>383</v>
      </c>
      <c r="T300" s="117" t="s">
        <v>325</v>
      </c>
      <c r="U300" s="132" t="s">
        <v>255</v>
      </c>
      <c r="V300" s="38" t="s">
        <v>1054</v>
      </c>
      <c r="W300" s="133" t="s">
        <v>748</v>
      </c>
      <c r="X300" s="134" t="s">
        <v>826</v>
      </c>
      <c r="Y300" s="7"/>
      <c r="Z300" s="326" t="s">
        <v>2480</v>
      </c>
    </row>
    <row r="301" spans="1:26" ht="15" customHeight="1" x14ac:dyDescent="0.2">
      <c r="A301" s="20" t="str">
        <f t="shared" si="4"/>
        <v>貨3LABF</v>
      </c>
      <c r="B301" s="20" t="s">
        <v>190</v>
      </c>
      <c r="C301" s="20" t="s">
        <v>129</v>
      </c>
      <c r="D301" t="s">
        <v>156</v>
      </c>
      <c r="E301" t="s">
        <v>642</v>
      </c>
      <c r="I301" s="1" t="s">
        <v>962</v>
      </c>
      <c r="J301"/>
      <c r="T301" s="117" t="s">
        <v>325</v>
      </c>
      <c r="U301" s="132" t="s">
        <v>255</v>
      </c>
      <c r="V301" s="38" t="s">
        <v>1054</v>
      </c>
      <c r="W301" s="133" t="s">
        <v>156</v>
      </c>
      <c r="X301" s="134" t="s">
        <v>642</v>
      </c>
      <c r="Y301" s="7"/>
      <c r="Z301" s="147" t="s">
        <v>2479</v>
      </c>
    </row>
    <row r="302" spans="1:26" ht="15" customHeight="1" x14ac:dyDescent="0.2">
      <c r="A302" s="20" t="str">
        <f t="shared" si="4"/>
        <v>貨3LAAF</v>
      </c>
      <c r="B302" s="20" t="s">
        <v>190</v>
      </c>
      <c r="C302" s="20" t="s">
        <v>129</v>
      </c>
      <c r="D302" t="s">
        <v>156</v>
      </c>
      <c r="E302" t="s">
        <v>643</v>
      </c>
      <c r="I302" s="1" t="s">
        <v>998</v>
      </c>
      <c r="J302" t="s">
        <v>1001</v>
      </c>
      <c r="T302" s="117" t="s">
        <v>325</v>
      </c>
      <c r="U302" s="132" t="s">
        <v>255</v>
      </c>
      <c r="V302" s="38" t="s">
        <v>1054</v>
      </c>
      <c r="W302" s="133" t="s">
        <v>156</v>
      </c>
      <c r="X302" s="134" t="s">
        <v>643</v>
      </c>
      <c r="Y302" s="7"/>
      <c r="Z302" s="326" t="s">
        <v>2480</v>
      </c>
    </row>
    <row r="303" spans="1:26" ht="15" customHeight="1" x14ac:dyDescent="0.2">
      <c r="A303" s="20" t="str">
        <f t="shared" si="4"/>
        <v>貨3LALF</v>
      </c>
      <c r="B303" s="20" t="s">
        <v>190</v>
      </c>
      <c r="C303" s="20" t="s">
        <v>129</v>
      </c>
      <c r="D303" s="20" t="s">
        <v>156</v>
      </c>
      <c r="E303" s="20" t="s">
        <v>1029</v>
      </c>
      <c r="I303" s="1" t="s">
        <v>1006</v>
      </c>
      <c r="T303" s="117" t="s">
        <v>325</v>
      </c>
      <c r="U303" s="132" t="s">
        <v>255</v>
      </c>
      <c r="V303" s="38" t="s">
        <v>1054</v>
      </c>
      <c r="W303" s="133" t="s">
        <v>156</v>
      </c>
      <c r="X303" s="134" t="s">
        <v>1029</v>
      </c>
      <c r="Y303" s="7"/>
      <c r="Z303" s="326" t="s">
        <v>2481</v>
      </c>
    </row>
    <row r="304" spans="1:26" ht="15" customHeight="1" x14ac:dyDescent="0.2">
      <c r="A304" s="20" t="str">
        <f t="shared" si="4"/>
        <v>貨3LCAF</v>
      </c>
      <c r="B304" s="20" t="s">
        <v>190</v>
      </c>
      <c r="C304" s="20" t="s">
        <v>129</v>
      </c>
      <c r="D304" s="20" t="s">
        <v>156</v>
      </c>
      <c r="E304" s="20" t="s">
        <v>164</v>
      </c>
      <c r="I304" s="1" t="s">
        <v>998</v>
      </c>
      <c r="J304" s="20" t="s">
        <v>382</v>
      </c>
      <c r="T304" s="117" t="s">
        <v>325</v>
      </c>
      <c r="U304" s="132" t="s">
        <v>255</v>
      </c>
      <c r="V304" s="38" t="s">
        <v>1054</v>
      </c>
      <c r="W304" s="133" t="s">
        <v>156</v>
      </c>
      <c r="X304" s="134" t="s">
        <v>164</v>
      </c>
      <c r="Y304" s="7"/>
      <c r="Z304" s="326" t="s">
        <v>2480</v>
      </c>
    </row>
    <row r="305" spans="1:26" ht="15" customHeight="1" x14ac:dyDescent="0.2">
      <c r="A305" s="20" t="str">
        <f t="shared" si="4"/>
        <v>貨3LCBF</v>
      </c>
      <c r="B305" s="20" t="s">
        <v>190</v>
      </c>
      <c r="C305" s="20" t="s">
        <v>129</v>
      </c>
      <c r="D305" s="20" t="s">
        <v>156</v>
      </c>
      <c r="E305" s="20" t="s">
        <v>165</v>
      </c>
      <c r="I305" s="1" t="s">
        <v>987</v>
      </c>
      <c r="J305" s="20" t="s">
        <v>1003</v>
      </c>
      <c r="T305" s="117" t="s">
        <v>325</v>
      </c>
      <c r="U305" s="132" t="s">
        <v>255</v>
      </c>
      <c r="V305" s="38" t="s">
        <v>1054</v>
      </c>
      <c r="W305" s="133" t="s">
        <v>156</v>
      </c>
      <c r="X305" s="134" t="s">
        <v>165</v>
      </c>
      <c r="Y305" s="7" t="s">
        <v>414</v>
      </c>
      <c r="Z305" s="147" t="s">
        <v>2482</v>
      </c>
    </row>
    <row r="306" spans="1:26" ht="15" customHeight="1" x14ac:dyDescent="0.2">
      <c r="A306" s="20" t="str">
        <f t="shared" si="4"/>
        <v>貨3LCLF</v>
      </c>
      <c r="B306" s="20" t="s">
        <v>190</v>
      </c>
      <c r="C306" s="20" t="s">
        <v>129</v>
      </c>
      <c r="D306" s="20" t="s">
        <v>156</v>
      </c>
      <c r="E306" s="20" t="s">
        <v>1031</v>
      </c>
      <c r="I306" s="1" t="s">
        <v>1006</v>
      </c>
      <c r="T306" s="117" t="s">
        <v>325</v>
      </c>
      <c r="U306" s="132" t="s">
        <v>255</v>
      </c>
      <c r="V306" s="38" t="s">
        <v>1054</v>
      </c>
      <c r="W306" s="133" t="s">
        <v>156</v>
      </c>
      <c r="X306" s="134" t="s">
        <v>1031</v>
      </c>
      <c r="Y306" s="7"/>
      <c r="Z306" s="326" t="s">
        <v>2481</v>
      </c>
    </row>
    <row r="307" spans="1:26" ht="15" customHeight="1" x14ac:dyDescent="0.2">
      <c r="A307" s="20" t="str">
        <f t="shared" si="4"/>
        <v>貨3LDAF</v>
      </c>
      <c r="B307" s="20" t="s">
        <v>190</v>
      </c>
      <c r="C307" s="20" t="s">
        <v>129</v>
      </c>
      <c r="D307" s="20" t="s">
        <v>156</v>
      </c>
      <c r="E307" s="20" t="s">
        <v>166</v>
      </c>
      <c r="I307" s="1" t="s">
        <v>998</v>
      </c>
      <c r="J307" s="20" t="s">
        <v>383</v>
      </c>
      <c r="T307" s="117" t="s">
        <v>325</v>
      </c>
      <c r="U307" s="132" t="s">
        <v>255</v>
      </c>
      <c r="V307" s="38" t="s">
        <v>1054</v>
      </c>
      <c r="W307" s="133" t="s">
        <v>156</v>
      </c>
      <c r="X307" s="134" t="s">
        <v>166</v>
      </c>
      <c r="Y307" s="7"/>
      <c r="Z307" s="326" t="s">
        <v>2480</v>
      </c>
    </row>
    <row r="308" spans="1:26" ht="15" customHeight="1" x14ac:dyDescent="0.2">
      <c r="A308" s="20" t="str">
        <f t="shared" si="4"/>
        <v>貨3LDBF</v>
      </c>
      <c r="B308" s="20" t="s">
        <v>190</v>
      </c>
      <c r="C308" s="20" t="s">
        <v>129</v>
      </c>
      <c r="D308" s="20" t="s">
        <v>156</v>
      </c>
      <c r="E308" s="20" t="s">
        <v>167</v>
      </c>
      <c r="I308" s="1" t="s">
        <v>992</v>
      </c>
      <c r="J308" s="20" t="s">
        <v>1004</v>
      </c>
      <c r="T308" s="117" t="s">
        <v>325</v>
      </c>
      <c r="U308" s="132" t="s">
        <v>255</v>
      </c>
      <c r="V308" s="38" t="s">
        <v>1054</v>
      </c>
      <c r="W308" s="133" t="s">
        <v>156</v>
      </c>
      <c r="X308" s="134" t="s">
        <v>167</v>
      </c>
      <c r="Y308" s="7" t="s">
        <v>415</v>
      </c>
      <c r="Z308" s="326" t="s">
        <v>2484</v>
      </c>
    </row>
    <row r="309" spans="1:26" ht="15" customHeight="1" x14ac:dyDescent="0.2">
      <c r="A309" s="20" t="str">
        <f t="shared" si="4"/>
        <v>貨3LDLF</v>
      </c>
      <c r="B309" s="20" t="s">
        <v>190</v>
      </c>
      <c r="C309" s="20" t="s">
        <v>129</v>
      </c>
      <c r="D309" s="20" t="s">
        <v>156</v>
      </c>
      <c r="E309" s="20" t="s">
        <v>1032</v>
      </c>
      <c r="I309" s="1" t="s">
        <v>1006</v>
      </c>
      <c r="T309" s="117" t="s">
        <v>325</v>
      </c>
      <c r="U309" s="132" t="s">
        <v>255</v>
      </c>
      <c r="V309" s="38" t="s">
        <v>1054</v>
      </c>
      <c r="W309" s="133" t="s">
        <v>156</v>
      </c>
      <c r="X309" s="134" t="s">
        <v>1032</v>
      </c>
      <c r="Y309" s="7"/>
      <c r="Z309" s="326" t="s">
        <v>2481</v>
      </c>
    </row>
    <row r="310" spans="1:26" ht="15" customHeight="1" x14ac:dyDescent="0.2">
      <c r="A310" s="20" t="str">
        <f t="shared" si="4"/>
        <v>貨3LLBF</v>
      </c>
      <c r="B310" s="20" t="s">
        <v>190</v>
      </c>
      <c r="C310" s="20" t="s">
        <v>129</v>
      </c>
      <c r="D310" s="20" t="s">
        <v>394</v>
      </c>
      <c r="E310" s="20" t="s">
        <v>496</v>
      </c>
      <c r="I310" s="1" t="s">
        <v>962</v>
      </c>
      <c r="T310" s="117" t="s">
        <v>325</v>
      </c>
      <c r="U310" s="132" t="s">
        <v>255</v>
      </c>
      <c r="V310" s="38" t="s">
        <v>1054</v>
      </c>
      <c r="W310" s="133" t="s">
        <v>394</v>
      </c>
      <c r="X310" s="134" t="s">
        <v>496</v>
      </c>
      <c r="Y310" s="7"/>
      <c r="Z310" s="147" t="s">
        <v>2479</v>
      </c>
    </row>
    <row r="311" spans="1:26" ht="15" customHeight="1" x14ac:dyDescent="0.2">
      <c r="A311" s="20" t="str">
        <f t="shared" si="4"/>
        <v>貨3LLAF</v>
      </c>
      <c r="B311" s="20" t="s">
        <v>190</v>
      </c>
      <c r="C311" s="20" t="s">
        <v>129</v>
      </c>
      <c r="D311" s="20" t="s">
        <v>394</v>
      </c>
      <c r="E311" s="20" t="s">
        <v>492</v>
      </c>
      <c r="I311" s="1" t="s">
        <v>998</v>
      </c>
      <c r="J311" s="20" t="s">
        <v>1001</v>
      </c>
      <c r="T311" s="117" t="s">
        <v>325</v>
      </c>
      <c r="U311" s="132" t="s">
        <v>255</v>
      </c>
      <c r="V311" s="38" t="s">
        <v>1054</v>
      </c>
      <c r="W311" s="133" t="s">
        <v>394</v>
      </c>
      <c r="X311" s="134" t="s">
        <v>492</v>
      </c>
      <c r="Y311" s="7"/>
      <c r="Z311" s="326" t="s">
        <v>2480</v>
      </c>
    </row>
    <row r="312" spans="1:26" ht="15" customHeight="1" x14ac:dyDescent="0.2">
      <c r="A312" s="20" t="str">
        <f t="shared" si="4"/>
        <v>貨3LLLF</v>
      </c>
      <c r="B312" s="20" t="s">
        <v>190</v>
      </c>
      <c r="C312" s="20" t="s">
        <v>129</v>
      </c>
      <c r="D312" s="20" t="s">
        <v>394</v>
      </c>
      <c r="E312" s="20" t="s">
        <v>1033</v>
      </c>
      <c r="I312" s="1" t="s">
        <v>1006</v>
      </c>
      <c r="T312" s="117" t="s">
        <v>325</v>
      </c>
      <c r="U312" s="132" t="s">
        <v>255</v>
      </c>
      <c r="V312" s="38" t="s">
        <v>1054</v>
      </c>
      <c r="W312" s="133" t="s">
        <v>394</v>
      </c>
      <c r="X312" s="134" t="s">
        <v>1033</v>
      </c>
      <c r="Y312" s="7"/>
      <c r="Z312" s="326" t="s">
        <v>2481</v>
      </c>
    </row>
    <row r="313" spans="1:26" ht="15" customHeight="1" x14ac:dyDescent="0.2">
      <c r="A313" s="20" t="str">
        <f t="shared" si="4"/>
        <v>貨3LMBF</v>
      </c>
      <c r="B313" s="20" t="s">
        <v>190</v>
      </c>
      <c r="C313" s="20" t="s">
        <v>129</v>
      </c>
      <c r="D313" s="20" t="s">
        <v>394</v>
      </c>
      <c r="E313" s="20" t="s">
        <v>532</v>
      </c>
      <c r="I313" s="1" t="s">
        <v>987</v>
      </c>
      <c r="J313" s="20" t="s">
        <v>414</v>
      </c>
      <c r="T313" s="117" t="s">
        <v>325</v>
      </c>
      <c r="U313" s="132" t="s">
        <v>255</v>
      </c>
      <c r="V313" s="38" t="s">
        <v>1054</v>
      </c>
      <c r="W313" s="133" t="s">
        <v>394</v>
      </c>
      <c r="X313" s="134" t="s">
        <v>532</v>
      </c>
      <c r="Y313" s="7" t="s">
        <v>414</v>
      </c>
      <c r="Z313" s="326" t="s">
        <v>2487</v>
      </c>
    </row>
    <row r="314" spans="1:26" ht="15" customHeight="1" x14ac:dyDescent="0.2">
      <c r="A314" s="20" t="str">
        <f t="shared" si="4"/>
        <v>貨3LMAF</v>
      </c>
      <c r="B314" s="20" t="s">
        <v>190</v>
      </c>
      <c r="C314" s="20" t="s">
        <v>129</v>
      </c>
      <c r="D314" s="20" t="s">
        <v>394</v>
      </c>
      <c r="E314" s="20" t="s">
        <v>528</v>
      </c>
      <c r="I314" s="1" t="s">
        <v>998</v>
      </c>
      <c r="J314" s="20" t="s">
        <v>397</v>
      </c>
      <c r="T314" s="117" t="s">
        <v>325</v>
      </c>
      <c r="U314" s="132" t="s">
        <v>255</v>
      </c>
      <c r="V314" s="38" t="s">
        <v>1054</v>
      </c>
      <c r="W314" s="133" t="s">
        <v>394</v>
      </c>
      <c r="X314" s="134" t="s">
        <v>528</v>
      </c>
      <c r="Y314" s="7"/>
      <c r="Z314" s="326" t="s">
        <v>2480</v>
      </c>
    </row>
    <row r="315" spans="1:26" ht="15" customHeight="1" x14ac:dyDescent="0.2">
      <c r="A315" s="20" t="str">
        <f t="shared" si="4"/>
        <v>貨3LMLF</v>
      </c>
      <c r="B315" s="20" t="s">
        <v>190</v>
      </c>
      <c r="C315" s="20" t="s">
        <v>129</v>
      </c>
      <c r="D315" s="20" t="s">
        <v>394</v>
      </c>
      <c r="E315" s="20" t="s">
        <v>1034</v>
      </c>
      <c r="I315" s="1" t="s">
        <v>1006</v>
      </c>
      <c r="T315" s="117" t="s">
        <v>325</v>
      </c>
      <c r="U315" s="132" t="s">
        <v>255</v>
      </c>
      <c r="V315" s="38" t="s">
        <v>1054</v>
      </c>
      <c r="W315" s="133" t="s">
        <v>394</v>
      </c>
      <c r="X315" s="134" t="s">
        <v>1034</v>
      </c>
      <c r="Y315" s="7"/>
      <c r="Z315" s="326" t="s">
        <v>2481</v>
      </c>
    </row>
    <row r="316" spans="1:26" ht="15" customHeight="1" x14ac:dyDescent="0.2">
      <c r="A316" s="20" t="str">
        <f t="shared" si="4"/>
        <v>貨3LRBF</v>
      </c>
      <c r="B316" s="20" t="s">
        <v>190</v>
      </c>
      <c r="C316" s="20" t="s">
        <v>129</v>
      </c>
      <c r="D316" s="20" t="s">
        <v>394</v>
      </c>
      <c r="E316" s="20" t="s">
        <v>580</v>
      </c>
      <c r="I316" s="1" t="s">
        <v>992</v>
      </c>
      <c r="J316" s="20" t="s">
        <v>415</v>
      </c>
      <c r="T316" s="117" t="s">
        <v>325</v>
      </c>
      <c r="U316" s="132" t="s">
        <v>255</v>
      </c>
      <c r="V316" s="38" t="s">
        <v>1054</v>
      </c>
      <c r="W316" s="133" t="s">
        <v>394</v>
      </c>
      <c r="X316" s="134" t="s">
        <v>580</v>
      </c>
      <c r="Y316" s="7" t="s">
        <v>415</v>
      </c>
      <c r="Z316" s="326" t="s">
        <v>2484</v>
      </c>
    </row>
    <row r="317" spans="1:26" ht="15" customHeight="1" x14ac:dyDescent="0.2">
      <c r="A317" s="20" t="str">
        <f t="shared" si="4"/>
        <v>貨3LRAF</v>
      </c>
      <c r="B317" s="20" t="s">
        <v>190</v>
      </c>
      <c r="C317" s="20" t="s">
        <v>129</v>
      </c>
      <c r="D317" s="20" t="s">
        <v>394</v>
      </c>
      <c r="E317" s="20" t="s">
        <v>576</v>
      </c>
      <c r="I317" s="1" t="s">
        <v>998</v>
      </c>
      <c r="J317" s="20" t="s">
        <v>398</v>
      </c>
      <c r="T317" s="117" t="s">
        <v>325</v>
      </c>
      <c r="U317" s="132" t="s">
        <v>255</v>
      </c>
      <c r="V317" s="38" t="s">
        <v>1054</v>
      </c>
      <c r="W317" s="133" t="s">
        <v>394</v>
      </c>
      <c r="X317" s="134" t="s">
        <v>576</v>
      </c>
      <c r="Y317" s="7"/>
      <c r="Z317" s="326" t="s">
        <v>2480</v>
      </c>
    </row>
    <row r="318" spans="1:26" ht="15" customHeight="1" x14ac:dyDescent="0.2">
      <c r="A318" s="20" t="str">
        <f t="shared" si="4"/>
        <v>貨3LRLF</v>
      </c>
      <c r="B318" s="20" t="s">
        <v>190</v>
      </c>
      <c r="C318" s="20" t="s">
        <v>129</v>
      </c>
      <c r="D318" s="20" t="s">
        <v>394</v>
      </c>
      <c r="E318" s="20" t="s">
        <v>1035</v>
      </c>
      <c r="I318" s="1" t="s">
        <v>1006</v>
      </c>
      <c r="T318" s="117" t="s">
        <v>325</v>
      </c>
      <c r="U318" s="132" t="s">
        <v>255</v>
      </c>
      <c r="V318" s="38" t="s">
        <v>1054</v>
      </c>
      <c r="W318" s="133" t="s">
        <v>394</v>
      </c>
      <c r="X318" s="134" t="s">
        <v>1035</v>
      </c>
      <c r="Y318" s="7"/>
      <c r="Z318" s="326" t="s">
        <v>2481</v>
      </c>
    </row>
    <row r="319" spans="1:26" ht="15" customHeight="1" x14ac:dyDescent="0.2">
      <c r="A319" s="20" t="str">
        <f t="shared" si="4"/>
        <v>貨3LQBF</v>
      </c>
      <c r="B319" s="20" t="s">
        <v>190</v>
      </c>
      <c r="C319" s="20" t="s">
        <v>129</v>
      </c>
      <c r="D319" s="20" t="s">
        <v>394</v>
      </c>
      <c r="E319" s="20" t="s">
        <v>268</v>
      </c>
      <c r="I319" s="1" t="s">
        <v>962</v>
      </c>
      <c r="J319" s="20" t="s">
        <v>1002</v>
      </c>
      <c r="T319" s="117" t="s">
        <v>325</v>
      </c>
      <c r="U319" s="132" t="s">
        <v>255</v>
      </c>
      <c r="V319" s="38" t="s">
        <v>1054</v>
      </c>
      <c r="W319" s="133" t="s">
        <v>394</v>
      </c>
      <c r="X319" s="134" t="s">
        <v>268</v>
      </c>
      <c r="Y319" s="7"/>
      <c r="Z319" s="326" t="s">
        <v>2108</v>
      </c>
    </row>
    <row r="320" spans="1:26" ht="15" customHeight="1" x14ac:dyDescent="0.2">
      <c r="A320" s="20" t="str">
        <f t="shared" si="4"/>
        <v>貨3LQAF</v>
      </c>
      <c r="B320" s="20" t="s">
        <v>190</v>
      </c>
      <c r="C320" s="20" t="s">
        <v>129</v>
      </c>
      <c r="D320" s="20" t="s">
        <v>394</v>
      </c>
      <c r="E320" s="20" t="s">
        <v>264</v>
      </c>
      <c r="I320" s="1" t="s">
        <v>998</v>
      </c>
      <c r="J320" s="20" t="s">
        <v>381</v>
      </c>
      <c r="T320" s="117" t="s">
        <v>325</v>
      </c>
      <c r="U320" s="132" t="s">
        <v>255</v>
      </c>
      <c r="V320" s="38" t="s">
        <v>1054</v>
      </c>
      <c r="W320" s="133" t="s">
        <v>394</v>
      </c>
      <c r="X320" s="134" t="s">
        <v>264</v>
      </c>
      <c r="Y320" s="7"/>
      <c r="Z320" s="326" t="s">
        <v>2480</v>
      </c>
    </row>
    <row r="321" spans="1:26" ht="15" customHeight="1" x14ac:dyDescent="0.2">
      <c r="A321" s="20" t="str">
        <f t="shared" si="4"/>
        <v>貨3LQLF</v>
      </c>
      <c r="B321" s="20" t="s">
        <v>190</v>
      </c>
      <c r="C321" s="20" t="s">
        <v>129</v>
      </c>
      <c r="D321" s="20" t="s">
        <v>394</v>
      </c>
      <c r="E321" s="20" t="s">
        <v>1036</v>
      </c>
      <c r="I321" s="1" t="s">
        <v>1006</v>
      </c>
      <c r="T321" s="117" t="s">
        <v>325</v>
      </c>
      <c r="U321" s="132" t="s">
        <v>255</v>
      </c>
      <c r="V321" s="38" t="s">
        <v>1054</v>
      </c>
      <c r="W321" s="133" t="s">
        <v>394</v>
      </c>
      <c r="X321" s="134" t="s">
        <v>1036</v>
      </c>
      <c r="Y321" s="7"/>
      <c r="Z321" s="326" t="s">
        <v>2481</v>
      </c>
    </row>
    <row r="322" spans="1:26" ht="15" customHeight="1" x14ac:dyDescent="0.2">
      <c r="A322" s="20" t="str">
        <f t="shared" si="4"/>
        <v>貨3L3BF</v>
      </c>
      <c r="B322" s="20" t="s">
        <v>190</v>
      </c>
      <c r="C322" s="20" t="s">
        <v>129</v>
      </c>
      <c r="D322" s="20" t="s">
        <v>1013</v>
      </c>
      <c r="E322" s="20" t="s">
        <v>1037</v>
      </c>
      <c r="I322" s="1" t="s">
        <v>962</v>
      </c>
      <c r="T322" s="117" t="s">
        <v>325</v>
      </c>
      <c r="U322" s="132" t="s">
        <v>255</v>
      </c>
      <c r="V322" s="38" t="s">
        <v>1054</v>
      </c>
      <c r="W322" s="133" t="s">
        <v>1013</v>
      </c>
      <c r="X322" s="134" t="s">
        <v>1037</v>
      </c>
      <c r="Y322" s="7"/>
      <c r="Z322" s="147" t="s">
        <v>2479</v>
      </c>
    </row>
    <row r="323" spans="1:26" ht="15" customHeight="1" x14ac:dyDescent="0.2">
      <c r="A323" s="20" t="str">
        <f t="shared" si="4"/>
        <v>貨3L3AF</v>
      </c>
      <c r="B323" s="20" t="s">
        <v>190</v>
      </c>
      <c r="C323" s="20" t="s">
        <v>129</v>
      </c>
      <c r="D323" s="20" t="s">
        <v>1013</v>
      </c>
      <c r="E323" s="20" t="s">
        <v>1038</v>
      </c>
      <c r="I323" s="1" t="s">
        <v>998</v>
      </c>
      <c r="T323" s="117" t="s">
        <v>325</v>
      </c>
      <c r="U323" s="132" t="s">
        <v>255</v>
      </c>
      <c r="V323" s="38" t="s">
        <v>1054</v>
      </c>
      <c r="W323" s="133" t="s">
        <v>1013</v>
      </c>
      <c r="X323" s="134" t="s">
        <v>1038</v>
      </c>
      <c r="Y323" s="7"/>
      <c r="Z323" s="326" t="s">
        <v>2480</v>
      </c>
    </row>
    <row r="324" spans="1:26" ht="15" customHeight="1" x14ac:dyDescent="0.2">
      <c r="A324" s="20" t="str">
        <f t="shared" si="4"/>
        <v>貨3L3LF</v>
      </c>
      <c r="B324" s="20" t="s">
        <v>190</v>
      </c>
      <c r="C324" s="20" t="s">
        <v>129</v>
      </c>
      <c r="D324" s="20" t="s">
        <v>1013</v>
      </c>
      <c r="E324" s="20" t="s">
        <v>1039</v>
      </c>
      <c r="I324" s="1" t="s">
        <v>1006</v>
      </c>
      <c r="T324" s="117" t="s">
        <v>325</v>
      </c>
      <c r="U324" s="132" t="s">
        <v>255</v>
      </c>
      <c r="V324" s="38" t="s">
        <v>1054</v>
      </c>
      <c r="W324" s="133" t="s">
        <v>1013</v>
      </c>
      <c r="X324" s="134" t="s">
        <v>1039</v>
      </c>
      <c r="Y324" s="7"/>
      <c r="Z324" s="326" t="s">
        <v>2481</v>
      </c>
    </row>
    <row r="325" spans="1:26" ht="15" customHeight="1" x14ac:dyDescent="0.2">
      <c r="A325" s="20" t="str">
        <f t="shared" ref="A325:A388" si="5">CONCATENATE(C325,E325)</f>
        <v>貨3L4BF</v>
      </c>
      <c r="B325" s="20" t="s">
        <v>190</v>
      </c>
      <c r="C325" s="20" t="s">
        <v>129</v>
      </c>
      <c r="D325" s="20" t="s">
        <v>1013</v>
      </c>
      <c r="E325" s="20" t="s">
        <v>1040</v>
      </c>
      <c r="I325" s="1" t="s">
        <v>987</v>
      </c>
      <c r="T325" s="117" t="s">
        <v>325</v>
      </c>
      <c r="U325" s="132" t="s">
        <v>255</v>
      </c>
      <c r="V325" s="38" t="s">
        <v>1054</v>
      </c>
      <c r="W325" s="133" t="s">
        <v>1013</v>
      </c>
      <c r="X325" s="134" t="s">
        <v>1040</v>
      </c>
      <c r="Y325" s="7" t="s">
        <v>414</v>
      </c>
      <c r="Z325" s="326" t="s">
        <v>2482</v>
      </c>
    </row>
    <row r="326" spans="1:26" ht="15" customHeight="1" x14ac:dyDescent="0.2">
      <c r="A326" s="20" t="str">
        <f t="shared" si="5"/>
        <v>貨3L4AF</v>
      </c>
      <c r="B326" s="20" t="s">
        <v>190</v>
      </c>
      <c r="C326" s="20" t="s">
        <v>129</v>
      </c>
      <c r="D326" s="20" t="s">
        <v>1013</v>
      </c>
      <c r="E326" s="20" t="s">
        <v>1042</v>
      </c>
      <c r="I326" s="1" t="s">
        <v>998</v>
      </c>
      <c r="T326" s="117" t="s">
        <v>325</v>
      </c>
      <c r="U326" s="132" t="s">
        <v>255</v>
      </c>
      <c r="V326" s="38" t="s">
        <v>1054</v>
      </c>
      <c r="W326" s="133" t="s">
        <v>1013</v>
      </c>
      <c r="X326" s="134" t="s">
        <v>1042</v>
      </c>
      <c r="Y326" s="7"/>
      <c r="Z326" s="326" t="s">
        <v>2480</v>
      </c>
    </row>
    <row r="327" spans="1:26" ht="15" customHeight="1" x14ac:dyDescent="0.2">
      <c r="A327" s="20" t="str">
        <f t="shared" si="5"/>
        <v>貨3L4LF</v>
      </c>
      <c r="B327" s="20" t="s">
        <v>190</v>
      </c>
      <c r="C327" s="20" t="s">
        <v>129</v>
      </c>
      <c r="D327" s="20" t="s">
        <v>1013</v>
      </c>
      <c r="E327" s="20" t="s">
        <v>1044</v>
      </c>
      <c r="I327" s="1" t="s">
        <v>1006</v>
      </c>
      <c r="T327" s="117" t="s">
        <v>325</v>
      </c>
      <c r="U327" s="132" t="s">
        <v>255</v>
      </c>
      <c r="V327" s="38" t="s">
        <v>1054</v>
      </c>
      <c r="W327" s="133" t="s">
        <v>1013</v>
      </c>
      <c r="X327" s="134" t="s">
        <v>1044</v>
      </c>
      <c r="Y327" s="7"/>
      <c r="Z327" s="326" t="s">
        <v>2481</v>
      </c>
    </row>
    <row r="328" spans="1:26" ht="15" customHeight="1" x14ac:dyDescent="0.2">
      <c r="A328" s="20" t="str">
        <f t="shared" si="5"/>
        <v>貨3L5BF</v>
      </c>
      <c r="B328" s="20" t="s">
        <v>190</v>
      </c>
      <c r="C328" s="20" t="s">
        <v>129</v>
      </c>
      <c r="D328" s="20" t="s">
        <v>1013</v>
      </c>
      <c r="E328" s="20" t="s">
        <v>1046</v>
      </c>
      <c r="I328" s="1" t="s">
        <v>992</v>
      </c>
      <c r="T328" s="117" t="s">
        <v>325</v>
      </c>
      <c r="U328" s="132" t="s">
        <v>255</v>
      </c>
      <c r="V328" s="38" t="s">
        <v>1054</v>
      </c>
      <c r="W328" s="133" t="s">
        <v>1013</v>
      </c>
      <c r="X328" s="134" t="s">
        <v>1046</v>
      </c>
      <c r="Y328" s="7" t="s">
        <v>415</v>
      </c>
      <c r="Z328" s="326" t="s">
        <v>2484</v>
      </c>
    </row>
    <row r="329" spans="1:26" ht="15" customHeight="1" x14ac:dyDescent="0.2">
      <c r="A329" s="20" t="str">
        <f t="shared" si="5"/>
        <v>貨3L5AF</v>
      </c>
      <c r="B329" s="20" t="s">
        <v>190</v>
      </c>
      <c r="C329" s="20" t="s">
        <v>129</v>
      </c>
      <c r="D329" s="20" t="s">
        <v>1013</v>
      </c>
      <c r="E329" s="20" t="s">
        <v>1047</v>
      </c>
      <c r="I329" s="1" t="s">
        <v>998</v>
      </c>
      <c r="T329" s="117" t="s">
        <v>325</v>
      </c>
      <c r="U329" s="132" t="s">
        <v>255</v>
      </c>
      <c r="V329" s="38" t="s">
        <v>1054</v>
      </c>
      <c r="W329" s="133" t="s">
        <v>1013</v>
      </c>
      <c r="X329" s="134" t="s">
        <v>1047</v>
      </c>
      <c r="Y329" s="7"/>
      <c r="Z329" s="326" t="s">
        <v>2480</v>
      </c>
    </row>
    <row r="330" spans="1:26" ht="15" customHeight="1" x14ac:dyDescent="0.2">
      <c r="A330" s="20" t="str">
        <f t="shared" si="5"/>
        <v>貨3L5LF</v>
      </c>
      <c r="B330" s="20" t="s">
        <v>190</v>
      </c>
      <c r="C330" s="20" t="s">
        <v>129</v>
      </c>
      <c r="D330" s="20" t="s">
        <v>1013</v>
      </c>
      <c r="E330" s="20" t="s">
        <v>1049</v>
      </c>
      <c r="I330" s="1" t="s">
        <v>1006</v>
      </c>
      <c r="T330" s="117" t="s">
        <v>325</v>
      </c>
      <c r="U330" s="132" t="s">
        <v>255</v>
      </c>
      <c r="V330" s="38" t="s">
        <v>1054</v>
      </c>
      <c r="W330" s="133" t="s">
        <v>1013</v>
      </c>
      <c r="X330" s="134" t="s">
        <v>1049</v>
      </c>
      <c r="Y330" s="7"/>
      <c r="Z330" s="326" t="s">
        <v>2481</v>
      </c>
    </row>
    <row r="331" spans="1:26" ht="15" customHeight="1" x14ac:dyDescent="0.2">
      <c r="A331" s="20" t="str">
        <f t="shared" si="5"/>
        <v>貨3L6BF</v>
      </c>
      <c r="B331" s="20" t="s">
        <v>190</v>
      </c>
      <c r="C331" s="20" t="s">
        <v>129</v>
      </c>
      <c r="D331" s="20" t="s">
        <v>1013</v>
      </c>
      <c r="E331" s="20" t="s">
        <v>1051</v>
      </c>
      <c r="I331" s="1" t="s">
        <v>1050</v>
      </c>
      <c r="T331" s="117" t="s">
        <v>325</v>
      </c>
      <c r="U331" s="132" t="s">
        <v>255</v>
      </c>
      <c r="V331" s="38" t="s">
        <v>1054</v>
      </c>
      <c r="W331" s="133" t="s">
        <v>1013</v>
      </c>
      <c r="X331" s="134" t="s">
        <v>1051</v>
      </c>
      <c r="Y331" s="7" t="s">
        <v>1025</v>
      </c>
      <c r="Z331" s="147" t="s">
        <v>2485</v>
      </c>
    </row>
    <row r="332" spans="1:26" ht="15" customHeight="1" x14ac:dyDescent="0.2">
      <c r="A332" s="20" t="str">
        <f t="shared" si="5"/>
        <v>貨3L6AF</v>
      </c>
      <c r="B332" s="20" t="s">
        <v>190</v>
      </c>
      <c r="C332" s="20" t="s">
        <v>129</v>
      </c>
      <c r="D332" s="20" t="s">
        <v>1013</v>
      </c>
      <c r="E332" s="20" t="s">
        <v>1052</v>
      </c>
      <c r="I332" s="1" t="s">
        <v>998</v>
      </c>
      <c r="T332" s="117" t="s">
        <v>325</v>
      </c>
      <c r="U332" s="132" t="s">
        <v>255</v>
      </c>
      <c r="V332" s="38" t="s">
        <v>1054</v>
      </c>
      <c r="W332" s="133" t="s">
        <v>1013</v>
      </c>
      <c r="X332" s="134" t="s">
        <v>1052</v>
      </c>
      <c r="Y332" s="7"/>
      <c r="Z332" s="326" t="s">
        <v>2480</v>
      </c>
    </row>
    <row r="333" spans="1:26" ht="15" customHeight="1" x14ac:dyDescent="0.2">
      <c r="A333" s="20" t="str">
        <f t="shared" si="5"/>
        <v>貨3L6LF</v>
      </c>
      <c r="B333" s="20" t="s">
        <v>190</v>
      </c>
      <c r="C333" s="20" t="s">
        <v>129</v>
      </c>
      <c r="D333" s="20" t="s">
        <v>1013</v>
      </c>
      <c r="E333" s="20" t="s">
        <v>1053</v>
      </c>
      <c r="I333" s="1" t="s">
        <v>1006</v>
      </c>
      <c r="T333" s="117" t="s">
        <v>325</v>
      </c>
      <c r="U333" s="132" t="s">
        <v>255</v>
      </c>
      <c r="V333" s="38" t="s">
        <v>1054</v>
      </c>
      <c r="W333" s="133" t="s">
        <v>1013</v>
      </c>
      <c r="X333" s="134" t="s">
        <v>1053</v>
      </c>
      <c r="Y333" s="7"/>
      <c r="Z333" s="326" t="s">
        <v>2481</v>
      </c>
    </row>
    <row r="334" spans="1:26" ht="15" customHeight="1" x14ac:dyDescent="0.2">
      <c r="A334" s="20" t="str">
        <f t="shared" si="5"/>
        <v>貨4L-</v>
      </c>
      <c r="B334" s="20" t="s">
        <v>191</v>
      </c>
      <c r="C334" s="20" t="s">
        <v>130</v>
      </c>
      <c r="D334" s="20" t="s">
        <v>633</v>
      </c>
      <c r="E334" s="20" t="s">
        <v>632</v>
      </c>
      <c r="I334" s="1" t="s">
        <v>962</v>
      </c>
      <c r="T334" s="117" t="s">
        <v>325</v>
      </c>
      <c r="U334" s="132" t="s">
        <v>255</v>
      </c>
      <c r="V334" s="38" t="s">
        <v>1055</v>
      </c>
      <c r="W334" s="133" t="s">
        <v>633</v>
      </c>
      <c r="X334" s="134" t="s">
        <v>632</v>
      </c>
      <c r="Y334" s="7"/>
      <c r="Z334" s="147" t="s">
        <v>2479</v>
      </c>
    </row>
    <row r="335" spans="1:26" ht="15" customHeight="1" x14ac:dyDescent="0.2">
      <c r="A335" s="20" t="str">
        <f t="shared" si="5"/>
        <v>貨4LJ</v>
      </c>
      <c r="B335" s="20" t="s">
        <v>191</v>
      </c>
      <c r="C335" s="20" t="s">
        <v>130</v>
      </c>
      <c r="D335" s="20" t="s">
        <v>636</v>
      </c>
      <c r="E335" s="20" t="s">
        <v>734</v>
      </c>
      <c r="I335" s="1" t="s">
        <v>962</v>
      </c>
      <c r="T335" s="117" t="s">
        <v>325</v>
      </c>
      <c r="U335" s="132" t="s">
        <v>255</v>
      </c>
      <c r="V335" s="38" t="s">
        <v>1055</v>
      </c>
      <c r="W335" s="133" t="s">
        <v>636</v>
      </c>
      <c r="X335" s="134" t="s">
        <v>734</v>
      </c>
      <c r="Y335" s="7"/>
      <c r="Z335" s="147" t="s">
        <v>2479</v>
      </c>
    </row>
    <row r="336" spans="1:26" ht="15" customHeight="1" x14ac:dyDescent="0.2">
      <c r="A336" s="20" t="str">
        <f t="shared" si="5"/>
        <v>貨4LM</v>
      </c>
      <c r="B336" s="20" t="s">
        <v>191</v>
      </c>
      <c r="C336" s="20" t="s">
        <v>130</v>
      </c>
      <c r="D336" s="20" t="s">
        <v>751</v>
      </c>
      <c r="E336" s="20" t="s">
        <v>752</v>
      </c>
      <c r="I336" s="1" t="s">
        <v>962</v>
      </c>
      <c r="T336" s="117" t="s">
        <v>325</v>
      </c>
      <c r="U336" s="132" t="s">
        <v>255</v>
      </c>
      <c r="V336" s="38" t="s">
        <v>1055</v>
      </c>
      <c r="W336" s="133" t="s">
        <v>751</v>
      </c>
      <c r="X336" s="134" t="s">
        <v>752</v>
      </c>
      <c r="Y336" s="7"/>
      <c r="Z336" s="147" t="s">
        <v>2479</v>
      </c>
    </row>
    <row r="337" spans="1:26" ht="15" customHeight="1" x14ac:dyDescent="0.2">
      <c r="A337" s="20" t="str">
        <f t="shared" si="5"/>
        <v>貨4LT</v>
      </c>
      <c r="B337" s="20" t="s">
        <v>191</v>
      </c>
      <c r="C337" s="20" t="s">
        <v>130</v>
      </c>
      <c r="D337" s="20" t="s">
        <v>745</v>
      </c>
      <c r="E337" s="20" t="s">
        <v>746</v>
      </c>
      <c r="I337" s="1" t="s">
        <v>962</v>
      </c>
      <c r="T337" s="117" t="s">
        <v>325</v>
      </c>
      <c r="U337" s="132" t="s">
        <v>255</v>
      </c>
      <c r="V337" s="38" t="s">
        <v>1055</v>
      </c>
      <c r="W337" s="133" t="s">
        <v>745</v>
      </c>
      <c r="X337" s="134" t="s">
        <v>746</v>
      </c>
      <c r="Y337" s="7"/>
      <c r="Z337" s="147" t="s">
        <v>2479</v>
      </c>
    </row>
    <row r="338" spans="1:26" ht="15" customHeight="1" x14ac:dyDescent="0.2">
      <c r="A338" s="20" t="str">
        <f t="shared" si="5"/>
        <v>貨4LZ</v>
      </c>
      <c r="B338" s="20" t="s">
        <v>191</v>
      </c>
      <c r="C338" s="20" t="s">
        <v>130</v>
      </c>
      <c r="D338" s="20" t="s">
        <v>171</v>
      </c>
      <c r="E338" s="20" t="s">
        <v>753</v>
      </c>
      <c r="I338" s="1" t="s">
        <v>962</v>
      </c>
      <c r="T338" s="117" t="s">
        <v>325</v>
      </c>
      <c r="U338" s="132" t="s">
        <v>255</v>
      </c>
      <c r="V338" s="38" t="s">
        <v>1055</v>
      </c>
      <c r="W338" s="133" t="s">
        <v>171</v>
      </c>
      <c r="X338" s="134" t="s">
        <v>753</v>
      </c>
      <c r="Y338" s="7"/>
      <c r="Z338" s="147" t="s">
        <v>2479</v>
      </c>
    </row>
    <row r="339" spans="1:26" ht="15" customHeight="1" x14ac:dyDescent="0.2">
      <c r="A339" s="20" t="str">
        <f t="shared" si="5"/>
        <v>貨4LGB</v>
      </c>
      <c r="B339" s="20" t="s">
        <v>191</v>
      </c>
      <c r="C339" s="20" t="s">
        <v>130</v>
      </c>
      <c r="D339" s="20" t="s">
        <v>172</v>
      </c>
      <c r="E339" s="20" t="s">
        <v>775</v>
      </c>
      <c r="I339" s="1" t="s">
        <v>962</v>
      </c>
      <c r="T339" s="117" t="s">
        <v>325</v>
      </c>
      <c r="U339" s="132" t="s">
        <v>255</v>
      </c>
      <c r="V339" s="38" t="s">
        <v>1055</v>
      </c>
      <c r="W339" s="133" t="s">
        <v>172</v>
      </c>
      <c r="X339" s="134" t="s">
        <v>775</v>
      </c>
      <c r="Y339" s="7"/>
      <c r="Z339" s="147" t="s">
        <v>2479</v>
      </c>
    </row>
    <row r="340" spans="1:26" ht="15" customHeight="1" x14ac:dyDescent="0.2">
      <c r="A340" s="20" t="str">
        <f t="shared" si="5"/>
        <v>貨4LGE</v>
      </c>
      <c r="B340" s="20" t="s">
        <v>191</v>
      </c>
      <c r="C340" s="20" t="s">
        <v>130</v>
      </c>
      <c r="D340" s="20" t="s">
        <v>172</v>
      </c>
      <c r="E340" s="20" t="s">
        <v>777</v>
      </c>
      <c r="I340" s="1" t="s">
        <v>962</v>
      </c>
      <c r="T340" s="117" t="s">
        <v>325</v>
      </c>
      <c r="U340" s="132" t="s">
        <v>255</v>
      </c>
      <c r="V340" s="38" t="s">
        <v>1055</v>
      </c>
      <c r="W340" s="133" t="s">
        <v>172</v>
      </c>
      <c r="X340" s="134" t="s">
        <v>777</v>
      </c>
      <c r="Y340" s="7"/>
      <c r="Z340" s="147" t="s">
        <v>2479</v>
      </c>
    </row>
    <row r="341" spans="1:26" ht="15" customHeight="1" x14ac:dyDescent="0.2">
      <c r="A341" s="20" t="str">
        <f t="shared" si="5"/>
        <v>貨4LHJ</v>
      </c>
      <c r="B341" s="20" t="s">
        <v>191</v>
      </c>
      <c r="C341" s="20" t="s">
        <v>130</v>
      </c>
      <c r="D341" s="20" t="s">
        <v>172</v>
      </c>
      <c r="E341" s="20" t="s">
        <v>785</v>
      </c>
      <c r="I341" s="1" t="s">
        <v>998</v>
      </c>
      <c r="J341" s="20" t="s">
        <v>1001</v>
      </c>
      <c r="T341" s="117" t="s">
        <v>325</v>
      </c>
      <c r="U341" s="132" t="s">
        <v>255</v>
      </c>
      <c r="V341" s="38" t="s">
        <v>1055</v>
      </c>
      <c r="W341" s="133" t="s">
        <v>172</v>
      </c>
      <c r="X341" s="134" t="s">
        <v>785</v>
      </c>
      <c r="Y341" s="7"/>
      <c r="Z341" s="326" t="s">
        <v>2480</v>
      </c>
    </row>
    <row r="342" spans="1:26" ht="15" customHeight="1" x14ac:dyDescent="0.2">
      <c r="A342" s="20" t="str">
        <f t="shared" si="5"/>
        <v>貨4LGL</v>
      </c>
      <c r="B342" s="20" t="s">
        <v>191</v>
      </c>
      <c r="C342" s="20" t="s">
        <v>130</v>
      </c>
      <c r="D342" s="20" t="s">
        <v>748</v>
      </c>
      <c r="E342" s="20" t="s">
        <v>783</v>
      </c>
      <c r="I342" s="1" t="s">
        <v>962</v>
      </c>
      <c r="T342" s="117" t="s">
        <v>325</v>
      </c>
      <c r="U342" s="132" t="s">
        <v>255</v>
      </c>
      <c r="V342" s="38" t="s">
        <v>1055</v>
      </c>
      <c r="W342" s="133" t="s">
        <v>748</v>
      </c>
      <c r="X342" s="134" t="s">
        <v>783</v>
      </c>
      <c r="Y342" s="7"/>
      <c r="Z342" s="147" t="s">
        <v>2479</v>
      </c>
    </row>
    <row r="343" spans="1:26" ht="15" customHeight="1" x14ac:dyDescent="0.2">
      <c r="A343" s="20" t="str">
        <f t="shared" si="5"/>
        <v>貨4LHR</v>
      </c>
      <c r="B343" s="20" t="s">
        <v>191</v>
      </c>
      <c r="C343" s="20" t="s">
        <v>130</v>
      </c>
      <c r="D343" s="20" t="s">
        <v>748</v>
      </c>
      <c r="E343" s="20" t="s">
        <v>792</v>
      </c>
      <c r="I343" s="1" t="s">
        <v>998</v>
      </c>
      <c r="J343" s="20" t="s">
        <v>1001</v>
      </c>
      <c r="T343" s="117" t="s">
        <v>325</v>
      </c>
      <c r="U343" s="132" t="s">
        <v>255</v>
      </c>
      <c r="V343" s="38" t="s">
        <v>1055</v>
      </c>
      <c r="W343" s="133" t="s">
        <v>748</v>
      </c>
      <c r="X343" s="134" t="s">
        <v>792</v>
      </c>
      <c r="Y343" s="7"/>
      <c r="Z343" s="326" t="s">
        <v>2480</v>
      </c>
    </row>
    <row r="344" spans="1:26" ht="15" customHeight="1" x14ac:dyDescent="0.2">
      <c r="A344" s="20" t="str">
        <f t="shared" si="5"/>
        <v>貨4LTD</v>
      </c>
      <c r="B344" s="20" t="s">
        <v>191</v>
      </c>
      <c r="C344" s="20" t="s">
        <v>130</v>
      </c>
      <c r="D344" s="20" t="s">
        <v>748</v>
      </c>
      <c r="E344" t="s">
        <v>805</v>
      </c>
      <c r="I344" s="1" t="s">
        <v>962</v>
      </c>
      <c r="J344" t="s">
        <v>1002</v>
      </c>
      <c r="T344" s="117" t="s">
        <v>325</v>
      </c>
      <c r="U344" s="132" t="s">
        <v>255</v>
      </c>
      <c r="V344" s="38" t="s">
        <v>1055</v>
      </c>
      <c r="W344" s="133" t="s">
        <v>748</v>
      </c>
      <c r="X344" s="134" t="s">
        <v>805</v>
      </c>
      <c r="Y344" s="7"/>
      <c r="Z344" s="326" t="s">
        <v>2108</v>
      </c>
    </row>
    <row r="345" spans="1:26" ht="15" customHeight="1" x14ac:dyDescent="0.2">
      <c r="A345" s="20" t="str">
        <f t="shared" si="5"/>
        <v>貨4LXD</v>
      </c>
      <c r="B345" s="20" t="s">
        <v>191</v>
      </c>
      <c r="C345" s="20" t="s">
        <v>130</v>
      </c>
      <c r="D345" s="20" t="s">
        <v>748</v>
      </c>
      <c r="E345" t="s">
        <v>819</v>
      </c>
      <c r="I345" s="1" t="s">
        <v>998</v>
      </c>
      <c r="J345" t="s">
        <v>381</v>
      </c>
      <c r="T345" s="117" t="s">
        <v>325</v>
      </c>
      <c r="U345" s="132" t="s">
        <v>255</v>
      </c>
      <c r="V345" s="38" t="s">
        <v>1055</v>
      </c>
      <c r="W345" s="133" t="s">
        <v>748</v>
      </c>
      <c r="X345" s="134" t="s">
        <v>819</v>
      </c>
      <c r="Y345" s="7"/>
      <c r="Z345" s="326" t="s">
        <v>2480</v>
      </c>
    </row>
    <row r="346" spans="1:26" ht="15" customHeight="1" x14ac:dyDescent="0.2">
      <c r="A346" s="20" t="str">
        <f t="shared" si="5"/>
        <v>貨4LLD</v>
      </c>
      <c r="B346" s="20" t="s">
        <v>191</v>
      </c>
      <c r="C346" s="20" t="s">
        <v>130</v>
      </c>
      <c r="D346" t="s">
        <v>748</v>
      </c>
      <c r="E346" t="s">
        <v>796</v>
      </c>
      <c r="I346" s="1" t="s">
        <v>962</v>
      </c>
      <c r="J346" s="20" t="s">
        <v>1003</v>
      </c>
      <c r="T346" s="117" t="s">
        <v>325</v>
      </c>
      <c r="U346" s="132" t="s">
        <v>255</v>
      </c>
      <c r="V346" s="38" t="s">
        <v>1055</v>
      </c>
      <c r="W346" s="133" t="s">
        <v>748</v>
      </c>
      <c r="X346" s="134" t="s">
        <v>796</v>
      </c>
      <c r="Y346" s="7"/>
      <c r="Z346" s="326" t="s">
        <v>2108</v>
      </c>
    </row>
    <row r="347" spans="1:26" ht="15" customHeight="1" x14ac:dyDescent="0.2">
      <c r="A347" s="20" t="str">
        <f t="shared" si="5"/>
        <v>貨4LYD</v>
      </c>
      <c r="B347" s="20" t="s">
        <v>191</v>
      </c>
      <c r="C347" s="20" t="s">
        <v>130</v>
      </c>
      <c r="D347" t="s">
        <v>748</v>
      </c>
      <c r="E347" t="s">
        <v>823</v>
      </c>
      <c r="I347" s="1" t="s">
        <v>998</v>
      </c>
      <c r="J347" t="s">
        <v>382</v>
      </c>
      <c r="T347" s="117" t="s">
        <v>325</v>
      </c>
      <c r="U347" s="132" t="s">
        <v>255</v>
      </c>
      <c r="V347" s="38" t="s">
        <v>1055</v>
      </c>
      <c r="W347" s="133" t="s">
        <v>748</v>
      </c>
      <c r="X347" s="134" t="s">
        <v>823</v>
      </c>
      <c r="Y347" s="7"/>
      <c r="Z347" s="326" t="s">
        <v>2480</v>
      </c>
    </row>
    <row r="348" spans="1:26" ht="15" customHeight="1" x14ac:dyDescent="0.2">
      <c r="A348" s="20" t="str">
        <f t="shared" si="5"/>
        <v>貨4LUD</v>
      </c>
      <c r="B348" s="20" t="s">
        <v>191</v>
      </c>
      <c r="C348" s="20" t="s">
        <v>130</v>
      </c>
      <c r="D348" t="s">
        <v>748</v>
      </c>
      <c r="E348" t="s">
        <v>812</v>
      </c>
      <c r="I348" s="1" t="s">
        <v>962</v>
      </c>
      <c r="J348" t="s">
        <v>1004</v>
      </c>
      <c r="T348" s="117" t="s">
        <v>325</v>
      </c>
      <c r="U348" s="132" t="s">
        <v>255</v>
      </c>
      <c r="V348" s="38" t="s">
        <v>1055</v>
      </c>
      <c r="W348" s="133" t="s">
        <v>748</v>
      </c>
      <c r="X348" s="134" t="s">
        <v>812</v>
      </c>
      <c r="Y348" s="7"/>
      <c r="Z348" s="326" t="s">
        <v>2108</v>
      </c>
    </row>
    <row r="349" spans="1:26" ht="15" customHeight="1" x14ac:dyDescent="0.2">
      <c r="A349" s="20" t="str">
        <f t="shared" si="5"/>
        <v>貨4LZD</v>
      </c>
      <c r="B349" s="20" t="s">
        <v>191</v>
      </c>
      <c r="C349" s="20" t="s">
        <v>130</v>
      </c>
      <c r="D349" t="s">
        <v>748</v>
      </c>
      <c r="E349" t="s">
        <v>827</v>
      </c>
      <c r="I349" s="1" t="s">
        <v>998</v>
      </c>
      <c r="J349" t="s">
        <v>383</v>
      </c>
      <c r="T349" s="117" t="s">
        <v>325</v>
      </c>
      <c r="U349" s="132" t="s">
        <v>255</v>
      </c>
      <c r="V349" s="38" t="s">
        <v>1055</v>
      </c>
      <c r="W349" s="133" t="s">
        <v>748</v>
      </c>
      <c r="X349" s="134" t="s">
        <v>827</v>
      </c>
      <c r="Y349" s="7"/>
      <c r="Z349" s="326" t="s">
        <v>2480</v>
      </c>
    </row>
    <row r="350" spans="1:26" ht="15" customHeight="1" x14ac:dyDescent="0.2">
      <c r="A350" s="20" t="str">
        <f t="shared" si="5"/>
        <v>貨4LABG</v>
      </c>
      <c r="B350" s="20" t="s">
        <v>191</v>
      </c>
      <c r="C350" s="20" t="s">
        <v>130</v>
      </c>
      <c r="D350" t="s">
        <v>156</v>
      </c>
      <c r="E350" t="s">
        <v>644</v>
      </c>
      <c r="I350" s="1" t="s">
        <v>962</v>
      </c>
      <c r="J350"/>
      <c r="T350" s="117" t="s">
        <v>325</v>
      </c>
      <c r="U350" s="132" t="s">
        <v>255</v>
      </c>
      <c r="V350" s="38" t="s">
        <v>1055</v>
      </c>
      <c r="W350" s="133" t="s">
        <v>156</v>
      </c>
      <c r="X350" s="134" t="s">
        <v>644</v>
      </c>
      <c r="Y350" s="7"/>
      <c r="Z350" s="147" t="s">
        <v>2479</v>
      </c>
    </row>
    <row r="351" spans="1:26" ht="15" customHeight="1" x14ac:dyDescent="0.2">
      <c r="A351" s="20" t="str">
        <f t="shared" si="5"/>
        <v>貨4LAAG</v>
      </c>
      <c r="B351" s="20" t="s">
        <v>191</v>
      </c>
      <c r="C351" s="20" t="s">
        <v>130</v>
      </c>
      <c r="D351" t="s">
        <v>156</v>
      </c>
      <c r="E351" t="s">
        <v>645</v>
      </c>
      <c r="I351" s="1" t="s">
        <v>998</v>
      </c>
      <c r="J351" t="s">
        <v>1001</v>
      </c>
      <c r="T351" s="117" t="s">
        <v>325</v>
      </c>
      <c r="U351" s="132" t="s">
        <v>255</v>
      </c>
      <c r="V351" s="38" t="s">
        <v>1055</v>
      </c>
      <c r="W351" s="133" t="s">
        <v>156</v>
      </c>
      <c r="X351" s="134" t="s">
        <v>645</v>
      </c>
      <c r="Y351" s="7"/>
      <c r="Z351" s="326" t="s">
        <v>2480</v>
      </c>
    </row>
    <row r="352" spans="1:26" ht="15" customHeight="1" x14ac:dyDescent="0.2">
      <c r="A352" s="20" t="str">
        <f t="shared" si="5"/>
        <v>貨4LALG</v>
      </c>
      <c r="B352" s="20" t="s">
        <v>191</v>
      </c>
      <c r="C352" s="20" t="s">
        <v>130</v>
      </c>
      <c r="D352" t="s">
        <v>156</v>
      </c>
      <c r="E352" t="s">
        <v>1387</v>
      </c>
      <c r="I352" s="1" t="s">
        <v>1388</v>
      </c>
      <c r="J352"/>
      <c r="T352" s="117" t="s">
        <v>325</v>
      </c>
      <c r="U352" s="132" t="s">
        <v>255</v>
      </c>
      <c r="V352" s="38" t="s">
        <v>1055</v>
      </c>
      <c r="W352" s="133" t="s">
        <v>156</v>
      </c>
      <c r="X352" s="134" t="s">
        <v>1056</v>
      </c>
      <c r="Y352" s="7"/>
      <c r="Z352" s="326" t="s">
        <v>2481</v>
      </c>
    </row>
    <row r="353" spans="1:26" ht="15" customHeight="1" x14ac:dyDescent="0.2">
      <c r="A353" s="20" t="str">
        <f t="shared" si="5"/>
        <v>貨4LBAG</v>
      </c>
      <c r="B353" s="20" t="s">
        <v>191</v>
      </c>
      <c r="C353" s="20" t="s">
        <v>130</v>
      </c>
      <c r="D353" t="s">
        <v>156</v>
      </c>
      <c r="E353" s="20" t="s">
        <v>174</v>
      </c>
      <c r="I353" s="1" t="s">
        <v>998</v>
      </c>
      <c r="J353" s="20" t="s">
        <v>381</v>
      </c>
      <c r="T353" s="117" t="s">
        <v>325</v>
      </c>
      <c r="U353" s="132" t="s">
        <v>255</v>
      </c>
      <c r="V353" s="38" t="s">
        <v>1055</v>
      </c>
      <c r="W353" s="133" t="s">
        <v>156</v>
      </c>
      <c r="X353" s="134" t="s">
        <v>174</v>
      </c>
      <c r="Y353" s="7"/>
      <c r="Z353" s="326" t="s">
        <v>2480</v>
      </c>
    </row>
    <row r="354" spans="1:26" ht="15" customHeight="1" x14ac:dyDescent="0.2">
      <c r="A354" s="20" t="str">
        <f t="shared" si="5"/>
        <v>貨4LBBG</v>
      </c>
      <c r="B354" s="20" t="s">
        <v>191</v>
      </c>
      <c r="C354" s="20" t="s">
        <v>130</v>
      </c>
      <c r="D354" t="s">
        <v>156</v>
      </c>
      <c r="E354" s="20" t="s">
        <v>175</v>
      </c>
      <c r="I354" s="1" t="s">
        <v>962</v>
      </c>
      <c r="J354" s="20" t="s">
        <v>1002</v>
      </c>
      <c r="T354" s="117" t="s">
        <v>325</v>
      </c>
      <c r="U354" s="132" t="s">
        <v>255</v>
      </c>
      <c r="V354" s="38" t="s">
        <v>1055</v>
      </c>
      <c r="W354" s="133" t="s">
        <v>156</v>
      </c>
      <c r="X354" s="134" t="s">
        <v>175</v>
      </c>
      <c r="Y354" s="7"/>
      <c r="Z354" s="326" t="s">
        <v>2108</v>
      </c>
    </row>
    <row r="355" spans="1:26" ht="15" customHeight="1" x14ac:dyDescent="0.2">
      <c r="A355" s="20" t="str">
        <f t="shared" si="5"/>
        <v>貨4LBLG</v>
      </c>
      <c r="B355" s="20" t="s">
        <v>191</v>
      </c>
      <c r="C355" s="20" t="s">
        <v>130</v>
      </c>
      <c r="D355" t="s">
        <v>156</v>
      </c>
      <c r="E355" t="s">
        <v>1389</v>
      </c>
      <c r="F355"/>
      <c r="I355" s="1" t="s">
        <v>1006</v>
      </c>
      <c r="T355" s="117" t="s">
        <v>325</v>
      </c>
      <c r="U355" s="132" t="s">
        <v>255</v>
      </c>
      <c r="V355" s="38" t="s">
        <v>1055</v>
      </c>
      <c r="W355" s="133" t="s">
        <v>156</v>
      </c>
      <c r="X355" s="134" t="s">
        <v>1057</v>
      </c>
      <c r="Y355" s="7"/>
      <c r="Z355" s="326" t="s">
        <v>2481</v>
      </c>
    </row>
    <row r="356" spans="1:26" ht="15" customHeight="1" x14ac:dyDescent="0.2">
      <c r="A356" s="20" t="str">
        <f t="shared" si="5"/>
        <v>貨4LNAG</v>
      </c>
      <c r="B356" s="20" t="s">
        <v>191</v>
      </c>
      <c r="C356" s="20" t="s">
        <v>130</v>
      </c>
      <c r="D356" t="s">
        <v>156</v>
      </c>
      <c r="E356" s="20" t="s">
        <v>562</v>
      </c>
      <c r="I356" s="1" t="s">
        <v>998</v>
      </c>
      <c r="J356" s="20" t="s">
        <v>329</v>
      </c>
      <c r="T356" s="117" t="s">
        <v>325</v>
      </c>
      <c r="U356" s="132" t="s">
        <v>255</v>
      </c>
      <c r="V356" s="38" t="s">
        <v>1055</v>
      </c>
      <c r="W356" s="133" t="s">
        <v>156</v>
      </c>
      <c r="X356" s="134" t="s">
        <v>562</v>
      </c>
      <c r="Y356" s="7"/>
      <c r="Z356" s="326" t="s">
        <v>2480</v>
      </c>
    </row>
    <row r="357" spans="1:26" ht="15" customHeight="1" x14ac:dyDescent="0.2">
      <c r="A357" s="20" t="str">
        <f t="shared" si="5"/>
        <v>貨4LNBG</v>
      </c>
      <c r="B357" s="20" t="s">
        <v>191</v>
      </c>
      <c r="C357" s="20" t="s">
        <v>130</v>
      </c>
      <c r="D357" t="s">
        <v>156</v>
      </c>
      <c r="E357" s="20" t="s">
        <v>563</v>
      </c>
      <c r="I357" s="1" t="s">
        <v>962</v>
      </c>
      <c r="J357" s="20" t="s">
        <v>1002</v>
      </c>
      <c r="T357" s="117" t="s">
        <v>325</v>
      </c>
      <c r="U357" s="132" t="s">
        <v>255</v>
      </c>
      <c r="V357" s="38" t="s">
        <v>1055</v>
      </c>
      <c r="W357" s="133" t="s">
        <v>156</v>
      </c>
      <c r="X357" s="134" t="s">
        <v>563</v>
      </c>
      <c r="Y357" s="7"/>
      <c r="Z357" s="326" t="s">
        <v>2108</v>
      </c>
    </row>
    <row r="358" spans="1:26" ht="15" customHeight="1" x14ac:dyDescent="0.2">
      <c r="A358" s="20" t="str">
        <f t="shared" si="5"/>
        <v>貨4LNLG</v>
      </c>
      <c r="B358" s="20" t="s">
        <v>191</v>
      </c>
      <c r="C358" s="20" t="s">
        <v>130</v>
      </c>
      <c r="D358" t="s">
        <v>156</v>
      </c>
      <c r="E358" t="s">
        <v>1390</v>
      </c>
      <c r="F358"/>
      <c r="I358" s="1" t="s">
        <v>1006</v>
      </c>
      <c r="T358" s="117" t="s">
        <v>325</v>
      </c>
      <c r="U358" s="132" t="s">
        <v>255</v>
      </c>
      <c r="V358" s="38" t="s">
        <v>1055</v>
      </c>
      <c r="W358" s="133" t="s">
        <v>156</v>
      </c>
      <c r="X358" s="134" t="s">
        <v>1058</v>
      </c>
      <c r="Y358" s="7"/>
      <c r="Z358" s="326" t="s">
        <v>2481</v>
      </c>
    </row>
    <row r="359" spans="1:26" ht="15" customHeight="1" x14ac:dyDescent="0.2">
      <c r="A359" s="20" t="str">
        <f t="shared" si="5"/>
        <v>貨4LPLG</v>
      </c>
      <c r="B359" s="20" t="s">
        <v>191</v>
      </c>
      <c r="C359" s="20" t="s">
        <v>130</v>
      </c>
      <c r="D359" t="s">
        <v>156</v>
      </c>
      <c r="E359" t="s">
        <v>1391</v>
      </c>
      <c r="F359"/>
      <c r="I359" s="1" t="s">
        <v>1006</v>
      </c>
      <c r="T359" s="117" t="s">
        <v>325</v>
      </c>
      <c r="U359" s="132" t="s">
        <v>255</v>
      </c>
      <c r="V359" s="38" t="s">
        <v>1055</v>
      </c>
      <c r="W359" s="133" t="s">
        <v>156</v>
      </c>
      <c r="X359" s="134" t="s">
        <v>1059</v>
      </c>
      <c r="Y359" s="7"/>
      <c r="Z359" s="326" t="s">
        <v>2481</v>
      </c>
    </row>
    <row r="360" spans="1:26" ht="15" customHeight="1" x14ac:dyDescent="0.2">
      <c r="A360" s="20" t="str">
        <f t="shared" si="5"/>
        <v>貨4LLBG</v>
      </c>
      <c r="B360" s="20" t="s">
        <v>191</v>
      </c>
      <c r="C360" s="20" t="s">
        <v>130</v>
      </c>
      <c r="D360" s="20" t="s">
        <v>394</v>
      </c>
      <c r="E360" s="20" t="s">
        <v>497</v>
      </c>
      <c r="I360" s="1" t="s">
        <v>962</v>
      </c>
      <c r="T360" s="117" t="s">
        <v>325</v>
      </c>
      <c r="U360" s="132" t="s">
        <v>255</v>
      </c>
      <c r="V360" s="38" t="s">
        <v>1055</v>
      </c>
      <c r="W360" s="133" t="s">
        <v>394</v>
      </c>
      <c r="X360" s="134" t="s">
        <v>497</v>
      </c>
      <c r="Y360" s="7"/>
      <c r="Z360" s="147" t="s">
        <v>2479</v>
      </c>
    </row>
    <row r="361" spans="1:26" ht="15" customHeight="1" x14ac:dyDescent="0.2">
      <c r="A361" s="20" t="str">
        <f t="shared" si="5"/>
        <v>貨4LLAG</v>
      </c>
      <c r="B361" s="20" t="s">
        <v>191</v>
      </c>
      <c r="C361" s="20" t="s">
        <v>130</v>
      </c>
      <c r="D361" s="20" t="s">
        <v>394</v>
      </c>
      <c r="E361" s="20" t="s">
        <v>493</v>
      </c>
      <c r="I361" s="1" t="s">
        <v>998</v>
      </c>
      <c r="J361" s="20" t="s">
        <v>1001</v>
      </c>
      <c r="T361" s="117" t="s">
        <v>325</v>
      </c>
      <c r="U361" s="132" t="s">
        <v>255</v>
      </c>
      <c r="V361" s="38" t="s">
        <v>1055</v>
      </c>
      <c r="W361" s="133" t="s">
        <v>394</v>
      </c>
      <c r="X361" s="134" t="s">
        <v>493</v>
      </c>
      <c r="Y361" s="7"/>
      <c r="Z361" s="326" t="s">
        <v>2480</v>
      </c>
    </row>
    <row r="362" spans="1:26" ht="15" customHeight="1" x14ac:dyDescent="0.2">
      <c r="A362" s="20" t="str">
        <f t="shared" si="5"/>
        <v>貨4LLLG</v>
      </c>
      <c r="B362" s="20" t="s">
        <v>191</v>
      </c>
      <c r="C362" s="20" t="s">
        <v>130</v>
      </c>
      <c r="D362" s="20" t="s">
        <v>394</v>
      </c>
      <c r="E362" s="20" t="s">
        <v>1060</v>
      </c>
      <c r="I362" s="1" t="s">
        <v>1006</v>
      </c>
      <c r="T362" s="117" t="s">
        <v>325</v>
      </c>
      <c r="U362" s="132" t="s">
        <v>255</v>
      </c>
      <c r="V362" s="38" t="s">
        <v>1055</v>
      </c>
      <c r="W362" s="133" t="s">
        <v>394</v>
      </c>
      <c r="X362" s="134" t="s">
        <v>1060</v>
      </c>
      <c r="Y362" s="7"/>
      <c r="Z362" s="326" t="s">
        <v>2481</v>
      </c>
    </row>
    <row r="363" spans="1:26" ht="15" customHeight="1" x14ac:dyDescent="0.2">
      <c r="A363" s="20" t="str">
        <f t="shared" si="5"/>
        <v>貨4LMBG</v>
      </c>
      <c r="B363" s="20" t="s">
        <v>191</v>
      </c>
      <c r="C363" s="20" t="s">
        <v>130</v>
      </c>
      <c r="D363" s="20" t="s">
        <v>394</v>
      </c>
      <c r="E363" s="20" t="s">
        <v>533</v>
      </c>
      <c r="I363" s="1" t="s">
        <v>987</v>
      </c>
      <c r="J363" s="20" t="s">
        <v>414</v>
      </c>
      <c r="T363" s="117" t="s">
        <v>325</v>
      </c>
      <c r="U363" s="132" t="s">
        <v>255</v>
      </c>
      <c r="V363" s="38" t="s">
        <v>1055</v>
      </c>
      <c r="W363" s="133" t="s">
        <v>394</v>
      </c>
      <c r="X363" s="134" t="s">
        <v>533</v>
      </c>
      <c r="Y363" s="7" t="s">
        <v>414</v>
      </c>
      <c r="Z363" s="147" t="s">
        <v>2482</v>
      </c>
    </row>
    <row r="364" spans="1:26" ht="15" customHeight="1" x14ac:dyDescent="0.2">
      <c r="A364" s="20" t="str">
        <f t="shared" si="5"/>
        <v>貨4LMAG</v>
      </c>
      <c r="B364" s="20" t="s">
        <v>191</v>
      </c>
      <c r="C364" s="20" t="s">
        <v>130</v>
      </c>
      <c r="D364" s="20" t="s">
        <v>394</v>
      </c>
      <c r="E364" s="20" t="s">
        <v>529</v>
      </c>
      <c r="I364" s="1" t="s">
        <v>998</v>
      </c>
      <c r="J364" s="20" t="s">
        <v>397</v>
      </c>
      <c r="T364" s="117" t="s">
        <v>325</v>
      </c>
      <c r="U364" s="132" t="s">
        <v>255</v>
      </c>
      <c r="V364" s="38" t="s">
        <v>1055</v>
      </c>
      <c r="W364" s="133" t="s">
        <v>394</v>
      </c>
      <c r="X364" s="134" t="s">
        <v>529</v>
      </c>
      <c r="Y364" s="7"/>
      <c r="Z364" s="326" t="s">
        <v>2480</v>
      </c>
    </row>
    <row r="365" spans="1:26" ht="15" customHeight="1" x14ac:dyDescent="0.2">
      <c r="A365" s="20" t="str">
        <f t="shared" si="5"/>
        <v>貨4LMLG</v>
      </c>
      <c r="B365" s="20" t="s">
        <v>191</v>
      </c>
      <c r="C365" s="20" t="s">
        <v>130</v>
      </c>
      <c r="D365" s="20" t="s">
        <v>394</v>
      </c>
      <c r="E365" s="20" t="s">
        <v>1061</v>
      </c>
      <c r="I365" s="1" t="s">
        <v>1006</v>
      </c>
      <c r="T365" s="117" t="s">
        <v>325</v>
      </c>
      <c r="U365" s="132" t="s">
        <v>255</v>
      </c>
      <c r="V365" s="38" t="s">
        <v>1055</v>
      </c>
      <c r="W365" s="133" t="s">
        <v>394</v>
      </c>
      <c r="X365" s="134" t="s">
        <v>1061</v>
      </c>
      <c r="Y365" s="7"/>
      <c r="Z365" s="326" t="s">
        <v>2481</v>
      </c>
    </row>
    <row r="366" spans="1:26" ht="15" customHeight="1" x14ac:dyDescent="0.2">
      <c r="A366" s="20" t="str">
        <f t="shared" si="5"/>
        <v>貨4LRBG</v>
      </c>
      <c r="B366" s="20" t="s">
        <v>191</v>
      </c>
      <c r="C366" s="20" t="s">
        <v>130</v>
      </c>
      <c r="D366" s="20" t="s">
        <v>394</v>
      </c>
      <c r="E366" s="20" t="s">
        <v>581</v>
      </c>
      <c r="I366" s="1" t="s">
        <v>992</v>
      </c>
      <c r="J366" s="20" t="s">
        <v>415</v>
      </c>
      <c r="T366" s="117" t="s">
        <v>325</v>
      </c>
      <c r="U366" s="132" t="s">
        <v>255</v>
      </c>
      <c r="V366" s="38" t="s">
        <v>1055</v>
      </c>
      <c r="W366" s="133" t="s">
        <v>394</v>
      </c>
      <c r="X366" s="134" t="s">
        <v>581</v>
      </c>
      <c r="Y366" s="7" t="s">
        <v>415</v>
      </c>
      <c r="Z366" s="326" t="s">
        <v>2484</v>
      </c>
    </row>
    <row r="367" spans="1:26" ht="15" customHeight="1" x14ac:dyDescent="0.2">
      <c r="A367" s="20" t="str">
        <f t="shared" si="5"/>
        <v>貨4LRAG</v>
      </c>
      <c r="B367" s="20" t="s">
        <v>191</v>
      </c>
      <c r="C367" s="20" t="s">
        <v>130</v>
      </c>
      <c r="D367" s="20" t="s">
        <v>394</v>
      </c>
      <c r="E367" s="20" t="s">
        <v>577</v>
      </c>
      <c r="I367" s="1" t="s">
        <v>998</v>
      </c>
      <c r="J367" s="20" t="s">
        <v>398</v>
      </c>
      <c r="T367" s="117" t="s">
        <v>325</v>
      </c>
      <c r="U367" s="132" t="s">
        <v>255</v>
      </c>
      <c r="V367" s="38" t="s">
        <v>1055</v>
      </c>
      <c r="W367" s="133" t="s">
        <v>394</v>
      </c>
      <c r="X367" s="134" t="s">
        <v>577</v>
      </c>
      <c r="Y367" s="7"/>
      <c r="Z367" s="326" t="s">
        <v>2480</v>
      </c>
    </row>
    <row r="368" spans="1:26" ht="15" customHeight="1" x14ac:dyDescent="0.2">
      <c r="A368" s="20" t="str">
        <f t="shared" si="5"/>
        <v>貨4LRLG</v>
      </c>
      <c r="B368" s="20" t="s">
        <v>191</v>
      </c>
      <c r="C368" s="20" t="s">
        <v>130</v>
      </c>
      <c r="D368" s="20" t="s">
        <v>394</v>
      </c>
      <c r="E368" s="20" t="s">
        <v>1062</v>
      </c>
      <c r="I368" s="1" t="s">
        <v>1006</v>
      </c>
      <c r="T368" s="117" t="s">
        <v>325</v>
      </c>
      <c r="U368" s="132" t="s">
        <v>255</v>
      </c>
      <c r="V368" s="38" t="s">
        <v>1055</v>
      </c>
      <c r="W368" s="133" t="s">
        <v>394</v>
      </c>
      <c r="X368" s="134" t="s">
        <v>1062</v>
      </c>
      <c r="Y368" s="7"/>
      <c r="Z368" s="326" t="s">
        <v>2481</v>
      </c>
    </row>
    <row r="369" spans="1:26" ht="15" customHeight="1" x14ac:dyDescent="0.2">
      <c r="A369" s="20" t="str">
        <f t="shared" si="5"/>
        <v>貨4LQBG</v>
      </c>
      <c r="B369" s="20" t="s">
        <v>191</v>
      </c>
      <c r="C369" s="20" t="s">
        <v>130</v>
      </c>
      <c r="D369" s="20" t="s">
        <v>394</v>
      </c>
      <c r="E369" s="20" t="s">
        <v>269</v>
      </c>
      <c r="I369" s="1" t="s">
        <v>962</v>
      </c>
      <c r="J369" s="20" t="s">
        <v>1002</v>
      </c>
      <c r="T369" s="117" t="s">
        <v>325</v>
      </c>
      <c r="U369" s="132" t="s">
        <v>255</v>
      </c>
      <c r="V369" s="38" t="s">
        <v>1055</v>
      </c>
      <c r="W369" s="133" t="s">
        <v>394</v>
      </c>
      <c r="X369" s="134" t="s">
        <v>269</v>
      </c>
      <c r="Y369" s="7"/>
      <c r="Z369" s="326" t="s">
        <v>2108</v>
      </c>
    </row>
    <row r="370" spans="1:26" ht="15" customHeight="1" x14ac:dyDescent="0.2">
      <c r="A370" s="20" t="str">
        <f t="shared" si="5"/>
        <v>貨4LQAG</v>
      </c>
      <c r="B370" s="20" t="s">
        <v>191</v>
      </c>
      <c r="C370" s="20" t="s">
        <v>130</v>
      </c>
      <c r="D370" s="20" t="s">
        <v>394</v>
      </c>
      <c r="E370" s="20" t="s">
        <v>265</v>
      </c>
      <c r="I370" s="1" t="s">
        <v>998</v>
      </c>
      <c r="J370" s="20" t="s">
        <v>381</v>
      </c>
      <c r="T370" s="117" t="s">
        <v>325</v>
      </c>
      <c r="U370" s="132" t="s">
        <v>255</v>
      </c>
      <c r="V370" s="38" t="s">
        <v>1055</v>
      </c>
      <c r="W370" s="133" t="s">
        <v>394</v>
      </c>
      <c r="X370" s="134" t="s">
        <v>265</v>
      </c>
      <c r="Y370" s="7"/>
      <c r="Z370" s="326" t="s">
        <v>2480</v>
      </c>
    </row>
    <row r="371" spans="1:26" ht="15" customHeight="1" x14ac:dyDescent="0.2">
      <c r="A371" s="20" t="str">
        <f t="shared" si="5"/>
        <v>貨4LQLG</v>
      </c>
      <c r="B371" s="20" t="s">
        <v>191</v>
      </c>
      <c r="C371" s="20" t="s">
        <v>130</v>
      </c>
      <c r="D371" s="20" t="s">
        <v>394</v>
      </c>
      <c r="E371" s="20" t="s">
        <v>1064</v>
      </c>
      <c r="I371" s="1" t="s">
        <v>1006</v>
      </c>
      <c r="T371" s="117" t="s">
        <v>325</v>
      </c>
      <c r="U371" s="132" t="s">
        <v>255</v>
      </c>
      <c r="V371" s="38" t="s">
        <v>1055</v>
      </c>
      <c r="W371" s="133" t="s">
        <v>394</v>
      </c>
      <c r="X371" s="134" t="s">
        <v>1064</v>
      </c>
      <c r="Y371" s="7"/>
      <c r="Z371" s="326" t="s">
        <v>2481</v>
      </c>
    </row>
    <row r="372" spans="1:26" ht="15" customHeight="1" x14ac:dyDescent="0.2">
      <c r="A372" s="20" t="str">
        <f t="shared" si="5"/>
        <v>貨1軽-</v>
      </c>
      <c r="B372" s="20" t="s">
        <v>200</v>
      </c>
      <c r="C372" s="20" t="s">
        <v>198</v>
      </c>
      <c r="D372" s="20" t="s">
        <v>633</v>
      </c>
      <c r="E372" s="20" t="s">
        <v>632</v>
      </c>
      <c r="I372" s="1" t="s">
        <v>151</v>
      </c>
      <c r="T372" s="117" t="s">
        <v>325</v>
      </c>
      <c r="U372" s="132" t="s">
        <v>332</v>
      </c>
      <c r="V372" s="38" t="s">
        <v>1000</v>
      </c>
      <c r="W372" s="133" t="s">
        <v>633</v>
      </c>
      <c r="X372" s="134" t="s">
        <v>632</v>
      </c>
      <c r="Y372" s="7"/>
      <c r="Z372" s="147" t="s">
        <v>2488</v>
      </c>
    </row>
    <row r="373" spans="1:26" ht="15" customHeight="1" x14ac:dyDescent="0.2">
      <c r="A373" s="20" t="str">
        <f t="shared" si="5"/>
        <v>貨1軽K</v>
      </c>
      <c r="B373" s="20" t="s">
        <v>200</v>
      </c>
      <c r="C373" s="20" t="s">
        <v>198</v>
      </c>
      <c r="D373" t="s">
        <v>636</v>
      </c>
      <c r="E373" t="s">
        <v>733</v>
      </c>
      <c r="I373" s="1" t="s">
        <v>151</v>
      </c>
      <c r="T373" s="117" t="s">
        <v>325</v>
      </c>
      <c r="U373" s="132" t="s">
        <v>332</v>
      </c>
      <c r="V373" s="38" t="s">
        <v>1000</v>
      </c>
      <c r="W373" s="133" t="s">
        <v>636</v>
      </c>
      <c r="X373" s="134" t="s">
        <v>733</v>
      </c>
      <c r="Y373" s="7"/>
      <c r="Z373" s="147" t="s">
        <v>2488</v>
      </c>
    </row>
    <row r="374" spans="1:26" ht="15" customHeight="1" x14ac:dyDescent="0.2">
      <c r="A374" s="20" t="str">
        <f t="shared" si="5"/>
        <v>貨1軽N</v>
      </c>
      <c r="B374" s="20" t="s">
        <v>200</v>
      </c>
      <c r="C374" s="20" t="s">
        <v>198</v>
      </c>
      <c r="D374" s="20" t="s">
        <v>735</v>
      </c>
      <c r="E374" s="20" t="s">
        <v>859</v>
      </c>
      <c r="I374" s="1" t="s">
        <v>151</v>
      </c>
      <c r="T374" s="117" t="s">
        <v>325</v>
      </c>
      <c r="U374" s="132" t="s">
        <v>332</v>
      </c>
      <c r="V374" s="38" t="s">
        <v>1000</v>
      </c>
      <c r="W374" s="133" t="s">
        <v>735</v>
      </c>
      <c r="X374" s="134" t="s">
        <v>859</v>
      </c>
      <c r="Y374" s="7"/>
      <c r="Z374" s="147" t="s">
        <v>2488</v>
      </c>
    </row>
    <row r="375" spans="1:26" ht="15" customHeight="1" x14ac:dyDescent="0.2">
      <c r="A375" s="20" t="str">
        <f t="shared" si="5"/>
        <v>貨1軽P</v>
      </c>
      <c r="B375" s="20" t="s">
        <v>200</v>
      </c>
      <c r="C375" s="20" t="s">
        <v>198</v>
      </c>
      <c r="D375" t="s">
        <v>735</v>
      </c>
      <c r="E375" t="s">
        <v>860</v>
      </c>
      <c r="I375" s="1" t="s">
        <v>151</v>
      </c>
      <c r="J375"/>
      <c r="T375" s="117" t="s">
        <v>325</v>
      </c>
      <c r="U375" s="132" t="s">
        <v>332</v>
      </c>
      <c r="V375" s="38" t="s">
        <v>1000</v>
      </c>
      <c r="W375" s="133" t="s">
        <v>735</v>
      </c>
      <c r="X375" s="134" t="s">
        <v>860</v>
      </c>
      <c r="Y375" s="7"/>
      <c r="Z375" s="147" t="s">
        <v>2488</v>
      </c>
    </row>
    <row r="376" spans="1:26" ht="15" customHeight="1" x14ac:dyDescent="0.2">
      <c r="A376" s="20" t="str">
        <f t="shared" si="5"/>
        <v>貨1軽S</v>
      </c>
      <c r="B376" s="20" t="s">
        <v>200</v>
      </c>
      <c r="C376" s="20" t="s">
        <v>198</v>
      </c>
      <c r="D376" s="20" t="s">
        <v>738</v>
      </c>
      <c r="E376" s="20" t="s">
        <v>739</v>
      </c>
      <c r="I376" s="1" t="s">
        <v>151</v>
      </c>
      <c r="J376"/>
      <c r="T376" s="117" t="s">
        <v>325</v>
      </c>
      <c r="U376" s="132" t="s">
        <v>332</v>
      </c>
      <c r="V376" s="38" t="s">
        <v>1000</v>
      </c>
      <c r="W376" s="133" t="s">
        <v>738</v>
      </c>
      <c r="X376" s="134" t="s">
        <v>739</v>
      </c>
      <c r="Y376" s="7"/>
      <c r="Z376" s="147" t="s">
        <v>2488</v>
      </c>
    </row>
    <row r="377" spans="1:26" ht="15" customHeight="1" x14ac:dyDescent="0.2">
      <c r="A377" s="20" t="str">
        <f t="shared" si="5"/>
        <v>貨1軽KA</v>
      </c>
      <c r="B377" s="20" t="s">
        <v>200</v>
      </c>
      <c r="C377" s="20" t="s">
        <v>198</v>
      </c>
      <c r="D377" t="s">
        <v>192</v>
      </c>
      <c r="E377" t="s">
        <v>741</v>
      </c>
      <c r="I377" s="1" t="s">
        <v>151</v>
      </c>
      <c r="J377"/>
      <c r="T377" s="117" t="s">
        <v>325</v>
      </c>
      <c r="U377" s="132" t="s">
        <v>332</v>
      </c>
      <c r="V377" s="38" t="s">
        <v>1000</v>
      </c>
      <c r="W377" s="133" t="s">
        <v>192</v>
      </c>
      <c r="X377" s="134" t="s">
        <v>741</v>
      </c>
      <c r="Y377" s="7"/>
      <c r="Z377" s="147" t="s">
        <v>2488</v>
      </c>
    </row>
    <row r="378" spans="1:26" ht="15" customHeight="1" x14ac:dyDescent="0.2">
      <c r="A378" s="20" t="str">
        <f t="shared" si="5"/>
        <v>貨1軽KE</v>
      </c>
      <c r="B378" s="20" t="s">
        <v>200</v>
      </c>
      <c r="C378" s="20" t="s">
        <v>198</v>
      </c>
      <c r="D378" s="20" t="s">
        <v>193</v>
      </c>
      <c r="E378" s="20" t="s">
        <v>841</v>
      </c>
      <c r="I378" s="1" t="s">
        <v>151</v>
      </c>
      <c r="T378" s="117" t="s">
        <v>325</v>
      </c>
      <c r="U378" s="132" t="s">
        <v>332</v>
      </c>
      <c r="V378" s="38" t="s">
        <v>1000</v>
      </c>
      <c r="W378" s="133" t="s">
        <v>193</v>
      </c>
      <c r="X378" s="134" t="s">
        <v>841</v>
      </c>
      <c r="Y378" s="7"/>
      <c r="Z378" s="147" t="s">
        <v>2488</v>
      </c>
    </row>
    <row r="379" spans="1:26" ht="15" customHeight="1" x14ac:dyDescent="0.2">
      <c r="A379" s="20" t="str">
        <f t="shared" si="5"/>
        <v>貨1軽HA</v>
      </c>
      <c r="B379" s="20" t="s">
        <v>200</v>
      </c>
      <c r="C379" s="20" t="s">
        <v>198</v>
      </c>
      <c r="D379" t="s">
        <v>193</v>
      </c>
      <c r="E379" t="s">
        <v>828</v>
      </c>
      <c r="I379" s="1" t="s">
        <v>998</v>
      </c>
      <c r="J379" t="s">
        <v>1001</v>
      </c>
      <c r="T379" s="117" t="s">
        <v>325</v>
      </c>
      <c r="U379" s="132" t="s">
        <v>332</v>
      </c>
      <c r="V379" s="38" t="s">
        <v>1000</v>
      </c>
      <c r="W379" s="133" t="s">
        <v>193</v>
      </c>
      <c r="X379" s="134" t="s">
        <v>828</v>
      </c>
      <c r="Y379" s="7"/>
      <c r="Z379" s="326" t="s">
        <v>2480</v>
      </c>
    </row>
    <row r="380" spans="1:26" ht="15" customHeight="1" x14ac:dyDescent="0.2">
      <c r="A380" s="20" t="str">
        <f t="shared" si="5"/>
        <v>貨1軽KP</v>
      </c>
      <c r="B380" s="20" t="s">
        <v>200</v>
      </c>
      <c r="C380" s="20" t="s">
        <v>198</v>
      </c>
      <c r="D380" s="20" t="s">
        <v>743</v>
      </c>
      <c r="E380" s="20" t="s">
        <v>850</v>
      </c>
      <c r="I380" s="1" t="s">
        <v>151</v>
      </c>
      <c r="J380"/>
      <c r="T380" s="117" t="s">
        <v>325</v>
      </c>
      <c r="U380" s="132" t="s">
        <v>332</v>
      </c>
      <c r="V380" s="38" t="s">
        <v>1000</v>
      </c>
      <c r="W380" s="133" t="s">
        <v>743</v>
      </c>
      <c r="X380" s="134" t="s">
        <v>850</v>
      </c>
      <c r="Y380" s="7"/>
      <c r="Z380" s="147" t="s">
        <v>2488</v>
      </c>
    </row>
    <row r="381" spans="1:26" ht="15" customHeight="1" x14ac:dyDescent="0.2">
      <c r="A381" s="20" t="str">
        <f t="shared" si="5"/>
        <v>貨1軽HW</v>
      </c>
      <c r="B381" s="20" t="s">
        <v>200</v>
      </c>
      <c r="C381" s="20" t="s">
        <v>198</v>
      </c>
      <c r="D381" t="s">
        <v>743</v>
      </c>
      <c r="E381" t="s">
        <v>837</v>
      </c>
      <c r="I381" s="1" t="s">
        <v>998</v>
      </c>
      <c r="J381" t="s">
        <v>1001</v>
      </c>
      <c r="T381" s="117" t="s">
        <v>325</v>
      </c>
      <c r="U381" s="132" t="s">
        <v>332</v>
      </c>
      <c r="V381" s="38" t="s">
        <v>1000</v>
      </c>
      <c r="W381" s="133" t="s">
        <v>743</v>
      </c>
      <c r="X381" s="134" t="s">
        <v>837</v>
      </c>
      <c r="Y381" s="7"/>
      <c r="Z381" s="326" t="s">
        <v>2480</v>
      </c>
    </row>
    <row r="382" spans="1:26" ht="15" customHeight="1" x14ac:dyDescent="0.2">
      <c r="A382" s="20" t="str">
        <f t="shared" si="5"/>
        <v>貨1軽TH</v>
      </c>
      <c r="B382" s="20" t="s">
        <v>200</v>
      </c>
      <c r="C382" s="20" t="s">
        <v>198</v>
      </c>
      <c r="D382" s="20" t="s">
        <v>743</v>
      </c>
      <c r="E382" s="20" t="s">
        <v>877</v>
      </c>
      <c r="I382" s="1" t="s">
        <v>151</v>
      </c>
      <c r="J382" t="s">
        <v>1002</v>
      </c>
      <c r="T382" s="117" t="s">
        <v>325</v>
      </c>
      <c r="U382" s="132" t="s">
        <v>332</v>
      </c>
      <c r="V382" s="38" t="s">
        <v>1000</v>
      </c>
      <c r="W382" s="133" t="s">
        <v>743</v>
      </c>
      <c r="X382" s="134" t="s">
        <v>877</v>
      </c>
      <c r="Y382" s="7"/>
      <c r="Z382" s="326" t="s">
        <v>2116</v>
      </c>
    </row>
    <row r="383" spans="1:26" ht="15" customHeight="1" x14ac:dyDescent="0.2">
      <c r="A383" s="20" t="str">
        <f t="shared" si="5"/>
        <v>貨1軽XH</v>
      </c>
      <c r="B383" s="20" t="s">
        <v>200</v>
      </c>
      <c r="C383" s="20" t="s">
        <v>198</v>
      </c>
      <c r="D383" t="s">
        <v>743</v>
      </c>
      <c r="E383" t="s">
        <v>906</v>
      </c>
      <c r="I383" s="1" t="s">
        <v>998</v>
      </c>
      <c r="J383" t="s">
        <v>381</v>
      </c>
      <c r="T383" s="117" t="s">
        <v>325</v>
      </c>
      <c r="U383" s="132" t="s">
        <v>332</v>
      </c>
      <c r="V383" s="38" t="s">
        <v>1000</v>
      </c>
      <c r="W383" s="133" t="s">
        <v>743</v>
      </c>
      <c r="X383" s="134" t="s">
        <v>906</v>
      </c>
      <c r="Y383" s="7"/>
      <c r="Z383" s="326" t="s">
        <v>2480</v>
      </c>
    </row>
    <row r="384" spans="1:26" ht="15" customHeight="1" x14ac:dyDescent="0.2">
      <c r="A384" s="20" t="str">
        <f t="shared" si="5"/>
        <v>貨1軽LH</v>
      </c>
      <c r="B384" s="20" t="s">
        <v>200</v>
      </c>
      <c r="C384" s="20" t="s">
        <v>198</v>
      </c>
      <c r="D384" s="20" t="s">
        <v>743</v>
      </c>
      <c r="E384" s="20" t="s">
        <v>854</v>
      </c>
      <c r="I384" s="1" t="s">
        <v>151</v>
      </c>
      <c r="J384" t="s">
        <v>1003</v>
      </c>
      <c r="T384" s="117" t="s">
        <v>325</v>
      </c>
      <c r="U384" s="132" t="s">
        <v>332</v>
      </c>
      <c r="V384" s="38" t="s">
        <v>1000</v>
      </c>
      <c r="W384" s="133" t="s">
        <v>743</v>
      </c>
      <c r="X384" s="134" t="s">
        <v>854</v>
      </c>
      <c r="Y384" s="7"/>
      <c r="Z384" s="326" t="s">
        <v>2116</v>
      </c>
    </row>
    <row r="385" spans="1:26" ht="15" customHeight="1" x14ac:dyDescent="0.2">
      <c r="A385" s="20" t="str">
        <f t="shared" si="5"/>
        <v>貨1軽YH</v>
      </c>
      <c r="B385" s="20" t="s">
        <v>200</v>
      </c>
      <c r="C385" s="20" t="s">
        <v>198</v>
      </c>
      <c r="D385" t="s">
        <v>743</v>
      </c>
      <c r="E385" t="s">
        <v>912</v>
      </c>
      <c r="I385" s="1" t="s">
        <v>998</v>
      </c>
      <c r="J385" t="s">
        <v>382</v>
      </c>
      <c r="T385" s="117" t="s">
        <v>325</v>
      </c>
      <c r="U385" s="132" t="s">
        <v>332</v>
      </c>
      <c r="V385" s="38" t="s">
        <v>1000</v>
      </c>
      <c r="W385" s="133" t="s">
        <v>743</v>
      </c>
      <c r="X385" s="134" t="s">
        <v>912</v>
      </c>
      <c r="Y385" s="7"/>
      <c r="Z385" s="326" t="s">
        <v>2480</v>
      </c>
    </row>
    <row r="386" spans="1:26" ht="15" customHeight="1" x14ac:dyDescent="0.2">
      <c r="A386" s="20" t="str">
        <f t="shared" si="5"/>
        <v>貨1軽UH</v>
      </c>
      <c r="B386" s="20" t="s">
        <v>200</v>
      </c>
      <c r="C386" s="20" t="s">
        <v>198</v>
      </c>
      <c r="D386" s="20" t="s">
        <v>743</v>
      </c>
      <c r="E386" s="20" t="s">
        <v>883</v>
      </c>
      <c r="I386" s="1" t="s">
        <v>151</v>
      </c>
      <c r="J386" t="s">
        <v>1004</v>
      </c>
      <c r="T386" s="117" t="s">
        <v>325</v>
      </c>
      <c r="U386" s="132" t="s">
        <v>332</v>
      </c>
      <c r="V386" s="38" t="s">
        <v>1000</v>
      </c>
      <c r="W386" s="133" t="s">
        <v>743</v>
      </c>
      <c r="X386" s="134" t="s">
        <v>883</v>
      </c>
      <c r="Y386" s="7"/>
      <c r="Z386" s="326" t="s">
        <v>2116</v>
      </c>
    </row>
    <row r="387" spans="1:26" ht="15" customHeight="1" x14ac:dyDescent="0.2">
      <c r="A387" s="20" t="str">
        <f t="shared" si="5"/>
        <v>貨1軽ZH</v>
      </c>
      <c r="B387" s="20" t="s">
        <v>200</v>
      </c>
      <c r="C387" s="20" t="s">
        <v>198</v>
      </c>
      <c r="D387" t="s">
        <v>743</v>
      </c>
      <c r="E387" t="s">
        <v>917</v>
      </c>
      <c r="I387" s="1" t="s">
        <v>998</v>
      </c>
      <c r="J387" t="s">
        <v>383</v>
      </c>
      <c r="T387" s="117" t="s">
        <v>325</v>
      </c>
      <c r="U387" s="132" t="s">
        <v>332</v>
      </c>
      <c r="V387" s="38" t="s">
        <v>1000</v>
      </c>
      <c r="W387" s="133" t="s">
        <v>743</v>
      </c>
      <c r="X387" s="134" t="s">
        <v>917</v>
      </c>
      <c r="Y387" s="7"/>
      <c r="Z387" s="326" t="s">
        <v>2480</v>
      </c>
    </row>
    <row r="388" spans="1:26" ht="15" customHeight="1" x14ac:dyDescent="0.2">
      <c r="A388" s="20" t="str">
        <f t="shared" si="5"/>
        <v>貨1軽ADE</v>
      </c>
      <c r="B388" s="20" t="s">
        <v>200</v>
      </c>
      <c r="C388" s="20" t="s">
        <v>198</v>
      </c>
      <c r="D388" s="20" t="s">
        <v>156</v>
      </c>
      <c r="E388" t="s">
        <v>646</v>
      </c>
      <c r="I388" s="1" t="s">
        <v>399</v>
      </c>
      <c r="J388"/>
      <c r="T388" s="117" t="s">
        <v>325</v>
      </c>
      <c r="U388" s="132" t="s">
        <v>332</v>
      </c>
      <c r="V388" s="38" t="s">
        <v>1000</v>
      </c>
      <c r="W388" s="133" t="s">
        <v>156</v>
      </c>
      <c r="X388" s="134" t="s">
        <v>646</v>
      </c>
      <c r="Y388" s="7" t="s">
        <v>248</v>
      </c>
      <c r="Z388" s="326" t="s">
        <v>2103</v>
      </c>
    </row>
    <row r="389" spans="1:26" ht="15" customHeight="1" x14ac:dyDescent="0.2">
      <c r="A389" s="20" t="str">
        <f t="shared" ref="A389:A452" si="6">CONCATENATE(C389,E389)</f>
        <v>貨1軽ACE</v>
      </c>
      <c r="B389" s="20" t="s">
        <v>200</v>
      </c>
      <c r="C389" s="20" t="s">
        <v>198</v>
      </c>
      <c r="D389" s="20" t="s">
        <v>156</v>
      </c>
      <c r="E389" t="s">
        <v>647</v>
      </c>
      <c r="I389" s="1" t="s">
        <v>998</v>
      </c>
      <c r="J389" t="s">
        <v>1001</v>
      </c>
      <c r="T389" s="117" t="s">
        <v>325</v>
      </c>
      <c r="U389" s="132" t="s">
        <v>332</v>
      </c>
      <c r="V389" s="38" t="s">
        <v>1000</v>
      </c>
      <c r="W389" s="133" t="s">
        <v>156</v>
      </c>
      <c r="X389" s="134" t="s">
        <v>647</v>
      </c>
      <c r="Y389" s="7"/>
      <c r="Z389" s="326" t="s">
        <v>2480</v>
      </c>
    </row>
    <row r="390" spans="1:26" ht="15" customHeight="1" x14ac:dyDescent="0.2">
      <c r="A390" s="20" t="str">
        <f t="shared" si="6"/>
        <v>貨1軽AME</v>
      </c>
      <c r="B390" s="20" t="s">
        <v>200</v>
      </c>
      <c r="C390" s="20" t="s">
        <v>198</v>
      </c>
      <c r="D390" s="20" t="s">
        <v>156</v>
      </c>
      <c r="E390" t="s">
        <v>1392</v>
      </c>
      <c r="I390" s="1" t="s">
        <v>1063</v>
      </c>
      <c r="J390"/>
      <c r="T390" s="117" t="s">
        <v>325</v>
      </c>
      <c r="U390" s="132" t="s">
        <v>332</v>
      </c>
      <c r="V390" s="38" t="s">
        <v>1000</v>
      </c>
      <c r="W390" s="133" t="s">
        <v>156</v>
      </c>
      <c r="X390" s="134" t="s">
        <v>1066</v>
      </c>
      <c r="Y390" s="7"/>
      <c r="Z390" s="326" t="s">
        <v>2481</v>
      </c>
    </row>
    <row r="391" spans="1:26" ht="15" customHeight="1" x14ac:dyDescent="0.2">
      <c r="A391" s="20" t="str">
        <f t="shared" si="6"/>
        <v>貨1軽CCE</v>
      </c>
      <c r="B391" s="20" t="s">
        <v>200</v>
      </c>
      <c r="C391" s="20" t="s">
        <v>198</v>
      </c>
      <c r="D391" s="20" t="s">
        <v>156</v>
      </c>
      <c r="E391" t="s">
        <v>194</v>
      </c>
      <c r="I391" s="1" t="s">
        <v>998</v>
      </c>
      <c r="J391" s="20" t="s">
        <v>383</v>
      </c>
      <c r="T391" s="117" t="s">
        <v>325</v>
      </c>
      <c r="U391" s="132" t="s">
        <v>332</v>
      </c>
      <c r="V391" s="38" t="s">
        <v>1000</v>
      </c>
      <c r="W391" s="133" t="s">
        <v>156</v>
      </c>
      <c r="X391" s="134" t="s">
        <v>194</v>
      </c>
      <c r="Y391" s="7"/>
      <c r="Z391" s="326" t="s">
        <v>2480</v>
      </c>
    </row>
    <row r="392" spans="1:26" ht="15" customHeight="1" x14ac:dyDescent="0.2">
      <c r="A392" s="20" t="str">
        <f t="shared" si="6"/>
        <v>貨1軽CDE</v>
      </c>
      <c r="B392" s="20" t="s">
        <v>200</v>
      </c>
      <c r="C392" s="20" t="s">
        <v>198</v>
      </c>
      <c r="D392" s="20" t="s">
        <v>156</v>
      </c>
      <c r="E392" t="s">
        <v>195</v>
      </c>
      <c r="I392" s="1" t="s">
        <v>399</v>
      </c>
      <c r="J392" t="s">
        <v>1004</v>
      </c>
      <c r="T392" s="117" t="s">
        <v>325</v>
      </c>
      <c r="U392" s="132" t="s">
        <v>332</v>
      </c>
      <c r="V392" s="38" t="s">
        <v>1000</v>
      </c>
      <c r="W392" s="133" t="s">
        <v>156</v>
      </c>
      <c r="X392" s="134" t="s">
        <v>195</v>
      </c>
      <c r="Y392" s="7" t="s">
        <v>248</v>
      </c>
      <c r="Z392" s="326" t="s">
        <v>2489</v>
      </c>
    </row>
    <row r="393" spans="1:26" ht="15" customHeight="1" x14ac:dyDescent="0.2">
      <c r="A393" s="20" t="str">
        <f t="shared" si="6"/>
        <v>貨1軽CME</v>
      </c>
      <c r="B393" s="20" t="s">
        <v>200</v>
      </c>
      <c r="C393" s="20" t="s">
        <v>198</v>
      </c>
      <c r="D393" s="20" t="s">
        <v>156</v>
      </c>
      <c r="E393" t="s">
        <v>1393</v>
      </c>
      <c r="I393" s="1" t="s">
        <v>1006</v>
      </c>
      <c r="J393"/>
      <c r="T393" s="117" t="s">
        <v>325</v>
      </c>
      <c r="U393" s="132" t="s">
        <v>332</v>
      </c>
      <c r="V393" s="38" t="s">
        <v>1000</v>
      </c>
      <c r="W393" s="133" t="s">
        <v>156</v>
      </c>
      <c r="X393" s="134" t="s">
        <v>1067</v>
      </c>
      <c r="Y393" s="7"/>
      <c r="Z393" s="326" t="s">
        <v>2481</v>
      </c>
    </row>
    <row r="394" spans="1:26" ht="15" customHeight="1" x14ac:dyDescent="0.2">
      <c r="A394" s="20" t="str">
        <f t="shared" si="6"/>
        <v>貨1軽DCE</v>
      </c>
      <c r="B394" s="20" t="s">
        <v>200</v>
      </c>
      <c r="C394" s="20" t="s">
        <v>198</v>
      </c>
      <c r="D394" s="20" t="s">
        <v>156</v>
      </c>
      <c r="E394" t="s">
        <v>196</v>
      </c>
      <c r="I394" s="1" t="s">
        <v>998</v>
      </c>
      <c r="J394" t="s">
        <v>400</v>
      </c>
      <c r="T394" s="117" t="s">
        <v>325</v>
      </c>
      <c r="U394" s="132" t="s">
        <v>332</v>
      </c>
      <c r="V394" s="38" t="s">
        <v>1000</v>
      </c>
      <c r="W394" s="133" t="s">
        <v>156</v>
      </c>
      <c r="X394" s="134" t="s">
        <v>196</v>
      </c>
      <c r="Y394" s="7"/>
      <c r="Z394" s="326" t="s">
        <v>2480</v>
      </c>
    </row>
    <row r="395" spans="1:26" ht="15" customHeight="1" x14ac:dyDescent="0.2">
      <c r="A395" s="20" t="str">
        <f t="shared" si="6"/>
        <v>貨1軽DDE</v>
      </c>
      <c r="B395" s="20" t="s">
        <v>200</v>
      </c>
      <c r="C395" s="20" t="s">
        <v>198</v>
      </c>
      <c r="D395" s="20" t="s">
        <v>156</v>
      </c>
      <c r="E395" t="s">
        <v>197</v>
      </c>
      <c r="I395" s="1" t="s">
        <v>399</v>
      </c>
      <c r="J395" t="s">
        <v>1068</v>
      </c>
      <c r="T395" s="117" t="s">
        <v>325</v>
      </c>
      <c r="U395" s="132" t="s">
        <v>332</v>
      </c>
      <c r="V395" s="38" t="s">
        <v>1000</v>
      </c>
      <c r="W395" s="133" t="s">
        <v>156</v>
      </c>
      <c r="X395" s="134" t="s">
        <v>197</v>
      </c>
      <c r="Y395" s="7" t="s">
        <v>248</v>
      </c>
      <c r="Z395" s="326" t="s">
        <v>2489</v>
      </c>
    </row>
    <row r="396" spans="1:26" ht="15" customHeight="1" x14ac:dyDescent="0.2">
      <c r="A396" s="20" t="str">
        <f t="shared" si="6"/>
        <v>貨1軽DME</v>
      </c>
      <c r="B396" s="20" t="s">
        <v>200</v>
      </c>
      <c r="C396" s="20" t="s">
        <v>198</v>
      </c>
      <c r="D396" s="20" t="s">
        <v>156</v>
      </c>
      <c r="E396" t="s">
        <v>1394</v>
      </c>
      <c r="I396" s="1" t="s">
        <v>1006</v>
      </c>
      <c r="J396"/>
      <c r="T396" s="117" t="s">
        <v>325</v>
      </c>
      <c r="U396" s="132" t="s">
        <v>332</v>
      </c>
      <c r="V396" s="38" t="s">
        <v>1000</v>
      </c>
      <c r="W396" s="133" t="s">
        <v>156</v>
      </c>
      <c r="X396" s="134" t="s">
        <v>1069</v>
      </c>
      <c r="Y396" s="7"/>
      <c r="Z396" s="326" t="s">
        <v>2481</v>
      </c>
    </row>
    <row r="397" spans="1:26" ht="15" customHeight="1" x14ac:dyDescent="0.2">
      <c r="A397" s="20" t="str">
        <f t="shared" si="6"/>
        <v>貨1軽LDE</v>
      </c>
      <c r="B397" s="20" t="s">
        <v>200</v>
      </c>
      <c r="C397" s="20" t="s">
        <v>198</v>
      </c>
      <c r="D397" s="20" t="s">
        <v>394</v>
      </c>
      <c r="E397" s="20" t="s">
        <v>503</v>
      </c>
      <c r="I397" s="1" t="s">
        <v>331</v>
      </c>
      <c r="T397" s="117" t="s">
        <v>325</v>
      </c>
      <c r="U397" s="132" t="s">
        <v>332</v>
      </c>
      <c r="V397" s="38" t="s">
        <v>1000</v>
      </c>
      <c r="W397" s="133" t="s">
        <v>394</v>
      </c>
      <c r="X397" s="134" t="s">
        <v>503</v>
      </c>
      <c r="Y397" s="7" t="s">
        <v>249</v>
      </c>
      <c r="Z397" s="326" t="s">
        <v>2490</v>
      </c>
    </row>
    <row r="398" spans="1:26" ht="15" customHeight="1" x14ac:dyDescent="0.2">
      <c r="A398" s="20" t="str">
        <f t="shared" si="6"/>
        <v>貨1軽LCE</v>
      </c>
      <c r="B398" s="20" t="s">
        <v>200</v>
      </c>
      <c r="C398" s="20" t="s">
        <v>198</v>
      </c>
      <c r="D398" s="20" t="s">
        <v>394</v>
      </c>
      <c r="E398" s="20" t="s">
        <v>499</v>
      </c>
      <c r="I398" s="1" t="s">
        <v>998</v>
      </c>
      <c r="J398" s="20" t="s">
        <v>1001</v>
      </c>
      <c r="T398" s="117" t="s">
        <v>325</v>
      </c>
      <c r="U398" s="132" t="s">
        <v>332</v>
      </c>
      <c r="V398" s="38" t="s">
        <v>1000</v>
      </c>
      <c r="W398" s="133" t="s">
        <v>394</v>
      </c>
      <c r="X398" s="134" t="s">
        <v>499</v>
      </c>
      <c r="Y398" s="7"/>
      <c r="Z398" s="326" t="s">
        <v>2480</v>
      </c>
    </row>
    <row r="399" spans="1:26" ht="15" customHeight="1" x14ac:dyDescent="0.2">
      <c r="A399" s="20" t="str">
        <f t="shared" si="6"/>
        <v>貨1軽LME</v>
      </c>
      <c r="B399" s="20" t="s">
        <v>200</v>
      </c>
      <c r="C399" s="20" t="s">
        <v>198</v>
      </c>
      <c r="D399" s="20" t="s">
        <v>394</v>
      </c>
      <c r="E399" t="s">
        <v>1395</v>
      </c>
      <c r="F399"/>
      <c r="G399"/>
      <c r="I399" s="1" t="s">
        <v>1063</v>
      </c>
      <c r="T399" s="117" t="s">
        <v>325</v>
      </c>
      <c r="U399" s="132" t="s">
        <v>332</v>
      </c>
      <c r="V399" s="38" t="s">
        <v>1000</v>
      </c>
      <c r="W399" s="133" t="s">
        <v>394</v>
      </c>
      <c r="X399" s="134" t="s">
        <v>1070</v>
      </c>
      <c r="Y399" s="7"/>
      <c r="Z399" s="326" t="s">
        <v>2481</v>
      </c>
    </row>
    <row r="400" spans="1:26" ht="15" customHeight="1" x14ac:dyDescent="0.2">
      <c r="A400" s="20" t="str">
        <f t="shared" si="6"/>
        <v>貨1軽MDE</v>
      </c>
      <c r="B400" s="20" t="s">
        <v>200</v>
      </c>
      <c r="C400" s="20" t="s">
        <v>198</v>
      </c>
      <c r="D400" s="20" t="s">
        <v>394</v>
      </c>
      <c r="E400" s="20" t="s">
        <v>539</v>
      </c>
      <c r="I400" s="1" t="s">
        <v>331</v>
      </c>
      <c r="J400" s="20" t="s">
        <v>414</v>
      </c>
      <c r="T400" s="117" t="s">
        <v>325</v>
      </c>
      <c r="U400" s="132" t="s">
        <v>332</v>
      </c>
      <c r="V400" s="38" t="s">
        <v>1000</v>
      </c>
      <c r="W400" s="133" t="s">
        <v>394</v>
      </c>
      <c r="X400" s="134" t="s">
        <v>539</v>
      </c>
      <c r="Y400" s="7" t="s">
        <v>249</v>
      </c>
      <c r="Z400" s="326" t="s">
        <v>2491</v>
      </c>
    </row>
    <row r="401" spans="1:26" ht="15" customHeight="1" x14ac:dyDescent="0.2">
      <c r="A401" s="20" t="str">
        <f t="shared" si="6"/>
        <v>貨1軽MCE</v>
      </c>
      <c r="B401" s="20" t="s">
        <v>200</v>
      </c>
      <c r="C401" s="20" t="s">
        <v>198</v>
      </c>
      <c r="D401" s="20" t="s">
        <v>394</v>
      </c>
      <c r="E401" s="20" t="s">
        <v>535</v>
      </c>
      <c r="I401" s="1" t="s">
        <v>998</v>
      </c>
      <c r="J401" s="20" t="s">
        <v>397</v>
      </c>
      <c r="T401" s="117" t="s">
        <v>325</v>
      </c>
      <c r="U401" s="132" t="s">
        <v>332</v>
      </c>
      <c r="V401" s="38" t="s">
        <v>1000</v>
      </c>
      <c r="W401" s="133" t="s">
        <v>394</v>
      </c>
      <c r="X401" s="134" t="s">
        <v>535</v>
      </c>
      <c r="Y401" s="7"/>
      <c r="Z401" s="326" t="s">
        <v>2480</v>
      </c>
    </row>
    <row r="402" spans="1:26" ht="15" customHeight="1" x14ac:dyDescent="0.2">
      <c r="A402" s="20" t="str">
        <f t="shared" si="6"/>
        <v>貨1軽MME</v>
      </c>
      <c r="B402" s="20" t="s">
        <v>200</v>
      </c>
      <c r="C402" s="20" t="s">
        <v>198</v>
      </c>
      <c r="D402" s="20" t="s">
        <v>394</v>
      </c>
      <c r="E402" t="s">
        <v>1396</v>
      </c>
      <c r="I402" s="1" t="s">
        <v>1063</v>
      </c>
      <c r="T402" s="117" t="s">
        <v>325</v>
      </c>
      <c r="U402" s="132" t="s">
        <v>332</v>
      </c>
      <c r="V402" s="38" t="s">
        <v>1000</v>
      </c>
      <c r="W402" s="133" t="s">
        <v>394</v>
      </c>
      <c r="X402" s="134" t="s">
        <v>1071</v>
      </c>
      <c r="Y402" s="7"/>
      <c r="Z402" s="326" t="s">
        <v>2481</v>
      </c>
    </row>
    <row r="403" spans="1:26" ht="15" customHeight="1" x14ac:dyDescent="0.2">
      <c r="A403" s="20" t="str">
        <f t="shared" si="6"/>
        <v>貨1軽RDE</v>
      </c>
      <c r="B403" s="20" t="s">
        <v>200</v>
      </c>
      <c r="C403" s="20" t="s">
        <v>198</v>
      </c>
      <c r="D403" s="20" t="s">
        <v>394</v>
      </c>
      <c r="E403" s="20" t="s">
        <v>587</v>
      </c>
      <c r="I403" s="1" t="s">
        <v>331</v>
      </c>
      <c r="J403" s="20" t="s">
        <v>415</v>
      </c>
      <c r="T403" s="117" t="s">
        <v>325</v>
      </c>
      <c r="U403" s="132" t="s">
        <v>332</v>
      </c>
      <c r="V403" s="38" t="s">
        <v>1000</v>
      </c>
      <c r="W403" s="133" t="s">
        <v>394</v>
      </c>
      <c r="X403" s="134" t="s">
        <v>587</v>
      </c>
      <c r="Y403" s="7" t="s">
        <v>249</v>
      </c>
      <c r="Z403" s="326" t="s">
        <v>2491</v>
      </c>
    </row>
    <row r="404" spans="1:26" ht="15" customHeight="1" x14ac:dyDescent="0.2">
      <c r="A404" s="20" t="str">
        <f t="shared" si="6"/>
        <v>貨1軽RCE</v>
      </c>
      <c r="B404" s="20" t="s">
        <v>200</v>
      </c>
      <c r="C404" s="20" t="s">
        <v>198</v>
      </c>
      <c r="D404" s="20" t="s">
        <v>394</v>
      </c>
      <c r="E404" s="20" t="s">
        <v>583</v>
      </c>
      <c r="I404" s="1" t="s">
        <v>998</v>
      </c>
      <c r="J404" s="20" t="s">
        <v>404</v>
      </c>
      <c r="T404" s="117" t="s">
        <v>325</v>
      </c>
      <c r="U404" s="132" t="s">
        <v>332</v>
      </c>
      <c r="V404" s="38" t="s">
        <v>1000</v>
      </c>
      <c r="W404" s="133" t="s">
        <v>394</v>
      </c>
      <c r="X404" s="134" t="s">
        <v>583</v>
      </c>
      <c r="Y404" s="7"/>
      <c r="Z404" s="326" t="s">
        <v>2480</v>
      </c>
    </row>
    <row r="405" spans="1:26" ht="15" customHeight="1" x14ac:dyDescent="0.2">
      <c r="A405" s="20" t="str">
        <f t="shared" si="6"/>
        <v>貨1軽RME</v>
      </c>
      <c r="B405" s="20" t="s">
        <v>200</v>
      </c>
      <c r="C405" s="20" t="s">
        <v>198</v>
      </c>
      <c r="D405" s="20" t="s">
        <v>394</v>
      </c>
      <c r="E405" t="s">
        <v>1397</v>
      </c>
      <c r="I405" s="1" t="s">
        <v>1063</v>
      </c>
      <c r="T405" s="117" t="s">
        <v>325</v>
      </c>
      <c r="U405" s="132" t="s">
        <v>332</v>
      </c>
      <c r="V405" s="38" t="s">
        <v>1000</v>
      </c>
      <c r="W405" s="133" t="s">
        <v>394</v>
      </c>
      <c r="X405" s="134" t="s">
        <v>1072</v>
      </c>
      <c r="Y405" s="7"/>
      <c r="Z405" s="326" t="s">
        <v>2481</v>
      </c>
    </row>
    <row r="406" spans="1:26" ht="15" customHeight="1" x14ac:dyDescent="0.2">
      <c r="A406" s="20" t="str">
        <f t="shared" si="6"/>
        <v>貨1軽QDE</v>
      </c>
      <c r="B406" s="20" t="s">
        <v>200</v>
      </c>
      <c r="C406" s="20" t="s">
        <v>198</v>
      </c>
      <c r="D406" s="20" t="s">
        <v>394</v>
      </c>
      <c r="E406" s="20" t="s">
        <v>275</v>
      </c>
      <c r="I406" s="1" t="s">
        <v>331</v>
      </c>
      <c r="J406" s="20" t="s">
        <v>77</v>
      </c>
      <c r="T406" s="117" t="s">
        <v>325</v>
      </c>
      <c r="U406" s="132" t="s">
        <v>332</v>
      </c>
      <c r="V406" s="38" t="s">
        <v>1000</v>
      </c>
      <c r="W406" s="133" t="s">
        <v>394</v>
      </c>
      <c r="X406" s="134" t="s">
        <v>275</v>
      </c>
      <c r="Y406" s="7" t="s">
        <v>249</v>
      </c>
      <c r="Z406" s="326" t="s">
        <v>2491</v>
      </c>
    </row>
    <row r="407" spans="1:26" ht="15" customHeight="1" x14ac:dyDescent="0.2">
      <c r="A407" s="20" t="str">
        <f t="shared" si="6"/>
        <v>貨1軽QCE</v>
      </c>
      <c r="B407" s="20" t="s">
        <v>200</v>
      </c>
      <c r="C407" s="20" t="s">
        <v>198</v>
      </c>
      <c r="D407" s="20" t="s">
        <v>394</v>
      </c>
      <c r="E407" s="20" t="s">
        <v>271</v>
      </c>
      <c r="I407" s="1" t="s">
        <v>998</v>
      </c>
      <c r="J407" s="20" t="s">
        <v>401</v>
      </c>
      <c r="T407" s="117" t="s">
        <v>325</v>
      </c>
      <c r="U407" s="132" t="s">
        <v>332</v>
      </c>
      <c r="V407" s="38" t="s">
        <v>1000</v>
      </c>
      <c r="W407" s="133" t="s">
        <v>394</v>
      </c>
      <c r="X407" s="134" t="s">
        <v>271</v>
      </c>
      <c r="Y407" s="7"/>
      <c r="Z407" s="326" t="s">
        <v>2480</v>
      </c>
    </row>
    <row r="408" spans="1:26" ht="15" customHeight="1" x14ac:dyDescent="0.2">
      <c r="A408" s="20" t="str">
        <f t="shared" si="6"/>
        <v>貨1軽QME</v>
      </c>
      <c r="B408" s="20" t="s">
        <v>200</v>
      </c>
      <c r="C408" s="20" t="s">
        <v>198</v>
      </c>
      <c r="D408" s="20" t="s">
        <v>394</v>
      </c>
      <c r="E408" t="s">
        <v>1073</v>
      </c>
      <c r="I408" s="1" t="s">
        <v>1332</v>
      </c>
      <c r="T408" s="117" t="s">
        <v>325</v>
      </c>
      <c r="U408" s="132" t="s">
        <v>332</v>
      </c>
      <c r="V408" s="38" t="s">
        <v>1000</v>
      </c>
      <c r="W408" s="133" t="s">
        <v>394</v>
      </c>
      <c r="X408" s="134" t="s">
        <v>1074</v>
      </c>
      <c r="Y408" s="7"/>
      <c r="Z408" s="326" t="s">
        <v>2481</v>
      </c>
    </row>
    <row r="409" spans="1:26" ht="15" customHeight="1" x14ac:dyDescent="0.2">
      <c r="A409" s="20" t="str">
        <f t="shared" si="6"/>
        <v>貨1軽3DE</v>
      </c>
      <c r="B409" s="20" t="s">
        <v>200</v>
      </c>
      <c r="C409" s="20" t="s">
        <v>198</v>
      </c>
      <c r="D409" t="s">
        <v>1362</v>
      </c>
      <c r="E409" t="s">
        <v>1398</v>
      </c>
      <c r="F409"/>
      <c r="G409"/>
      <c r="I409" s="1" t="s">
        <v>1076</v>
      </c>
      <c r="T409" s="117" t="s">
        <v>325</v>
      </c>
      <c r="U409" s="132" t="s">
        <v>332</v>
      </c>
      <c r="V409" s="38" t="s">
        <v>1000</v>
      </c>
      <c r="W409" s="133" t="s">
        <v>1013</v>
      </c>
      <c r="X409" s="134" t="s">
        <v>1077</v>
      </c>
      <c r="Y409" s="7" t="s">
        <v>1110</v>
      </c>
      <c r="Z409" s="147" t="s">
        <v>2492</v>
      </c>
    </row>
    <row r="410" spans="1:26" ht="15" customHeight="1" x14ac:dyDescent="0.2">
      <c r="A410" s="20" t="str">
        <f t="shared" si="6"/>
        <v>貨1軽3CE</v>
      </c>
      <c r="B410" s="20" t="s">
        <v>200</v>
      </c>
      <c r="C410" s="20" t="s">
        <v>198</v>
      </c>
      <c r="D410" t="s">
        <v>1399</v>
      </c>
      <c r="E410" t="s">
        <v>1400</v>
      </c>
      <c r="F410"/>
      <c r="G410"/>
      <c r="I410" s="1" t="s">
        <v>998</v>
      </c>
      <c r="T410" s="117" t="s">
        <v>325</v>
      </c>
      <c r="U410" s="132" t="s">
        <v>332</v>
      </c>
      <c r="V410" s="38" t="s">
        <v>1000</v>
      </c>
      <c r="W410" s="133" t="s">
        <v>1013</v>
      </c>
      <c r="X410" s="134" t="s">
        <v>1078</v>
      </c>
      <c r="Y410" s="7"/>
      <c r="Z410" s="326" t="s">
        <v>2480</v>
      </c>
    </row>
    <row r="411" spans="1:26" ht="15" customHeight="1" x14ac:dyDescent="0.2">
      <c r="A411" s="20" t="str">
        <f t="shared" si="6"/>
        <v>貨1軽3ME</v>
      </c>
      <c r="B411" s="20" t="s">
        <v>200</v>
      </c>
      <c r="C411" s="20" t="s">
        <v>198</v>
      </c>
      <c r="D411" t="s">
        <v>1401</v>
      </c>
      <c r="E411" t="s">
        <v>1402</v>
      </c>
      <c r="F411"/>
      <c r="G411"/>
      <c r="I411" s="1" t="s">
        <v>1006</v>
      </c>
      <c r="T411" s="117" t="s">
        <v>325</v>
      </c>
      <c r="U411" s="132" t="s">
        <v>332</v>
      </c>
      <c r="V411" s="38" t="s">
        <v>1000</v>
      </c>
      <c r="W411" s="133" t="s">
        <v>1013</v>
      </c>
      <c r="X411" s="134" t="s">
        <v>1079</v>
      </c>
      <c r="Y411" s="7"/>
      <c r="Z411" s="326" t="s">
        <v>2481</v>
      </c>
    </row>
    <row r="412" spans="1:26" ht="15" customHeight="1" x14ac:dyDescent="0.2">
      <c r="A412" s="20" t="str">
        <f t="shared" si="6"/>
        <v>貨1軽4DE</v>
      </c>
      <c r="B412" s="20" t="s">
        <v>200</v>
      </c>
      <c r="C412" s="20" t="s">
        <v>198</v>
      </c>
      <c r="D412" t="s">
        <v>1016</v>
      </c>
      <c r="E412" t="s">
        <v>1403</v>
      </c>
      <c r="I412" s="1" t="s">
        <v>1076</v>
      </c>
      <c r="T412" s="117" t="s">
        <v>325</v>
      </c>
      <c r="U412" s="132" t="s">
        <v>332</v>
      </c>
      <c r="V412" s="38" t="s">
        <v>1000</v>
      </c>
      <c r="W412" s="133" t="s">
        <v>1013</v>
      </c>
      <c r="X412" s="134" t="s">
        <v>1080</v>
      </c>
      <c r="Y412" s="7" t="s">
        <v>1404</v>
      </c>
      <c r="Z412" s="147" t="s">
        <v>2492</v>
      </c>
    </row>
    <row r="413" spans="1:26" ht="15" customHeight="1" x14ac:dyDescent="0.2">
      <c r="A413" s="20" t="str">
        <f t="shared" si="6"/>
        <v>貨1軽4CE</v>
      </c>
      <c r="B413" s="20" t="s">
        <v>200</v>
      </c>
      <c r="C413" s="20" t="s">
        <v>198</v>
      </c>
      <c r="D413" t="s">
        <v>1016</v>
      </c>
      <c r="E413" t="s">
        <v>1405</v>
      </c>
      <c r="I413" s="1" t="s">
        <v>998</v>
      </c>
      <c r="T413" s="117" t="s">
        <v>325</v>
      </c>
      <c r="U413" s="132" t="s">
        <v>332</v>
      </c>
      <c r="V413" s="38" t="s">
        <v>1000</v>
      </c>
      <c r="W413" s="133" t="s">
        <v>1013</v>
      </c>
      <c r="X413" s="134" t="s">
        <v>1081</v>
      </c>
      <c r="Y413" s="7"/>
      <c r="Z413" s="326" t="s">
        <v>2480</v>
      </c>
    </row>
    <row r="414" spans="1:26" ht="15" customHeight="1" x14ac:dyDescent="0.2">
      <c r="A414" s="20" t="str">
        <f t="shared" si="6"/>
        <v>貨1軽4ME</v>
      </c>
      <c r="B414" s="20" t="s">
        <v>200</v>
      </c>
      <c r="C414" s="20" t="s">
        <v>198</v>
      </c>
      <c r="D414" t="s">
        <v>1016</v>
      </c>
      <c r="E414" t="s">
        <v>1406</v>
      </c>
      <c r="I414" s="1" t="s">
        <v>1006</v>
      </c>
      <c r="T414" s="117" t="s">
        <v>325</v>
      </c>
      <c r="U414" s="132" t="s">
        <v>332</v>
      </c>
      <c r="V414" s="38" t="s">
        <v>1000</v>
      </c>
      <c r="W414" s="133" t="s">
        <v>1013</v>
      </c>
      <c r="X414" s="134" t="s">
        <v>1082</v>
      </c>
      <c r="Y414" s="7"/>
      <c r="Z414" s="326" t="s">
        <v>2481</v>
      </c>
    </row>
    <row r="415" spans="1:26" ht="15" customHeight="1" x14ac:dyDescent="0.2">
      <c r="A415" s="20" t="str">
        <f t="shared" si="6"/>
        <v>貨1軽5DE</v>
      </c>
      <c r="B415" s="20" t="s">
        <v>200</v>
      </c>
      <c r="C415" s="20" t="s">
        <v>198</v>
      </c>
      <c r="D415" t="s">
        <v>1013</v>
      </c>
      <c r="E415" t="s">
        <v>1407</v>
      </c>
      <c r="F415"/>
      <c r="G415"/>
      <c r="I415" s="1" t="s">
        <v>1076</v>
      </c>
      <c r="T415" s="117" t="s">
        <v>325</v>
      </c>
      <c r="U415" s="132" t="s">
        <v>332</v>
      </c>
      <c r="V415" s="38" t="s">
        <v>1000</v>
      </c>
      <c r="W415" s="133" t="s">
        <v>1013</v>
      </c>
      <c r="X415" s="134" t="s">
        <v>1083</v>
      </c>
      <c r="Y415" s="7" t="s">
        <v>1408</v>
      </c>
      <c r="Z415" s="147" t="s">
        <v>2492</v>
      </c>
    </row>
    <row r="416" spans="1:26" ht="15" customHeight="1" x14ac:dyDescent="0.2">
      <c r="A416" s="20" t="str">
        <f t="shared" si="6"/>
        <v>貨1軽5CE</v>
      </c>
      <c r="B416" s="20" t="s">
        <v>200</v>
      </c>
      <c r="C416" s="20" t="s">
        <v>198</v>
      </c>
      <c r="D416" t="s">
        <v>1016</v>
      </c>
      <c r="E416" t="s">
        <v>1409</v>
      </c>
      <c r="F416"/>
      <c r="G416"/>
      <c r="I416" s="1" t="s">
        <v>998</v>
      </c>
      <c r="T416" s="117" t="s">
        <v>325</v>
      </c>
      <c r="U416" s="132" t="s">
        <v>332</v>
      </c>
      <c r="V416" s="38" t="s">
        <v>1000</v>
      </c>
      <c r="W416" s="133" t="s">
        <v>1013</v>
      </c>
      <c r="X416" s="134" t="s">
        <v>1084</v>
      </c>
      <c r="Y416" s="7"/>
      <c r="Z416" s="326" t="s">
        <v>2480</v>
      </c>
    </row>
    <row r="417" spans="1:26" ht="15" customHeight="1" x14ac:dyDescent="0.2">
      <c r="A417" s="20" t="str">
        <f t="shared" si="6"/>
        <v>貨1軽5ME</v>
      </c>
      <c r="B417" s="20" t="s">
        <v>200</v>
      </c>
      <c r="C417" s="20" t="s">
        <v>198</v>
      </c>
      <c r="D417" t="s">
        <v>1016</v>
      </c>
      <c r="E417" t="s">
        <v>1410</v>
      </c>
      <c r="F417"/>
      <c r="G417"/>
      <c r="I417" s="1" t="s">
        <v>1006</v>
      </c>
      <c r="T417" s="117" t="s">
        <v>325</v>
      </c>
      <c r="U417" s="132" t="s">
        <v>332</v>
      </c>
      <c r="V417" s="38" t="s">
        <v>1000</v>
      </c>
      <c r="W417" s="133" t="s">
        <v>1013</v>
      </c>
      <c r="X417" s="134" t="s">
        <v>1085</v>
      </c>
      <c r="Y417" s="7"/>
      <c r="Z417" s="326" t="s">
        <v>2481</v>
      </c>
    </row>
    <row r="418" spans="1:26" ht="15" customHeight="1" x14ac:dyDescent="0.2">
      <c r="A418" s="20" t="str">
        <f t="shared" si="6"/>
        <v>貨1軽6DE</v>
      </c>
      <c r="B418" s="20" t="s">
        <v>200</v>
      </c>
      <c r="C418" s="20" t="s">
        <v>198</v>
      </c>
      <c r="D418" t="s">
        <v>1016</v>
      </c>
      <c r="E418" t="s">
        <v>1411</v>
      </c>
      <c r="I418" s="1" t="s">
        <v>1076</v>
      </c>
      <c r="T418" s="117" t="s">
        <v>325</v>
      </c>
      <c r="U418" s="132" t="s">
        <v>332</v>
      </c>
      <c r="V418" s="38" t="s">
        <v>1000</v>
      </c>
      <c r="W418" s="133" t="s">
        <v>1013</v>
      </c>
      <c r="X418" s="134" t="s">
        <v>1086</v>
      </c>
      <c r="Y418" s="7" t="s">
        <v>1404</v>
      </c>
      <c r="Z418" s="147" t="s">
        <v>2492</v>
      </c>
    </row>
    <row r="419" spans="1:26" ht="15" customHeight="1" x14ac:dyDescent="0.2">
      <c r="A419" s="20" t="str">
        <f t="shared" si="6"/>
        <v>貨1軽6CE</v>
      </c>
      <c r="B419" s="20" t="s">
        <v>200</v>
      </c>
      <c r="C419" s="20" t="s">
        <v>198</v>
      </c>
      <c r="D419" t="s">
        <v>1013</v>
      </c>
      <c r="E419" t="s">
        <v>1412</v>
      </c>
      <c r="I419" s="1" t="s">
        <v>998</v>
      </c>
      <c r="J419"/>
      <c r="T419" s="117" t="s">
        <v>325</v>
      </c>
      <c r="U419" s="132" t="s">
        <v>332</v>
      </c>
      <c r="V419" s="38" t="s">
        <v>1000</v>
      </c>
      <c r="W419" s="133" t="s">
        <v>1013</v>
      </c>
      <c r="X419" s="134" t="s">
        <v>1087</v>
      </c>
      <c r="Y419" s="7"/>
      <c r="Z419" s="326" t="s">
        <v>2480</v>
      </c>
    </row>
    <row r="420" spans="1:26" ht="15" customHeight="1" x14ac:dyDescent="0.2">
      <c r="A420" s="20" t="str">
        <f t="shared" si="6"/>
        <v>貨1軽6ME</v>
      </c>
      <c r="B420" s="20" t="s">
        <v>200</v>
      </c>
      <c r="C420" s="20" t="s">
        <v>198</v>
      </c>
      <c r="D420" t="s">
        <v>1016</v>
      </c>
      <c r="E420" t="s">
        <v>1413</v>
      </c>
      <c r="I420" s="1" t="s">
        <v>1006</v>
      </c>
      <c r="J420"/>
      <c r="T420" s="117" t="s">
        <v>325</v>
      </c>
      <c r="U420" s="132" t="s">
        <v>332</v>
      </c>
      <c r="V420" s="38" t="s">
        <v>1000</v>
      </c>
      <c r="W420" s="133" t="s">
        <v>1013</v>
      </c>
      <c r="X420" s="134" t="s">
        <v>1088</v>
      </c>
      <c r="Y420" s="7"/>
      <c r="Z420" s="326" t="s">
        <v>2481</v>
      </c>
    </row>
    <row r="421" spans="1:26" ht="15" customHeight="1" x14ac:dyDescent="0.2">
      <c r="A421" s="20" t="str">
        <f t="shared" si="6"/>
        <v>貨2軽-</v>
      </c>
      <c r="B421" s="20" t="s">
        <v>207</v>
      </c>
      <c r="C421" s="20" t="s">
        <v>206</v>
      </c>
      <c r="D421" s="20" t="s">
        <v>633</v>
      </c>
      <c r="E421" s="20" t="s">
        <v>632</v>
      </c>
      <c r="I421" s="1" t="s">
        <v>151</v>
      </c>
      <c r="J421"/>
      <c r="T421" s="117" t="s">
        <v>325</v>
      </c>
      <c r="U421" s="132" t="s">
        <v>332</v>
      </c>
      <c r="V421" s="38" t="s">
        <v>1028</v>
      </c>
      <c r="W421" s="133" t="s">
        <v>633</v>
      </c>
      <c r="X421" s="134" t="s">
        <v>632</v>
      </c>
      <c r="Y421" s="7"/>
      <c r="Z421" s="147" t="s">
        <v>2488</v>
      </c>
    </row>
    <row r="422" spans="1:26" ht="15" customHeight="1" x14ac:dyDescent="0.2">
      <c r="A422" s="20" t="str">
        <f t="shared" si="6"/>
        <v>貨2軽K</v>
      </c>
      <c r="B422" s="20" t="s">
        <v>207</v>
      </c>
      <c r="C422" s="20" t="s">
        <v>206</v>
      </c>
      <c r="D422" t="s">
        <v>636</v>
      </c>
      <c r="E422" t="s">
        <v>733</v>
      </c>
      <c r="I422" s="1" t="s">
        <v>151</v>
      </c>
      <c r="J422"/>
      <c r="T422" s="117" t="s">
        <v>325</v>
      </c>
      <c r="U422" s="132" t="s">
        <v>332</v>
      </c>
      <c r="V422" s="38" t="s">
        <v>1028</v>
      </c>
      <c r="W422" s="133" t="s">
        <v>636</v>
      </c>
      <c r="X422" s="134" t="s">
        <v>733</v>
      </c>
      <c r="Y422" s="7"/>
      <c r="Z422" s="147" t="s">
        <v>2488</v>
      </c>
    </row>
    <row r="423" spans="1:26" ht="15" customHeight="1" x14ac:dyDescent="0.2">
      <c r="A423" s="20" t="str">
        <f t="shared" si="6"/>
        <v>貨2軽N</v>
      </c>
      <c r="B423" s="20" t="s">
        <v>207</v>
      </c>
      <c r="C423" s="20" t="s">
        <v>206</v>
      </c>
      <c r="D423" s="20" t="s">
        <v>735</v>
      </c>
      <c r="E423" s="20" t="s">
        <v>859</v>
      </c>
      <c r="I423" s="1" t="s">
        <v>151</v>
      </c>
      <c r="J423"/>
      <c r="T423" s="117" t="s">
        <v>325</v>
      </c>
      <c r="U423" s="132" t="s">
        <v>332</v>
      </c>
      <c r="V423" s="38" t="s">
        <v>1028</v>
      </c>
      <c r="W423" s="133" t="s">
        <v>735</v>
      </c>
      <c r="X423" s="134" t="s">
        <v>859</v>
      </c>
      <c r="Y423" s="7"/>
      <c r="Z423" s="147" t="s">
        <v>2488</v>
      </c>
    </row>
    <row r="424" spans="1:26" ht="15" customHeight="1" x14ac:dyDescent="0.2">
      <c r="A424" s="20" t="str">
        <f t="shared" si="6"/>
        <v>貨2軽P</v>
      </c>
      <c r="B424" s="20" t="s">
        <v>207</v>
      </c>
      <c r="C424" s="20" t="s">
        <v>206</v>
      </c>
      <c r="D424" t="s">
        <v>735</v>
      </c>
      <c r="E424" t="s">
        <v>860</v>
      </c>
      <c r="I424" s="1" t="s">
        <v>151</v>
      </c>
      <c r="J424"/>
      <c r="T424" s="117" t="s">
        <v>325</v>
      </c>
      <c r="U424" s="132" t="s">
        <v>332</v>
      </c>
      <c r="V424" s="38" t="s">
        <v>1028</v>
      </c>
      <c r="W424" s="133" t="s">
        <v>735</v>
      </c>
      <c r="X424" s="134" t="s">
        <v>860</v>
      </c>
      <c r="Y424" s="7"/>
      <c r="Z424" s="147" t="s">
        <v>2488</v>
      </c>
    </row>
    <row r="425" spans="1:26" ht="15" customHeight="1" x14ac:dyDescent="0.2">
      <c r="A425" s="20" t="str">
        <f t="shared" si="6"/>
        <v>貨2軽S</v>
      </c>
      <c r="B425" s="20" t="s">
        <v>207</v>
      </c>
      <c r="C425" s="20" t="s">
        <v>206</v>
      </c>
      <c r="D425" s="20" t="s">
        <v>738</v>
      </c>
      <c r="E425" s="20" t="s">
        <v>739</v>
      </c>
      <c r="I425" s="1" t="s">
        <v>151</v>
      </c>
      <c r="J425"/>
      <c r="T425" s="117" t="s">
        <v>325</v>
      </c>
      <c r="U425" s="132" t="s">
        <v>332</v>
      </c>
      <c r="V425" s="38" t="s">
        <v>1028</v>
      </c>
      <c r="W425" s="133" t="s">
        <v>738</v>
      </c>
      <c r="X425" s="134" t="s">
        <v>739</v>
      </c>
      <c r="Y425" s="7"/>
      <c r="Z425" s="147" t="s">
        <v>2488</v>
      </c>
    </row>
    <row r="426" spans="1:26" ht="15" customHeight="1" x14ac:dyDescent="0.2">
      <c r="A426" s="20" t="str">
        <f t="shared" si="6"/>
        <v>貨2軽KB</v>
      </c>
      <c r="B426" s="20" t="s">
        <v>207</v>
      </c>
      <c r="C426" s="20" t="s">
        <v>206</v>
      </c>
      <c r="D426" t="s">
        <v>192</v>
      </c>
      <c r="E426" t="s">
        <v>744</v>
      </c>
      <c r="I426" s="1" t="s">
        <v>151</v>
      </c>
      <c r="J426"/>
      <c r="T426" s="117" t="s">
        <v>325</v>
      </c>
      <c r="U426" s="132" t="s">
        <v>332</v>
      </c>
      <c r="V426" s="38" t="s">
        <v>1028</v>
      </c>
      <c r="W426" s="133" t="s">
        <v>192</v>
      </c>
      <c r="X426" s="134" t="s">
        <v>744</v>
      </c>
      <c r="Y426" s="7"/>
      <c r="Z426" s="147" t="s">
        <v>2488</v>
      </c>
    </row>
    <row r="427" spans="1:26" ht="15" customHeight="1" x14ac:dyDescent="0.2">
      <c r="A427" s="20" t="str">
        <f t="shared" si="6"/>
        <v>貨2軽KF</v>
      </c>
      <c r="B427" s="20" t="s">
        <v>207</v>
      </c>
      <c r="C427" s="20" t="s">
        <v>206</v>
      </c>
      <c r="D427" s="20" t="s">
        <v>201</v>
      </c>
      <c r="E427" s="20" t="s">
        <v>842</v>
      </c>
      <c r="I427" s="1" t="s">
        <v>151</v>
      </c>
      <c r="J427"/>
      <c r="T427" s="117" t="s">
        <v>325</v>
      </c>
      <c r="U427" s="132" t="s">
        <v>332</v>
      </c>
      <c r="V427" s="38" t="s">
        <v>1028</v>
      </c>
      <c r="W427" s="133" t="s">
        <v>201</v>
      </c>
      <c r="X427" s="134" t="s">
        <v>842</v>
      </c>
      <c r="Y427" s="7"/>
      <c r="Z427" s="147" t="s">
        <v>2488</v>
      </c>
    </row>
    <row r="428" spans="1:26" ht="15" customHeight="1" x14ac:dyDescent="0.2">
      <c r="A428" s="20" t="str">
        <f t="shared" si="6"/>
        <v>貨2軽HB</v>
      </c>
      <c r="B428" s="20" t="s">
        <v>207</v>
      </c>
      <c r="C428" s="20" t="s">
        <v>206</v>
      </c>
      <c r="D428" t="s">
        <v>201</v>
      </c>
      <c r="E428" t="s">
        <v>829</v>
      </c>
      <c r="I428" s="1" t="s">
        <v>998</v>
      </c>
      <c r="J428" t="s">
        <v>1001</v>
      </c>
      <c r="T428" s="117" t="s">
        <v>325</v>
      </c>
      <c r="U428" s="132" t="s">
        <v>332</v>
      </c>
      <c r="V428" s="38" t="s">
        <v>1028</v>
      </c>
      <c r="W428" s="133" t="s">
        <v>201</v>
      </c>
      <c r="X428" s="134" t="s">
        <v>829</v>
      </c>
      <c r="Y428" s="7"/>
      <c r="Z428" s="326" t="s">
        <v>2480</v>
      </c>
    </row>
    <row r="429" spans="1:26" ht="15" customHeight="1" x14ac:dyDescent="0.2">
      <c r="A429" s="20" t="str">
        <f t="shared" si="6"/>
        <v>貨2軽KJ</v>
      </c>
      <c r="B429" s="20" t="s">
        <v>207</v>
      </c>
      <c r="C429" s="20" t="s">
        <v>206</v>
      </c>
      <c r="D429" s="20" t="s">
        <v>201</v>
      </c>
      <c r="E429" s="20" t="s">
        <v>845</v>
      </c>
      <c r="I429" s="1" t="s">
        <v>151</v>
      </c>
      <c r="J429"/>
      <c r="T429" s="117" t="s">
        <v>325</v>
      </c>
      <c r="U429" s="132" t="s">
        <v>332</v>
      </c>
      <c r="V429" s="38" t="s">
        <v>1028</v>
      </c>
      <c r="W429" s="133" t="s">
        <v>201</v>
      </c>
      <c r="X429" s="134" t="s">
        <v>845</v>
      </c>
      <c r="Y429" s="7"/>
      <c r="Z429" s="147" t="s">
        <v>2488</v>
      </c>
    </row>
    <row r="430" spans="1:26" ht="15" customHeight="1" x14ac:dyDescent="0.2">
      <c r="A430" s="20" t="str">
        <f t="shared" si="6"/>
        <v>貨2軽HE</v>
      </c>
      <c r="B430" s="20" t="s">
        <v>207</v>
      </c>
      <c r="C430" s="20" t="s">
        <v>206</v>
      </c>
      <c r="D430" t="s">
        <v>201</v>
      </c>
      <c r="E430" t="s">
        <v>832</v>
      </c>
      <c r="I430" s="1" t="s">
        <v>998</v>
      </c>
      <c r="J430" t="s">
        <v>1001</v>
      </c>
      <c r="T430" s="117" t="s">
        <v>325</v>
      </c>
      <c r="U430" s="132" t="s">
        <v>332</v>
      </c>
      <c r="V430" s="38" t="s">
        <v>1028</v>
      </c>
      <c r="W430" s="133" t="s">
        <v>201</v>
      </c>
      <c r="X430" s="134" t="s">
        <v>832</v>
      </c>
      <c r="Y430" s="7"/>
      <c r="Z430" s="326" t="s">
        <v>2480</v>
      </c>
    </row>
    <row r="431" spans="1:26" ht="15" customHeight="1" x14ac:dyDescent="0.2">
      <c r="A431" s="20" t="str">
        <f t="shared" si="6"/>
        <v>貨2軽DD</v>
      </c>
      <c r="B431" s="20" t="s">
        <v>207</v>
      </c>
      <c r="C431" s="20" t="s">
        <v>206</v>
      </c>
      <c r="D431" s="20" t="s">
        <v>201</v>
      </c>
      <c r="E431" t="s">
        <v>648</v>
      </c>
      <c r="F431"/>
      <c r="I431" s="1" t="s">
        <v>151</v>
      </c>
      <c r="J431" t="s">
        <v>1002</v>
      </c>
      <c r="T431" s="117" t="s">
        <v>325</v>
      </c>
      <c r="U431" s="132" t="s">
        <v>332</v>
      </c>
      <c r="V431" s="38" t="s">
        <v>1028</v>
      </c>
      <c r="W431" s="133" t="s">
        <v>201</v>
      </c>
      <c r="X431" s="134" t="s">
        <v>648</v>
      </c>
      <c r="Y431" s="7"/>
      <c r="Z431" s="326" t="s">
        <v>2116</v>
      </c>
    </row>
    <row r="432" spans="1:26" ht="15" customHeight="1" x14ac:dyDescent="0.2">
      <c r="A432" s="20" t="str">
        <f t="shared" si="6"/>
        <v>貨2軽WD</v>
      </c>
      <c r="B432" s="20" t="s">
        <v>207</v>
      </c>
      <c r="C432" s="20" t="s">
        <v>206</v>
      </c>
      <c r="D432" t="s">
        <v>201</v>
      </c>
      <c r="E432" t="s">
        <v>649</v>
      </c>
      <c r="F432"/>
      <c r="I432" s="1" t="s">
        <v>998</v>
      </c>
      <c r="J432" t="s">
        <v>381</v>
      </c>
      <c r="T432" s="117" t="s">
        <v>325</v>
      </c>
      <c r="U432" s="132" t="s">
        <v>332</v>
      </c>
      <c r="V432" s="38" t="s">
        <v>1028</v>
      </c>
      <c r="W432" s="133" t="s">
        <v>201</v>
      </c>
      <c r="X432" s="134" t="s">
        <v>649</v>
      </c>
      <c r="Y432" s="7"/>
      <c r="Z432" s="326" t="s">
        <v>2480</v>
      </c>
    </row>
    <row r="433" spans="1:26" ht="15" customHeight="1" x14ac:dyDescent="0.2">
      <c r="A433" s="20" t="str">
        <f t="shared" si="6"/>
        <v>貨2軽DE</v>
      </c>
      <c r="B433" s="20" t="s">
        <v>207</v>
      </c>
      <c r="C433" s="20" t="s">
        <v>206</v>
      </c>
      <c r="D433" s="20" t="s">
        <v>201</v>
      </c>
      <c r="E433" t="s">
        <v>650</v>
      </c>
      <c r="F433"/>
      <c r="I433" s="1" t="s">
        <v>151</v>
      </c>
      <c r="J433" t="s">
        <v>1003</v>
      </c>
      <c r="T433" s="117" t="s">
        <v>325</v>
      </c>
      <c r="U433" s="132" t="s">
        <v>332</v>
      </c>
      <c r="V433" s="38" t="s">
        <v>1028</v>
      </c>
      <c r="W433" s="133" t="s">
        <v>201</v>
      </c>
      <c r="X433" s="134" t="s">
        <v>650</v>
      </c>
      <c r="Y433" s="7"/>
      <c r="Z433" s="326" t="s">
        <v>2116</v>
      </c>
    </row>
    <row r="434" spans="1:26" ht="15" customHeight="1" x14ac:dyDescent="0.2">
      <c r="A434" s="20" t="str">
        <f t="shared" si="6"/>
        <v>貨2軽WE</v>
      </c>
      <c r="B434" s="20" t="s">
        <v>207</v>
      </c>
      <c r="C434" s="20" t="s">
        <v>206</v>
      </c>
      <c r="D434" t="s">
        <v>201</v>
      </c>
      <c r="E434" t="s">
        <v>651</v>
      </c>
      <c r="F434"/>
      <c r="I434" s="1" t="s">
        <v>998</v>
      </c>
      <c r="J434" t="s">
        <v>382</v>
      </c>
      <c r="T434" s="117" t="s">
        <v>325</v>
      </c>
      <c r="U434" s="132" t="s">
        <v>332</v>
      </c>
      <c r="V434" s="38" t="s">
        <v>1028</v>
      </c>
      <c r="W434" s="133" t="s">
        <v>201</v>
      </c>
      <c r="X434" s="134" t="s">
        <v>651</v>
      </c>
      <c r="Y434" s="7"/>
      <c r="Z434" s="326" t="s">
        <v>2480</v>
      </c>
    </row>
    <row r="435" spans="1:26" ht="15" customHeight="1" x14ac:dyDescent="0.2">
      <c r="A435" s="20" t="str">
        <f t="shared" si="6"/>
        <v>貨2軽DF</v>
      </c>
      <c r="B435" s="20" t="s">
        <v>207</v>
      </c>
      <c r="C435" s="20" t="s">
        <v>206</v>
      </c>
      <c r="D435" s="20" t="s">
        <v>201</v>
      </c>
      <c r="E435" t="s">
        <v>652</v>
      </c>
      <c r="I435" s="1" t="s">
        <v>151</v>
      </c>
      <c r="J435" t="s">
        <v>1004</v>
      </c>
      <c r="T435" s="117" t="s">
        <v>325</v>
      </c>
      <c r="U435" s="132" t="s">
        <v>332</v>
      </c>
      <c r="V435" s="38" t="s">
        <v>1028</v>
      </c>
      <c r="W435" s="133" t="s">
        <v>201</v>
      </c>
      <c r="X435" s="134" t="s">
        <v>652</v>
      </c>
      <c r="Y435" s="7"/>
      <c r="Z435" s="326" t="s">
        <v>2116</v>
      </c>
    </row>
    <row r="436" spans="1:26" ht="15" customHeight="1" x14ac:dyDescent="0.2">
      <c r="A436" s="20" t="str">
        <f t="shared" si="6"/>
        <v>貨2軽WF</v>
      </c>
      <c r="B436" s="20" t="s">
        <v>207</v>
      </c>
      <c r="C436" s="20" t="s">
        <v>206</v>
      </c>
      <c r="D436" t="s">
        <v>201</v>
      </c>
      <c r="E436" t="s">
        <v>653</v>
      </c>
      <c r="I436" s="1" t="s">
        <v>998</v>
      </c>
      <c r="J436" t="s">
        <v>383</v>
      </c>
      <c r="T436" s="117" t="s">
        <v>325</v>
      </c>
      <c r="U436" s="132" t="s">
        <v>332</v>
      </c>
      <c r="V436" s="38" t="s">
        <v>1028</v>
      </c>
      <c r="W436" s="133" t="s">
        <v>201</v>
      </c>
      <c r="X436" s="134" t="s">
        <v>653</v>
      </c>
      <c r="Y436" s="7"/>
      <c r="Z436" s="326" t="s">
        <v>2480</v>
      </c>
    </row>
    <row r="437" spans="1:26" ht="15" customHeight="1" x14ac:dyDescent="0.2">
      <c r="A437" s="20" t="str">
        <f t="shared" si="6"/>
        <v>貨2軽DN</v>
      </c>
      <c r="B437" s="20" t="s">
        <v>207</v>
      </c>
      <c r="C437" s="20" t="s">
        <v>206</v>
      </c>
      <c r="D437" s="20" t="s">
        <v>201</v>
      </c>
      <c r="E437" t="s">
        <v>654</v>
      </c>
      <c r="I437" s="1" t="s">
        <v>151</v>
      </c>
      <c r="J437" t="s">
        <v>1002</v>
      </c>
      <c r="T437" s="117" t="s">
        <v>325</v>
      </c>
      <c r="U437" s="132" t="s">
        <v>332</v>
      </c>
      <c r="V437" s="38" t="s">
        <v>1028</v>
      </c>
      <c r="W437" s="133" t="s">
        <v>201</v>
      </c>
      <c r="X437" s="134" t="s">
        <v>654</v>
      </c>
      <c r="Y437" s="7"/>
      <c r="Z437" s="326" t="s">
        <v>2116</v>
      </c>
    </row>
    <row r="438" spans="1:26" ht="15" customHeight="1" x14ac:dyDescent="0.2">
      <c r="A438" s="20" t="str">
        <f t="shared" si="6"/>
        <v>貨2軽WN</v>
      </c>
      <c r="B438" s="20" t="s">
        <v>207</v>
      </c>
      <c r="C438" s="20" t="s">
        <v>206</v>
      </c>
      <c r="D438" t="s">
        <v>201</v>
      </c>
      <c r="E438" t="s">
        <v>655</v>
      </c>
      <c r="I438" s="1" t="s">
        <v>998</v>
      </c>
      <c r="J438" t="s">
        <v>381</v>
      </c>
      <c r="T438" s="117" t="s">
        <v>325</v>
      </c>
      <c r="U438" s="132" t="s">
        <v>332</v>
      </c>
      <c r="V438" s="38" t="s">
        <v>1028</v>
      </c>
      <c r="W438" s="133" t="s">
        <v>201</v>
      </c>
      <c r="X438" s="134" t="s">
        <v>655</v>
      </c>
      <c r="Y438" s="7"/>
      <c r="Z438" s="326" t="s">
        <v>2480</v>
      </c>
    </row>
    <row r="439" spans="1:26" ht="15" customHeight="1" x14ac:dyDescent="0.2">
      <c r="A439" s="20" t="str">
        <f t="shared" si="6"/>
        <v>貨2軽DP</v>
      </c>
      <c r="B439" s="20" t="s">
        <v>207</v>
      </c>
      <c r="C439" s="20" t="s">
        <v>206</v>
      </c>
      <c r="D439" t="s">
        <v>201</v>
      </c>
      <c r="E439" t="s">
        <v>656</v>
      </c>
      <c r="I439" s="1" t="s">
        <v>151</v>
      </c>
      <c r="J439" s="20" t="s">
        <v>1003</v>
      </c>
      <c r="T439" s="117" t="s">
        <v>325</v>
      </c>
      <c r="U439" s="132" t="s">
        <v>332</v>
      </c>
      <c r="V439" s="38" t="s">
        <v>1028</v>
      </c>
      <c r="W439" s="133" t="s">
        <v>201</v>
      </c>
      <c r="X439" s="134" t="s">
        <v>656</v>
      </c>
      <c r="Y439" s="7"/>
      <c r="Z439" s="326" t="s">
        <v>2116</v>
      </c>
    </row>
    <row r="440" spans="1:26" ht="15" customHeight="1" x14ac:dyDescent="0.2">
      <c r="A440" s="20" t="str">
        <f t="shared" si="6"/>
        <v>貨2軽WP</v>
      </c>
      <c r="B440" s="20" t="s">
        <v>207</v>
      </c>
      <c r="C440" s="20" t="s">
        <v>206</v>
      </c>
      <c r="D440" t="s">
        <v>201</v>
      </c>
      <c r="E440" t="s">
        <v>657</v>
      </c>
      <c r="I440" s="1" t="s">
        <v>998</v>
      </c>
      <c r="J440" s="20" t="s">
        <v>382</v>
      </c>
      <c r="T440" s="117" t="s">
        <v>325</v>
      </c>
      <c r="U440" s="132" t="s">
        <v>332</v>
      </c>
      <c r="V440" s="38" t="s">
        <v>1028</v>
      </c>
      <c r="W440" s="133" t="s">
        <v>201</v>
      </c>
      <c r="X440" s="134" t="s">
        <v>657</v>
      </c>
      <c r="Y440" s="7"/>
      <c r="Z440" s="326" t="s">
        <v>2480</v>
      </c>
    </row>
    <row r="441" spans="1:26" ht="15" customHeight="1" x14ac:dyDescent="0.2">
      <c r="A441" s="20" t="str">
        <f t="shared" si="6"/>
        <v>貨2軽DQ</v>
      </c>
      <c r="B441" s="20" t="s">
        <v>207</v>
      </c>
      <c r="C441" s="20" t="s">
        <v>206</v>
      </c>
      <c r="D441" t="s">
        <v>201</v>
      </c>
      <c r="E441" t="s">
        <v>658</v>
      </c>
      <c r="I441" s="1" t="s">
        <v>151</v>
      </c>
      <c r="J441" t="s">
        <v>1004</v>
      </c>
      <c r="T441" s="117" t="s">
        <v>325</v>
      </c>
      <c r="U441" s="132" t="s">
        <v>332</v>
      </c>
      <c r="V441" s="38" t="s">
        <v>1028</v>
      </c>
      <c r="W441" s="133" t="s">
        <v>201</v>
      </c>
      <c r="X441" s="134" t="s">
        <v>658</v>
      </c>
      <c r="Y441" s="7"/>
      <c r="Z441" s="326" t="s">
        <v>2116</v>
      </c>
    </row>
    <row r="442" spans="1:26" ht="15" customHeight="1" x14ac:dyDescent="0.2">
      <c r="A442" s="20" t="str">
        <f t="shared" si="6"/>
        <v>貨2軽WQ</v>
      </c>
      <c r="B442" s="20" t="s">
        <v>207</v>
      </c>
      <c r="C442" s="20" t="s">
        <v>206</v>
      </c>
      <c r="D442" t="s">
        <v>201</v>
      </c>
      <c r="E442" t="s">
        <v>659</v>
      </c>
      <c r="I442" s="1" t="s">
        <v>998</v>
      </c>
      <c r="J442" t="s">
        <v>383</v>
      </c>
      <c r="T442" s="117" t="s">
        <v>325</v>
      </c>
      <c r="U442" s="132" t="s">
        <v>332</v>
      </c>
      <c r="V442" s="38" t="s">
        <v>1028</v>
      </c>
      <c r="W442" s="133" t="s">
        <v>201</v>
      </c>
      <c r="X442" s="134" t="s">
        <v>659</v>
      </c>
      <c r="Y442" s="7"/>
      <c r="Z442" s="326" t="s">
        <v>2480</v>
      </c>
    </row>
    <row r="443" spans="1:26" ht="15" customHeight="1" x14ac:dyDescent="0.2">
      <c r="A443" s="20" t="str">
        <f t="shared" si="6"/>
        <v>貨2軽KQ</v>
      </c>
      <c r="B443" s="20" t="s">
        <v>207</v>
      </c>
      <c r="C443" s="20" t="s">
        <v>206</v>
      </c>
      <c r="D443" s="20" t="s">
        <v>747</v>
      </c>
      <c r="E443" s="20" t="s">
        <v>851</v>
      </c>
      <c r="I443" s="1" t="s">
        <v>151</v>
      </c>
      <c r="T443" s="117" t="s">
        <v>325</v>
      </c>
      <c r="U443" s="132" t="s">
        <v>332</v>
      </c>
      <c r="V443" s="38" t="s">
        <v>1028</v>
      </c>
      <c r="W443" s="133" t="s">
        <v>747</v>
      </c>
      <c r="X443" s="134" t="s">
        <v>851</v>
      </c>
      <c r="Y443" s="7"/>
      <c r="Z443" s="147" t="s">
        <v>2488</v>
      </c>
    </row>
    <row r="444" spans="1:26" ht="15" customHeight="1" x14ac:dyDescent="0.2">
      <c r="A444" s="20" t="str">
        <f t="shared" si="6"/>
        <v>貨2軽HX</v>
      </c>
      <c r="B444" s="20" t="s">
        <v>207</v>
      </c>
      <c r="C444" s="20" t="s">
        <v>206</v>
      </c>
      <c r="D444" s="20" t="s">
        <v>747</v>
      </c>
      <c r="E444" s="20" t="s">
        <v>838</v>
      </c>
      <c r="I444" s="1" t="s">
        <v>998</v>
      </c>
      <c r="J444" s="20" t="s">
        <v>1001</v>
      </c>
      <c r="T444" s="117" t="s">
        <v>325</v>
      </c>
      <c r="U444" s="132" t="s">
        <v>332</v>
      </c>
      <c r="V444" s="38" t="s">
        <v>1028</v>
      </c>
      <c r="W444" s="133" t="s">
        <v>747</v>
      </c>
      <c r="X444" s="134" t="s">
        <v>838</v>
      </c>
      <c r="Y444" s="7"/>
      <c r="Z444" s="326" t="s">
        <v>2480</v>
      </c>
    </row>
    <row r="445" spans="1:26" ht="15" customHeight="1" x14ac:dyDescent="0.2">
      <c r="A445" s="20" t="str">
        <f t="shared" si="6"/>
        <v>貨2軽TJ</v>
      </c>
      <c r="B445" s="20" t="s">
        <v>207</v>
      </c>
      <c r="C445" s="20" t="s">
        <v>206</v>
      </c>
      <c r="D445" s="20" t="s">
        <v>747</v>
      </c>
      <c r="E445" s="20" t="s">
        <v>878</v>
      </c>
      <c r="I445" s="1" t="s">
        <v>151</v>
      </c>
      <c r="J445" s="20" t="s">
        <v>1002</v>
      </c>
      <c r="T445" s="117" t="s">
        <v>325</v>
      </c>
      <c r="U445" s="132" t="s">
        <v>332</v>
      </c>
      <c r="V445" s="38" t="s">
        <v>1028</v>
      </c>
      <c r="W445" s="133" t="s">
        <v>747</v>
      </c>
      <c r="X445" s="134" t="s">
        <v>878</v>
      </c>
      <c r="Y445" s="7"/>
      <c r="Z445" s="326" t="s">
        <v>2116</v>
      </c>
    </row>
    <row r="446" spans="1:26" ht="15" customHeight="1" x14ac:dyDescent="0.2">
      <c r="A446" s="20" t="str">
        <f t="shared" si="6"/>
        <v>貨2軽XJ</v>
      </c>
      <c r="B446" s="20" t="s">
        <v>207</v>
      </c>
      <c r="C446" s="20" t="s">
        <v>206</v>
      </c>
      <c r="D446" s="20" t="s">
        <v>747</v>
      </c>
      <c r="E446" s="20" t="s">
        <v>907</v>
      </c>
      <c r="I446" s="1" t="s">
        <v>998</v>
      </c>
      <c r="J446" s="20" t="s">
        <v>381</v>
      </c>
      <c r="T446" s="117" t="s">
        <v>325</v>
      </c>
      <c r="U446" s="132" t="s">
        <v>332</v>
      </c>
      <c r="V446" s="38" t="s">
        <v>1028</v>
      </c>
      <c r="W446" s="133" t="s">
        <v>747</v>
      </c>
      <c r="X446" s="134" t="s">
        <v>907</v>
      </c>
      <c r="Y446" s="7"/>
      <c r="Z446" s="326" t="s">
        <v>2480</v>
      </c>
    </row>
    <row r="447" spans="1:26" ht="15" customHeight="1" x14ac:dyDescent="0.2">
      <c r="A447" s="20" t="str">
        <f t="shared" si="6"/>
        <v>貨2軽LJ</v>
      </c>
      <c r="B447" s="20" t="s">
        <v>207</v>
      </c>
      <c r="C447" s="20" t="s">
        <v>206</v>
      </c>
      <c r="D447" s="20" t="s">
        <v>747</v>
      </c>
      <c r="E447" s="20" t="s">
        <v>855</v>
      </c>
      <c r="I447" s="1" t="s">
        <v>151</v>
      </c>
      <c r="J447" s="20" t="s">
        <v>1003</v>
      </c>
      <c r="T447" s="117" t="s">
        <v>325</v>
      </c>
      <c r="U447" s="132" t="s">
        <v>332</v>
      </c>
      <c r="V447" s="38" t="s">
        <v>1028</v>
      </c>
      <c r="W447" s="133" t="s">
        <v>747</v>
      </c>
      <c r="X447" s="134" t="s">
        <v>855</v>
      </c>
      <c r="Y447" s="7"/>
      <c r="Z447" s="326" t="s">
        <v>2116</v>
      </c>
    </row>
    <row r="448" spans="1:26" ht="15" customHeight="1" x14ac:dyDescent="0.2">
      <c r="A448" s="20" t="str">
        <f t="shared" si="6"/>
        <v>貨2軽YJ</v>
      </c>
      <c r="B448" s="20" t="s">
        <v>207</v>
      </c>
      <c r="C448" s="20" t="s">
        <v>206</v>
      </c>
      <c r="D448" s="20" t="s">
        <v>747</v>
      </c>
      <c r="E448" s="20" t="s">
        <v>913</v>
      </c>
      <c r="I448" s="1" t="s">
        <v>998</v>
      </c>
      <c r="J448" s="20" t="s">
        <v>382</v>
      </c>
      <c r="T448" s="117" t="s">
        <v>325</v>
      </c>
      <c r="U448" s="132" t="s">
        <v>332</v>
      </c>
      <c r="V448" s="38" t="s">
        <v>1028</v>
      </c>
      <c r="W448" s="133" t="s">
        <v>747</v>
      </c>
      <c r="X448" s="134" t="s">
        <v>913</v>
      </c>
      <c r="Y448" s="7"/>
      <c r="Z448" s="326" t="s">
        <v>2480</v>
      </c>
    </row>
    <row r="449" spans="1:26" ht="15" customHeight="1" x14ac:dyDescent="0.2">
      <c r="A449" s="20" t="str">
        <f t="shared" si="6"/>
        <v>貨2軽UJ</v>
      </c>
      <c r="B449" s="20" t="s">
        <v>207</v>
      </c>
      <c r="C449" s="20" t="s">
        <v>206</v>
      </c>
      <c r="D449" s="20" t="s">
        <v>747</v>
      </c>
      <c r="E449" s="20" t="s">
        <v>884</v>
      </c>
      <c r="I449" s="1" t="s">
        <v>151</v>
      </c>
      <c r="J449" s="20" t="s">
        <v>1004</v>
      </c>
      <c r="T449" s="117" t="s">
        <v>325</v>
      </c>
      <c r="U449" s="132" t="s">
        <v>332</v>
      </c>
      <c r="V449" s="38" t="s">
        <v>1028</v>
      </c>
      <c r="W449" s="133" t="s">
        <v>747</v>
      </c>
      <c r="X449" s="134" t="s">
        <v>884</v>
      </c>
      <c r="Y449" s="7"/>
      <c r="Z449" s="326" t="s">
        <v>2116</v>
      </c>
    </row>
    <row r="450" spans="1:26" ht="15" customHeight="1" x14ac:dyDescent="0.2">
      <c r="A450" s="20" t="str">
        <f t="shared" si="6"/>
        <v>貨2軽ZJ</v>
      </c>
      <c r="B450" s="20" t="s">
        <v>207</v>
      </c>
      <c r="C450" s="20" t="s">
        <v>206</v>
      </c>
      <c r="D450" s="20" t="s">
        <v>747</v>
      </c>
      <c r="E450" s="20" t="s">
        <v>918</v>
      </c>
      <c r="I450" s="1" t="s">
        <v>998</v>
      </c>
      <c r="J450" s="20" t="s">
        <v>383</v>
      </c>
      <c r="T450" s="117" t="s">
        <v>325</v>
      </c>
      <c r="U450" s="132" t="s">
        <v>332</v>
      </c>
      <c r="V450" s="38" t="s">
        <v>1028</v>
      </c>
      <c r="W450" s="133" t="s">
        <v>747</v>
      </c>
      <c r="X450" s="134" t="s">
        <v>918</v>
      </c>
      <c r="Y450" s="7"/>
      <c r="Z450" s="326" t="s">
        <v>2480</v>
      </c>
    </row>
    <row r="451" spans="1:26" ht="15" customHeight="1" x14ac:dyDescent="0.2">
      <c r="A451" s="20" t="str">
        <f t="shared" si="6"/>
        <v>貨2軽ADF</v>
      </c>
      <c r="B451" s="20" t="s">
        <v>207</v>
      </c>
      <c r="C451" s="20" t="s">
        <v>206</v>
      </c>
      <c r="D451" s="20" t="s">
        <v>156</v>
      </c>
      <c r="E451" s="20" t="s">
        <v>660</v>
      </c>
      <c r="I451" s="1" t="s">
        <v>399</v>
      </c>
      <c r="T451" s="117" t="s">
        <v>325</v>
      </c>
      <c r="U451" s="132" t="s">
        <v>332</v>
      </c>
      <c r="V451" s="38" t="s">
        <v>1028</v>
      </c>
      <c r="W451" s="133" t="s">
        <v>156</v>
      </c>
      <c r="X451" s="134" t="s">
        <v>660</v>
      </c>
      <c r="Y451" s="7" t="s">
        <v>248</v>
      </c>
      <c r="Z451" s="326" t="s">
        <v>2103</v>
      </c>
    </row>
    <row r="452" spans="1:26" ht="15" customHeight="1" x14ac:dyDescent="0.2">
      <c r="A452" s="20" t="str">
        <f t="shared" si="6"/>
        <v>貨2軽ACF</v>
      </c>
      <c r="B452" s="20" t="s">
        <v>207</v>
      </c>
      <c r="C452" s="20" t="s">
        <v>206</v>
      </c>
      <c r="D452" s="20" t="s">
        <v>156</v>
      </c>
      <c r="E452" s="20" t="s">
        <v>661</v>
      </c>
      <c r="I452" s="1" t="s">
        <v>998</v>
      </c>
      <c r="J452" s="20" t="s">
        <v>1001</v>
      </c>
      <c r="T452" s="117" t="s">
        <v>325</v>
      </c>
      <c r="U452" s="132" t="s">
        <v>332</v>
      </c>
      <c r="V452" s="38" t="s">
        <v>1028</v>
      </c>
      <c r="W452" s="133" t="s">
        <v>156</v>
      </c>
      <c r="X452" s="134" t="s">
        <v>661</v>
      </c>
      <c r="Y452" s="7"/>
      <c r="Z452" s="326" t="s">
        <v>2480</v>
      </c>
    </row>
    <row r="453" spans="1:26" ht="15" customHeight="1" x14ac:dyDescent="0.2">
      <c r="A453" s="20" t="str">
        <f t="shared" ref="A453:A516" si="7">CONCATENATE(C453,E453)</f>
        <v>貨2軽AMF</v>
      </c>
      <c r="B453" s="20" t="s">
        <v>207</v>
      </c>
      <c r="C453" s="20" t="s">
        <v>206</v>
      </c>
      <c r="D453" s="20" t="s">
        <v>156</v>
      </c>
      <c r="E453" t="s">
        <v>1414</v>
      </c>
      <c r="F453"/>
      <c r="G453"/>
      <c r="I453" s="1" t="s">
        <v>1377</v>
      </c>
      <c r="T453" s="117" t="s">
        <v>325</v>
      </c>
      <c r="U453" s="132" t="s">
        <v>332</v>
      </c>
      <c r="V453" s="38" t="s">
        <v>1028</v>
      </c>
      <c r="W453" s="133" t="s">
        <v>156</v>
      </c>
      <c r="X453" s="134" t="s">
        <v>1089</v>
      </c>
      <c r="Y453" s="7"/>
      <c r="Z453" s="326" t="s">
        <v>2481</v>
      </c>
    </row>
    <row r="454" spans="1:26" ht="15" customHeight="1" x14ac:dyDescent="0.2">
      <c r="A454" s="20" t="str">
        <f t="shared" si="7"/>
        <v>貨2軽CCF</v>
      </c>
      <c r="B454" s="20" t="s">
        <v>207</v>
      </c>
      <c r="C454" s="20" t="s">
        <v>206</v>
      </c>
      <c r="D454" s="20" t="s">
        <v>156</v>
      </c>
      <c r="E454" s="20" t="s">
        <v>202</v>
      </c>
      <c r="I454" s="1" t="s">
        <v>998</v>
      </c>
      <c r="J454" s="20" t="s">
        <v>383</v>
      </c>
      <c r="T454" s="117" t="s">
        <v>325</v>
      </c>
      <c r="U454" s="132" t="s">
        <v>332</v>
      </c>
      <c r="V454" s="38" t="s">
        <v>1028</v>
      </c>
      <c r="W454" s="133" t="s">
        <v>156</v>
      </c>
      <c r="X454" s="134" t="s">
        <v>202</v>
      </c>
      <c r="Y454" s="7"/>
      <c r="Z454" s="326" t="s">
        <v>2480</v>
      </c>
    </row>
    <row r="455" spans="1:26" ht="15" customHeight="1" x14ac:dyDescent="0.2">
      <c r="A455" s="20" t="str">
        <f t="shared" si="7"/>
        <v>貨2軽CDF</v>
      </c>
      <c r="B455" s="20" t="s">
        <v>207</v>
      </c>
      <c r="C455" s="20" t="s">
        <v>206</v>
      </c>
      <c r="D455" s="20" t="s">
        <v>156</v>
      </c>
      <c r="E455" s="20" t="s">
        <v>203</v>
      </c>
      <c r="I455" s="1" t="s">
        <v>399</v>
      </c>
      <c r="J455" s="20" t="s">
        <v>1004</v>
      </c>
      <c r="T455" s="117" t="s">
        <v>325</v>
      </c>
      <c r="U455" s="132" t="s">
        <v>332</v>
      </c>
      <c r="V455" s="38" t="s">
        <v>1028</v>
      </c>
      <c r="W455" s="133" t="s">
        <v>156</v>
      </c>
      <c r="X455" s="134" t="s">
        <v>203</v>
      </c>
      <c r="Y455" s="7" t="s">
        <v>248</v>
      </c>
      <c r="Z455" s="326" t="s">
        <v>2489</v>
      </c>
    </row>
    <row r="456" spans="1:26" ht="15" customHeight="1" x14ac:dyDescent="0.2">
      <c r="A456" s="20" t="str">
        <f t="shared" si="7"/>
        <v>貨2軽CMF</v>
      </c>
      <c r="B456" s="20" t="s">
        <v>207</v>
      </c>
      <c r="C456" s="20" t="s">
        <v>206</v>
      </c>
      <c r="D456" s="20" t="s">
        <v>156</v>
      </c>
      <c r="E456" t="s">
        <v>1415</v>
      </c>
      <c r="I456" s="1" t="s">
        <v>1006</v>
      </c>
      <c r="T456" s="117" t="s">
        <v>325</v>
      </c>
      <c r="U456" s="132" t="s">
        <v>332</v>
      </c>
      <c r="V456" s="38" t="s">
        <v>1028</v>
      </c>
      <c r="W456" s="133" t="s">
        <v>156</v>
      </c>
      <c r="X456" s="134" t="s">
        <v>1090</v>
      </c>
      <c r="Y456" s="7"/>
      <c r="Z456" s="326" t="s">
        <v>2481</v>
      </c>
    </row>
    <row r="457" spans="1:26" ht="15" customHeight="1" x14ac:dyDescent="0.2">
      <c r="A457" s="20" t="str">
        <f t="shared" si="7"/>
        <v>貨2軽DCF</v>
      </c>
      <c r="B457" s="20" t="s">
        <v>207</v>
      </c>
      <c r="C457" s="20" t="s">
        <v>206</v>
      </c>
      <c r="D457" s="20" t="s">
        <v>156</v>
      </c>
      <c r="E457" s="20" t="s">
        <v>204</v>
      </c>
      <c r="I457" s="1" t="s">
        <v>998</v>
      </c>
      <c r="J457" s="20" t="s">
        <v>400</v>
      </c>
      <c r="T457" s="117" t="s">
        <v>325</v>
      </c>
      <c r="U457" s="132" t="s">
        <v>332</v>
      </c>
      <c r="V457" s="38" t="s">
        <v>1028</v>
      </c>
      <c r="W457" s="133" t="s">
        <v>156</v>
      </c>
      <c r="X457" s="134" t="s">
        <v>204</v>
      </c>
      <c r="Y457" s="7"/>
      <c r="Z457" s="326" t="s">
        <v>2480</v>
      </c>
    </row>
    <row r="458" spans="1:26" ht="15" customHeight="1" x14ac:dyDescent="0.2">
      <c r="A458" s="20" t="str">
        <f t="shared" si="7"/>
        <v>貨2軽DDF</v>
      </c>
      <c r="B458" s="20" t="s">
        <v>207</v>
      </c>
      <c r="C458" s="20" t="s">
        <v>206</v>
      </c>
      <c r="D458" s="20" t="s">
        <v>156</v>
      </c>
      <c r="E458" s="20" t="s">
        <v>205</v>
      </c>
      <c r="I458" s="1" t="s">
        <v>399</v>
      </c>
      <c r="J458" s="20" t="s">
        <v>1068</v>
      </c>
      <c r="T458" s="117" t="s">
        <v>325</v>
      </c>
      <c r="U458" s="132" t="s">
        <v>332</v>
      </c>
      <c r="V458" s="38" t="s">
        <v>1028</v>
      </c>
      <c r="W458" s="133" t="s">
        <v>156</v>
      </c>
      <c r="X458" s="134" t="s">
        <v>205</v>
      </c>
      <c r="Y458" s="7" t="s">
        <v>248</v>
      </c>
      <c r="Z458" s="326" t="s">
        <v>2489</v>
      </c>
    </row>
    <row r="459" spans="1:26" ht="15" customHeight="1" x14ac:dyDescent="0.2">
      <c r="A459" s="20" t="str">
        <f t="shared" si="7"/>
        <v>貨2軽DMF</v>
      </c>
      <c r="B459" s="20" t="s">
        <v>207</v>
      </c>
      <c r="C459" s="20" t="s">
        <v>206</v>
      </c>
      <c r="D459" s="20" t="s">
        <v>156</v>
      </c>
      <c r="E459" t="s">
        <v>1416</v>
      </c>
      <c r="I459" s="1" t="s">
        <v>1006</v>
      </c>
      <c r="T459" s="117" t="s">
        <v>325</v>
      </c>
      <c r="U459" s="132" t="s">
        <v>332</v>
      </c>
      <c r="V459" s="38" t="s">
        <v>1028</v>
      </c>
      <c r="W459" s="133" t="s">
        <v>156</v>
      </c>
      <c r="X459" s="134" t="s">
        <v>1091</v>
      </c>
      <c r="Y459" s="7"/>
      <c r="Z459" s="326" t="s">
        <v>2481</v>
      </c>
    </row>
    <row r="460" spans="1:26" ht="15" customHeight="1" x14ac:dyDescent="0.2">
      <c r="A460" s="20" t="str">
        <f t="shared" si="7"/>
        <v>貨2軽SDF</v>
      </c>
      <c r="B460" s="20" t="s">
        <v>207</v>
      </c>
      <c r="C460" s="20" t="s">
        <v>206</v>
      </c>
      <c r="D460" t="s">
        <v>405</v>
      </c>
      <c r="E460" t="s">
        <v>612</v>
      </c>
      <c r="I460" s="1" t="s">
        <v>331</v>
      </c>
      <c r="J460"/>
      <c r="T460" s="117" t="s">
        <v>325</v>
      </c>
      <c r="U460" s="132" t="s">
        <v>332</v>
      </c>
      <c r="V460" s="38" t="s">
        <v>1028</v>
      </c>
      <c r="W460" s="133" t="s">
        <v>405</v>
      </c>
      <c r="X460" s="134" t="s">
        <v>612</v>
      </c>
      <c r="Y460" s="7" t="s">
        <v>249</v>
      </c>
      <c r="Z460" s="326" t="s">
        <v>2490</v>
      </c>
    </row>
    <row r="461" spans="1:26" ht="15" customHeight="1" x14ac:dyDescent="0.2">
      <c r="A461" s="20" t="str">
        <f t="shared" si="7"/>
        <v>貨2軽SCF</v>
      </c>
      <c r="B461" s="20" t="s">
        <v>207</v>
      </c>
      <c r="C461" s="20" t="s">
        <v>206</v>
      </c>
      <c r="D461" t="s">
        <v>405</v>
      </c>
      <c r="E461" t="s">
        <v>610</v>
      </c>
      <c r="I461" s="1" t="s">
        <v>998</v>
      </c>
      <c r="J461" t="s">
        <v>1001</v>
      </c>
      <c r="T461" s="117" t="s">
        <v>325</v>
      </c>
      <c r="U461" s="132" t="s">
        <v>332</v>
      </c>
      <c r="V461" s="38" t="s">
        <v>1028</v>
      </c>
      <c r="W461" s="133" t="s">
        <v>405</v>
      </c>
      <c r="X461" s="134" t="s">
        <v>610</v>
      </c>
      <c r="Y461" s="7"/>
      <c r="Z461" s="326" t="s">
        <v>2480</v>
      </c>
    </row>
    <row r="462" spans="1:26" ht="15" customHeight="1" x14ac:dyDescent="0.2">
      <c r="A462" s="20" t="str">
        <f t="shared" si="7"/>
        <v>貨2軽SMF</v>
      </c>
      <c r="B462" s="20" t="s">
        <v>207</v>
      </c>
      <c r="C462" s="20" t="s">
        <v>206</v>
      </c>
      <c r="D462" t="s">
        <v>405</v>
      </c>
      <c r="E462" t="s">
        <v>1417</v>
      </c>
      <c r="I462" s="1" t="s">
        <v>1377</v>
      </c>
      <c r="J462"/>
      <c r="T462" s="117" t="s">
        <v>325</v>
      </c>
      <c r="U462" s="132" t="s">
        <v>332</v>
      </c>
      <c r="V462" s="38" t="s">
        <v>1028</v>
      </c>
      <c r="W462" s="133" t="s">
        <v>405</v>
      </c>
      <c r="X462" s="134" t="s">
        <v>1092</v>
      </c>
      <c r="Y462" s="7"/>
      <c r="Z462" s="326" t="s">
        <v>2481</v>
      </c>
    </row>
    <row r="463" spans="1:26" ht="15" customHeight="1" x14ac:dyDescent="0.2">
      <c r="A463" s="20" t="str">
        <f t="shared" si="7"/>
        <v>貨2軽TDF</v>
      </c>
      <c r="B463" s="20" t="s">
        <v>207</v>
      </c>
      <c r="C463" s="20" t="s">
        <v>206</v>
      </c>
      <c r="D463" t="s">
        <v>405</v>
      </c>
      <c r="E463" t="s">
        <v>312</v>
      </c>
      <c r="I463" s="1" t="s">
        <v>331</v>
      </c>
      <c r="J463" t="s">
        <v>77</v>
      </c>
      <c r="T463" s="117" t="s">
        <v>325</v>
      </c>
      <c r="U463" s="132" t="s">
        <v>332</v>
      </c>
      <c r="V463" s="38" t="s">
        <v>1028</v>
      </c>
      <c r="W463" s="133" t="s">
        <v>405</v>
      </c>
      <c r="X463" s="134" t="s">
        <v>312</v>
      </c>
      <c r="Y463" s="7" t="s">
        <v>249</v>
      </c>
      <c r="Z463" s="326" t="s">
        <v>2491</v>
      </c>
    </row>
    <row r="464" spans="1:26" ht="15" customHeight="1" x14ac:dyDescent="0.2">
      <c r="A464" s="20" t="str">
        <f t="shared" si="7"/>
        <v>貨2軽TCF</v>
      </c>
      <c r="B464" s="20" t="s">
        <v>207</v>
      </c>
      <c r="C464" s="20" t="s">
        <v>206</v>
      </c>
      <c r="D464" t="s">
        <v>405</v>
      </c>
      <c r="E464" t="s">
        <v>310</v>
      </c>
      <c r="I464" s="1" t="s">
        <v>998</v>
      </c>
      <c r="J464" t="s">
        <v>401</v>
      </c>
      <c r="T464" s="117" t="s">
        <v>325</v>
      </c>
      <c r="U464" s="132" t="s">
        <v>332</v>
      </c>
      <c r="V464" s="38" t="s">
        <v>1028</v>
      </c>
      <c r="W464" s="133" t="s">
        <v>405</v>
      </c>
      <c r="X464" s="134" t="s">
        <v>310</v>
      </c>
      <c r="Y464" s="7"/>
      <c r="Z464" s="326" t="s">
        <v>2480</v>
      </c>
    </row>
    <row r="465" spans="1:26" ht="15" customHeight="1" x14ac:dyDescent="0.2">
      <c r="A465" s="20" t="str">
        <f t="shared" si="7"/>
        <v>貨2軽TMF</v>
      </c>
      <c r="B465" s="20" t="s">
        <v>207</v>
      </c>
      <c r="C465" s="20" t="s">
        <v>206</v>
      </c>
      <c r="D465" t="s">
        <v>405</v>
      </c>
      <c r="E465" t="s">
        <v>1418</v>
      </c>
      <c r="I465" s="1" t="s">
        <v>1377</v>
      </c>
      <c r="J465"/>
      <c r="T465" s="117" t="s">
        <v>325</v>
      </c>
      <c r="U465" s="132" t="s">
        <v>332</v>
      </c>
      <c r="V465" s="38" t="s">
        <v>1028</v>
      </c>
      <c r="W465" s="133" t="s">
        <v>405</v>
      </c>
      <c r="X465" s="134" t="s">
        <v>1093</v>
      </c>
      <c r="Y465" s="7"/>
      <c r="Z465" s="326" t="s">
        <v>2481</v>
      </c>
    </row>
    <row r="466" spans="1:26" ht="15" customHeight="1" x14ac:dyDescent="0.2">
      <c r="A466" s="20" t="str">
        <f t="shared" si="7"/>
        <v>貨2軽3DF</v>
      </c>
      <c r="B466" s="20" t="s">
        <v>207</v>
      </c>
      <c r="C466" s="20" t="s">
        <v>206</v>
      </c>
      <c r="D466" t="s">
        <v>1341</v>
      </c>
      <c r="E466" t="s">
        <v>1419</v>
      </c>
      <c r="I466" s="1" t="s">
        <v>1076</v>
      </c>
      <c r="J466"/>
      <c r="T466" s="117" t="s">
        <v>325</v>
      </c>
      <c r="U466" s="132" t="s">
        <v>332</v>
      </c>
      <c r="V466" s="38" t="s">
        <v>1028</v>
      </c>
      <c r="W466" s="133" t="s">
        <v>1013</v>
      </c>
      <c r="X466" s="134" t="s">
        <v>1094</v>
      </c>
      <c r="Y466" s="7" t="s">
        <v>1420</v>
      </c>
      <c r="Z466" s="147" t="s">
        <v>2492</v>
      </c>
    </row>
    <row r="467" spans="1:26" ht="15" customHeight="1" x14ac:dyDescent="0.2">
      <c r="A467" s="20" t="str">
        <f t="shared" si="7"/>
        <v>貨2軽3CF</v>
      </c>
      <c r="B467" s="20" t="s">
        <v>207</v>
      </c>
      <c r="C467" s="20" t="s">
        <v>206</v>
      </c>
      <c r="D467" t="s">
        <v>1341</v>
      </c>
      <c r="E467" t="s">
        <v>1421</v>
      </c>
      <c r="I467" s="1" t="s">
        <v>998</v>
      </c>
      <c r="J467"/>
      <c r="T467" s="117" t="s">
        <v>325</v>
      </c>
      <c r="U467" s="132" t="s">
        <v>332</v>
      </c>
      <c r="V467" s="38" t="s">
        <v>1028</v>
      </c>
      <c r="W467" s="133" t="s">
        <v>1013</v>
      </c>
      <c r="X467" s="134" t="s">
        <v>1095</v>
      </c>
      <c r="Y467" s="7"/>
      <c r="Z467" s="326" t="s">
        <v>2480</v>
      </c>
    </row>
    <row r="468" spans="1:26" ht="15" customHeight="1" x14ac:dyDescent="0.2">
      <c r="A468" s="20" t="str">
        <f t="shared" si="7"/>
        <v>貨2軽3MF</v>
      </c>
      <c r="B468" s="20" t="s">
        <v>207</v>
      </c>
      <c r="C468" s="20" t="s">
        <v>206</v>
      </c>
      <c r="D468" t="s">
        <v>1013</v>
      </c>
      <c r="E468" t="s">
        <v>1422</v>
      </c>
      <c r="I468" s="1" t="s">
        <v>1006</v>
      </c>
      <c r="J468"/>
      <c r="T468" s="117" t="s">
        <v>325</v>
      </c>
      <c r="U468" s="132" t="s">
        <v>332</v>
      </c>
      <c r="V468" s="38" t="s">
        <v>1028</v>
      </c>
      <c r="W468" s="133" t="s">
        <v>1013</v>
      </c>
      <c r="X468" s="134" t="s">
        <v>1096</v>
      </c>
      <c r="Y468" s="7"/>
      <c r="Z468" s="326" t="s">
        <v>2481</v>
      </c>
    </row>
    <row r="469" spans="1:26" ht="15" customHeight="1" x14ac:dyDescent="0.2">
      <c r="A469" s="20" t="str">
        <f t="shared" si="7"/>
        <v>貨2軽4DF</v>
      </c>
      <c r="B469" s="20" t="s">
        <v>207</v>
      </c>
      <c r="C469" s="20" t="s">
        <v>206</v>
      </c>
      <c r="D469" t="s">
        <v>1013</v>
      </c>
      <c r="E469" t="s">
        <v>1423</v>
      </c>
      <c r="I469" s="1" t="s">
        <v>1076</v>
      </c>
      <c r="J469"/>
      <c r="T469" s="117" t="s">
        <v>325</v>
      </c>
      <c r="U469" s="132" t="s">
        <v>332</v>
      </c>
      <c r="V469" s="38" t="s">
        <v>1028</v>
      </c>
      <c r="W469" s="133" t="s">
        <v>1013</v>
      </c>
      <c r="X469" s="134" t="s">
        <v>1097</v>
      </c>
      <c r="Y469" s="7" t="s">
        <v>1420</v>
      </c>
      <c r="Z469" s="147" t="s">
        <v>2492</v>
      </c>
    </row>
    <row r="470" spans="1:26" ht="15" customHeight="1" x14ac:dyDescent="0.2">
      <c r="A470" s="20" t="str">
        <f t="shared" si="7"/>
        <v>貨2軽4CF</v>
      </c>
      <c r="B470" s="20" t="s">
        <v>207</v>
      </c>
      <c r="C470" s="20" t="s">
        <v>206</v>
      </c>
      <c r="D470" t="s">
        <v>1013</v>
      </c>
      <c r="E470" t="s">
        <v>1424</v>
      </c>
      <c r="I470" s="1" t="s">
        <v>998</v>
      </c>
      <c r="J470"/>
      <c r="T470" s="117" t="s">
        <v>325</v>
      </c>
      <c r="U470" s="132" t="s">
        <v>332</v>
      </c>
      <c r="V470" s="38" t="s">
        <v>1028</v>
      </c>
      <c r="W470" s="133" t="s">
        <v>1013</v>
      </c>
      <c r="X470" s="134" t="s">
        <v>1098</v>
      </c>
      <c r="Y470" s="7"/>
      <c r="Z470" s="326" t="s">
        <v>2480</v>
      </c>
    </row>
    <row r="471" spans="1:26" ht="15" customHeight="1" x14ac:dyDescent="0.2">
      <c r="A471" s="20" t="str">
        <f t="shared" si="7"/>
        <v>貨2軽4MF</v>
      </c>
      <c r="B471" s="20" t="s">
        <v>207</v>
      </c>
      <c r="C471" s="20" t="s">
        <v>206</v>
      </c>
      <c r="D471" t="s">
        <v>1013</v>
      </c>
      <c r="E471" t="s">
        <v>1425</v>
      </c>
      <c r="I471" s="1" t="s">
        <v>1006</v>
      </c>
      <c r="J471"/>
      <c r="T471" s="117" t="s">
        <v>325</v>
      </c>
      <c r="U471" s="132" t="s">
        <v>332</v>
      </c>
      <c r="V471" s="38" t="s">
        <v>1028</v>
      </c>
      <c r="W471" s="133" t="s">
        <v>1013</v>
      </c>
      <c r="X471" s="134" t="s">
        <v>1099</v>
      </c>
      <c r="Y471" s="7"/>
      <c r="Z471" s="326" t="s">
        <v>2481</v>
      </c>
    </row>
    <row r="472" spans="1:26" ht="15" customHeight="1" x14ac:dyDescent="0.2">
      <c r="A472" s="20" t="str">
        <f t="shared" si="7"/>
        <v>貨2軽5DF</v>
      </c>
      <c r="B472" s="20" t="s">
        <v>207</v>
      </c>
      <c r="C472" s="20" t="s">
        <v>206</v>
      </c>
      <c r="D472" t="s">
        <v>1013</v>
      </c>
      <c r="E472" t="s">
        <v>1426</v>
      </c>
      <c r="I472" s="1" t="s">
        <v>1076</v>
      </c>
      <c r="J472"/>
      <c r="T472" s="117" t="s">
        <v>325</v>
      </c>
      <c r="U472" s="132" t="s">
        <v>332</v>
      </c>
      <c r="V472" s="38" t="s">
        <v>1028</v>
      </c>
      <c r="W472" s="133" t="s">
        <v>1013</v>
      </c>
      <c r="X472" s="134" t="s">
        <v>1100</v>
      </c>
      <c r="Y472" s="7" t="s">
        <v>1420</v>
      </c>
      <c r="Z472" s="147" t="s">
        <v>2492</v>
      </c>
    </row>
    <row r="473" spans="1:26" ht="15" customHeight="1" x14ac:dyDescent="0.2">
      <c r="A473" s="20" t="str">
        <f t="shared" si="7"/>
        <v>貨2軽5CF</v>
      </c>
      <c r="B473" s="20" t="s">
        <v>207</v>
      </c>
      <c r="C473" s="20" t="s">
        <v>206</v>
      </c>
      <c r="D473" t="s">
        <v>1013</v>
      </c>
      <c r="E473" t="s">
        <v>1427</v>
      </c>
      <c r="I473" s="1" t="s">
        <v>998</v>
      </c>
      <c r="J473"/>
      <c r="T473" s="117" t="s">
        <v>325</v>
      </c>
      <c r="U473" s="132" t="s">
        <v>332</v>
      </c>
      <c r="V473" s="38" t="s">
        <v>1028</v>
      </c>
      <c r="W473" s="133" t="s">
        <v>1013</v>
      </c>
      <c r="X473" s="134" t="s">
        <v>1101</v>
      </c>
      <c r="Y473" s="7"/>
      <c r="Z473" s="326" t="s">
        <v>2480</v>
      </c>
    </row>
    <row r="474" spans="1:26" ht="15" customHeight="1" x14ac:dyDescent="0.2">
      <c r="A474" s="20" t="str">
        <f t="shared" si="7"/>
        <v>貨2軽5MF</v>
      </c>
      <c r="B474" s="20" t="s">
        <v>207</v>
      </c>
      <c r="C474" s="20" t="s">
        <v>206</v>
      </c>
      <c r="D474" t="s">
        <v>1013</v>
      </c>
      <c r="E474" t="s">
        <v>1428</v>
      </c>
      <c r="I474" s="1" t="s">
        <v>1006</v>
      </c>
      <c r="J474"/>
      <c r="T474" s="117" t="s">
        <v>325</v>
      </c>
      <c r="U474" s="132" t="s">
        <v>332</v>
      </c>
      <c r="V474" s="38" t="s">
        <v>1028</v>
      </c>
      <c r="W474" s="133" t="s">
        <v>1013</v>
      </c>
      <c r="X474" s="134" t="s">
        <v>1102</v>
      </c>
      <c r="Y474" s="7"/>
      <c r="Z474" s="326" t="s">
        <v>2481</v>
      </c>
    </row>
    <row r="475" spans="1:26" ht="15" customHeight="1" x14ac:dyDescent="0.2">
      <c r="A475" s="20" t="str">
        <f t="shared" si="7"/>
        <v>貨2軽6DF</v>
      </c>
      <c r="B475" s="20" t="s">
        <v>207</v>
      </c>
      <c r="C475" s="20" t="s">
        <v>206</v>
      </c>
      <c r="D475" t="s">
        <v>1013</v>
      </c>
      <c r="E475" t="s">
        <v>1429</v>
      </c>
      <c r="I475" s="1" t="s">
        <v>1076</v>
      </c>
      <c r="J475"/>
      <c r="T475" s="117" t="s">
        <v>325</v>
      </c>
      <c r="U475" s="132" t="s">
        <v>332</v>
      </c>
      <c r="V475" s="38" t="s">
        <v>1028</v>
      </c>
      <c r="W475" s="133" t="s">
        <v>1013</v>
      </c>
      <c r="X475" s="134" t="s">
        <v>1103</v>
      </c>
      <c r="Y475" s="7" t="s">
        <v>1420</v>
      </c>
      <c r="Z475" s="147" t="s">
        <v>2492</v>
      </c>
    </row>
    <row r="476" spans="1:26" ht="15" customHeight="1" x14ac:dyDescent="0.2">
      <c r="A476" s="20" t="str">
        <f t="shared" si="7"/>
        <v>貨2軽6CF</v>
      </c>
      <c r="B476" s="20" t="s">
        <v>207</v>
      </c>
      <c r="C476" s="20" t="s">
        <v>206</v>
      </c>
      <c r="D476" t="s">
        <v>1013</v>
      </c>
      <c r="E476" t="s">
        <v>1430</v>
      </c>
      <c r="I476" s="1" t="s">
        <v>998</v>
      </c>
      <c r="J476"/>
      <c r="T476" s="117" t="s">
        <v>325</v>
      </c>
      <c r="U476" s="132" t="s">
        <v>332</v>
      </c>
      <c r="V476" s="38" t="s">
        <v>1028</v>
      </c>
      <c r="W476" s="133" t="s">
        <v>1013</v>
      </c>
      <c r="X476" s="134" t="s">
        <v>1104</v>
      </c>
      <c r="Y476" s="7"/>
      <c r="Z476" s="326" t="s">
        <v>2480</v>
      </c>
    </row>
    <row r="477" spans="1:26" ht="15" customHeight="1" x14ac:dyDescent="0.2">
      <c r="A477" s="20" t="str">
        <f t="shared" si="7"/>
        <v>貨2軽6MF</v>
      </c>
      <c r="B477" s="20" t="s">
        <v>207</v>
      </c>
      <c r="C477" s="20" t="s">
        <v>206</v>
      </c>
      <c r="D477" t="s">
        <v>1013</v>
      </c>
      <c r="E477" t="s">
        <v>1431</v>
      </c>
      <c r="I477" s="1" t="s">
        <v>1006</v>
      </c>
      <c r="J477"/>
      <c r="T477" s="117" t="s">
        <v>325</v>
      </c>
      <c r="U477" s="132" t="s">
        <v>332</v>
      </c>
      <c r="V477" s="38" t="s">
        <v>1028</v>
      </c>
      <c r="W477" s="133" t="s">
        <v>1013</v>
      </c>
      <c r="X477" s="134" t="s">
        <v>1105</v>
      </c>
      <c r="Y477" s="7"/>
      <c r="Z477" s="326" t="s">
        <v>2481</v>
      </c>
    </row>
    <row r="478" spans="1:26" ht="15" customHeight="1" x14ac:dyDescent="0.2">
      <c r="A478" s="20" t="str">
        <f t="shared" si="7"/>
        <v>貨3軽-</v>
      </c>
      <c r="B478" s="20" t="s">
        <v>221</v>
      </c>
      <c r="C478" s="20" t="s">
        <v>220</v>
      </c>
      <c r="D478" t="s">
        <v>633</v>
      </c>
      <c r="E478" t="s">
        <v>632</v>
      </c>
      <c r="I478" s="1" t="s">
        <v>151</v>
      </c>
      <c r="T478" s="117" t="s">
        <v>325</v>
      </c>
      <c r="U478" s="132" t="s">
        <v>332</v>
      </c>
      <c r="V478" s="38" t="s">
        <v>1054</v>
      </c>
      <c r="W478" s="133" t="s">
        <v>633</v>
      </c>
      <c r="X478" s="134" t="s">
        <v>632</v>
      </c>
      <c r="Y478" s="7"/>
      <c r="Z478" s="147" t="s">
        <v>2488</v>
      </c>
    </row>
    <row r="479" spans="1:26" ht="15" customHeight="1" x14ac:dyDescent="0.2">
      <c r="A479" s="20" t="str">
        <f t="shared" si="7"/>
        <v>貨3軽K</v>
      </c>
      <c r="B479" s="20" t="s">
        <v>221</v>
      </c>
      <c r="C479" s="20" t="s">
        <v>220</v>
      </c>
      <c r="D479" t="s">
        <v>636</v>
      </c>
      <c r="E479" t="s">
        <v>733</v>
      </c>
      <c r="I479" s="1" t="s">
        <v>151</v>
      </c>
      <c r="J479"/>
      <c r="T479" s="117" t="s">
        <v>325</v>
      </c>
      <c r="U479" s="132" t="s">
        <v>332</v>
      </c>
      <c r="V479" s="38" t="s">
        <v>1054</v>
      </c>
      <c r="W479" s="133" t="s">
        <v>636</v>
      </c>
      <c r="X479" s="134" t="s">
        <v>733</v>
      </c>
      <c r="Y479" s="7"/>
      <c r="Z479" s="147" t="s">
        <v>2488</v>
      </c>
    </row>
    <row r="480" spans="1:26" ht="15" customHeight="1" x14ac:dyDescent="0.2">
      <c r="A480" s="20" t="str">
        <f t="shared" si="7"/>
        <v>貨3軽N</v>
      </c>
      <c r="B480" s="20" t="s">
        <v>221</v>
      </c>
      <c r="C480" s="20" t="s">
        <v>220</v>
      </c>
      <c r="D480" t="s">
        <v>735</v>
      </c>
      <c r="E480" t="s">
        <v>859</v>
      </c>
      <c r="I480" s="1" t="s">
        <v>151</v>
      </c>
      <c r="J480"/>
      <c r="T480" s="117" t="s">
        <v>325</v>
      </c>
      <c r="U480" s="132" t="s">
        <v>332</v>
      </c>
      <c r="V480" s="38" t="s">
        <v>1054</v>
      </c>
      <c r="W480" s="133" t="s">
        <v>735</v>
      </c>
      <c r="X480" s="134" t="s">
        <v>859</v>
      </c>
      <c r="Y480" s="7"/>
      <c r="Z480" s="147" t="s">
        <v>2488</v>
      </c>
    </row>
    <row r="481" spans="1:26" ht="15" customHeight="1" x14ac:dyDescent="0.2">
      <c r="A481" s="20" t="str">
        <f t="shared" si="7"/>
        <v>貨3軽P</v>
      </c>
      <c r="B481" s="20" t="s">
        <v>221</v>
      </c>
      <c r="C481" s="20" t="s">
        <v>220</v>
      </c>
      <c r="D481" t="s">
        <v>735</v>
      </c>
      <c r="E481" t="s">
        <v>860</v>
      </c>
      <c r="I481" s="1" t="s">
        <v>151</v>
      </c>
      <c r="J481"/>
      <c r="T481" s="117" t="s">
        <v>325</v>
      </c>
      <c r="U481" s="132" t="s">
        <v>332</v>
      </c>
      <c r="V481" s="38" t="s">
        <v>1054</v>
      </c>
      <c r="W481" s="133" t="s">
        <v>735</v>
      </c>
      <c r="X481" s="134" t="s">
        <v>860</v>
      </c>
      <c r="Y481" s="7"/>
      <c r="Z481" s="147" t="s">
        <v>2488</v>
      </c>
    </row>
    <row r="482" spans="1:26" ht="15" customHeight="1" x14ac:dyDescent="0.2">
      <c r="A482" s="20" t="str">
        <f t="shared" si="7"/>
        <v>貨3軽S</v>
      </c>
      <c r="B482" s="20" t="s">
        <v>221</v>
      </c>
      <c r="C482" s="20" t="s">
        <v>220</v>
      </c>
      <c r="D482" t="s">
        <v>749</v>
      </c>
      <c r="E482" t="s">
        <v>739</v>
      </c>
      <c r="I482" s="1" t="s">
        <v>151</v>
      </c>
      <c r="J482"/>
      <c r="T482" s="117" t="s">
        <v>325</v>
      </c>
      <c r="U482" s="132" t="s">
        <v>332</v>
      </c>
      <c r="V482" s="38" t="s">
        <v>1054</v>
      </c>
      <c r="W482" s="133" t="s">
        <v>749</v>
      </c>
      <c r="X482" s="134" t="s">
        <v>739</v>
      </c>
      <c r="Y482" s="7"/>
      <c r="Z482" s="147" t="s">
        <v>2488</v>
      </c>
    </row>
    <row r="483" spans="1:26" ht="15" customHeight="1" x14ac:dyDescent="0.2">
      <c r="A483" s="20" t="str">
        <f t="shared" si="7"/>
        <v>貨3軽U</v>
      </c>
      <c r="B483" s="20" t="s">
        <v>221</v>
      </c>
      <c r="C483" s="20" t="s">
        <v>220</v>
      </c>
      <c r="D483" t="s">
        <v>749</v>
      </c>
      <c r="E483" t="s">
        <v>882</v>
      </c>
      <c r="I483" s="1" t="s">
        <v>151</v>
      </c>
      <c r="J483"/>
      <c r="T483" s="117" t="s">
        <v>325</v>
      </c>
      <c r="U483" s="132" t="s">
        <v>332</v>
      </c>
      <c r="V483" s="38" t="s">
        <v>1054</v>
      </c>
      <c r="W483" s="133" t="s">
        <v>749</v>
      </c>
      <c r="X483" s="134" t="s">
        <v>882</v>
      </c>
      <c r="Y483" s="7"/>
      <c r="Z483" s="147" t="s">
        <v>2488</v>
      </c>
    </row>
    <row r="484" spans="1:26" ht="15" customHeight="1" x14ac:dyDescent="0.2">
      <c r="A484" s="20" t="str">
        <f t="shared" si="7"/>
        <v>貨3軽KC</v>
      </c>
      <c r="B484" s="20" t="s">
        <v>221</v>
      </c>
      <c r="C484" s="20" t="s">
        <v>220</v>
      </c>
      <c r="D484" t="s">
        <v>760</v>
      </c>
      <c r="E484" t="s">
        <v>750</v>
      </c>
      <c r="I484" s="1" t="s">
        <v>151</v>
      </c>
      <c r="J484"/>
      <c r="T484" s="117" t="s">
        <v>325</v>
      </c>
      <c r="U484" s="132" t="s">
        <v>332</v>
      </c>
      <c r="V484" s="38" t="s">
        <v>1054</v>
      </c>
      <c r="W484" s="133" t="s">
        <v>760</v>
      </c>
      <c r="X484" s="134" t="s">
        <v>750</v>
      </c>
      <c r="Y484" s="7"/>
      <c r="Z484" s="147" t="s">
        <v>2488</v>
      </c>
    </row>
    <row r="485" spans="1:26" ht="15" customHeight="1" x14ac:dyDescent="0.2">
      <c r="A485" s="20" t="str">
        <f t="shared" si="7"/>
        <v>貨3軽KG</v>
      </c>
      <c r="B485" s="20" t="s">
        <v>221</v>
      </c>
      <c r="C485" s="20" t="s">
        <v>220</v>
      </c>
      <c r="D485" t="s">
        <v>193</v>
      </c>
      <c r="E485" t="s">
        <v>843</v>
      </c>
      <c r="I485" s="1" t="s">
        <v>151</v>
      </c>
      <c r="J485"/>
      <c r="T485" s="117" t="s">
        <v>325</v>
      </c>
      <c r="U485" s="132" t="s">
        <v>332</v>
      </c>
      <c r="V485" s="38" t="s">
        <v>1054</v>
      </c>
      <c r="W485" s="133" t="s">
        <v>193</v>
      </c>
      <c r="X485" s="134" t="s">
        <v>843</v>
      </c>
      <c r="Y485" s="7"/>
      <c r="Z485" s="147" t="s">
        <v>2488</v>
      </c>
    </row>
    <row r="486" spans="1:26" ht="15" customHeight="1" x14ac:dyDescent="0.2">
      <c r="A486" s="20" t="str">
        <f t="shared" si="7"/>
        <v>貨3軽HC</v>
      </c>
      <c r="B486" s="20" t="s">
        <v>221</v>
      </c>
      <c r="C486" s="20" t="s">
        <v>220</v>
      </c>
      <c r="D486" t="s">
        <v>193</v>
      </c>
      <c r="E486" t="s">
        <v>830</v>
      </c>
      <c r="I486" s="1" t="s">
        <v>998</v>
      </c>
      <c r="J486" t="s">
        <v>1001</v>
      </c>
      <c r="T486" s="117" t="s">
        <v>325</v>
      </c>
      <c r="U486" s="132" t="s">
        <v>332</v>
      </c>
      <c r="V486" s="38" t="s">
        <v>1054</v>
      </c>
      <c r="W486" s="133" t="s">
        <v>193</v>
      </c>
      <c r="X486" s="134" t="s">
        <v>830</v>
      </c>
      <c r="Y486" s="7"/>
      <c r="Z486" s="326" t="s">
        <v>2480</v>
      </c>
    </row>
    <row r="487" spans="1:26" ht="15" customHeight="1" x14ac:dyDescent="0.2">
      <c r="A487" s="20" t="str">
        <f t="shared" si="7"/>
        <v>貨3軽DG</v>
      </c>
      <c r="B487" s="20" t="s">
        <v>207</v>
      </c>
      <c r="C487" s="20" t="s">
        <v>220</v>
      </c>
      <c r="D487" t="s">
        <v>193</v>
      </c>
      <c r="E487" t="s">
        <v>662</v>
      </c>
      <c r="I487" s="1" t="s">
        <v>151</v>
      </c>
      <c r="J487" t="s">
        <v>1002</v>
      </c>
      <c r="T487" s="117" t="s">
        <v>325</v>
      </c>
      <c r="U487" s="132" t="s">
        <v>332</v>
      </c>
      <c r="V487" s="38" t="s">
        <v>1054</v>
      </c>
      <c r="W487" s="133" t="s">
        <v>193</v>
      </c>
      <c r="X487" s="134" t="s">
        <v>662</v>
      </c>
      <c r="Y487" s="7"/>
      <c r="Z487" s="326" t="s">
        <v>2116</v>
      </c>
    </row>
    <row r="488" spans="1:26" ht="15" customHeight="1" x14ac:dyDescent="0.2">
      <c r="A488" s="20" t="str">
        <f t="shared" si="7"/>
        <v>貨3軽WG</v>
      </c>
      <c r="B488" s="20" t="s">
        <v>207</v>
      </c>
      <c r="C488" s="20" t="s">
        <v>220</v>
      </c>
      <c r="D488" t="s">
        <v>193</v>
      </c>
      <c r="E488" t="s">
        <v>663</v>
      </c>
      <c r="I488" s="1" t="s">
        <v>998</v>
      </c>
      <c r="J488" t="s">
        <v>381</v>
      </c>
      <c r="T488" s="117" t="s">
        <v>325</v>
      </c>
      <c r="U488" s="132" t="s">
        <v>332</v>
      </c>
      <c r="V488" s="38" t="s">
        <v>1054</v>
      </c>
      <c r="W488" s="133" t="s">
        <v>193</v>
      </c>
      <c r="X488" s="134" t="s">
        <v>663</v>
      </c>
      <c r="Y488" s="7"/>
      <c r="Z488" s="326" t="s">
        <v>2480</v>
      </c>
    </row>
    <row r="489" spans="1:26" ht="15" customHeight="1" x14ac:dyDescent="0.2">
      <c r="A489" s="20" t="str">
        <f t="shared" si="7"/>
        <v>貨3軽DH</v>
      </c>
      <c r="B489" s="20" t="s">
        <v>207</v>
      </c>
      <c r="C489" s="20" t="s">
        <v>220</v>
      </c>
      <c r="D489" s="20" t="s">
        <v>193</v>
      </c>
      <c r="E489" s="20" t="s">
        <v>664</v>
      </c>
      <c r="I489" s="1" t="s">
        <v>151</v>
      </c>
      <c r="J489" s="20" t="s">
        <v>1003</v>
      </c>
      <c r="T489" s="117" t="s">
        <v>325</v>
      </c>
      <c r="U489" s="132" t="s">
        <v>332</v>
      </c>
      <c r="V489" s="38" t="s">
        <v>1054</v>
      </c>
      <c r="W489" s="133" t="s">
        <v>193</v>
      </c>
      <c r="X489" s="134" t="s">
        <v>664</v>
      </c>
      <c r="Y489" s="7"/>
      <c r="Z489" s="326" t="s">
        <v>2116</v>
      </c>
    </row>
    <row r="490" spans="1:26" ht="15" customHeight="1" x14ac:dyDescent="0.2">
      <c r="A490" s="20" t="str">
        <f t="shared" si="7"/>
        <v>貨3軽WH</v>
      </c>
      <c r="B490" s="20" t="s">
        <v>207</v>
      </c>
      <c r="C490" s="20" t="s">
        <v>220</v>
      </c>
      <c r="D490" s="20" t="s">
        <v>193</v>
      </c>
      <c r="E490" s="20" t="s">
        <v>665</v>
      </c>
      <c r="I490" s="1" t="s">
        <v>998</v>
      </c>
      <c r="J490" s="20" t="s">
        <v>382</v>
      </c>
      <c r="T490" s="117" t="s">
        <v>325</v>
      </c>
      <c r="U490" s="132" t="s">
        <v>332</v>
      </c>
      <c r="V490" s="38" t="s">
        <v>1054</v>
      </c>
      <c r="W490" s="133" t="s">
        <v>193</v>
      </c>
      <c r="X490" s="134" t="s">
        <v>665</v>
      </c>
      <c r="Y490" s="7"/>
      <c r="Z490" s="326" t="s">
        <v>2480</v>
      </c>
    </row>
    <row r="491" spans="1:26" ht="15" customHeight="1" x14ac:dyDescent="0.2">
      <c r="A491" s="20" t="str">
        <f t="shared" si="7"/>
        <v>貨3軽DJ</v>
      </c>
      <c r="B491" s="20" t="s">
        <v>207</v>
      </c>
      <c r="C491" s="20" t="s">
        <v>220</v>
      </c>
      <c r="D491" s="20" t="s">
        <v>193</v>
      </c>
      <c r="E491" s="20" t="s">
        <v>666</v>
      </c>
      <c r="I491" s="1" t="s">
        <v>151</v>
      </c>
      <c r="J491" s="20" t="s">
        <v>1004</v>
      </c>
      <c r="T491" s="117" t="s">
        <v>325</v>
      </c>
      <c r="U491" s="132" t="s">
        <v>332</v>
      </c>
      <c r="V491" s="38" t="s">
        <v>1054</v>
      </c>
      <c r="W491" s="133" t="s">
        <v>193</v>
      </c>
      <c r="X491" s="134" t="s">
        <v>666</v>
      </c>
      <c r="Y491" s="7"/>
      <c r="Z491" s="326" t="s">
        <v>2116</v>
      </c>
    </row>
    <row r="492" spans="1:26" ht="15" customHeight="1" x14ac:dyDescent="0.2">
      <c r="A492" s="20" t="str">
        <f t="shared" si="7"/>
        <v>貨3軽WJ</v>
      </c>
      <c r="B492" s="20" t="s">
        <v>207</v>
      </c>
      <c r="C492" s="20" t="s">
        <v>220</v>
      </c>
      <c r="D492" s="20" t="s">
        <v>193</v>
      </c>
      <c r="E492" s="20" t="s">
        <v>667</v>
      </c>
      <c r="I492" s="1" t="s">
        <v>998</v>
      </c>
      <c r="J492" s="20" t="s">
        <v>383</v>
      </c>
      <c r="T492" s="117" t="s">
        <v>325</v>
      </c>
      <c r="U492" s="132" t="s">
        <v>332</v>
      </c>
      <c r="V492" s="38" t="s">
        <v>1054</v>
      </c>
      <c r="W492" s="133" t="s">
        <v>193</v>
      </c>
      <c r="X492" s="134" t="s">
        <v>667</v>
      </c>
      <c r="Y492" s="7"/>
      <c r="Z492" s="326" t="s">
        <v>2480</v>
      </c>
    </row>
    <row r="493" spans="1:26" ht="15" customHeight="1" x14ac:dyDescent="0.2">
      <c r="A493" s="20" t="str">
        <f t="shared" si="7"/>
        <v>貨3軽KR</v>
      </c>
      <c r="B493" s="20" t="s">
        <v>221</v>
      </c>
      <c r="C493" s="20" t="s">
        <v>220</v>
      </c>
      <c r="D493" s="20" t="s">
        <v>747</v>
      </c>
      <c r="E493" s="20" t="s">
        <v>852</v>
      </c>
      <c r="I493" s="1" t="s">
        <v>151</v>
      </c>
      <c r="T493" s="117" t="s">
        <v>325</v>
      </c>
      <c r="U493" s="132" t="s">
        <v>332</v>
      </c>
      <c r="V493" s="38" t="s">
        <v>1054</v>
      </c>
      <c r="W493" s="133" t="s">
        <v>747</v>
      </c>
      <c r="X493" s="134" t="s">
        <v>852</v>
      </c>
      <c r="Y493" s="7"/>
      <c r="Z493" s="147" t="s">
        <v>2488</v>
      </c>
    </row>
    <row r="494" spans="1:26" ht="15" customHeight="1" x14ac:dyDescent="0.2">
      <c r="A494" s="20" t="str">
        <f t="shared" si="7"/>
        <v>貨3軽HY</v>
      </c>
      <c r="B494" s="20" t="s">
        <v>221</v>
      </c>
      <c r="C494" s="20" t="s">
        <v>220</v>
      </c>
      <c r="D494" s="20" t="s">
        <v>747</v>
      </c>
      <c r="E494" s="20" t="s">
        <v>839</v>
      </c>
      <c r="I494" s="1" t="s">
        <v>998</v>
      </c>
      <c r="J494" s="20" t="s">
        <v>1001</v>
      </c>
      <c r="T494" s="117" t="s">
        <v>325</v>
      </c>
      <c r="U494" s="132" t="s">
        <v>332</v>
      </c>
      <c r="V494" s="38" t="s">
        <v>1054</v>
      </c>
      <c r="W494" s="133" t="s">
        <v>747</v>
      </c>
      <c r="X494" s="134" t="s">
        <v>839</v>
      </c>
      <c r="Y494" s="7"/>
      <c r="Z494" s="326" t="s">
        <v>2480</v>
      </c>
    </row>
    <row r="495" spans="1:26" ht="15" customHeight="1" x14ac:dyDescent="0.2">
      <c r="A495" s="20" t="str">
        <f t="shared" si="7"/>
        <v>貨3軽TK</v>
      </c>
      <c r="B495" s="20" t="s">
        <v>221</v>
      </c>
      <c r="C495" s="20" t="s">
        <v>220</v>
      </c>
      <c r="D495" s="20" t="s">
        <v>747</v>
      </c>
      <c r="E495" s="20" t="s">
        <v>879</v>
      </c>
      <c r="I495" s="1" t="s">
        <v>151</v>
      </c>
      <c r="J495" s="20" t="s">
        <v>1002</v>
      </c>
      <c r="T495" s="117" t="s">
        <v>325</v>
      </c>
      <c r="U495" s="132" t="s">
        <v>332</v>
      </c>
      <c r="V495" s="38" t="s">
        <v>1054</v>
      </c>
      <c r="W495" s="133" t="s">
        <v>747</v>
      </c>
      <c r="X495" s="134" t="s">
        <v>879</v>
      </c>
      <c r="Y495" s="7"/>
      <c r="Z495" s="326" t="s">
        <v>2116</v>
      </c>
    </row>
    <row r="496" spans="1:26" ht="15" customHeight="1" x14ac:dyDescent="0.2">
      <c r="A496" s="20" t="str">
        <f t="shared" si="7"/>
        <v>貨3軽XK</v>
      </c>
      <c r="B496" s="20" t="s">
        <v>221</v>
      </c>
      <c r="C496" s="20" t="s">
        <v>220</v>
      </c>
      <c r="D496" s="20" t="s">
        <v>747</v>
      </c>
      <c r="E496" s="20" t="s">
        <v>908</v>
      </c>
      <c r="I496" s="1" t="s">
        <v>998</v>
      </c>
      <c r="J496" s="20" t="s">
        <v>381</v>
      </c>
      <c r="T496" s="117" t="s">
        <v>325</v>
      </c>
      <c r="U496" s="132" t="s">
        <v>332</v>
      </c>
      <c r="V496" s="38" t="s">
        <v>1054</v>
      </c>
      <c r="W496" s="133" t="s">
        <v>747</v>
      </c>
      <c r="X496" s="134" t="s">
        <v>908</v>
      </c>
      <c r="Y496" s="7"/>
      <c r="Z496" s="326" t="s">
        <v>2480</v>
      </c>
    </row>
    <row r="497" spans="1:26" ht="15" customHeight="1" x14ac:dyDescent="0.2">
      <c r="A497" s="20" t="str">
        <f t="shared" si="7"/>
        <v>貨3軽LK</v>
      </c>
      <c r="B497" s="20" t="s">
        <v>221</v>
      </c>
      <c r="C497" s="20" t="s">
        <v>220</v>
      </c>
      <c r="D497" s="20" t="s">
        <v>747</v>
      </c>
      <c r="E497" s="20" t="s">
        <v>856</v>
      </c>
      <c r="I497" s="1" t="s">
        <v>151</v>
      </c>
      <c r="J497" s="20" t="s">
        <v>1003</v>
      </c>
      <c r="T497" s="117" t="s">
        <v>325</v>
      </c>
      <c r="U497" s="132" t="s">
        <v>332</v>
      </c>
      <c r="V497" s="38" t="s">
        <v>1054</v>
      </c>
      <c r="W497" s="133" t="s">
        <v>747</v>
      </c>
      <c r="X497" s="134" t="s">
        <v>856</v>
      </c>
      <c r="Y497" s="7"/>
      <c r="Z497" s="326" t="s">
        <v>2116</v>
      </c>
    </row>
    <row r="498" spans="1:26" ht="15" customHeight="1" x14ac:dyDescent="0.2">
      <c r="A498" s="20" t="str">
        <f t="shared" si="7"/>
        <v>貨3軽YK</v>
      </c>
      <c r="B498" s="20" t="s">
        <v>221</v>
      </c>
      <c r="C498" s="20" t="s">
        <v>220</v>
      </c>
      <c r="D498" s="20" t="s">
        <v>747</v>
      </c>
      <c r="E498" s="20" t="s">
        <v>914</v>
      </c>
      <c r="I498" s="1" t="s">
        <v>998</v>
      </c>
      <c r="J498" s="20" t="s">
        <v>382</v>
      </c>
      <c r="T498" s="117" t="s">
        <v>325</v>
      </c>
      <c r="U498" s="132" t="s">
        <v>332</v>
      </c>
      <c r="V498" s="38" t="s">
        <v>1054</v>
      </c>
      <c r="W498" s="133" t="s">
        <v>747</v>
      </c>
      <c r="X498" s="134" t="s">
        <v>914</v>
      </c>
      <c r="Y498" s="7"/>
      <c r="Z498" s="326" t="s">
        <v>2480</v>
      </c>
    </row>
    <row r="499" spans="1:26" ht="15" customHeight="1" x14ac:dyDescent="0.2">
      <c r="A499" s="20" t="str">
        <f t="shared" si="7"/>
        <v>貨3軽UK</v>
      </c>
      <c r="B499" s="20" t="s">
        <v>221</v>
      </c>
      <c r="C499" s="20" t="s">
        <v>220</v>
      </c>
      <c r="D499" s="20" t="s">
        <v>747</v>
      </c>
      <c r="E499" s="20" t="s">
        <v>885</v>
      </c>
      <c r="I499" s="1" t="s">
        <v>151</v>
      </c>
      <c r="J499" s="20" t="s">
        <v>1004</v>
      </c>
      <c r="T499" s="117" t="s">
        <v>325</v>
      </c>
      <c r="U499" s="132" t="s">
        <v>332</v>
      </c>
      <c r="V499" s="38" t="s">
        <v>1054</v>
      </c>
      <c r="W499" s="133" t="s">
        <v>747</v>
      </c>
      <c r="X499" s="134" t="s">
        <v>885</v>
      </c>
      <c r="Y499" s="7"/>
      <c r="Z499" s="326" t="s">
        <v>2116</v>
      </c>
    </row>
    <row r="500" spans="1:26" ht="15" customHeight="1" x14ac:dyDescent="0.2">
      <c r="A500" s="20" t="str">
        <f t="shared" si="7"/>
        <v>貨3軽ZK</v>
      </c>
      <c r="B500" s="20" t="s">
        <v>221</v>
      </c>
      <c r="C500" s="20" t="s">
        <v>220</v>
      </c>
      <c r="D500" s="20" t="s">
        <v>747</v>
      </c>
      <c r="E500" s="20" t="s">
        <v>919</v>
      </c>
      <c r="I500" s="1" t="s">
        <v>998</v>
      </c>
      <c r="J500" s="20" t="s">
        <v>383</v>
      </c>
      <c r="T500" s="117" t="s">
        <v>325</v>
      </c>
      <c r="U500" s="132" t="s">
        <v>332</v>
      </c>
      <c r="V500" s="38" t="s">
        <v>1054</v>
      </c>
      <c r="W500" s="133" t="s">
        <v>747</v>
      </c>
      <c r="X500" s="134" t="s">
        <v>919</v>
      </c>
      <c r="Y500" s="7"/>
      <c r="Z500" s="326" t="s">
        <v>2480</v>
      </c>
    </row>
    <row r="501" spans="1:26" ht="15" customHeight="1" x14ac:dyDescent="0.2">
      <c r="A501" s="20" t="str">
        <f t="shared" si="7"/>
        <v>貨3軽ADF</v>
      </c>
      <c r="B501" s="20" t="s">
        <v>221</v>
      </c>
      <c r="C501" s="20" t="s">
        <v>220</v>
      </c>
      <c r="D501" s="20" t="s">
        <v>156</v>
      </c>
      <c r="E501" s="20" t="s">
        <v>660</v>
      </c>
      <c r="I501" s="1" t="s">
        <v>399</v>
      </c>
      <c r="T501" s="117" t="s">
        <v>325</v>
      </c>
      <c r="U501" s="132" t="s">
        <v>332</v>
      </c>
      <c r="V501" s="38" t="s">
        <v>1054</v>
      </c>
      <c r="W501" s="133" t="s">
        <v>156</v>
      </c>
      <c r="X501" s="134" t="s">
        <v>660</v>
      </c>
      <c r="Y501" s="7" t="s">
        <v>248</v>
      </c>
      <c r="Z501" s="326" t="s">
        <v>2103</v>
      </c>
    </row>
    <row r="502" spans="1:26" ht="15" customHeight="1" x14ac:dyDescent="0.2">
      <c r="A502" s="20" t="str">
        <f t="shared" si="7"/>
        <v>貨3軽ACF</v>
      </c>
      <c r="B502" s="20" t="s">
        <v>221</v>
      </c>
      <c r="C502" s="20" t="s">
        <v>220</v>
      </c>
      <c r="D502" s="20" t="s">
        <v>156</v>
      </c>
      <c r="E502" s="20" t="s">
        <v>661</v>
      </c>
      <c r="I502" s="1" t="s">
        <v>998</v>
      </c>
      <c r="J502" s="20" t="s">
        <v>1001</v>
      </c>
      <c r="T502" s="117" t="s">
        <v>325</v>
      </c>
      <c r="U502" s="132" t="s">
        <v>332</v>
      </c>
      <c r="V502" s="38" t="s">
        <v>1054</v>
      </c>
      <c r="W502" s="133" t="s">
        <v>156</v>
      </c>
      <c r="X502" s="134" t="s">
        <v>661</v>
      </c>
      <c r="Y502" s="7"/>
      <c r="Z502" s="326" t="s">
        <v>2480</v>
      </c>
    </row>
    <row r="503" spans="1:26" ht="15" customHeight="1" x14ac:dyDescent="0.2">
      <c r="A503" s="20" t="str">
        <f t="shared" si="7"/>
        <v>貨3軽AMF</v>
      </c>
      <c r="B503" s="20" t="s">
        <v>221</v>
      </c>
      <c r="C503" s="20" t="s">
        <v>220</v>
      </c>
      <c r="D503" s="20" t="s">
        <v>156</v>
      </c>
      <c r="E503" s="20" t="s">
        <v>1089</v>
      </c>
      <c r="I503" s="1" t="s">
        <v>1006</v>
      </c>
      <c r="T503" s="117" t="s">
        <v>325</v>
      </c>
      <c r="U503" s="132" t="s">
        <v>332</v>
      </c>
      <c r="V503" s="38" t="s">
        <v>1054</v>
      </c>
      <c r="W503" s="133" t="s">
        <v>156</v>
      </c>
      <c r="X503" s="134" t="s">
        <v>1089</v>
      </c>
      <c r="Y503" s="7"/>
      <c r="Z503" s="326" t="s">
        <v>2481</v>
      </c>
    </row>
    <row r="504" spans="1:26" ht="15" customHeight="1" x14ac:dyDescent="0.2">
      <c r="A504" s="20" t="str">
        <f t="shared" si="7"/>
        <v>貨3軽CCF</v>
      </c>
      <c r="B504" s="20" t="s">
        <v>221</v>
      </c>
      <c r="C504" s="20" t="s">
        <v>220</v>
      </c>
      <c r="D504" s="20" t="s">
        <v>156</v>
      </c>
      <c r="E504" s="20" t="s">
        <v>202</v>
      </c>
      <c r="I504" s="1" t="s">
        <v>998</v>
      </c>
      <c r="J504" s="20" t="s">
        <v>383</v>
      </c>
      <c r="T504" s="117" t="s">
        <v>325</v>
      </c>
      <c r="U504" s="132" t="s">
        <v>332</v>
      </c>
      <c r="V504" s="38" t="s">
        <v>1054</v>
      </c>
      <c r="W504" s="133" t="s">
        <v>156</v>
      </c>
      <c r="X504" s="134" t="s">
        <v>202</v>
      </c>
      <c r="Y504" s="7"/>
      <c r="Z504" s="326" t="s">
        <v>2480</v>
      </c>
    </row>
    <row r="505" spans="1:26" ht="15" customHeight="1" x14ac:dyDescent="0.2">
      <c r="A505" s="20" t="str">
        <f t="shared" si="7"/>
        <v>貨3軽CDF</v>
      </c>
      <c r="B505" s="20" t="s">
        <v>221</v>
      </c>
      <c r="C505" s="20" t="s">
        <v>220</v>
      </c>
      <c r="D505" s="20" t="s">
        <v>156</v>
      </c>
      <c r="E505" s="20" t="s">
        <v>203</v>
      </c>
      <c r="I505" s="1" t="s">
        <v>399</v>
      </c>
      <c r="J505" s="20" t="s">
        <v>1004</v>
      </c>
      <c r="T505" s="117" t="s">
        <v>325</v>
      </c>
      <c r="U505" s="132" t="s">
        <v>332</v>
      </c>
      <c r="V505" s="38" t="s">
        <v>1054</v>
      </c>
      <c r="W505" s="133" t="s">
        <v>156</v>
      </c>
      <c r="X505" s="134" t="s">
        <v>203</v>
      </c>
      <c r="Y505" s="7" t="s">
        <v>248</v>
      </c>
      <c r="Z505" s="326" t="s">
        <v>2489</v>
      </c>
    </row>
    <row r="506" spans="1:26" ht="15" customHeight="1" x14ac:dyDescent="0.2">
      <c r="A506" s="20" t="str">
        <f t="shared" si="7"/>
        <v>貨3軽CMF</v>
      </c>
      <c r="B506" s="20" t="s">
        <v>221</v>
      </c>
      <c r="C506" s="20" t="s">
        <v>220</v>
      </c>
      <c r="D506" s="20" t="s">
        <v>156</v>
      </c>
      <c r="E506" s="20" t="s">
        <v>1090</v>
      </c>
      <c r="I506" s="1" t="s">
        <v>1006</v>
      </c>
      <c r="T506" s="117" t="s">
        <v>325</v>
      </c>
      <c r="U506" s="132" t="s">
        <v>332</v>
      </c>
      <c r="V506" s="38" t="s">
        <v>1054</v>
      </c>
      <c r="W506" s="133" t="s">
        <v>156</v>
      </c>
      <c r="X506" s="134" t="s">
        <v>1090</v>
      </c>
      <c r="Y506" s="7"/>
      <c r="Z506" s="326" t="s">
        <v>2481</v>
      </c>
    </row>
    <row r="507" spans="1:26" ht="15" customHeight="1" x14ac:dyDescent="0.2">
      <c r="A507" s="20" t="str">
        <f t="shared" si="7"/>
        <v>貨3軽DCF</v>
      </c>
      <c r="B507" s="20" t="s">
        <v>221</v>
      </c>
      <c r="C507" s="20" t="s">
        <v>220</v>
      </c>
      <c r="D507" s="20" t="s">
        <v>156</v>
      </c>
      <c r="E507" s="20" t="s">
        <v>204</v>
      </c>
      <c r="I507" s="1" t="s">
        <v>998</v>
      </c>
      <c r="J507" s="20" t="s">
        <v>400</v>
      </c>
      <c r="T507" s="117" t="s">
        <v>325</v>
      </c>
      <c r="U507" s="132" t="s">
        <v>332</v>
      </c>
      <c r="V507" s="38" t="s">
        <v>1054</v>
      </c>
      <c r="W507" s="133" t="s">
        <v>156</v>
      </c>
      <c r="X507" s="134" t="s">
        <v>204</v>
      </c>
      <c r="Y507" s="7"/>
      <c r="Z507" s="326" t="s">
        <v>2480</v>
      </c>
    </row>
    <row r="508" spans="1:26" ht="15" customHeight="1" x14ac:dyDescent="0.2">
      <c r="A508" s="20" t="str">
        <f t="shared" si="7"/>
        <v>貨3軽DDF</v>
      </c>
      <c r="B508" s="20" t="s">
        <v>221</v>
      </c>
      <c r="C508" s="20" t="s">
        <v>220</v>
      </c>
      <c r="D508" s="20" t="s">
        <v>156</v>
      </c>
      <c r="E508" s="20" t="s">
        <v>205</v>
      </c>
      <c r="I508" s="1" t="s">
        <v>399</v>
      </c>
      <c r="J508" s="20" t="s">
        <v>1068</v>
      </c>
      <c r="T508" s="117" t="s">
        <v>325</v>
      </c>
      <c r="U508" s="132" t="s">
        <v>332</v>
      </c>
      <c r="V508" s="38" t="s">
        <v>1054</v>
      </c>
      <c r="W508" s="133" t="s">
        <v>156</v>
      </c>
      <c r="X508" s="134" t="s">
        <v>205</v>
      </c>
      <c r="Y508" s="7" t="s">
        <v>248</v>
      </c>
      <c r="Z508" s="326" t="s">
        <v>2489</v>
      </c>
    </row>
    <row r="509" spans="1:26" ht="15" customHeight="1" x14ac:dyDescent="0.2">
      <c r="A509" s="20" t="str">
        <f t="shared" si="7"/>
        <v>貨3軽DMF</v>
      </c>
      <c r="B509" s="20" t="s">
        <v>221</v>
      </c>
      <c r="C509" s="20" t="s">
        <v>220</v>
      </c>
      <c r="D509" s="20" t="s">
        <v>156</v>
      </c>
      <c r="E509" s="20" t="s">
        <v>1091</v>
      </c>
      <c r="I509" s="1" t="s">
        <v>1006</v>
      </c>
      <c r="T509" s="117" t="s">
        <v>325</v>
      </c>
      <c r="U509" s="132" t="s">
        <v>332</v>
      </c>
      <c r="V509" s="38" t="s">
        <v>1054</v>
      </c>
      <c r="W509" s="133" t="s">
        <v>156</v>
      </c>
      <c r="X509" s="134" t="s">
        <v>1091</v>
      </c>
      <c r="Y509" s="7"/>
      <c r="Z509" s="326" t="s">
        <v>2481</v>
      </c>
    </row>
    <row r="510" spans="1:26" ht="15" customHeight="1" x14ac:dyDescent="0.2">
      <c r="A510" s="20" t="str">
        <f t="shared" si="7"/>
        <v>貨3軽LDF</v>
      </c>
      <c r="B510" s="20" t="s">
        <v>221</v>
      </c>
      <c r="C510" s="20" t="s">
        <v>220</v>
      </c>
      <c r="D510" s="20" t="s">
        <v>394</v>
      </c>
      <c r="E510" s="20" t="s">
        <v>504</v>
      </c>
      <c r="I510" s="1" t="s">
        <v>331</v>
      </c>
      <c r="T510" s="117" t="s">
        <v>325</v>
      </c>
      <c r="U510" s="132" t="s">
        <v>332</v>
      </c>
      <c r="V510" s="38" t="s">
        <v>1054</v>
      </c>
      <c r="W510" s="133" t="s">
        <v>394</v>
      </c>
      <c r="X510" s="134" t="s">
        <v>504</v>
      </c>
      <c r="Y510" s="7" t="s">
        <v>249</v>
      </c>
      <c r="Z510" s="326" t="s">
        <v>2490</v>
      </c>
    </row>
    <row r="511" spans="1:26" ht="15" customHeight="1" x14ac:dyDescent="0.2">
      <c r="A511" s="20" t="str">
        <f t="shared" si="7"/>
        <v>貨3軽LCF</v>
      </c>
      <c r="B511" s="20" t="s">
        <v>221</v>
      </c>
      <c r="C511" s="20" t="s">
        <v>220</v>
      </c>
      <c r="D511" s="20" t="s">
        <v>394</v>
      </c>
      <c r="E511" s="20" t="s">
        <v>500</v>
      </c>
      <c r="I511" s="1" t="s">
        <v>998</v>
      </c>
      <c r="J511" s="20" t="s">
        <v>1001</v>
      </c>
      <c r="T511" s="117" t="s">
        <v>325</v>
      </c>
      <c r="U511" s="132" t="s">
        <v>332</v>
      </c>
      <c r="V511" s="38" t="s">
        <v>1054</v>
      </c>
      <c r="W511" s="133" t="s">
        <v>394</v>
      </c>
      <c r="X511" s="134" t="s">
        <v>500</v>
      </c>
      <c r="Y511" s="7"/>
      <c r="Z511" s="326" t="s">
        <v>2480</v>
      </c>
    </row>
    <row r="512" spans="1:26" ht="15" customHeight="1" x14ac:dyDescent="0.2">
      <c r="A512" s="20" t="str">
        <f t="shared" si="7"/>
        <v>貨3軽LMF</v>
      </c>
      <c r="B512" s="20" t="s">
        <v>221</v>
      </c>
      <c r="C512" s="20" t="s">
        <v>220</v>
      </c>
      <c r="D512" s="20" t="s">
        <v>394</v>
      </c>
      <c r="E512" t="s">
        <v>1432</v>
      </c>
      <c r="F512"/>
      <c r="G512"/>
      <c r="I512" s="1" t="s">
        <v>1377</v>
      </c>
      <c r="T512" s="117" t="s">
        <v>325</v>
      </c>
      <c r="U512" s="132" t="s">
        <v>332</v>
      </c>
      <c r="V512" s="38" t="s">
        <v>1054</v>
      </c>
      <c r="W512" s="133" t="s">
        <v>394</v>
      </c>
      <c r="X512" s="134" t="s">
        <v>1106</v>
      </c>
      <c r="Y512" s="7"/>
      <c r="Z512" s="326" t="s">
        <v>2481</v>
      </c>
    </row>
    <row r="513" spans="1:26" ht="15" customHeight="1" x14ac:dyDescent="0.2">
      <c r="A513" s="20" t="str">
        <f t="shared" si="7"/>
        <v>貨3軽MDF</v>
      </c>
      <c r="B513" s="20" t="s">
        <v>221</v>
      </c>
      <c r="C513" s="20" t="s">
        <v>220</v>
      </c>
      <c r="D513" s="20" t="s">
        <v>394</v>
      </c>
      <c r="E513" s="20" t="s">
        <v>540</v>
      </c>
      <c r="I513" s="1" t="s">
        <v>331</v>
      </c>
      <c r="J513" s="20" t="s">
        <v>414</v>
      </c>
      <c r="T513" s="117" t="s">
        <v>325</v>
      </c>
      <c r="U513" s="132" t="s">
        <v>332</v>
      </c>
      <c r="V513" s="38" t="s">
        <v>1054</v>
      </c>
      <c r="W513" s="133" t="s">
        <v>394</v>
      </c>
      <c r="X513" s="134" t="s">
        <v>540</v>
      </c>
      <c r="Y513" s="7" t="s">
        <v>249</v>
      </c>
      <c r="Z513" s="326" t="s">
        <v>2491</v>
      </c>
    </row>
    <row r="514" spans="1:26" ht="15" customHeight="1" x14ac:dyDescent="0.2">
      <c r="A514" s="20" t="str">
        <f t="shared" si="7"/>
        <v>貨3軽MCF</v>
      </c>
      <c r="B514" s="20" t="s">
        <v>221</v>
      </c>
      <c r="C514" s="20" t="s">
        <v>220</v>
      </c>
      <c r="D514" s="20" t="s">
        <v>394</v>
      </c>
      <c r="E514" s="20" t="s">
        <v>536</v>
      </c>
      <c r="I514" s="1" t="s">
        <v>998</v>
      </c>
      <c r="J514" s="20" t="s">
        <v>397</v>
      </c>
      <c r="T514" s="117" t="s">
        <v>325</v>
      </c>
      <c r="U514" s="132" t="s">
        <v>332</v>
      </c>
      <c r="V514" s="38" t="s">
        <v>1054</v>
      </c>
      <c r="W514" s="133" t="s">
        <v>394</v>
      </c>
      <c r="X514" s="134" t="s">
        <v>536</v>
      </c>
      <c r="Y514" s="7"/>
      <c r="Z514" s="326" t="s">
        <v>2480</v>
      </c>
    </row>
    <row r="515" spans="1:26" ht="15" customHeight="1" x14ac:dyDescent="0.2">
      <c r="A515" s="20" t="str">
        <f t="shared" si="7"/>
        <v>貨3軽MMF</v>
      </c>
      <c r="B515" s="20" t="s">
        <v>221</v>
      </c>
      <c r="C515" s="20" t="s">
        <v>220</v>
      </c>
      <c r="D515" s="20" t="s">
        <v>394</v>
      </c>
      <c r="E515" t="s">
        <v>1433</v>
      </c>
      <c r="I515" s="1" t="s">
        <v>1377</v>
      </c>
      <c r="T515" s="117" t="s">
        <v>325</v>
      </c>
      <c r="U515" s="132" t="s">
        <v>332</v>
      </c>
      <c r="V515" s="38" t="s">
        <v>1054</v>
      </c>
      <c r="W515" s="133" t="s">
        <v>394</v>
      </c>
      <c r="X515" s="134" t="s">
        <v>1107</v>
      </c>
      <c r="Y515" s="7"/>
      <c r="Z515" s="326" t="s">
        <v>2481</v>
      </c>
    </row>
    <row r="516" spans="1:26" ht="15" customHeight="1" x14ac:dyDescent="0.2">
      <c r="A516" s="20" t="str">
        <f t="shared" si="7"/>
        <v>貨3軽RDF</v>
      </c>
      <c r="B516" s="20" t="s">
        <v>221</v>
      </c>
      <c r="C516" s="20" t="s">
        <v>220</v>
      </c>
      <c r="D516" s="20" t="s">
        <v>394</v>
      </c>
      <c r="E516" s="20" t="s">
        <v>588</v>
      </c>
      <c r="I516" s="1" t="s">
        <v>331</v>
      </c>
      <c r="J516" s="20" t="s">
        <v>415</v>
      </c>
      <c r="T516" s="117" t="s">
        <v>325</v>
      </c>
      <c r="U516" s="132" t="s">
        <v>332</v>
      </c>
      <c r="V516" s="38" t="s">
        <v>1054</v>
      </c>
      <c r="W516" s="133" t="s">
        <v>394</v>
      </c>
      <c r="X516" s="134" t="s">
        <v>588</v>
      </c>
      <c r="Y516" s="7" t="s">
        <v>249</v>
      </c>
      <c r="Z516" s="326" t="s">
        <v>2491</v>
      </c>
    </row>
    <row r="517" spans="1:26" ht="15" customHeight="1" x14ac:dyDescent="0.2">
      <c r="A517" s="20" t="str">
        <f t="shared" ref="A517:A580" si="8">CONCATENATE(C517,E517)</f>
        <v>貨3軽RCF</v>
      </c>
      <c r="B517" s="20" t="s">
        <v>221</v>
      </c>
      <c r="C517" s="20" t="s">
        <v>220</v>
      </c>
      <c r="D517" s="20" t="s">
        <v>394</v>
      </c>
      <c r="E517" s="20" t="s">
        <v>584</v>
      </c>
      <c r="I517" s="1" t="s">
        <v>998</v>
      </c>
      <c r="J517" s="20" t="s">
        <v>404</v>
      </c>
      <c r="T517" s="117" t="s">
        <v>325</v>
      </c>
      <c r="U517" s="132" t="s">
        <v>332</v>
      </c>
      <c r="V517" s="38" t="s">
        <v>1054</v>
      </c>
      <c r="W517" s="133" t="s">
        <v>394</v>
      </c>
      <c r="X517" s="134" t="s">
        <v>584</v>
      </c>
      <c r="Y517" s="7"/>
      <c r="Z517" s="326" t="s">
        <v>2480</v>
      </c>
    </row>
    <row r="518" spans="1:26" ht="15" customHeight="1" x14ac:dyDescent="0.2">
      <c r="A518" s="20" t="str">
        <f t="shared" si="8"/>
        <v>貨3軽RMF</v>
      </c>
      <c r="B518" s="20" t="s">
        <v>221</v>
      </c>
      <c r="C518" s="20" t="s">
        <v>220</v>
      </c>
      <c r="D518" s="20" t="s">
        <v>394</v>
      </c>
      <c r="E518" t="s">
        <v>1434</v>
      </c>
      <c r="I518" s="1" t="s">
        <v>1377</v>
      </c>
      <c r="T518" s="117" t="s">
        <v>325</v>
      </c>
      <c r="U518" s="132" t="s">
        <v>332</v>
      </c>
      <c r="V518" s="38" t="s">
        <v>1054</v>
      </c>
      <c r="W518" s="133" t="s">
        <v>394</v>
      </c>
      <c r="X518" s="134" t="s">
        <v>1108</v>
      </c>
      <c r="Y518" s="7"/>
      <c r="Z518" s="326" t="s">
        <v>2481</v>
      </c>
    </row>
    <row r="519" spans="1:26" ht="15" customHeight="1" x14ac:dyDescent="0.2">
      <c r="A519" s="20" t="str">
        <f t="shared" si="8"/>
        <v>貨3軽QDF</v>
      </c>
      <c r="B519" s="20" t="s">
        <v>221</v>
      </c>
      <c r="C519" s="20" t="s">
        <v>220</v>
      </c>
      <c r="D519" s="20" t="s">
        <v>394</v>
      </c>
      <c r="E519" s="20" t="s">
        <v>276</v>
      </c>
      <c r="I519" s="1" t="s">
        <v>331</v>
      </c>
      <c r="J519" s="20" t="s">
        <v>77</v>
      </c>
      <c r="T519" s="117" t="s">
        <v>325</v>
      </c>
      <c r="U519" s="132" t="s">
        <v>332</v>
      </c>
      <c r="V519" s="38" t="s">
        <v>1054</v>
      </c>
      <c r="W519" s="133" t="s">
        <v>394</v>
      </c>
      <c r="X519" s="134" t="s">
        <v>276</v>
      </c>
      <c r="Y519" s="7" t="s">
        <v>249</v>
      </c>
      <c r="Z519" s="326" t="s">
        <v>2491</v>
      </c>
    </row>
    <row r="520" spans="1:26" ht="15" customHeight="1" x14ac:dyDescent="0.2">
      <c r="A520" s="20" t="str">
        <f t="shared" si="8"/>
        <v>貨3軽QCF</v>
      </c>
      <c r="B520" s="20" t="s">
        <v>221</v>
      </c>
      <c r="C520" s="20" t="s">
        <v>220</v>
      </c>
      <c r="D520" s="20" t="s">
        <v>394</v>
      </c>
      <c r="E520" s="20" t="s">
        <v>272</v>
      </c>
      <c r="I520" s="1" t="s">
        <v>998</v>
      </c>
      <c r="J520" s="20" t="s">
        <v>401</v>
      </c>
      <c r="T520" s="117" t="s">
        <v>325</v>
      </c>
      <c r="U520" s="132" t="s">
        <v>332</v>
      </c>
      <c r="V520" s="38" t="s">
        <v>1054</v>
      </c>
      <c r="W520" s="133" t="s">
        <v>394</v>
      </c>
      <c r="X520" s="134" t="s">
        <v>272</v>
      </c>
      <c r="Y520" s="7"/>
      <c r="Z520" s="326" t="s">
        <v>2480</v>
      </c>
    </row>
    <row r="521" spans="1:26" ht="15" customHeight="1" x14ac:dyDescent="0.2">
      <c r="A521" s="20" t="str">
        <f t="shared" si="8"/>
        <v>貨3軽QMF</v>
      </c>
      <c r="B521" s="20" t="s">
        <v>221</v>
      </c>
      <c r="C521" s="20" t="s">
        <v>220</v>
      </c>
      <c r="D521" s="20" t="s">
        <v>394</v>
      </c>
      <c r="E521" t="s">
        <v>1435</v>
      </c>
      <c r="I521" s="1" t="s">
        <v>1377</v>
      </c>
      <c r="T521" s="117" t="s">
        <v>325</v>
      </c>
      <c r="U521" s="132" t="s">
        <v>332</v>
      </c>
      <c r="V521" s="38" t="s">
        <v>1054</v>
      </c>
      <c r="W521" s="133" t="s">
        <v>394</v>
      </c>
      <c r="X521" s="134" t="s">
        <v>1109</v>
      </c>
      <c r="Y521" s="7"/>
      <c r="Z521" s="326" t="s">
        <v>2481</v>
      </c>
    </row>
    <row r="522" spans="1:26" ht="15" customHeight="1" x14ac:dyDescent="0.2">
      <c r="A522" s="20" t="str">
        <f t="shared" si="8"/>
        <v>貨3軽3DF</v>
      </c>
      <c r="B522" s="20" t="s">
        <v>221</v>
      </c>
      <c r="C522" s="20" t="s">
        <v>220</v>
      </c>
      <c r="D522" t="s">
        <v>1013</v>
      </c>
      <c r="E522" s="20" t="s">
        <v>1094</v>
      </c>
      <c r="I522" s="1" t="s">
        <v>1076</v>
      </c>
      <c r="T522" s="117" t="s">
        <v>325</v>
      </c>
      <c r="U522" s="132" t="s">
        <v>332</v>
      </c>
      <c r="V522" s="38" t="s">
        <v>1054</v>
      </c>
      <c r="W522" s="133" t="s">
        <v>1013</v>
      </c>
      <c r="X522" s="134" t="s">
        <v>1094</v>
      </c>
      <c r="Y522" s="7" t="s">
        <v>1420</v>
      </c>
      <c r="Z522" s="147" t="s">
        <v>2492</v>
      </c>
    </row>
    <row r="523" spans="1:26" ht="15" customHeight="1" x14ac:dyDescent="0.2">
      <c r="A523" s="20" t="str">
        <f t="shared" si="8"/>
        <v>貨3軽3CF</v>
      </c>
      <c r="B523" s="20" t="s">
        <v>221</v>
      </c>
      <c r="C523" s="20" t="s">
        <v>220</v>
      </c>
      <c r="D523" t="s">
        <v>1013</v>
      </c>
      <c r="E523" s="20" t="s">
        <v>1095</v>
      </c>
      <c r="I523" s="1" t="s">
        <v>998</v>
      </c>
      <c r="T523" s="117" t="s">
        <v>325</v>
      </c>
      <c r="U523" s="132" t="s">
        <v>332</v>
      </c>
      <c r="V523" s="38" t="s">
        <v>1054</v>
      </c>
      <c r="W523" s="133" t="s">
        <v>1013</v>
      </c>
      <c r="X523" s="134" t="s">
        <v>1095</v>
      </c>
      <c r="Y523" s="7"/>
      <c r="Z523" s="326" t="s">
        <v>2480</v>
      </c>
    </row>
    <row r="524" spans="1:26" ht="15" customHeight="1" x14ac:dyDescent="0.2">
      <c r="A524" s="20" t="str">
        <f t="shared" si="8"/>
        <v>貨3軽3MF</v>
      </c>
      <c r="B524" s="20" t="s">
        <v>221</v>
      </c>
      <c r="C524" s="20" t="s">
        <v>220</v>
      </c>
      <c r="D524" t="s">
        <v>1013</v>
      </c>
      <c r="E524" s="20" t="s">
        <v>1096</v>
      </c>
      <c r="I524" s="1" t="s">
        <v>1006</v>
      </c>
      <c r="T524" s="117" t="s">
        <v>325</v>
      </c>
      <c r="U524" s="132" t="s">
        <v>332</v>
      </c>
      <c r="V524" s="38" t="s">
        <v>1054</v>
      </c>
      <c r="W524" s="133" t="s">
        <v>1013</v>
      </c>
      <c r="X524" s="134" t="s">
        <v>1096</v>
      </c>
      <c r="Y524" s="7"/>
      <c r="Z524" s="326" t="s">
        <v>2481</v>
      </c>
    </row>
    <row r="525" spans="1:26" ht="15" customHeight="1" x14ac:dyDescent="0.2">
      <c r="A525" s="20" t="str">
        <f t="shared" si="8"/>
        <v>貨3軽4DF</v>
      </c>
      <c r="B525" s="20" t="s">
        <v>221</v>
      </c>
      <c r="C525" s="20" t="s">
        <v>220</v>
      </c>
      <c r="D525" t="s">
        <v>1013</v>
      </c>
      <c r="E525" s="20" t="s">
        <v>1097</v>
      </c>
      <c r="I525" s="1" t="s">
        <v>1076</v>
      </c>
      <c r="T525" s="117" t="s">
        <v>325</v>
      </c>
      <c r="U525" s="132" t="s">
        <v>332</v>
      </c>
      <c r="V525" s="38" t="s">
        <v>1054</v>
      </c>
      <c r="W525" s="133" t="s">
        <v>1013</v>
      </c>
      <c r="X525" s="134" t="s">
        <v>1097</v>
      </c>
      <c r="Y525" s="7" t="s">
        <v>1420</v>
      </c>
      <c r="Z525" s="147" t="s">
        <v>2492</v>
      </c>
    </row>
    <row r="526" spans="1:26" ht="15" customHeight="1" x14ac:dyDescent="0.2">
      <c r="A526" s="20" t="str">
        <f t="shared" si="8"/>
        <v>貨3軽4CF</v>
      </c>
      <c r="B526" s="20" t="s">
        <v>221</v>
      </c>
      <c r="C526" s="20" t="s">
        <v>220</v>
      </c>
      <c r="D526" t="s">
        <v>1013</v>
      </c>
      <c r="E526" s="20" t="s">
        <v>1098</v>
      </c>
      <c r="I526" s="1" t="s">
        <v>998</v>
      </c>
      <c r="T526" s="117" t="s">
        <v>325</v>
      </c>
      <c r="U526" s="132" t="s">
        <v>332</v>
      </c>
      <c r="V526" s="38" t="s">
        <v>1054</v>
      </c>
      <c r="W526" s="133" t="s">
        <v>1013</v>
      </c>
      <c r="X526" s="134" t="s">
        <v>1098</v>
      </c>
      <c r="Y526" s="7"/>
      <c r="Z526" s="326" t="s">
        <v>2480</v>
      </c>
    </row>
    <row r="527" spans="1:26" ht="15" customHeight="1" x14ac:dyDescent="0.2">
      <c r="A527" s="20" t="str">
        <f t="shared" si="8"/>
        <v>貨3軽4MF</v>
      </c>
      <c r="B527" s="20" t="s">
        <v>221</v>
      </c>
      <c r="C527" s="20" t="s">
        <v>220</v>
      </c>
      <c r="D527" t="s">
        <v>1013</v>
      </c>
      <c r="E527" s="20" t="s">
        <v>1099</v>
      </c>
      <c r="I527" s="1" t="s">
        <v>1006</v>
      </c>
      <c r="T527" s="117" t="s">
        <v>325</v>
      </c>
      <c r="U527" s="132" t="s">
        <v>332</v>
      </c>
      <c r="V527" s="38" t="s">
        <v>1054</v>
      </c>
      <c r="W527" s="133" t="s">
        <v>1013</v>
      </c>
      <c r="X527" s="134" t="s">
        <v>1099</v>
      </c>
      <c r="Y527" s="7"/>
      <c r="Z527" s="326" t="s">
        <v>2481</v>
      </c>
    </row>
    <row r="528" spans="1:26" ht="15" customHeight="1" x14ac:dyDescent="0.2">
      <c r="A528" s="20" t="str">
        <f t="shared" si="8"/>
        <v>貨3軽5DF</v>
      </c>
      <c r="B528" s="20" t="s">
        <v>221</v>
      </c>
      <c r="C528" s="20" t="s">
        <v>220</v>
      </c>
      <c r="D528" t="s">
        <v>1013</v>
      </c>
      <c r="E528" s="20" t="s">
        <v>1100</v>
      </c>
      <c r="I528" s="1" t="s">
        <v>1076</v>
      </c>
      <c r="T528" s="117" t="s">
        <v>325</v>
      </c>
      <c r="U528" s="132" t="s">
        <v>332</v>
      </c>
      <c r="V528" s="38" t="s">
        <v>1054</v>
      </c>
      <c r="W528" s="133" t="s">
        <v>1013</v>
      </c>
      <c r="X528" s="134" t="s">
        <v>1100</v>
      </c>
      <c r="Y528" s="7" t="s">
        <v>1420</v>
      </c>
      <c r="Z528" s="147" t="s">
        <v>2492</v>
      </c>
    </row>
    <row r="529" spans="1:26" ht="15" customHeight="1" x14ac:dyDescent="0.2">
      <c r="A529" s="20" t="str">
        <f t="shared" si="8"/>
        <v>貨3軽5CF</v>
      </c>
      <c r="B529" s="20" t="s">
        <v>221</v>
      </c>
      <c r="C529" s="20" t="s">
        <v>220</v>
      </c>
      <c r="D529" t="s">
        <v>1013</v>
      </c>
      <c r="E529" s="20" t="s">
        <v>1101</v>
      </c>
      <c r="I529" s="1" t="s">
        <v>998</v>
      </c>
      <c r="T529" s="117" t="s">
        <v>325</v>
      </c>
      <c r="U529" s="132" t="s">
        <v>332</v>
      </c>
      <c r="V529" s="38" t="s">
        <v>1054</v>
      </c>
      <c r="W529" s="133" t="s">
        <v>1013</v>
      </c>
      <c r="X529" s="134" t="s">
        <v>1101</v>
      </c>
      <c r="Y529" s="7"/>
      <c r="Z529" s="326" t="s">
        <v>2480</v>
      </c>
    </row>
    <row r="530" spans="1:26" ht="15" customHeight="1" x14ac:dyDescent="0.2">
      <c r="A530" s="20" t="str">
        <f t="shared" si="8"/>
        <v>貨3軽5MF</v>
      </c>
      <c r="B530" s="20" t="s">
        <v>221</v>
      </c>
      <c r="C530" s="20" t="s">
        <v>220</v>
      </c>
      <c r="D530" t="s">
        <v>1013</v>
      </c>
      <c r="E530" s="20" t="s">
        <v>1102</v>
      </c>
      <c r="I530" s="1" t="s">
        <v>1006</v>
      </c>
      <c r="T530" s="117" t="s">
        <v>325</v>
      </c>
      <c r="U530" s="132" t="s">
        <v>332</v>
      </c>
      <c r="V530" s="38" t="s">
        <v>1054</v>
      </c>
      <c r="W530" s="133" t="s">
        <v>1013</v>
      </c>
      <c r="X530" s="134" t="s">
        <v>1102</v>
      </c>
      <c r="Y530" s="7"/>
      <c r="Z530" s="326" t="s">
        <v>2481</v>
      </c>
    </row>
    <row r="531" spans="1:26" ht="15" customHeight="1" x14ac:dyDescent="0.2">
      <c r="A531" s="20" t="str">
        <f t="shared" si="8"/>
        <v>貨3軽6DF</v>
      </c>
      <c r="B531" s="20" t="s">
        <v>221</v>
      </c>
      <c r="C531" s="20" t="s">
        <v>220</v>
      </c>
      <c r="D531" t="s">
        <v>1013</v>
      </c>
      <c r="E531" s="20" t="s">
        <v>1103</v>
      </c>
      <c r="I531" s="1" t="s">
        <v>1076</v>
      </c>
      <c r="T531" s="117" t="s">
        <v>325</v>
      </c>
      <c r="U531" s="132" t="s">
        <v>332</v>
      </c>
      <c r="V531" s="38" t="s">
        <v>1054</v>
      </c>
      <c r="W531" s="133" t="s">
        <v>1013</v>
      </c>
      <c r="X531" s="134" t="s">
        <v>1103</v>
      </c>
      <c r="Y531" s="7" t="s">
        <v>1420</v>
      </c>
      <c r="Z531" s="147" t="s">
        <v>2492</v>
      </c>
    </row>
    <row r="532" spans="1:26" ht="15" customHeight="1" x14ac:dyDescent="0.2">
      <c r="A532" s="20" t="str">
        <f t="shared" si="8"/>
        <v>貨3軽6CF</v>
      </c>
      <c r="B532" s="20" t="s">
        <v>221</v>
      </c>
      <c r="C532" s="20" t="s">
        <v>220</v>
      </c>
      <c r="D532" t="s">
        <v>1013</v>
      </c>
      <c r="E532" s="20" t="s">
        <v>1104</v>
      </c>
      <c r="I532" s="1" t="s">
        <v>998</v>
      </c>
      <c r="T532" s="117" t="s">
        <v>325</v>
      </c>
      <c r="U532" s="132" t="s">
        <v>332</v>
      </c>
      <c r="V532" s="38" t="s">
        <v>1054</v>
      </c>
      <c r="W532" s="133" t="s">
        <v>1013</v>
      </c>
      <c r="X532" s="134" t="s">
        <v>1104</v>
      </c>
      <c r="Y532" s="833"/>
      <c r="Z532" s="326" t="s">
        <v>2480</v>
      </c>
    </row>
    <row r="533" spans="1:26" ht="15" customHeight="1" x14ac:dyDescent="0.2">
      <c r="A533" s="20" t="str">
        <f t="shared" si="8"/>
        <v>貨3軽6MF</v>
      </c>
      <c r="B533" s="20" t="s">
        <v>221</v>
      </c>
      <c r="C533" s="20" t="s">
        <v>220</v>
      </c>
      <c r="D533" t="s">
        <v>1013</v>
      </c>
      <c r="E533" s="20" t="s">
        <v>1105</v>
      </c>
      <c r="I533" s="1" t="s">
        <v>1006</v>
      </c>
      <c r="T533" s="117" t="s">
        <v>325</v>
      </c>
      <c r="U533" s="132" t="s">
        <v>332</v>
      </c>
      <c r="V533" s="38" t="s">
        <v>1054</v>
      </c>
      <c r="W533" s="133" t="s">
        <v>1013</v>
      </c>
      <c r="X533" s="134" t="s">
        <v>1105</v>
      </c>
      <c r="Y533" s="834"/>
      <c r="Z533" s="326" t="s">
        <v>2481</v>
      </c>
    </row>
    <row r="534" spans="1:26" ht="15" customHeight="1" x14ac:dyDescent="0.2">
      <c r="A534" s="20" t="str">
        <f t="shared" si="8"/>
        <v>貨4軽-</v>
      </c>
      <c r="B534" s="20" t="s">
        <v>199</v>
      </c>
      <c r="C534" s="20" t="s">
        <v>222</v>
      </c>
      <c r="D534" s="20" t="s">
        <v>633</v>
      </c>
      <c r="E534" s="20" t="s">
        <v>632</v>
      </c>
      <c r="I534" s="1" t="s">
        <v>151</v>
      </c>
      <c r="T534" s="117" t="s">
        <v>325</v>
      </c>
      <c r="U534" s="132" t="s">
        <v>332</v>
      </c>
      <c r="V534" s="38" t="s">
        <v>1055</v>
      </c>
      <c r="W534" s="133" t="s">
        <v>633</v>
      </c>
      <c r="X534" s="134" t="s">
        <v>632</v>
      </c>
      <c r="Y534" s="833"/>
      <c r="Z534" s="147" t="s">
        <v>2488</v>
      </c>
    </row>
    <row r="535" spans="1:26" ht="15" customHeight="1" x14ac:dyDescent="0.2">
      <c r="A535" s="20" t="str">
        <f t="shared" si="8"/>
        <v>貨4軽K</v>
      </c>
      <c r="B535" s="20" t="s">
        <v>199</v>
      </c>
      <c r="C535" s="20" t="s">
        <v>222</v>
      </c>
      <c r="D535" s="20" t="s">
        <v>636</v>
      </c>
      <c r="E535" s="20" t="s">
        <v>733</v>
      </c>
      <c r="I535" s="1" t="s">
        <v>151</v>
      </c>
      <c r="T535" s="117" t="s">
        <v>325</v>
      </c>
      <c r="U535" s="132" t="s">
        <v>332</v>
      </c>
      <c r="V535" s="38" t="s">
        <v>1055</v>
      </c>
      <c r="W535" s="133" t="s">
        <v>636</v>
      </c>
      <c r="X535" s="134" t="s">
        <v>733</v>
      </c>
      <c r="Y535" s="834"/>
      <c r="Z535" s="147" t="s">
        <v>2488</v>
      </c>
    </row>
    <row r="536" spans="1:26" ht="15" customHeight="1" x14ac:dyDescent="0.2">
      <c r="A536" s="20" t="str">
        <f t="shared" si="8"/>
        <v>貨4軽N</v>
      </c>
      <c r="B536" s="20" t="s">
        <v>199</v>
      </c>
      <c r="C536" s="20" t="s">
        <v>222</v>
      </c>
      <c r="D536" s="20" t="s">
        <v>735</v>
      </c>
      <c r="E536" s="20" t="s">
        <v>859</v>
      </c>
      <c r="I536" s="1" t="s">
        <v>151</v>
      </c>
      <c r="T536" s="117" t="s">
        <v>325</v>
      </c>
      <c r="U536" s="132" t="s">
        <v>332</v>
      </c>
      <c r="V536" s="38" t="s">
        <v>1055</v>
      </c>
      <c r="W536" s="133" t="s">
        <v>735</v>
      </c>
      <c r="X536" s="134" t="s">
        <v>859</v>
      </c>
      <c r="Y536" s="833"/>
      <c r="Z536" s="147" t="s">
        <v>2488</v>
      </c>
    </row>
    <row r="537" spans="1:26" ht="15" customHeight="1" x14ac:dyDescent="0.2">
      <c r="A537" s="20" t="str">
        <f t="shared" si="8"/>
        <v>貨4軽P</v>
      </c>
      <c r="B537" s="20" t="s">
        <v>199</v>
      </c>
      <c r="C537" s="20" t="s">
        <v>222</v>
      </c>
      <c r="D537" s="20" t="s">
        <v>735</v>
      </c>
      <c r="E537" s="20" t="s">
        <v>860</v>
      </c>
      <c r="I537" s="1" t="s">
        <v>151</v>
      </c>
      <c r="T537" s="117" t="s">
        <v>325</v>
      </c>
      <c r="U537" s="132" t="s">
        <v>332</v>
      </c>
      <c r="V537" s="38" t="s">
        <v>1055</v>
      </c>
      <c r="W537" s="133" t="s">
        <v>735</v>
      </c>
      <c r="X537" s="134" t="s">
        <v>860</v>
      </c>
      <c r="Y537" s="834"/>
      <c r="Z537" s="147" t="s">
        <v>2488</v>
      </c>
    </row>
    <row r="538" spans="1:26" ht="15" customHeight="1" x14ac:dyDescent="0.2">
      <c r="A538" s="20" t="str">
        <f t="shared" si="8"/>
        <v>貨4軽U</v>
      </c>
      <c r="B538" s="20" t="s">
        <v>199</v>
      </c>
      <c r="C538" s="20" t="s">
        <v>222</v>
      </c>
      <c r="D538" t="s">
        <v>754</v>
      </c>
      <c r="E538" t="s">
        <v>882</v>
      </c>
      <c r="I538" s="1" t="s">
        <v>151</v>
      </c>
      <c r="T538" s="117" t="s">
        <v>325</v>
      </c>
      <c r="U538" s="132" t="s">
        <v>332</v>
      </c>
      <c r="V538" s="38" t="s">
        <v>1055</v>
      </c>
      <c r="W538" s="133" t="s">
        <v>754</v>
      </c>
      <c r="X538" s="134" t="s">
        <v>882</v>
      </c>
      <c r="Y538" s="833"/>
      <c r="Z538" s="147" t="s">
        <v>2488</v>
      </c>
    </row>
    <row r="539" spans="1:26" ht="15" customHeight="1" x14ac:dyDescent="0.2">
      <c r="A539" s="20" t="str">
        <f t="shared" si="8"/>
        <v>貨4軽W</v>
      </c>
      <c r="B539" s="20" t="s">
        <v>199</v>
      </c>
      <c r="C539" s="20" t="s">
        <v>222</v>
      </c>
      <c r="D539" s="20" t="s">
        <v>754</v>
      </c>
      <c r="E539" s="20" t="s">
        <v>904</v>
      </c>
      <c r="I539" s="1" t="s">
        <v>151</v>
      </c>
      <c r="T539" s="117" t="s">
        <v>325</v>
      </c>
      <c r="U539" s="132" t="s">
        <v>332</v>
      </c>
      <c r="V539" s="38" t="s">
        <v>1055</v>
      </c>
      <c r="W539" s="133" t="s">
        <v>754</v>
      </c>
      <c r="X539" s="134" t="s">
        <v>904</v>
      </c>
      <c r="Y539" s="834"/>
      <c r="Z539" s="147" t="s">
        <v>2488</v>
      </c>
    </row>
    <row r="540" spans="1:26" ht="15" customHeight="1" x14ac:dyDescent="0.2">
      <c r="A540" s="20" t="str">
        <f t="shared" si="8"/>
        <v>貨4軽KC</v>
      </c>
      <c r="B540" s="20" t="s">
        <v>199</v>
      </c>
      <c r="C540" s="20" t="s">
        <v>222</v>
      </c>
      <c r="D540" t="s">
        <v>760</v>
      </c>
      <c r="E540" t="s">
        <v>750</v>
      </c>
      <c r="I540" s="1" t="s">
        <v>151</v>
      </c>
      <c r="J540"/>
      <c r="T540" s="117" t="s">
        <v>325</v>
      </c>
      <c r="U540" s="132" t="s">
        <v>332</v>
      </c>
      <c r="V540" s="38" t="s">
        <v>1055</v>
      </c>
      <c r="W540" s="133" t="s">
        <v>760</v>
      </c>
      <c r="X540" s="134" t="s">
        <v>750</v>
      </c>
      <c r="Y540" s="833"/>
      <c r="Z540" s="147" t="s">
        <v>2488</v>
      </c>
    </row>
    <row r="541" spans="1:26" ht="15" customHeight="1" x14ac:dyDescent="0.2">
      <c r="A541" s="20" t="str">
        <f t="shared" si="8"/>
        <v>貨4軽KK</v>
      </c>
      <c r="B541" s="20" t="s">
        <v>199</v>
      </c>
      <c r="C541" s="20" t="s">
        <v>222</v>
      </c>
      <c r="D541" s="20" t="s">
        <v>755</v>
      </c>
      <c r="E541" s="20" t="s">
        <v>846</v>
      </c>
      <c r="I541" s="1" t="s">
        <v>151</v>
      </c>
      <c r="T541" s="117" t="s">
        <v>325</v>
      </c>
      <c r="U541" s="132" t="s">
        <v>332</v>
      </c>
      <c r="V541" s="38" t="s">
        <v>1055</v>
      </c>
      <c r="W541" s="133" t="s">
        <v>755</v>
      </c>
      <c r="X541" s="134" t="s">
        <v>846</v>
      </c>
      <c r="Y541" s="834"/>
      <c r="Z541" s="147" t="s">
        <v>2488</v>
      </c>
    </row>
    <row r="542" spans="1:26" ht="15" customHeight="1" x14ac:dyDescent="0.2">
      <c r="A542" s="20" t="str">
        <f t="shared" si="8"/>
        <v>貨4軽HF</v>
      </c>
      <c r="B542" s="20" t="s">
        <v>199</v>
      </c>
      <c r="C542" s="20" t="s">
        <v>222</v>
      </c>
      <c r="D542" t="s">
        <v>755</v>
      </c>
      <c r="E542" t="s">
        <v>833</v>
      </c>
      <c r="I542" s="1" t="s">
        <v>998</v>
      </c>
      <c r="J542" t="s">
        <v>1001</v>
      </c>
      <c r="T542" s="117" t="s">
        <v>325</v>
      </c>
      <c r="U542" s="132" t="s">
        <v>332</v>
      </c>
      <c r="V542" s="38" t="s">
        <v>1055</v>
      </c>
      <c r="W542" s="133" t="s">
        <v>755</v>
      </c>
      <c r="X542" s="134" t="s">
        <v>833</v>
      </c>
      <c r="Y542" s="833"/>
      <c r="Z542" s="326" t="s">
        <v>2480</v>
      </c>
    </row>
    <row r="543" spans="1:26" ht="15" customHeight="1" x14ac:dyDescent="0.2">
      <c r="A543" s="20" t="str">
        <f t="shared" si="8"/>
        <v>貨4軽KL</v>
      </c>
      <c r="B543" s="20" t="s">
        <v>199</v>
      </c>
      <c r="C543" s="20" t="s">
        <v>222</v>
      </c>
      <c r="D543" s="20" t="s">
        <v>755</v>
      </c>
      <c r="E543" s="20" t="s">
        <v>847</v>
      </c>
      <c r="I543" s="1" t="s">
        <v>151</v>
      </c>
      <c r="T543" s="117" t="s">
        <v>325</v>
      </c>
      <c r="U543" s="132" t="s">
        <v>332</v>
      </c>
      <c r="V543" s="38" t="s">
        <v>1055</v>
      </c>
      <c r="W543" s="133" t="s">
        <v>755</v>
      </c>
      <c r="X543" s="134" t="s">
        <v>847</v>
      </c>
      <c r="Y543" s="834"/>
      <c r="Z543" s="147" t="s">
        <v>2488</v>
      </c>
    </row>
    <row r="544" spans="1:26" ht="15" customHeight="1" x14ac:dyDescent="0.2">
      <c r="A544" s="20" t="str">
        <f t="shared" si="8"/>
        <v>貨4軽HM</v>
      </c>
      <c r="B544" s="20" t="s">
        <v>199</v>
      </c>
      <c r="C544" s="20" t="s">
        <v>222</v>
      </c>
      <c r="D544" t="s">
        <v>755</v>
      </c>
      <c r="E544" t="s">
        <v>834</v>
      </c>
      <c r="I544" s="1" t="s">
        <v>998</v>
      </c>
      <c r="J544" t="s">
        <v>1001</v>
      </c>
      <c r="T544" s="117" t="s">
        <v>325</v>
      </c>
      <c r="U544" s="132" t="s">
        <v>332</v>
      </c>
      <c r="V544" s="38" t="s">
        <v>1055</v>
      </c>
      <c r="W544" s="133" t="s">
        <v>755</v>
      </c>
      <c r="X544" s="134" t="s">
        <v>834</v>
      </c>
      <c r="Y544" s="7"/>
      <c r="Z544" s="326" t="s">
        <v>2480</v>
      </c>
    </row>
    <row r="545" spans="1:26" ht="15" customHeight="1" x14ac:dyDescent="0.2">
      <c r="A545" s="20" t="str">
        <f t="shared" si="8"/>
        <v>貨4軽DR</v>
      </c>
      <c r="B545" s="20" t="s">
        <v>199</v>
      </c>
      <c r="C545" s="20" t="s">
        <v>222</v>
      </c>
      <c r="D545" s="20" t="s">
        <v>1111</v>
      </c>
      <c r="E545" s="20" t="s">
        <v>668</v>
      </c>
      <c r="I545" s="1" t="s">
        <v>151</v>
      </c>
      <c r="J545" t="s">
        <v>1002</v>
      </c>
      <c r="T545" s="117" t="s">
        <v>325</v>
      </c>
      <c r="U545" s="132" t="s">
        <v>332</v>
      </c>
      <c r="V545" s="38" t="s">
        <v>1055</v>
      </c>
      <c r="W545" s="133" t="s">
        <v>1111</v>
      </c>
      <c r="X545" s="134" t="s">
        <v>668</v>
      </c>
      <c r="Y545" s="7"/>
      <c r="Z545" s="326" t="s">
        <v>2116</v>
      </c>
    </row>
    <row r="546" spans="1:26" ht="15" customHeight="1" x14ac:dyDescent="0.2">
      <c r="A546" s="20" t="str">
        <f t="shared" si="8"/>
        <v>貨4軽WR</v>
      </c>
      <c r="B546" s="20" t="s">
        <v>199</v>
      </c>
      <c r="C546" s="20" t="s">
        <v>222</v>
      </c>
      <c r="D546" t="s">
        <v>1111</v>
      </c>
      <c r="E546" t="s">
        <v>669</v>
      </c>
      <c r="I546" s="1" t="s">
        <v>998</v>
      </c>
      <c r="J546" t="s">
        <v>381</v>
      </c>
      <c r="T546" s="117" t="s">
        <v>325</v>
      </c>
      <c r="U546" s="132" t="s">
        <v>332</v>
      </c>
      <c r="V546" s="38" t="s">
        <v>1055</v>
      </c>
      <c r="W546" s="133" t="s">
        <v>1111</v>
      </c>
      <c r="X546" s="134" t="s">
        <v>669</v>
      </c>
      <c r="Y546" s="7"/>
      <c r="Z546" s="326" t="s">
        <v>2480</v>
      </c>
    </row>
    <row r="547" spans="1:26" ht="15" customHeight="1" x14ac:dyDescent="0.2">
      <c r="A547" s="20" t="str">
        <f t="shared" si="8"/>
        <v>貨4軽DS</v>
      </c>
      <c r="B547" s="20" t="s">
        <v>199</v>
      </c>
      <c r="C547" s="20" t="s">
        <v>222</v>
      </c>
      <c r="D547" s="20" t="s">
        <v>1111</v>
      </c>
      <c r="E547" s="20" t="s">
        <v>670</v>
      </c>
      <c r="I547" s="1" t="s">
        <v>151</v>
      </c>
      <c r="J547" t="s">
        <v>1003</v>
      </c>
      <c r="T547" s="117" t="s">
        <v>325</v>
      </c>
      <c r="U547" s="132" t="s">
        <v>332</v>
      </c>
      <c r="V547" s="38" t="s">
        <v>1055</v>
      </c>
      <c r="W547" s="133" t="s">
        <v>1111</v>
      </c>
      <c r="X547" s="134" t="s">
        <v>670</v>
      </c>
      <c r="Y547" s="7"/>
      <c r="Z547" s="326" t="s">
        <v>2116</v>
      </c>
    </row>
    <row r="548" spans="1:26" ht="15" customHeight="1" x14ac:dyDescent="0.2">
      <c r="A548" s="20" t="str">
        <f t="shared" si="8"/>
        <v>貨4軽WS</v>
      </c>
      <c r="B548" s="20" t="s">
        <v>199</v>
      </c>
      <c r="C548" s="20" t="s">
        <v>222</v>
      </c>
      <c r="D548" t="s">
        <v>1111</v>
      </c>
      <c r="E548" t="s">
        <v>671</v>
      </c>
      <c r="I548" s="1" t="s">
        <v>998</v>
      </c>
      <c r="J548" t="s">
        <v>382</v>
      </c>
      <c r="T548" s="117" t="s">
        <v>325</v>
      </c>
      <c r="U548" s="132" t="s">
        <v>332</v>
      </c>
      <c r="V548" s="38" t="s">
        <v>1055</v>
      </c>
      <c r="W548" s="133" t="s">
        <v>1111</v>
      </c>
      <c r="X548" s="134" t="s">
        <v>671</v>
      </c>
      <c r="Y548" s="7"/>
      <c r="Z548" s="326" t="s">
        <v>2480</v>
      </c>
    </row>
    <row r="549" spans="1:26" ht="15" customHeight="1" x14ac:dyDescent="0.2">
      <c r="A549" s="20" t="str">
        <f t="shared" si="8"/>
        <v>貨4軽DT</v>
      </c>
      <c r="B549" s="20" t="s">
        <v>199</v>
      </c>
      <c r="C549" s="20" t="s">
        <v>222</v>
      </c>
      <c r="D549" s="20" t="s">
        <v>1111</v>
      </c>
      <c r="E549" s="20" t="s">
        <v>672</v>
      </c>
      <c r="I549" s="1" t="s">
        <v>151</v>
      </c>
      <c r="J549" t="s">
        <v>1004</v>
      </c>
      <c r="T549" s="117" t="s">
        <v>325</v>
      </c>
      <c r="U549" s="132" t="s">
        <v>332</v>
      </c>
      <c r="V549" s="38" t="s">
        <v>1055</v>
      </c>
      <c r="W549" s="133" t="s">
        <v>1111</v>
      </c>
      <c r="X549" s="134" t="s">
        <v>672</v>
      </c>
      <c r="Y549" s="7"/>
      <c r="Z549" s="326" t="s">
        <v>2116</v>
      </c>
    </row>
    <row r="550" spans="1:26" ht="15" customHeight="1" x14ac:dyDescent="0.2">
      <c r="A550" s="20" t="str">
        <f t="shared" si="8"/>
        <v>貨4軽WT</v>
      </c>
      <c r="B550" s="20" t="s">
        <v>199</v>
      </c>
      <c r="C550" s="20" t="s">
        <v>222</v>
      </c>
      <c r="D550" t="s">
        <v>1111</v>
      </c>
      <c r="E550" t="s">
        <v>673</v>
      </c>
      <c r="I550" s="1" t="s">
        <v>998</v>
      </c>
      <c r="J550" t="s">
        <v>383</v>
      </c>
      <c r="T550" s="117" t="s">
        <v>325</v>
      </c>
      <c r="U550" s="132" t="s">
        <v>332</v>
      </c>
      <c r="V550" s="38" t="s">
        <v>1055</v>
      </c>
      <c r="W550" s="133" t="s">
        <v>1111</v>
      </c>
      <c r="X550" s="134" t="s">
        <v>673</v>
      </c>
      <c r="Y550" s="7"/>
      <c r="Z550" s="326" t="s">
        <v>2480</v>
      </c>
    </row>
    <row r="551" spans="1:26" ht="15" customHeight="1" x14ac:dyDescent="0.2">
      <c r="A551" s="20" t="str">
        <f t="shared" si="8"/>
        <v>貨4軽DU</v>
      </c>
      <c r="B551" s="20" t="s">
        <v>199</v>
      </c>
      <c r="C551" s="20" t="s">
        <v>222</v>
      </c>
      <c r="D551" s="20" t="s">
        <v>1112</v>
      </c>
      <c r="E551" s="20" t="s">
        <v>674</v>
      </c>
      <c r="I551" s="1" t="s">
        <v>151</v>
      </c>
      <c r="J551" t="s">
        <v>1002</v>
      </c>
      <c r="T551" s="117" t="s">
        <v>325</v>
      </c>
      <c r="U551" s="132" t="s">
        <v>332</v>
      </c>
      <c r="V551" s="38" t="s">
        <v>1055</v>
      </c>
      <c r="W551" s="133" t="s">
        <v>1112</v>
      </c>
      <c r="X551" s="134" t="s">
        <v>674</v>
      </c>
      <c r="Y551" s="7"/>
      <c r="Z551" s="326" t="s">
        <v>2116</v>
      </c>
    </row>
    <row r="552" spans="1:26" ht="15" customHeight="1" x14ac:dyDescent="0.2">
      <c r="A552" s="20" t="str">
        <f t="shared" si="8"/>
        <v>貨4軽WU</v>
      </c>
      <c r="B552" s="20" t="s">
        <v>199</v>
      </c>
      <c r="C552" s="20" t="s">
        <v>222</v>
      </c>
      <c r="D552" t="s">
        <v>1112</v>
      </c>
      <c r="E552" t="s">
        <v>675</v>
      </c>
      <c r="I552" s="1" t="s">
        <v>998</v>
      </c>
      <c r="J552" t="s">
        <v>381</v>
      </c>
      <c r="T552" s="117" t="s">
        <v>325</v>
      </c>
      <c r="U552" s="132" t="s">
        <v>332</v>
      </c>
      <c r="V552" s="38" t="s">
        <v>1055</v>
      </c>
      <c r="W552" s="133" t="s">
        <v>1112</v>
      </c>
      <c r="X552" s="134" t="s">
        <v>675</v>
      </c>
      <c r="Y552" s="7"/>
      <c r="Z552" s="326" t="s">
        <v>2480</v>
      </c>
    </row>
    <row r="553" spans="1:26" ht="15" customHeight="1" x14ac:dyDescent="0.2">
      <c r="A553" s="20" t="str">
        <f t="shared" si="8"/>
        <v>貨4軽DV</v>
      </c>
      <c r="B553" s="20" t="s">
        <v>199</v>
      </c>
      <c r="C553" s="20" t="s">
        <v>222</v>
      </c>
      <c r="D553" s="20" t="s">
        <v>1112</v>
      </c>
      <c r="E553" t="s">
        <v>676</v>
      </c>
      <c r="I553" s="1" t="s">
        <v>151</v>
      </c>
      <c r="J553" t="s">
        <v>1003</v>
      </c>
      <c r="T553" s="117" t="s">
        <v>325</v>
      </c>
      <c r="U553" s="132" t="s">
        <v>332</v>
      </c>
      <c r="V553" s="38" t="s">
        <v>1055</v>
      </c>
      <c r="W553" s="133" t="s">
        <v>1112</v>
      </c>
      <c r="X553" s="134" t="s">
        <v>676</v>
      </c>
      <c r="Y553" s="7"/>
      <c r="Z553" s="326" t="s">
        <v>2116</v>
      </c>
    </row>
    <row r="554" spans="1:26" ht="15" customHeight="1" x14ac:dyDescent="0.2">
      <c r="A554" s="20" t="str">
        <f t="shared" si="8"/>
        <v>貨4軽WV</v>
      </c>
      <c r="B554" s="20" t="s">
        <v>199</v>
      </c>
      <c r="C554" s="20" t="s">
        <v>222</v>
      </c>
      <c r="D554" t="s">
        <v>1112</v>
      </c>
      <c r="E554" t="s">
        <v>677</v>
      </c>
      <c r="I554" s="1" t="s">
        <v>998</v>
      </c>
      <c r="J554" t="s">
        <v>382</v>
      </c>
      <c r="T554" s="117" t="s">
        <v>325</v>
      </c>
      <c r="U554" s="132" t="s">
        <v>332</v>
      </c>
      <c r="V554" s="38" t="s">
        <v>1055</v>
      </c>
      <c r="W554" s="133" t="s">
        <v>1112</v>
      </c>
      <c r="X554" s="134" t="s">
        <v>677</v>
      </c>
      <c r="Y554" s="833"/>
      <c r="Z554" s="326" t="s">
        <v>2480</v>
      </c>
    </row>
    <row r="555" spans="1:26" ht="15" customHeight="1" x14ac:dyDescent="0.2">
      <c r="A555" s="20" t="str">
        <f t="shared" si="8"/>
        <v>貨4軽DW</v>
      </c>
      <c r="B555" s="20" t="s">
        <v>199</v>
      </c>
      <c r="C555" s="20" t="s">
        <v>222</v>
      </c>
      <c r="D555" s="20" t="s">
        <v>1112</v>
      </c>
      <c r="E555" t="s">
        <v>678</v>
      </c>
      <c r="I555" s="1" t="s">
        <v>151</v>
      </c>
      <c r="J555" t="s">
        <v>1004</v>
      </c>
      <c r="T555" s="117" t="s">
        <v>325</v>
      </c>
      <c r="U555" s="132" t="s">
        <v>332</v>
      </c>
      <c r="V555" s="38" t="s">
        <v>1055</v>
      </c>
      <c r="W555" s="133" t="s">
        <v>1112</v>
      </c>
      <c r="X555" s="134" t="s">
        <v>678</v>
      </c>
      <c r="Y555" s="834"/>
      <c r="Z555" s="326" t="s">
        <v>2116</v>
      </c>
    </row>
    <row r="556" spans="1:26" ht="15" customHeight="1" x14ac:dyDescent="0.2">
      <c r="A556" s="20" t="str">
        <f t="shared" si="8"/>
        <v>貨4軽WW</v>
      </c>
      <c r="B556" s="20" t="s">
        <v>199</v>
      </c>
      <c r="C556" s="20" t="s">
        <v>222</v>
      </c>
      <c r="D556" t="s">
        <v>1112</v>
      </c>
      <c r="E556" t="s">
        <v>679</v>
      </c>
      <c r="I556" s="1" t="s">
        <v>998</v>
      </c>
      <c r="J556" t="s">
        <v>383</v>
      </c>
      <c r="T556" s="117" t="s">
        <v>325</v>
      </c>
      <c r="U556" s="132" t="s">
        <v>332</v>
      </c>
      <c r="V556" s="38" t="s">
        <v>1055</v>
      </c>
      <c r="W556" s="133" t="s">
        <v>1112</v>
      </c>
      <c r="X556" s="134" t="s">
        <v>679</v>
      </c>
      <c r="Y556" s="833"/>
      <c r="Z556" s="326" t="s">
        <v>2480</v>
      </c>
    </row>
    <row r="557" spans="1:26" ht="15" customHeight="1" x14ac:dyDescent="0.2">
      <c r="A557" s="20" t="str">
        <f t="shared" si="8"/>
        <v>貨4軽KR</v>
      </c>
      <c r="B557" s="20" t="s">
        <v>199</v>
      </c>
      <c r="C557" s="20" t="s">
        <v>222</v>
      </c>
      <c r="D557" s="20" t="s">
        <v>756</v>
      </c>
      <c r="E557" t="s">
        <v>852</v>
      </c>
      <c r="I557" s="1" t="s">
        <v>151</v>
      </c>
      <c r="J557"/>
      <c r="T557" s="117" t="s">
        <v>325</v>
      </c>
      <c r="U557" s="132" t="s">
        <v>332</v>
      </c>
      <c r="V557" s="38" t="s">
        <v>1055</v>
      </c>
      <c r="W557" s="133" t="s">
        <v>756</v>
      </c>
      <c r="X557" s="134" t="s">
        <v>852</v>
      </c>
      <c r="Y557" s="834"/>
      <c r="Z557" s="147" t="s">
        <v>2488</v>
      </c>
    </row>
    <row r="558" spans="1:26" ht="15" customHeight="1" x14ac:dyDescent="0.2">
      <c r="A558" s="20" t="str">
        <f t="shared" si="8"/>
        <v>貨4軽HY</v>
      </c>
      <c r="B558" s="20" t="s">
        <v>199</v>
      </c>
      <c r="C558" s="20" t="s">
        <v>222</v>
      </c>
      <c r="D558" t="s">
        <v>756</v>
      </c>
      <c r="E558" t="s">
        <v>839</v>
      </c>
      <c r="I558" s="1" t="s">
        <v>998</v>
      </c>
      <c r="J558" t="s">
        <v>1001</v>
      </c>
      <c r="T558" s="117" t="s">
        <v>325</v>
      </c>
      <c r="U558" s="132" t="s">
        <v>332</v>
      </c>
      <c r="V558" s="38" t="s">
        <v>1055</v>
      </c>
      <c r="W558" s="133" t="s">
        <v>756</v>
      </c>
      <c r="X558" s="134" t="s">
        <v>839</v>
      </c>
      <c r="Y558" s="833"/>
      <c r="Z558" s="326" t="s">
        <v>2480</v>
      </c>
    </row>
    <row r="559" spans="1:26" ht="15" customHeight="1" x14ac:dyDescent="0.2">
      <c r="A559" s="20" t="str">
        <f t="shared" si="8"/>
        <v>貨4軽KS</v>
      </c>
      <c r="B559" s="20" t="s">
        <v>199</v>
      </c>
      <c r="C559" s="20" t="s">
        <v>222</v>
      </c>
      <c r="D559" s="20" t="s">
        <v>756</v>
      </c>
      <c r="E559" t="s">
        <v>853</v>
      </c>
      <c r="I559" s="1" t="s">
        <v>151</v>
      </c>
      <c r="J559"/>
      <c r="T559" s="117" t="s">
        <v>325</v>
      </c>
      <c r="U559" s="132" t="s">
        <v>332</v>
      </c>
      <c r="V559" s="38" t="s">
        <v>1055</v>
      </c>
      <c r="W559" s="133" t="s">
        <v>756</v>
      </c>
      <c r="X559" s="134" t="s">
        <v>853</v>
      </c>
      <c r="Y559" s="834"/>
      <c r="Z559" s="147" t="s">
        <v>2488</v>
      </c>
    </row>
    <row r="560" spans="1:26" ht="15" customHeight="1" x14ac:dyDescent="0.2">
      <c r="A560" s="20" t="str">
        <f t="shared" si="8"/>
        <v>貨4軽HZ</v>
      </c>
      <c r="B560" s="20" t="s">
        <v>199</v>
      </c>
      <c r="C560" s="20" t="s">
        <v>222</v>
      </c>
      <c r="D560" t="s">
        <v>756</v>
      </c>
      <c r="E560" t="s">
        <v>840</v>
      </c>
      <c r="I560" s="1" t="s">
        <v>998</v>
      </c>
      <c r="J560" t="s">
        <v>1001</v>
      </c>
      <c r="T560" s="117" t="s">
        <v>325</v>
      </c>
      <c r="U560" s="132" t="s">
        <v>332</v>
      </c>
      <c r="V560" s="38" t="s">
        <v>1055</v>
      </c>
      <c r="W560" s="133" t="s">
        <v>756</v>
      </c>
      <c r="X560" s="134" t="s">
        <v>840</v>
      </c>
      <c r="Y560" s="833"/>
      <c r="Z560" s="326" t="s">
        <v>2480</v>
      </c>
    </row>
    <row r="561" spans="1:26" ht="15" customHeight="1" x14ac:dyDescent="0.2">
      <c r="A561" s="20" t="str">
        <f t="shared" si="8"/>
        <v>貨4軽TL</v>
      </c>
      <c r="B561" s="20" t="s">
        <v>199</v>
      </c>
      <c r="C561" s="20" t="s">
        <v>222</v>
      </c>
      <c r="D561" t="s">
        <v>756</v>
      </c>
      <c r="E561" t="s">
        <v>880</v>
      </c>
      <c r="I561" s="1" t="s">
        <v>151</v>
      </c>
      <c r="J561" s="20" t="s">
        <v>1002</v>
      </c>
      <c r="T561" s="117" t="s">
        <v>325</v>
      </c>
      <c r="U561" s="132" t="s">
        <v>332</v>
      </c>
      <c r="V561" s="38" t="s">
        <v>1055</v>
      </c>
      <c r="W561" s="133" t="s">
        <v>756</v>
      </c>
      <c r="X561" s="134" t="s">
        <v>880</v>
      </c>
      <c r="Y561" s="834"/>
      <c r="Z561" s="326" t="s">
        <v>2116</v>
      </c>
    </row>
    <row r="562" spans="1:26" ht="15" customHeight="1" x14ac:dyDescent="0.2">
      <c r="A562" s="20" t="str">
        <f t="shared" si="8"/>
        <v>貨4軽XL</v>
      </c>
      <c r="B562" s="20" t="s">
        <v>199</v>
      </c>
      <c r="C562" s="20" t="s">
        <v>222</v>
      </c>
      <c r="D562" t="s">
        <v>756</v>
      </c>
      <c r="E562" t="s">
        <v>909</v>
      </c>
      <c r="I562" s="1" t="s">
        <v>998</v>
      </c>
      <c r="J562" s="20" t="s">
        <v>381</v>
      </c>
      <c r="T562" s="117" t="s">
        <v>325</v>
      </c>
      <c r="U562" s="132" t="s">
        <v>332</v>
      </c>
      <c r="V562" s="38" t="s">
        <v>1055</v>
      </c>
      <c r="W562" s="133" t="s">
        <v>756</v>
      </c>
      <c r="X562" s="134" t="s">
        <v>909</v>
      </c>
      <c r="Y562" s="833"/>
      <c r="Z562" s="326" t="s">
        <v>2480</v>
      </c>
    </row>
    <row r="563" spans="1:26" ht="15" customHeight="1" x14ac:dyDescent="0.2">
      <c r="A563" s="20" t="str">
        <f t="shared" si="8"/>
        <v>貨4軽LL</v>
      </c>
      <c r="B563" s="20" t="s">
        <v>199</v>
      </c>
      <c r="C563" s="20" t="s">
        <v>222</v>
      </c>
      <c r="D563" t="s">
        <v>756</v>
      </c>
      <c r="E563" t="s">
        <v>857</v>
      </c>
      <c r="I563" s="1" t="s">
        <v>151</v>
      </c>
      <c r="J563" t="s">
        <v>1003</v>
      </c>
      <c r="T563" s="117" t="s">
        <v>325</v>
      </c>
      <c r="U563" s="132" t="s">
        <v>332</v>
      </c>
      <c r="V563" s="38" t="s">
        <v>1055</v>
      </c>
      <c r="W563" s="133" t="s">
        <v>756</v>
      </c>
      <c r="X563" s="134" t="s">
        <v>857</v>
      </c>
      <c r="Y563" s="834"/>
      <c r="Z563" s="326" t="s">
        <v>2116</v>
      </c>
    </row>
    <row r="564" spans="1:26" ht="15" customHeight="1" x14ac:dyDescent="0.2">
      <c r="A564" s="20" t="str">
        <f t="shared" si="8"/>
        <v>貨4軽YL</v>
      </c>
      <c r="B564" s="20" t="s">
        <v>199</v>
      </c>
      <c r="C564" s="20" t="s">
        <v>222</v>
      </c>
      <c r="D564" t="s">
        <v>756</v>
      </c>
      <c r="E564" t="s">
        <v>915</v>
      </c>
      <c r="I564" s="1" t="s">
        <v>998</v>
      </c>
      <c r="J564" t="s">
        <v>382</v>
      </c>
      <c r="T564" s="117" t="s">
        <v>325</v>
      </c>
      <c r="U564" s="132" t="s">
        <v>332</v>
      </c>
      <c r="V564" s="38" t="s">
        <v>1055</v>
      </c>
      <c r="W564" s="133" t="s">
        <v>756</v>
      </c>
      <c r="X564" s="134" t="s">
        <v>915</v>
      </c>
      <c r="Y564" s="833"/>
      <c r="Z564" s="326" t="s">
        <v>2480</v>
      </c>
    </row>
    <row r="565" spans="1:26" ht="15" customHeight="1" x14ac:dyDescent="0.2">
      <c r="A565" s="20" t="str">
        <f t="shared" si="8"/>
        <v>貨4軽UL</v>
      </c>
      <c r="B565" s="20" t="s">
        <v>199</v>
      </c>
      <c r="C565" s="20" t="s">
        <v>222</v>
      </c>
      <c r="D565" t="s">
        <v>756</v>
      </c>
      <c r="E565" t="s">
        <v>886</v>
      </c>
      <c r="I565" s="1" t="s">
        <v>151</v>
      </c>
      <c r="J565" t="s">
        <v>1004</v>
      </c>
      <c r="T565" s="117" t="s">
        <v>325</v>
      </c>
      <c r="U565" s="132" t="s">
        <v>332</v>
      </c>
      <c r="V565" s="38" t="s">
        <v>1055</v>
      </c>
      <c r="W565" s="133" t="s">
        <v>756</v>
      </c>
      <c r="X565" s="134" t="s">
        <v>886</v>
      </c>
      <c r="Y565" s="834"/>
      <c r="Z565" s="326" t="s">
        <v>2116</v>
      </c>
    </row>
    <row r="566" spans="1:26" ht="15" customHeight="1" x14ac:dyDescent="0.2">
      <c r="A566" s="20" t="str">
        <f t="shared" si="8"/>
        <v>貨4軽ZL</v>
      </c>
      <c r="B566" s="20" t="s">
        <v>199</v>
      </c>
      <c r="C566" s="20" t="s">
        <v>222</v>
      </c>
      <c r="D566" t="s">
        <v>756</v>
      </c>
      <c r="E566" t="s">
        <v>920</v>
      </c>
      <c r="I566" s="1" t="s">
        <v>998</v>
      </c>
      <c r="J566" t="s">
        <v>383</v>
      </c>
      <c r="T566" s="117" t="s">
        <v>325</v>
      </c>
      <c r="U566" s="132" t="s">
        <v>332</v>
      </c>
      <c r="V566" s="38" t="s">
        <v>1055</v>
      </c>
      <c r="W566" s="133" t="s">
        <v>756</v>
      </c>
      <c r="X566" s="134" t="s">
        <v>920</v>
      </c>
      <c r="Y566" s="7"/>
      <c r="Z566" s="326" t="s">
        <v>2480</v>
      </c>
    </row>
    <row r="567" spans="1:26" ht="15" customHeight="1" x14ac:dyDescent="0.2">
      <c r="A567" s="20" t="str">
        <f t="shared" si="8"/>
        <v>貨4軽PA</v>
      </c>
      <c r="B567" s="20" t="s">
        <v>199</v>
      </c>
      <c r="C567" s="20" t="s">
        <v>222</v>
      </c>
      <c r="D567" t="s">
        <v>756</v>
      </c>
      <c r="E567" t="s">
        <v>861</v>
      </c>
      <c r="I567" s="1" t="s">
        <v>151</v>
      </c>
      <c r="J567" t="s">
        <v>1113</v>
      </c>
      <c r="T567" s="117" t="s">
        <v>325</v>
      </c>
      <c r="U567" s="132" t="s">
        <v>332</v>
      </c>
      <c r="V567" s="38" t="s">
        <v>1055</v>
      </c>
      <c r="W567" s="133" t="s">
        <v>756</v>
      </c>
      <c r="X567" s="134" t="s">
        <v>861</v>
      </c>
      <c r="Y567" s="7"/>
      <c r="Z567" s="326" t="s">
        <v>2116</v>
      </c>
    </row>
    <row r="568" spans="1:26" ht="15" customHeight="1" x14ac:dyDescent="0.2">
      <c r="A568" s="20" t="str">
        <f t="shared" si="8"/>
        <v>貨4軽VA</v>
      </c>
      <c r="B568" s="20" t="s">
        <v>199</v>
      </c>
      <c r="C568" s="20" t="s">
        <v>222</v>
      </c>
      <c r="D568" t="s">
        <v>756</v>
      </c>
      <c r="E568" t="s">
        <v>888</v>
      </c>
      <c r="I568" s="1" t="s">
        <v>998</v>
      </c>
      <c r="J568" t="s">
        <v>1114</v>
      </c>
      <c r="T568" s="117" t="s">
        <v>325</v>
      </c>
      <c r="U568" s="132" t="s">
        <v>332</v>
      </c>
      <c r="V568" s="38" t="s">
        <v>1055</v>
      </c>
      <c r="W568" s="133" t="s">
        <v>756</v>
      </c>
      <c r="X568" s="134" t="s">
        <v>888</v>
      </c>
      <c r="Y568" s="7"/>
      <c r="Z568" s="326" t="s">
        <v>2480</v>
      </c>
    </row>
    <row r="569" spans="1:26" ht="15" customHeight="1" x14ac:dyDescent="0.2">
      <c r="A569" s="20" t="str">
        <f t="shared" si="8"/>
        <v>貨4軽PB</v>
      </c>
      <c r="B569" s="20" t="s">
        <v>199</v>
      </c>
      <c r="C569" s="20" t="s">
        <v>222</v>
      </c>
      <c r="D569" t="s">
        <v>756</v>
      </c>
      <c r="E569" t="s">
        <v>862</v>
      </c>
      <c r="I569" s="1" t="s">
        <v>151</v>
      </c>
      <c r="J569" t="s">
        <v>1115</v>
      </c>
      <c r="T569" s="117" t="s">
        <v>325</v>
      </c>
      <c r="U569" s="132" t="s">
        <v>332</v>
      </c>
      <c r="V569" s="38" t="s">
        <v>1055</v>
      </c>
      <c r="W569" s="133" t="s">
        <v>756</v>
      </c>
      <c r="X569" s="134" t="s">
        <v>862</v>
      </c>
      <c r="Y569" s="7"/>
      <c r="Z569" s="326" t="s">
        <v>2116</v>
      </c>
    </row>
    <row r="570" spans="1:26" ht="15" customHeight="1" x14ac:dyDescent="0.2">
      <c r="A570" s="20" t="str">
        <f t="shared" si="8"/>
        <v>貨4軽VB</v>
      </c>
      <c r="B570" s="20" t="s">
        <v>199</v>
      </c>
      <c r="C570" s="20" t="s">
        <v>222</v>
      </c>
      <c r="D570" t="s">
        <v>756</v>
      </c>
      <c r="E570" t="s">
        <v>889</v>
      </c>
      <c r="I570" s="1" t="s">
        <v>998</v>
      </c>
      <c r="J570" t="s">
        <v>1116</v>
      </c>
      <c r="T570" s="117" t="s">
        <v>325</v>
      </c>
      <c r="U570" s="132" t="s">
        <v>332</v>
      </c>
      <c r="V570" s="38" t="s">
        <v>1055</v>
      </c>
      <c r="W570" s="133" t="s">
        <v>756</v>
      </c>
      <c r="X570" s="134" t="s">
        <v>889</v>
      </c>
      <c r="Y570" s="7"/>
      <c r="Z570" s="326" t="s">
        <v>2480</v>
      </c>
    </row>
    <row r="571" spans="1:26" ht="15" customHeight="1" x14ac:dyDescent="0.2">
      <c r="A571" s="20" t="str">
        <f t="shared" si="8"/>
        <v>貨4軽PC</v>
      </c>
      <c r="B571" s="20" t="s">
        <v>199</v>
      </c>
      <c r="C571" s="20" t="s">
        <v>222</v>
      </c>
      <c r="D571" t="s">
        <v>756</v>
      </c>
      <c r="E571" t="s">
        <v>863</v>
      </c>
      <c r="I571" s="1" t="s">
        <v>151</v>
      </c>
      <c r="J571" t="s">
        <v>1117</v>
      </c>
      <c r="T571" s="117" t="s">
        <v>325</v>
      </c>
      <c r="U571" s="132" t="s">
        <v>332</v>
      </c>
      <c r="V571" s="38" t="s">
        <v>1055</v>
      </c>
      <c r="W571" s="133" t="s">
        <v>756</v>
      </c>
      <c r="X571" s="134" t="s">
        <v>863</v>
      </c>
      <c r="Y571" s="7"/>
      <c r="Z571" s="326" t="s">
        <v>2116</v>
      </c>
    </row>
    <row r="572" spans="1:26" ht="15" customHeight="1" x14ac:dyDescent="0.2">
      <c r="A572" s="20" t="str">
        <f t="shared" si="8"/>
        <v>貨4軽VC</v>
      </c>
      <c r="B572" s="20" t="s">
        <v>199</v>
      </c>
      <c r="C572" s="20" t="s">
        <v>222</v>
      </c>
      <c r="D572" t="s">
        <v>756</v>
      </c>
      <c r="E572" t="s">
        <v>890</v>
      </c>
      <c r="I572" s="1" t="s">
        <v>998</v>
      </c>
      <c r="J572" t="s">
        <v>1118</v>
      </c>
      <c r="T572" s="117" t="s">
        <v>325</v>
      </c>
      <c r="U572" s="132" t="s">
        <v>332</v>
      </c>
      <c r="V572" s="38" t="s">
        <v>1055</v>
      </c>
      <c r="W572" s="133" t="s">
        <v>756</v>
      </c>
      <c r="X572" s="134" t="s">
        <v>890</v>
      </c>
      <c r="Y572" s="7"/>
      <c r="Z572" s="326" t="s">
        <v>2480</v>
      </c>
    </row>
    <row r="573" spans="1:26" ht="15" customHeight="1" x14ac:dyDescent="0.2">
      <c r="A573" s="20" t="str">
        <f t="shared" si="8"/>
        <v>貨4軽PD</v>
      </c>
      <c r="B573" s="20" t="s">
        <v>199</v>
      </c>
      <c r="C573" s="20" t="s">
        <v>222</v>
      </c>
      <c r="D573" t="s">
        <v>756</v>
      </c>
      <c r="E573" t="s">
        <v>864</v>
      </c>
      <c r="I573" s="1" t="s">
        <v>151</v>
      </c>
      <c r="J573" s="20" t="s">
        <v>1119</v>
      </c>
      <c r="T573" s="117" t="s">
        <v>325</v>
      </c>
      <c r="U573" s="132" t="s">
        <v>332</v>
      </c>
      <c r="V573" s="38" t="s">
        <v>1055</v>
      </c>
      <c r="W573" s="133" t="s">
        <v>756</v>
      </c>
      <c r="X573" s="134" t="s">
        <v>864</v>
      </c>
      <c r="Y573" s="7"/>
      <c r="Z573" s="326" t="s">
        <v>2116</v>
      </c>
    </row>
    <row r="574" spans="1:26" ht="15" customHeight="1" x14ac:dyDescent="0.2">
      <c r="A574" s="20" t="str">
        <f t="shared" si="8"/>
        <v>貨4軽VD</v>
      </c>
      <c r="B574" s="20" t="s">
        <v>199</v>
      </c>
      <c r="C574" s="20" t="s">
        <v>222</v>
      </c>
      <c r="D574" t="s">
        <v>756</v>
      </c>
      <c r="E574" t="s">
        <v>891</v>
      </c>
      <c r="I574" s="1" t="s">
        <v>998</v>
      </c>
      <c r="J574" s="20" t="s">
        <v>1120</v>
      </c>
      <c r="T574" s="117" t="s">
        <v>325</v>
      </c>
      <c r="U574" s="132" t="s">
        <v>332</v>
      </c>
      <c r="V574" s="38" t="s">
        <v>1055</v>
      </c>
      <c r="W574" s="133" t="s">
        <v>756</v>
      </c>
      <c r="X574" s="134" t="s">
        <v>891</v>
      </c>
      <c r="Y574" s="7"/>
      <c r="Z574" s="326" t="s">
        <v>2480</v>
      </c>
    </row>
    <row r="575" spans="1:26" ht="15" customHeight="1" x14ac:dyDescent="0.2">
      <c r="A575" s="20" t="str">
        <f t="shared" si="8"/>
        <v>貨4軽PE</v>
      </c>
      <c r="B575" s="20" t="s">
        <v>199</v>
      </c>
      <c r="C575" s="20" t="s">
        <v>222</v>
      </c>
      <c r="D575" t="s">
        <v>756</v>
      </c>
      <c r="E575" t="s">
        <v>865</v>
      </c>
      <c r="I575" s="1" t="s">
        <v>151</v>
      </c>
      <c r="J575" t="s">
        <v>1121</v>
      </c>
      <c r="T575" s="117" t="s">
        <v>325</v>
      </c>
      <c r="U575" s="132" t="s">
        <v>332</v>
      </c>
      <c r="V575" s="38" t="s">
        <v>1055</v>
      </c>
      <c r="W575" s="133" t="s">
        <v>756</v>
      </c>
      <c r="X575" s="134" t="s">
        <v>865</v>
      </c>
      <c r="Y575" s="7"/>
      <c r="Z575" s="326" t="s">
        <v>2116</v>
      </c>
    </row>
    <row r="576" spans="1:26" ht="15" customHeight="1" x14ac:dyDescent="0.2">
      <c r="A576" s="20" t="str">
        <f t="shared" si="8"/>
        <v>貨4軽VE</v>
      </c>
      <c r="B576" s="20" t="s">
        <v>199</v>
      </c>
      <c r="C576" s="20" t="s">
        <v>222</v>
      </c>
      <c r="D576" t="s">
        <v>756</v>
      </c>
      <c r="E576" t="s">
        <v>892</v>
      </c>
      <c r="I576" s="1" t="s">
        <v>998</v>
      </c>
      <c r="J576" t="s">
        <v>1122</v>
      </c>
      <c r="T576" s="117" t="s">
        <v>325</v>
      </c>
      <c r="U576" s="132" t="s">
        <v>332</v>
      </c>
      <c r="V576" s="38" t="s">
        <v>1055</v>
      </c>
      <c r="W576" s="133" t="s">
        <v>756</v>
      </c>
      <c r="X576" s="134" t="s">
        <v>892</v>
      </c>
      <c r="Y576" s="7"/>
      <c r="Z576" s="326" t="s">
        <v>2480</v>
      </c>
    </row>
    <row r="577" spans="1:26" ht="15" customHeight="1" x14ac:dyDescent="0.2">
      <c r="A577" s="20" t="str">
        <f t="shared" si="8"/>
        <v>貨4軽PF</v>
      </c>
      <c r="B577" s="20" t="s">
        <v>199</v>
      </c>
      <c r="C577" s="20" t="s">
        <v>222</v>
      </c>
      <c r="D577" s="20" t="s">
        <v>756</v>
      </c>
      <c r="E577" s="20" t="s">
        <v>866</v>
      </c>
      <c r="I577" s="1" t="s">
        <v>151</v>
      </c>
      <c r="J577" s="20" t="s">
        <v>1123</v>
      </c>
      <c r="T577" s="117" t="s">
        <v>325</v>
      </c>
      <c r="U577" s="132" t="s">
        <v>332</v>
      </c>
      <c r="V577" s="38" t="s">
        <v>1055</v>
      </c>
      <c r="W577" s="133" t="s">
        <v>756</v>
      </c>
      <c r="X577" s="134" t="s">
        <v>866</v>
      </c>
      <c r="Y577" s="7"/>
      <c r="Z577" s="326" t="s">
        <v>2116</v>
      </c>
    </row>
    <row r="578" spans="1:26" ht="15" customHeight="1" x14ac:dyDescent="0.2">
      <c r="A578" s="20" t="str">
        <f t="shared" si="8"/>
        <v>貨4軽VF</v>
      </c>
      <c r="B578" s="20" t="s">
        <v>199</v>
      </c>
      <c r="C578" s="20" t="s">
        <v>222</v>
      </c>
      <c r="D578" s="20" t="s">
        <v>756</v>
      </c>
      <c r="E578" s="20" t="s">
        <v>893</v>
      </c>
      <c r="I578" s="1" t="s">
        <v>998</v>
      </c>
      <c r="J578" s="20" t="s">
        <v>1124</v>
      </c>
      <c r="T578" s="117" t="s">
        <v>325</v>
      </c>
      <c r="U578" s="132" t="s">
        <v>332</v>
      </c>
      <c r="V578" s="38" t="s">
        <v>1055</v>
      </c>
      <c r="W578" s="133" t="s">
        <v>756</v>
      </c>
      <c r="X578" s="134" t="s">
        <v>893</v>
      </c>
      <c r="Y578" s="7"/>
      <c r="Z578" s="326" t="s">
        <v>2480</v>
      </c>
    </row>
    <row r="579" spans="1:26" ht="15" customHeight="1" x14ac:dyDescent="0.2">
      <c r="A579" s="20" t="str">
        <f t="shared" si="8"/>
        <v>貨4軽PG</v>
      </c>
      <c r="B579" s="20" t="s">
        <v>199</v>
      </c>
      <c r="C579" s="20" t="s">
        <v>222</v>
      </c>
      <c r="D579" s="20" t="s">
        <v>756</v>
      </c>
      <c r="E579" s="20" t="s">
        <v>867</v>
      </c>
      <c r="I579" s="1" t="s">
        <v>151</v>
      </c>
      <c r="J579" s="20" t="s">
        <v>1125</v>
      </c>
      <c r="T579" s="117" t="s">
        <v>325</v>
      </c>
      <c r="U579" s="132" t="s">
        <v>332</v>
      </c>
      <c r="V579" s="38" t="s">
        <v>1055</v>
      </c>
      <c r="W579" s="133" t="s">
        <v>756</v>
      </c>
      <c r="X579" s="134" t="s">
        <v>867</v>
      </c>
      <c r="Y579" s="7"/>
      <c r="Z579" s="326" t="s">
        <v>2116</v>
      </c>
    </row>
    <row r="580" spans="1:26" ht="15" customHeight="1" x14ac:dyDescent="0.2">
      <c r="A580" s="20" t="str">
        <f t="shared" si="8"/>
        <v>貨4軽VG</v>
      </c>
      <c r="B580" s="20" t="s">
        <v>199</v>
      </c>
      <c r="C580" s="20" t="s">
        <v>222</v>
      </c>
      <c r="D580" s="20" t="s">
        <v>756</v>
      </c>
      <c r="E580" s="20" t="s">
        <v>894</v>
      </c>
      <c r="I580" s="1" t="s">
        <v>998</v>
      </c>
      <c r="J580" s="20" t="s">
        <v>1126</v>
      </c>
      <c r="T580" s="117" t="s">
        <v>325</v>
      </c>
      <c r="U580" s="132" t="s">
        <v>332</v>
      </c>
      <c r="V580" s="38" t="s">
        <v>1055</v>
      </c>
      <c r="W580" s="133" t="s">
        <v>756</v>
      </c>
      <c r="X580" s="134" t="s">
        <v>894</v>
      </c>
      <c r="Y580" s="7"/>
      <c r="Z580" s="326" t="s">
        <v>2480</v>
      </c>
    </row>
    <row r="581" spans="1:26" ht="15" customHeight="1" x14ac:dyDescent="0.2">
      <c r="A581" s="20" t="str">
        <f t="shared" ref="A581:A644" si="9">CONCATENATE(C581,E581)</f>
        <v>貨4軽PH</v>
      </c>
      <c r="B581" s="20" t="s">
        <v>199</v>
      </c>
      <c r="C581" s="20" t="s">
        <v>222</v>
      </c>
      <c r="D581" s="20" t="s">
        <v>756</v>
      </c>
      <c r="E581" s="20" t="s">
        <v>868</v>
      </c>
      <c r="I581" s="1" t="s">
        <v>151</v>
      </c>
      <c r="J581" s="20" t="s">
        <v>1127</v>
      </c>
      <c r="T581" s="117" t="s">
        <v>325</v>
      </c>
      <c r="U581" s="132" t="s">
        <v>332</v>
      </c>
      <c r="V581" s="38" t="s">
        <v>1055</v>
      </c>
      <c r="W581" s="133" t="s">
        <v>756</v>
      </c>
      <c r="X581" s="134" t="s">
        <v>868</v>
      </c>
      <c r="Y581" s="7"/>
      <c r="Z581" s="326" t="s">
        <v>2116</v>
      </c>
    </row>
    <row r="582" spans="1:26" ht="15" customHeight="1" x14ac:dyDescent="0.2">
      <c r="A582" s="20" t="str">
        <f t="shared" si="9"/>
        <v>貨4軽VH</v>
      </c>
      <c r="B582" s="20" t="s">
        <v>199</v>
      </c>
      <c r="C582" s="20" t="s">
        <v>222</v>
      </c>
      <c r="D582" s="20" t="s">
        <v>756</v>
      </c>
      <c r="E582" s="20" t="s">
        <v>895</v>
      </c>
      <c r="I582" s="1" t="s">
        <v>998</v>
      </c>
      <c r="J582" s="20" t="s">
        <v>1128</v>
      </c>
      <c r="T582" s="117" t="s">
        <v>325</v>
      </c>
      <c r="U582" s="132" t="s">
        <v>332</v>
      </c>
      <c r="V582" s="38" t="s">
        <v>1055</v>
      </c>
      <c r="W582" s="133" t="s">
        <v>756</v>
      </c>
      <c r="X582" s="134" t="s">
        <v>895</v>
      </c>
      <c r="Y582" s="7"/>
      <c r="Z582" s="326" t="s">
        <v>2480</v>
      </c>
    </row>
    <row r="583" spans="1:26" ht="15" customHeight="1" x14ac:dyDescent="0.2">
      <c r="A583" s="20" t="str">
        <f t="shared" si="9"/>
        <v>貨4軽TM</v>
      </c>
      <c r="B583" s="20" t="s">
        <v>199</v>
      </c>
      <c r="C583" s="20" t="s">
        <v>222</v>
      </c>
      <c r="D583" s="20" t="s">
        <v>756</v>
      </c>
      <c r="E583" s="20" t="s">
        <v>881</v>
      </c>
      <c r="I583" s="1" t="s">
        <v>151</v>
      </c>
      <c r="J583" s="20" t="s">
        <v>1002</v>
      </c>
      <c r="T583" s="117" t="s">
        <v>325</v>
      </c>
      <c r="U583" s="132" t="s">
        <v>332</v>
      </c>
      <c r="V583" s="38" t="s">
        <v>1055</v>
      </c>
      <c r="W583" s="133" t="s">
        <v>756</v>
      </c>
      <c r="X583" s="134" t="s">
        <v>881</v>
      </c>
      <c r="Y583" s="7"/>
      <c r="Z583" s="326" t="s">
        <v>2116</v>
      </c>
    </row>
    <row r="584" spans="1:26" ht="15" customHeight="1" x14ac:dyDescent="0.2">
      <c r="A584" s="20" t="str">
        <f t="shared" si="9"/>
        <v>貨4軽XM</v>
      </c>
      <c r="B584" s="20" t="s">
        <v>199</v>
      </c>
      <c r="C584" s="20" t="s">
        <v>222</v>
      </c>
      <c r="D584" s="20" t="s">
        <v>756</v>
      </c>
      <c r="E584" s="20" t="s">
        <v>910</v>
      </c>
      <c r="I584" s="1" t="s">
        <v>998</v>
      </c>
      <c r="J584" t="s">
        <v>381</v>
      </c>
      <c r="T584" s="117" t="s">
        <v>325</v>
      </c>
      <c r="U584" s="132" t="s">
        <v>332</v>
      </c>
      <c r="V584" s="38" t="s">
        <v>1055</v>
      </c>
      <c r="W584" s="133" t="s">
        <v>756</v>
      </c>
      <c r="X584" s="134" t="s">
        <v>910</v>
      </c>
      <c r="Y584" s="7"/>
      <c r="Z584" s="326" t="s">
        <v>2480</v>
      </c>
    </row>
    <row r="585" spans="1:26" ht="15" customHeight="1" x14ac:dyDescent="0.2">
      <c r="A585" s="20" t="str">
        <f t="shared" si="9"/>
        <v>貨4軽LM</v>
      </c>
      <c r="B585" s="20" t="s">
        <v>199</v>
      </c>
      <c r="C585" s="20" t="s">
        <v>222</v>
      </c>
      <c r="D585" s="20" t="s">
        <v>756</v>
      </c>
      <c r="E585" s="20" t="s">
        <v>858</v>
      </c>
      <c r="I585" s="1" t="s">
        <v>151</v>
      </c>
      <c r="J585" t="s">
        <v>1003</v>
      </c>
      <c r="T585" s="117" t="s">
        <v>325</v>
      </c>
      <c r="U585" s="132" t="s">
        <v>332</v>
      </c>
      <c r="V585" s="38" t="s">
        <v>1055</v>
      </c>
      <c r="W585" s="133" t="s">
        <v>756</v>
      </c>
      <c r="X585" s="134" t="s">
        <v>858</v>
      </c>
      <c r="Y585" s="7"/>
      <c r="Z585" s="326" t="s">
        <v>2116</v>
      </c>
    </row>
    <row r="586" spans="1:26" ht="15" customHeight="1" x14ac:dyDescent="0.2">
      <c r="A586" s="20" t="str">
        <f t="shared" si="9"/>
        <v>貨4軽YM</v>
      </c>
      <c r="B586" s="20" t="s">
        <v>199</v>
      </c>
      <c r="C586" s="20" t="s">
        <v>222</v>
      </c>
      <c r="D586" s="20" t="s">
        <v>756</v>
      </c>
      <c r="E586" s="20" t="s">
        <v>916</v>
      </c>
      <c r="I586" s="1" t="s">
        <v>998</v>
      </c>
      <c r="J586" t="s">
        <v>382</v>
      </c>
      <c r="T586" s="117" t="s">
        <v>325</v>
      </c>
      <c r="U586" s="132" t="s">
        <v>332</v>
      </c>
      <c r="V586" s="38" t="s">
        <v>1055</v>
      </c>
      <c r="W586" s="133" t="s">
        <v>756</v>
      </c>
      <c r="X586" s="134" t="s">
        <v>916</v>
      </c>
      <c r="Y586" s="7"/>
      <c r="Z586" s="326" t="s">
        <v>2480</v>
      </c>
    </row>
    <row r="587" spans="1:26" ht="15" customHeight="1" x14ac:dyDescent="0.2">
      <c r="A587" s="20" t="str">
        <f t="shared" si="9"/>
        <v>貨4軽UM</v>
      </c>
      <c r="B587" s="20" t="s">
        <v>199</v>
      </c>
      <c r="C587" s="20" t="s">
        <v>222</v>
      </c>
      <c r="D587" s="20" t="s">
        <v>756</v>
      </c>
      <c r="E587" s="20" t="s">
        <v>887</v>
      </c>
      <c r="I587" s="1" t="s">
        <v>151</v>
      </c>
      <c r="J587" t="s">
        <v>1004</v>
      </c>
      <c r="T587" s="117" t="s">
        <v>325</v>
      </c>
      <c r="U587" s="132" t="s">
        <v>332</v>
      </c>
      <c r="V587" s="38" t="s">
        <v>1055</v>
      </c>
      <c r="W587" s="133" t="s">
        <v>756</v>
      </c>
      <c r="X587" s="134" t="s">
        <v>887</v>
      </c>
      <c r="Y587" s="7"/>
      <c r="Z587" s="326" t="s">
        <v>2116</v>
      </c>
    </row>
    <row r="588" spans="1:26" ht="15" customHeight="1" x14ac:dyDescent="0.2">
      <c r="A588" s="20" t="str">
        <f t="shared" si="9"/>
        <v>貨4軽ZM</v>
      </c>
      <c r="B588" s="20" t="s">
        <v>199</v>
      </c>
      <c r="C588" s="20" t="s">
        <v>222</v>
      </c>
      <c r="D588" t="s">
        <v>756</v>
      </c>
      <c r="E588" t="s">
        <v>921</v>
      </c>
      <c r="I588" s="1" t="s">
        <v>998</v>
      </c>
      <c r="J588" s="20" t="s">
        <v>383</v>
      </c>
      <c r="T588" s="117" t="s">
        <v>325</v>
      </c>
      <c r="U588" s="132" t="s">
        <v>332</v>
      </c>
      <c r="V588" s="38" t="s">
        <v>1055</v>
      </c>
      <c r="W588" s="133" t="s">
        <v>756</v>
      </c>
      <c r="X588" s="134" t="s">
        <v>921</v>
      </c>
      <c r="Y588" s="7"/>
      <c r="Z588" s="326" t="s">
        <v>2480</v>
      </c>
    </row>
    <row r="589" spans="1:26" ht="15" customHeight="1" x14ac:dyDescent="0.2">
      <c r="A589" s="20" t="str">
        <f t="shared" si="9"/>
        <v>貨4軽PJ</v>
      </c>
      <c r="B589" s="20" t="s">
        <v>199</v>
      </c>
      <c r="C589" s="20" t="s">
        <v>222</v>
      </c>
      <c r="D589" t="s">
        <v>756</v>
      </c>
      <c r="E589" t="s">
        <v>869</v>
      </c>
      <c r="I589" s="1" t="s">
        <v>151</v>
      </c>
      <c r="J589" t="s">
        <v>1113</v>
      </c>
      <c r="T589" s="117" t="s">
        <v>325</v>
      </c>
      <c r="U589" s="132" t="s">
        <v>332</v>
      </c>
      <c r="V589" s="38" t="s">
        <v>1055</v>
      </c>
      <c r="W589" s="133" t="s">
        <v>756</v>
      </c>
      <c r="X589" s="134" t="s">
        <v>869</v>
      </c>
      <c r="Y589" s="7"/>
      <c r="Z589" s="326" t="s">
        <v>2116</v>
      </c>
    </row>
    <row r="590" spans="1:26" ht="15" customHeight="1" x14ac:dyDescent="0.2">
      <c r="A590" s="20" t="str">
        <f t="shared" si="9"/>
        <v>貨4軽VJ</v>
      </c>
      <c r="B590" s="20" t="s">
        <v>199</v>
      </c>
      <c r="C590" s="20" t="s">
        <v>222</v>
      </c>
      <c r="D590" t="s">
        <v>756</v>
      </c>
      <c r="E590" t="s">
        <v>896</v>
      </c>
      <c r="I590" s="1" t="s">
        <v>998</v>
      </c>
      <c r="J590" t="s">
        <v>1114</v>
      </c>
      <c r="T590" s="117" t="s">
        <v>325</v>
      </c>
      <c r="U590" s="132" t="s">
        <v>332</v>
      </c>
      <c r="V590" s="38" t="s">
        <v>1055</v>
      </c>
      <c r="W590" s="133" t="s">
        <v>756</v>
      </c>
      <c r="X590" s="134" t="s">
        <v>896</v>
      </c>
      <c r="Y590" s="7"/>
      <c r="Z590" s="326" t="s">
        <v>2480</v>
      </c>
    </row>
    <row r="591" spans="1:26" ht="15" customHeight="1" x14ac:dyDescent="0.2">
      <c r="A591" s="20" t="str">
        <f t="shared" si="9"/>
        <v>貨4軽PK</v>
      </c>
      <c r="B591" s="20" t="s">
        <v>199</v>
      </c>
      <c r="C591" s="20" t="s">
        <v>222</v>
      </c>
      <c r="D591" t="s">
        <v>756</v>
      </c>
      <c r="E591" t="s">
        <v>870</v>
      </c>
      <c r="I591" s="1" t="s">
        <v>151</v>
      </c>
      <c r="J591" t="s">
        <v>1115</v>
      </c>
      <c r="T591" s="117" t="s">
        <v>325</v>
      </c>
      <c r="U591" s="132" t="s">
        <v>332</v>
      </c>
      <c r="V591" s="38" t="s">
        <v>1055</v>
      </c>
      <c r="W591" s="133" t="s">
        <v>756</v>
      </c>
      <c r="X591" s="134" t="s">
        <v>870</v>
      </c>
      <c r="Y591" s="7"/>
      <c r="Z591" s="326" t="s">
        <v>2488</v>
      </c>
    </row>
    <row r="592" spans="1:26" ht="15" customHeight="1" x14ac:dyDescent="0.2">
      <c r="A592" s="20" t="str">
        <f t="shared" si="9"/>
        <v>貨4軽VK</v>
      </c>
      <c r="B592" s="20" t="s">
        <v>199</v>
      </c>
      <c r="C592" s="20" t="s">
        <v>222</v>
      </c>
      <c r="D592" t="s">
        <v>756</v>
      </c>
      <c r="E592" t="s">
        <v>897</v>
      </c>
      <c r="I592" s="1" t="s">
        <v>998</v>
      </c>
      <c r="J592" t="s">
        <v>1116</v>
      </c>
      <c r="T592" s="117" t="s">
        <v>325</v>
      </c>
      <c r="U592" s="132" t="s">
        <v>332</v>
      </c>
      <c r="V592" s="38" t="s">
        <v>1055</v>
      </c>
      <c r="W592" s="133" t="s">
        <v>756</v>
      </c>
      <c r="X592" s="134" t="s">
        <v>897</v>
      </c>
      <c r="Y592" s="7"/>
      <c r="Z592" s="326" t="s">
        <v>246</v>
      </c>
    </row>
    <row r="593" spans="1:26" ht="15" customHeight="1" x14ac:dyDescent="0.2">
      <c r="A593" s="20" t="str">
        <f t="shared" si="9"/>
        <v>貨4軽PL</v>
      </c>
      <c r="B593" s="20" t="s">
        <v>199</v>
      </c>
      <c r="C593" s="20" t="s">
        <v>222</v>
      </c>
      <c r="D593" t="s">
        <v>756</v>
      </c>
      <c r="E593" t="s">
        <v>871</v>
      </c>
      <c r="I593" s="1" t="s">
        <v>151</v>
      </c>
      <c r="J593" t="s">
        <v>1117</v>
      </c>
      <c r="T593" s="117" t="s">
        <v>325</v>
      </c>
      <c r="U593" s="132" t="s">
        <v>332</v>
      </c>
      <c r="V593" s="38" t="s">
        <v>1055</v>
      </c>
      <c r="W593" s="133" t="s">
        <v>756</v>
      </c>
      <c r="X593" s="134" t="s">
        <v>871</v>
      </c>
      <c r="Y593" s="7"/>
      <c r="Z593" s="326" t="s">
        <v>2116</v>
      </c>
    </row>
    <row r="594" spans="1:26" ht="15" customHeight="1" x14ac:dyDescent="0.2">
      <c r="A594" s="20" t="str">
        <f t="shared" si="9"/>
        <v>貨4軽VL</v>
      </c>
      <c r="B594" s="20" t="s">
        <v>199</v>
      </c>
      <c r="C594" s="20" t="s">
        <v>222</v>
      </c>
      <c r="D594" s="20" t="s">
        <v>756</v>
      </c>
      <c r="E594" s="20" t="s">
        <v>898</v>
      </c>
      <c r="I594" s="1" t="s">
        <v>998</v>
      </c>
      <c r="J594" s="20" t="s">
        <v>1118</v>
      </c>
      <c r="T594" s="117" t="s">
        <v>325</v>
      </c>
      <c r="U594" s="132" t="s">
        <v>332</v>
      </c>
      <c r="V594" s="38" t="s">
        <v>1055</v>
      </c>
      <c r="W594" s="133" t="s">
        <v>756</v>
      </c>
      <c r="X594" s="134" t="s">
        <v>898</v>
      </c>
      <c r="Y594" s="7"/>
      <c r="Z594" s="326" t="s">
        <v>2480</v>
      </c>
    </row>
    <row r="595" spans="1:26" ht="15" customHeight="1" x14ac:dyDescent="0.2">
      <c r="A595" s="20" t="str">
        <f t="shared" si="9"/>
        <v>貨4軽PM</v>
      </c>
      <c r="B595" s="20" t="s">
        <v>199</v>
      </c>
      <c r="C595" s="20" t="s">
        <v>222</v>
      </c>
      <c r="D595" s="20" t="s">
        <v>756</v>
      </c>
      <c r="E595" s="20" t="s">
        <v>872</v>
      </c>
      <c r="I595" s="1" t="s">
        <v>151</v>
      </c>
      <c r="J595" s="20" t="s">
        <v>1119</v>
      </c>
      <c r="T595" s="117" t="s">
        <v>325</v>
      </c>
      <c r="U595" s="132" t="s">
        <v>332</v>
      </c>
      <c r="V595" s="38" t="s">
        <v>1055</v>
      </c>
      <c r="W595" s="133" t="s">
        <v>756</v>
      </c>
      <c r="X595" s="134" t="s">
        <v>872</v>
      </c>
      <c r="Y595" s="7"/>
      <c r="Z595" s="326" t="s">
        <v>2488</v>
      </c>
    </row>
    <row r="596" spans="1:26" ht="15" customHeight="1" x14ac:dyDescent="0.2">
      <c r="A596" s="20" t="str">
        <f t="shared" si="9"/>
        <v>貨4軽VM</v>
      </c>
      <c r="B596" s="20" t="s">
        <v>199</v>
      </c>
      <c r="C596" s="20" t="s">
        <v>222</v>
      </c>
      <c r="D596" s="20" t="s">
        <v>756</v>
      </c>
      <c r="E596" s="20" t="s">
        <v>899</v>
      </c>
      <c r="I596" s="1" t="s">
        <v>998</v>
      </c>
      <c r="J596" s="20" t="s">
        <v>1120</v>
      </c>
      <c r="T596" s="117" t="s">
        <v>325</v>
      </c>
      <c r="U596" s="132" t="s">
        <v>332</v>
      </c>
      <c r="V596" s="38" t="s">
        <v>1055</v>
      </c>
      <c r="W596" s="133" t="s">
        <v>756</v>
      </c>
      <c r="X596" s="134" t="s">
        <v>899</v>
      </c>
      <c r="Y596" s="7"/>
      <c r="Z596" s="326" t="s">
        <v>246</v>
      </c>
    </row>
    <row r="597" spans="1:26" ht="15" customHeight="1" x14ac:dyDescent="0.2">
      <c r="A597" s="20" t="str">
        <f t="shared" si="9"/>
        <v>貨4軽PN</v>
      </c>
      <c r="B597" s="20" t="s">
        <v>199</v>
      </c>
      <c r="C597" s="20" t="s">
        <v>222</v>
      </c>
      <c r="D597" s="20" t="s">
        <v>756</v>
      </c>
      <c r="E597" s="20" t="s">
        <v>873</v>
      </c>
      <c r="I597" s="1" t="s">
        <v>151</v>
      </c>
      <c r="J597" s="20" t="s">
        <v>1121</v>
      </c>
      <c r="T597" s="117" t="s">
        <v>325</v>
      </c>
      <c r="U597" s="132" t="s">
        <v>332</v>
      </c>
      <c r="V597" s="38" t="s">
        <v>1055</v>
      </c>
      <c r="W597" s="133" t="s">
        <v>756</v>
      </c>
      <c r="X597" s="134" t="s">
        <v>873</v>
      </c>
      <c r="Y597" s="7"/>
      <c r="Z597" s="326" t="s">
        <v>2488</v>
      </c>
    </row>
    <row r="598" spans="1:26" ht="15" customHeight="1" x14ac:dyDescent="0.2">
      <c r="A598" s="20" t="str">
        <f t="shared" si="9"/>
        <v>貨4軽VN</v>
      </c>
      <c r="B598" s="20" t="s">
        <v>199</v>
      </c>
      <c r="C598" s="20" t="s">
        <v>222</v>
      </c>
      <c r="D598" s="20" t="s">
        <v>756</v>
      </c>
      <c r="E598" s="20" t="s">
        <v>900</v>
      </c>
      <c r="I598" s="1" t="s">
        <v>998</v>
      </c>
      <c r="J598" s="20" t="s">
        <v>1122</v>
      </c>
      <c r="T598" s="117" t="s">
        <v>325</v>
      </c>
      <c r="U598" s="132" t="s">
        <v>332</v>
      </c>
      <c r="V598" s="38" t="s">
        <v>1055</v>
      </c>
      <c r="W598" s="133" t="s">
        <v>756</v>
      </c>
      <c r="X598" s="134" t="s">
        <v>900</v>
      </c>
      <c r="Y598" s="7"/>
      <c r="Z598" s="326" t="s">
        <v>246</v>
      </c>
    </row>
    <row r="599" spans="1:26" ht="15" customHeight="1" x14ac:dyDescent="0.2">
      <c r="A599" s="20" t="str">
        <f t="shared" si="9"/>
        <v>貨4軽PP</v>
      </c>
      <c r="B599" s="20" t="s">
        <v>199</v>
      </c>
      <c r="C599" s="20" t="s">
        <v>222</v>
      </c>
      <c r="D599" s="20" t="s">
        <v>756</v>
      </c>
      <c r="E599" s="20" t="s">
        <v>874</v>
      </c>
      <c r="I599" s="1" t="s">
        <v>151</v>
      </c>
      <c r="J599" s="20" t="s">
        <v>1123</v>
      </c>
      <c r="T599" s="117" t="s">
        <v>325</v>
      </c>
      <c r="U599" s="132" t="s">
        <v>332</v>
      </c>
      <c r="V599" s="38" t="s">
        <v>1055</v>
      </c>
      <c r="W599" s="133" t="s">
        <v>756</v>
      </c>
      <c r="X599" s="134" t="s">
        <v>874</v>
      </c>
      <c r="Y599" s="7"/>
      <c r="Z599" s="326" t="s">
        <v>2488</v>
      </c>
    </row>
    <row r="600" spans="1:26" ht="15" customHeight="1" x14ac:dyDescent="0.2">
      <c r="A600" s="20" t="str">
        <f t="shared" si="9"/>
        <v>貨4軽VP</v>
      </c>
      <c r="B600" s="20" t="s">
        <v>199</v>
      </c>
      <c r="C600" s="20" t="s">
        <v>222</v>
      </c>
      <c r="D600" s="20" t="s">
        <v>756</v>
      </c>
      <c r="E600" s="20" t="s">
        <v>901</v>
      </c>
      <c r="I600" s="1" t="s">
        <v>998</v>
      </c>
      <c r="J600" s="20" t="s">
        <v>1124</v>
      </c>
      <c r="T600" s="117" t="s">
        <v>325</v>
      </c>
      <c r="U600" s="132" t="s">
        <v>332</v>
      </c>
      <c r="V600" s="38" t="s">
        <v>1055</v>
      </c>
      <c r="W600" s="133" t="s">
        <v>756</v>
      </c>
      <c r="X600" s="134" t="s">
        <v>901</v>
      </c>
      <c r="Y600" s="7"/>
      <c r="Z600" s="326" t="s">
        <v>246</v>
      </c>
    </row>
    <row r="601" spans="1:26" ht="15" customHeight="1" x14ac:dyDescent="0.2">
      <c r="A601" s="20" t="str">
        <f t="shared" si="9"/>
        <v>貨4軽PQ</v>
      </c>
      <c r="B601" s="20" t="s">
        <v>199</v>
      </c>
      <c r="C601" s="20" t="s">
        <v>222</v>
      </c>
      <c r="D601" s="20" t="s">
        <v>756</v>
      </c>
      <c r="E601" s="20" t="s">
        <v>875</v>
      </c>
      <c r="I601" s="1" t="s">
        <v>151</v>
      </c>
      <c r="J601" t="s">
        <v>1125</v>
      </c>
      <c r="T601" s="117" t="s">
        <v>325</v>
      </c>
      <c r="U601" s="132" t="s">
        <v>332</v>
      </c>
      <c r="V601" s="38" t="s">
        <v>1055</v>
      </c>
      <c r="W601" s="133" t="s">
        <v>756</v>
      </c>
      <c r="X601" s="134" t="s">
        <v>875</v>
      </c>
      <c r="Y601" s="7"/>
      <c r="Z601" s="326" t="s">
        <v>2488</v>
      </c>
    </row>
    <row r="602" spans="1:26" ht="15" customHeight="1" x14ac:dyDescent="0.2">
      <c r="A602" s="20" t="str">
        <f t="shared" si="9"/>
        <v>貨4軽VQ</v>
      </c>
      <c r="B602" s="20" t="s">
        <v>199</v>
      </c>
      <c r="C602" s="20" t="s">
        <v>222</v>
      </c>
      <c r="D602" s="20" t="s">
        <v>756</v>
      </c>
      <c r="E602" s="20" t="s">
        <v>902</v>
      </c>
      <c r="I602" s="1" t="s">
        <v>998</v>
      </c>
      <c r="J602" t="s">
        <v>1126</v>
      </c>
      <c r="T602" s="117" t="s">
        <v>325</v>
      </c>
      <c r="U602" s="132" t="s">
        <v>332</v>
      </c>
      <c r="V602" s="38" t="s">
        <v>1055</v>
      </c>
      <c r="W602" s="133" t="s">
        <v>756</v>
      </c>
      <c r="X602" s="134" t="s">
        <v>902</v>
      </c>
      <c r="Y602" s="7"/>
      <c r="Z602" s="326" t="s">
        <v>246</v>
      </c>
    </row>
    <row r="603" spans="1:26" ht="15" customHeight="1" x14ac:dyDescent="0.2">
      <c r="A603" s="20" t="str">
        <f t="shared" si="9"/>
        <v>貨4軽PR</v>
      </c>
      <c r="B603" s="20" t="s">
        <v>199</v>
      </c>
      <c r="C603" s="20" t="s">
        <v>222</v>
      </c>
      <c r="D603" s="20" t="s">
        <v>756</v>
      </c>
      <c r="E603" s="20" t="s">
        <v>876</v>
      </c>
      <c r="I603" s="1" t="s">
        <v>151</v>
      </c>
      <c r="J603" t="s">
        <v>1127</v>
      </c>
      <c r="T603" s="117" t="s">
        <v>325</v>
      </c>
      <c r="U603" s="132" t="s">
        <v>332</v>
      </c>
      <c r="V603" s="38" t="s">
        <v>1055</v>
      </c>
      <c r="W603" s="133" t="s">
        <v>756</v>
      </c>
      <c r="X603" s="134" t="s">
        <v>876</v>
      </c>
      <c r="Y603" s="7"/>
      <c r="Z603" s="326" t="s">
        <v>2488</v>
      </c>
    </row>
    <row r="604" spans="1:26" ht="15" customHeight="1" x14ac:dyDescent="0.2">
      <c r="A604" s="20" t="str">
        <f t="shared" si="9"/>
        <v>貨4軽VR</v>
      </c>
      <c r="B604" s="20" t="s">
        <v>199</v>
      </c>
      <c r="C604" s="20" t="s">
        <v>222</v>
      </c>
      <c r="D604" s="20" t="s">
        <v>756</v>
      </c>
      <c r="E604" s="20" t="s">
        <v>903</v>
      </c>
      <c r="I604" s="1" t="s">
        <v>998</v>
      </c>
      <c r="J604" t="s">
        <v>1128</v>
      </c>
      <c r="T604" s="117" t="s">
        <v>325</v>
      </c>
      <c r="U604" s="132" t="s">
        <v>332</v>
      </c>
      <c r="V604" s="38" t="s">
        <v>1055</v>
      </c>
      <c r="W604" s="133" t="s">
        <v>756</v>
      </c>
      <c r="X604" s="134" t="s">
        <v>903</v>
      </c>
      <c r="Y604" s="7"/>
      <c r="Z604" s="326" t="s">
        <v>246</v>
      </c>
    </row>
    <row r="605" spans="1:26" ht="15" customHeight="1" x14ac:dyDescent="0.2">
      <c r="A605" s="20" t="str">
        <f t="shared" si="9"/>
        <v>貨4軽ADG</v>
      </c>
      <c r="B605" s="20" t="s">
        <v>199</v>
      </c>
      <c r="C605" s="20" t="s">
        <v>222</v>
      </c>
      <c r="D605" s="20" t="s">
        <v>156</v>
      </c>
      <c r="E605" t="s">
        <v>680</v>
      </c>
      <c r="I605" s="1" t="s">
        <v>399</v>
      </c>
      <c r="J605"/>
      <c r="T605" s="117" t="s">
        <v>325</v>
      </c>
      <c r="U605" s="132" t="s">
        <v>332</v>
      </c>
      <c r="V605" s="38" t="s">
        <v>1055</v>
      </c>
      <c r="W605" s="133" t="s">
        <v>156</v>
      </c>
      <c r="X605" s="134" t="s">
        <v>680</v>
      </c>
      <c r="Y605" s="7" t="s">
        <v>248</v>
      </c>
      <c r="Z605" s="326" t="s">
        <v>2103</v>
      </c>
    </row>
    <row r="606" spans="1:26" ht="15" customHeight="1" x14ac:dyDescent="0.2">
      <c r="A606" s="20" t="str">
        <f t="shared" si="9"/>
        <v>貨4軽AKG</v>
      </c>
      <c r="B606" s="20" t="s">
        <v>199</v>
      </c>
      <c r="C606" s="20" t="s">
        <v>222</v>
      </c>
      <c r="D606" s="20" t="s">
        <v>156</v>
      </c>
      <c r="E606" t="s">
        <v>76</v>
      </c>
      <c r="I606" s="1" t="s">
        <v>399</v>
      </c>
      <c r="T606" s="117" t="s">
        <v>325</v>
      </c>
      <c r="U606" s="132" t="s">
        <v>332</v>
      </c>
      <c r="V606" s="38" t="s">
        <v>1055</v>
      </c>
      <c r="W606" s="133" t="s">
        <v>156</v>
      </c>
      <c r="X606" s="134" t="s">
        <v>76</v>
      </c>
      <c r="Y606" s="7" t="s">
        <v>248</v>
      </c>
      <c r="Z606" s="326" t="s">
        <v>2103</v>
      </c>
    </row>
    <row r="607" spans="1:26" ht="15" customHeight="1" x14ac:dyDescent="0.2">
      <c r="A607" s="20" t="str">
        <f t="shared" si="9"/>
        <v>貨4軽ACG</v>
      </c>
      <c r="B607" s="20" t="s">
        <v>199</v>
      </c>
      <c r="C607" s="20" t="s">
        <v>222</v>
      </c>
      <c r="D607" t="s">
        <v>156</v>
      </c>
      <c r="E607" t="s">
        <v>681</v>
      </c>
      <c r="I607" s="1" t="s">
        <v>998</v>
      </c>
      <c r="J607" s="20" t="s">
        <v>1001</v>
      </c>
      <c r="T607" s="117" t="s">
        <v>325</v>
      </c>
      <c r="U607" s="132" t="s">
        <v>332</v>
      </c>
      <c r="V607" s="38" t="s">
        <v>1055</v>
      </c>
      <c r="W607" s="133" t="s">
        <v>156</v>
      </c>
      <c r="X607" s="134" t="s">
        <v>681</v>
      </c>
      <c r="Y607" s="7"/>
      <c r="Z607" s="326" t="s">
        <v>2480</v>
      </c>
    </row>
    <row r="608" spans="1:26" ht="15" customHeight="1" x14ac:dyDescent="0.2">
      <c r="A608" s="20" t="str">
        <f t="shared" si="9"/>
        <v>貨4軽AJG</v>
      </c>
      <c r="B608" s="20" t="s">
        <v>199</v>
      </c>
      <c r="C608" s="20" t="s">
        <v>222</v>
      </c>
      <c r="D608" t="s">
        <v>156</v>
      </c>
      <c r="E608" t="s">
        <v>475</v>
      </c>
      <c r="I608" s="1" t="s">
        <v>998</v>
      </c>
      <c r="J608" t="s">
        <v>1001</v>
      </c>
      <c r="T608" s="117" t="s">
        <v>325</v>
      </c>
      <c r="U608" s="132" t="s">
        <v>332</v>
      </c>
      <c r="V608" s="38" t="s">
        <v>1055</v>
      </c>
      <c r="W608" s="133" t="s">
        <v>156</v>
      </c>
      <c r="X608" s="134" t="s">
        <v>475</v>
      </c>
      <c r="Y608" s="7"/>
      <c r="Z608" s="326" t="s">
        <v>2480</v>
      </c>
    </row>
    <row r="609" spans="1:26" ht="15" customHeight="1" x14ac:dyDescent="0.2">
      <c r="A609" s="20" t="str">
        <f t="shared" si="9"/>
        <v>貨4軽AMG</v>
      </c>
      <c r="B609" s="20" t="s">
        <v>199</v>
      </c>
      <c r="C609" s="20" t="s">
        <v>222</v>
      </c>
      <c r="D609" t="s">
        <v>156</v>
      </c>
      <c r="E609" t="s">
        <v>1436</v>
      </c>
      <c r="I609" s="1" t="s">
        <v>1377</v>
      </c>
      <c r="J609"/>
      <c r="T609" s="117" t="s">
        <v>325</v>
      </c>
      <c r="U609" s="132" t="s">
        <v>332</v>
      </c>
      <c r="V609" s="38" t="s">
        <v>1055</v>
      </c>
      <c r="W609" s="133" t="s">
        <v>156</v>
      </c>
      <c r="X609" s="134" t="s">
        <v>1129</v>
      </c>
      <c r="Y609" s="7"/>
      <c r="Z609" s="326" t="s">
        <v>2481</v>
      </c>
    </row>
    <row r="610" spans="1:26" ht="15" customHeight="1" x14ac:dyDescent="0.2">
      <c r="A610" s="20" t="str">
        <f t="shared" si="9"/>
        <v>貨4軽BCG</v>
      </c>
      <c r="B610" s="20" t="s">
        <v>199</v>
      </c>
      <c r="C610" s="20" t="s">
        <v>222</v>
      </c>
      <c r="D610" t="s">
        <v>156</v>
      </c>
      <c r="E610" t="s">
        <v>223</v>
      </c>
      <c r="I610" s="1" t="s">
        <v>998</v>
      </c>
      <c r="J610" t="s">
        <v>381</v>
      </c>
      <c r="T610" s="117" t="s">
        <v>325</v>
      </c>
      <c r="U610" s="132" t="s">
        <v>332</v>
      </c>
      <c r="V610" s="38" t="s">
        <v>1055</v>
      </c>
      <c r="W610" s="133" t="s">
        <v>156</v>
      </c>
      <c r="X610" s="134" t="s">
        <v>223</v>
      </c>
      <c r="Y610" s="7"/>
      <c r="Z610" s="326" t="s">
        <v>246</v>
      </c>
    </row>
    <row r="611" spans="1:26" ht="15" customHeight="1" x14ac:dyDescent="0.2">
      <c r="A611" s="20" t="str">
        <f t="shared" si="9"/>
        <v>貨4軽BJG</v>
      </c>
      <c r="B611" s="20" t="s">
        <v>199</v>
      </c>
      <c r="C611" s="20" t="s">
        <v>222</v>
      </c>
      <c r="D611" t="s">
        <v>156</v>
      </c>
      <c r="E611" t="s">
        <v>479</v>
      </c>
      <c r="I611" s="1" t="s">
        <v>998</v>
      </c>
      <c r="J611" t="s">
        <v>329</v>
      </c>
      <c r="T611" s="117" t="s">
        <v>325</v>
      </c>
      <c r="U611" s="132" t="s">
        <v>332</v>
      </c>
      <c r="V611" s="38" t="s">
        <v>1055</v>
      </c>
      <c r="W611" s="133" t="s">
        <v>156</v>
      </c>
      <c r="X611" s="134" t="s">
        <v>479</v>
      </c>
      <c r="Y611" s="7"/>
      <c r="Z611" s="326" t="s">
        <v>246</v>
      </c>
    </row>
    <row r="612" spans="1:26" ht="15" customHeight="1" x14ac:dyDescent="0.2">
      <c r="A612" s="20" t="str">
        <f t="shared" si="9"/>
        <v>貨4軽BDG</v>
      </c>
      <c r="B612" s="20" t="s">
        <v>199</v>
      </c>
      <c r="C612" s="20" t="s">
        <v>222</v>
      </c>
      <c r="D612" t="s">
        <v>156</v>
      </c>
      <c r="E612" t="s">
        <v>224</v>
      </c>
      <c r="I612" s="1" t="s">
        <v>330</v>
      </c>
      <c r="J612" t="s">
        <v>1002</v>
      </c>
      <c r="T612" s="117" t="s">
        <v>325</v>
      </c>
      <c r="U612" s="132" t="s">
        <v>332</v>
      </c>
      <c r="V612" s="38" t="s">
        <v>1055</v>
      </c>
      <c r="W612" s="133" t="s">
        <v>156</v>
      </c>
      <c r="X612" s="134" t="s">
        <v>224</v>
      </c>
      <c r="Y612" s="7" t="s">
        <v>1130</v>
      </c>
      <c r="Z612" s="326" t="s">
        <v>2493</v>
      </c>
    </row>
    <row r="613" spans="1:26" ht="15" customHeight="1" x14ac:dyDescent="0.2">
      <c r="A613" s="20" t="str">
        <f t="shared" si="9"/>
        <v>貨4軽BKG</v>
      </c>
      <c r="B613" s="20" t="s">
        <v>199</v>
      </c>
      <c r="C613" s="20" t="s">
        <v>222</v>
      </c>
      <c r="D613" t="s">
        <v>156</v>
      </c>
      <c r="E613" t="s">
        <v>78</v>
      </c>
      <c r="I613" s="1" t="s">
        <v>330</v>
      </c>
      <c r="J613" t="s">
        <v>1002</v>
      </c>
      <c r="T613" s="117" t="s">
        <v>325</v>
      </c>
      <c r="U613" s="132" t="s">
        <v>332</v>
      </c>
      <c r="V613" s="38" t="s">
        <v>1055</v>
      </c>
      <c r="W613" s="133" t="s">
        <v>156</v>
      </c>
      <c r="X613" s="134" t="s">
        <v>78</v>
      </c>
      <c r="Y613" s="7" t="s">
        <v>1130</v>
      </c>
      <c r="Z613" s="326" t="s">
        <v>2493</v>
      </c>
    </row>
    <row r="614" spans="1:26" ht="15" customHeight="1" x14ac:dyDescent="0.2">
      <c r="A614" s="20" t="str">
        <f t="shared" si="9"/>
        <v>貨4軽BMG</v>
      </c>
      <c r="B614" s="20" t="s">
        <v>199</v>
      </c>
      <c r="C614" s="20" t="s">
        <v>222</v>
      </c>
      <c r="D614" t="s">
        <v>156</v>
      </c>
      <c r="E614" t="s">
        <v>1437</v>
      </c>
      <c r="I614" s="1" t="s">
        <v>1377</v>
      </c>
      <c r="J614"/>
      <c r="T614" s="117" t="s">
        <v>325</v>
      </c>
      <c r="U614" s="132" t="s">
        <v>332</v>
      </c>
      <c r="V614" s="38" t="s">
        <v>1055</v>
      </c>
      <c r="W614" s="133" t="s">
        <v>156</v>
      </c>
      <c r="X614" s="134" t="s">
        <v>1131</v>
      </c>
      <c r="Y614" s="7"/>
      <c r="Z614" s="326" t="s">
        <v>2481</v>
      </c>
    </row>
    <row r="615" spans="1:26" ht="15" customHeight="1" x14ac:dyDescent="0.2">
      <c r="A615" s="20" t="str">
        <f t="shared" si="9"/>
        <v>貨4軽NCG</v>
      </c>
      <c r="B615" s="20" t="s">
        <v>199</v>
      </c>
      <c r="C615" s="20" t="s">
        <v>222</v>
      </c>
      <c r="D615" s="20" t="s">
        <v>156</v>
      </c>
      <c r="E615" s="20" t="s">
        <v>564</v>
      </c>
      <c r="I615" s="1" t="s">
        <v>998</v>
      </c>
      <c r="J615" t="s">
        <v>407</v>
      </c>
      <c r="T615" s="117" t="s">
        <v>325</v>
      </c>
      <c r="U615" s="132" t="s">
        <v>332</v>
      </c>
      <c r="V615" s="38" t="s">
        <v>1055</v>
      </c>
      <c r="W615" s="133" t="s">
        <v>156</v>
      </c>
      <c r="X615" s="134" t="s">
        <v>564</v>
      </c>
      <c r="Y615" s="7"/>
      <c r="Z615" s="326" t="s">
        <v>246</v>
      </c>
    </row>
    <row r="616" spans="1:26" ht="15" customHeight="1" x14ac:dyDescent="0.2">
      <c r="A616" s="20" t="str">
        <f t="shared" si="9"/>
        <v>貨4軽NJG</v>
      </c>
      <c r="B616" s="20" t="s">
        <v>199</v>
      </c>
      <c r="C616" s="20" t="s">
        <v>222</v>
      </c>
      <c r="D616" s="20" t="s">
        <v>156</v>
      </c>
      <c r="E616" s="20" t="s">
        <v>568</v>
      </c>
      <c r="I616" s="1" t="s">
        <v>998</v>
      </c>
      <c r="J616" t="s">
        <v>407</v>
      </c>
      <c r="T616" s="117" t="s">
        <v>325</v>
      </c>
      <c r="U616" s="132" t="s">
        <v>332</v>
      </c>
      <c r="V616" s="38" t="s">
        <v>1055</v>
      </c>
      <c r="W616" s="133" t="s">
        <v>156</v>
      </c>
      <c r="X616" s="134" t="s">
        <v>568</v>
      </c>
      <c r="Y616" s="7"/>
      <c r="Z616" s="326" t="s">
        <v>246</v>
      </c>
    </row>
    <row r="617" spans="1:26" ht="15" customHeight="1" x14ac:dyDescent="0.2">
      <c r="A617" s="20" t="str">
        <f t="shared" si="9"/>
        <v>貨4軽NDG</v>
      </c>
      <c r="B617" s="20" t="s">
        <v>199</v>
      </c>
      <c r="C617" s="20" t="s">
        <v>222</v>
      </c>
      <c r="D617" s="20" t="s">
        <v>156</v>
      </c>
      <c r="E617" s="20" t="s">
        <v>565</v>
      </c>
      <c r="I617" s="1" t="s">
        <v>330</v>
      </c>
      <c r="J617" t="s">
        <v>77</v>
      </c>
      <c r="T617" s="117" t="s">
        <v>325</v>
      </c>
      <c r="U617" s="132" t="s">
        <v>332</v>
      </c>
      <c r="V617" s="38" t="s">
        <v>1055</v>
      </c>
      <c r="W617" s="133" t="s">
        <v>156</v>
      </c>
      <c r="X617" s="134" t="s">
        <v>565</v>
      </c>
      <c r="Y617" s="7" t="s">
        <v>1130</v>
      </c>
      <c r="Z617" s="326" t="s">
        <v>2494</v>
      </c>
    </row>
    <row r="618" spans="1:26" ht="15" customHeight="1" x14ac:dyDescent="0.2">
      <c r="A618" s="20" t="str">
        <f t="shared" si="9"/>
        <v>貨4軽NKG</v>
      </c>
      <c r="B618" s="20" t="s">
        <v>199</v>
      </c>
      <c r="C618" s="20" t="s">
        <v>222</v>
      </c>
      <c r="D618" s="20" t="s">
        <v>156</v>
      </c>
      <c r="E618" t="s">
        <v>569</v>
      </c>
      <c r="I618" s="1" t="s">
        <v>330</v>
      </c>
      <c r="J618" t="s">
        <v>77</v>
      </c>
      <c r="T618" s="117" t="s">
        <v>325</v>
      </c>
      <c r="U618" s="132" t="s">
        <v>332</v>
      </c>
      <c r="V618" s="38" t="s">
        <v>1055</v>
      </c>
      <c r="W618" s="133" t="s">
        <v>156</v>
      </c>
      <c r="X618" s="134" t="s">
        <v>569</v>
      </c>
      <c r="Y618" s="7" t="s">
        <v>1130</v>
      </c>
      <c r="Z618" s="326" t="s">
        <v>2494</v>
      </c>
    </row>
    <row r="619" spans="1:26" ht="15" customHeight="1" x14ac:dyDescent="0.2">
      <c r="A619" s="20" t="str">
        <f t="shared" si="9"/>
        <v>貨4軽NMG</v>
      </c>
      <c r="B619" s="20" t="s">
        <v>199</v>
      </c>
      <c r="C619" s="20" t="s">
        <v>222</v>
      </c>
      <c r="D619" s="20" t="s">
        <v>156</v>
      </c>
      <c r="E619" t="s">
        <v>1438</v>
      </c>
      <c r="I619" s="1" t="s">
        <v>1377</v>
      </c>
      <c r="J619"/>
      <c r="T619" s="117" t="s">
        <v>325</v>
      </c>
      <c r="U619" s="132" t="s">
        <v>332</v>
      </c>
      <c r="V619" s="38" t="s">
        <v>1055</v>
      </c>
      <c r="W619" s="133" t="s">
        <v>156</v>
      </c>
      <c r="X619" s="134" t="s">
        <v>1132</v>
      </c>
      <c r="Y619" s="7"/>
      <c r="Z619" s="326" t="s">
        <v>2481</v>
      </c>
    </row>
    <row r="620" spans="1:26" ht="15" customHeight="1" x14ac:dyDescent="0.2">
      <c r="A620" s="20" t="str">
        <f t="shared" si="9"/>
        <v>貨4軽PCG</v>
      </c>
      <c r="B620" s="20" t="s">
        <v>199</v>
      </c>
      <c r="C620" s="20" t="s">
        <v>222</v>
      </c>
      <c r="D620" s="20" t="s">
        <v>156</v>
      </c>
      <c r="E620" t="s">
        <v>570</v>
      </c>
      <c r="I620" s="1" t="s">
        <v>998</v>
      </c>
      <c r="J620" s="20" t="s">
        <v>402</v>
      </c>
      <c r="T620" s="117" t="s">
        <v>325</v>
      </c>
      <c r="U620" s="132" t="s">
        <v>332</v>
      </c>
      <c r="V620" s="38" t="s">
        <v>1055</v>
      </c>
      <c r="W620" s="133" t="s">
        <v>156</v>
      </c>
      <c r="X620" s="134" t="s">
        <v>570</v>
      </c>
      <c r="Y620" s="7"/>
      <c r="Z620" s="326" t="s">
        <v>246</v>
      </c>
    </row>
    <row r="621" spans="1:26" ht="15" customHeight="1" x14ac:dyDescent="0.2">
      <c r="A621" s="20" t="str">
        <f t="shared" si="9"/>
        <v>貨4軽PJG</v>
      </c>
      <c r="B621" s="20" t="s">
        <v>199</v>
      </c>
      <c r="C621" s="20" t="s">
        <v>222</v>
      </c>
      <c r="D621" s="20" t="s">
        <v>156</v>
      </c>
      <c r="E621" t="s">
        <v>573</v>
      </c>
      <c r="I621" s="1" t="s">
        <v>998</v>
      </c>
      <c r="J621" s="20" t="s">
        <v>402</v>
      </c>
      <c r="T621" s="117" t="s">
        <v>325</v>
      </c>
      <c r="U621" s="132" t="s">
        <v>332</v>
      </c>
      <c r="V621" s="38" t="s">
        <v>1055</v>
      </c>
      <c r="W621" s="133" t="s">
        <v>156</v>
      </c>
      <c r="X621" s="134" t="s">
        <v>573</v>
      </c>
      <c r="Y621" s="7"/>
      <c r="Z621" s="326" t="s">
        <v>246</v>
      </c>
    </row>
    <row r="622" spans="1:26" ht="15" customHeight="1" x14ac:dyDescent="0.2">
      <c r="A622" s="20" t="str">
        <f t="shared" si="9"/>
        <v>貨4軽PDG</v>
      </c>
      <c r="B622" s="20" t="s">
        <v>199</v>
      </c>
      <c r="C622" s="20" t="s">
        <v>222</v>
      </c>
      <c r="D622" s="20" t="s">
        <v>156</v>
      </c>
      <c r="E622" t="s">
        <v>79</v>
      </c>
      <c r="I622" s="1" t="s">
        <v>330</v>
      </c>
      <c r="J622" t="s">
        <v>403</v>
      </c>
      <c r="T622" s="117" t="s">
        <v>325</v>
      </c>
      <c r="U622" s="132" t="s">
        <v>332</v>
      </c>
      <c r="V622" s="38" t="s">
        <v>1055</v>
      </c>
      <c r="W622" s="133" t="s">
        <v>156</v>
      </c>
      <c r="X622" s="134" t="s">
        <v>79</v>
      </c>
      <c r="Y622" s="7" t="s">
        <v>1130</v>
      </c>
      <c r="Z622" s="326" t="s">
        <v>2494</v>
      </c>
    </row>
    <row r="623" spans="1:26" ht="15" customHeight="1" x14ac:dyDescent="0.2">
      <c r="A623" s="20" t="str">
        <f t="shared" si="9"/>
        <v>貨4軽PKG</v>
      </c>
      <c r="B623" s="20" t="s">
        <v>199</v>
      </c>
      <c r="C623" s="20" t="s">
        <v>222</v>
      </c>
      <c r="D623" s="20" t="s">
        <v>156</v>
      </c>
      <c r="E623" t="s">
        <v>80</v>
      </c>
      <c r="I623" s="1" t="s">
        <v>330</v>
      </c>
      <c r="J623" t="s">
        <v>403</v>
      </c>
      <c r="T623" s="117" t="s">
        <v>325</v>
      </c>
      <c r="U623" s="132" t="s">
        <v>332</v>
      </c>
      <c r="V623" s="38" t="s">
        <v>1055</v>
      </c>
      <c r="W623" s="133" t="s">
        <v>156</v>
      </c>
      <c r="X623" s="134" t="s">
        <v>80</v>
      </c>
      <c r="Y623" s="7" t="s">
        <v>1130</v>
      </c>
      <c r="Z623" s="326" t="s">
        <v>2494</v>
      </c>
    </row>
    <row r="624" spans="1:26" ht="15" customHeight="1" x14ac:dyDescent="0.2">
      <c r="A624" s="20" t="str">
        <f t="shared" si="9"/>
        <v>貨4軽PMG</v>
      </c>
      <c r="B624" s="20" t="s">
        <v>199</v>
      </c>
      <c r="C624" s="20" t="s">
        <v>222</v>
      </c>
      <c r="D624" s="20" t="s">
        <v>156</v>
      </c>
      <c r="E624" t="s">
        <v>1439</v>
      </c>
      <c r="I624" s="1" t="s">
        <v>1377</v>
      </c>
      <c r="J624"/>
      <c r="T624" s="117" t="s">
        <v>325</v>
      </c>
      <c r="U624" s="132" t="s">
        <v>332</v>
      </c>
      <c r="V624" s="38" t="s">
        <v>1055</v>
      </c>
      <c r="W624" s="133" t="s">
        <v>156</v>
      </c>
      <c r="X624" s="134" t="s">
        <v>1133</v>
      </c>
      <c r="Y624" s="7"/>
      <c r="Z624" s="326" t="s">
        <v>2481</v>
      </c>
    </row>
    <row r="625" spans="1:26" ht="15" customHeight="1" x14ac:dyDescent="0.2">
      <c r="A625" s="20" t="str">
        <f t="shared" si="9"/>
        <v>貨4軽LDG</v>
      </c>
      <c r="B625" t="s">
        <v>1134</v>
      </c>
      <c r="C625" t="s">
        <v>222</v>
      </c>
      <c r="D625" t="s">
        <v>394</v>
      </c>
      <c r="E625" t="s">
        <v>505</v>
      </c>
      <c r="I625" s="1" t="s">
        <v>331</v>
      </c>
      <c r="J625"/>
      <c r="T625" s="117" t="s">
        <v>325</v>
      </c>
      <c r="U625" s="132" t="s">
        <v>332</v>
      </c>
      <c r="V625" s="38" t="s">
        <v>1135</v>
      </c>
      <c r="W625" s="133" t="s">
        <v>394</v>
      </c>
      <c r="X625" s="134" t="s">
        <v>505</v>
      </c>
      <c r="Y625" s="7" t="s">
        <v>249</v>
      </c>
      <c r="Z625" s="326" t="s">
        <v>2490</v>
      </c>
    </row>
    <row r="626" spans="1:26" ht="15" customHeight="1" x14ac:dyDescent="0.2">
      <c r="A626" s="20" t="str">
        <f t="shared" si="9"/>
        <v>貨4軽LKG</v>
      </c>
      <c r="B626" t="s">
        <v>1134</v>
      </c>
      <c r="C626" t="s">
        <v>222</v>
      </c>
      <c r="D626" t="s">
        <v>394</v>
      </c>
      <c r="E626" t="s">
        <v>523</v>
      </c>
      <c r="I626" s="1" t="s">
        <v>331</v>
      </c>
      <c r="J626"/>
      <c r="T626" s="117" t="s">
        <v>325</v>
      </c>
      <c r="U626" s="132" t="s">
        <v>332</v>
      </c>
      <c r="V626" s="38" t="s">
        <v>1135</v>
      </c>
      <c r="W626" s="133" t="s">
        <v>394</v>
      </c>
      <c r="X626" s="134" t="s">
        <v>523</v>
      </c>
      <c r="Y626" s="7" t="s">
        <v>249</v>
      </c>
      <c r="Z626" s="326" t="s">
        <v>2490</v>
      </c>
    </row>
    <row r="627" spans="1:26" ht="15" customHeight="1" x14ac:dyDescent="0.2">
      <c r="A627" s="20" t="str">
        <f t="shared" si="9"/>
        <v>貨4軽LPG</v>
      </c>
      <c r="B627" t="s">
        <v>1136</v>
      </c>
      <c r="C627" t="s">
        <v>222</v>
      </c>
      <c r="D627" t="s">
        <v>394</v>
      </c>
      <c r="E627" t="s">
        <v>255</v>
      </c>
      <c r="I627" s="1" t="s">
        <v>331</v>
      </c>
      <c r="J627"/>
      <c r="T627" s="117" t="s">
        <v>325</v>
      </c>
      <c r="U627" s="132" t="s">
        <v>332</v>
      </c>
      <c r="V627" s="38" t="s">
        <v>1135</v>
      </c>
      <c r="W627" s="133" t="s">
        <v>394</v>
      </c>
      <c r="X627" s="134" t="s">
        <v>255</v>
      </c>
      <c r="Y627" s="7" t="s">
        <v>249</v>
      </c>
      <c r="Z627" s="326" t="s">
        <v>2490</v>
      </c>
    </row>
    <row r="628" spans="1:26" ht="15" customHeight="1" x14ac:dyDescent="0.2">
      <c r="A628" s="20" t="str">
        <f t="shared" si="9"/>
        <v>貨4軽LRG</v>
      </c>
      <c r="B628" t="s">
        <v>1136</v>
      </c>
      <c r="C628" t="s">
        <v>222</v>
      </c>
      <c r="D628" s="20" t="s">
        <v>394</v>
      </c>
      <c r="E628" s="20" t="s">
        <v>257</v>
      </c>
      <c r="I628" s="1" t="s">
        <v>331</v>
      </c>
      <c r="T628" s="117" t="s">
        <v>325</v>
      </c>
      <c r="U628" s="132" t="s">
        <v>332</v>
      </c>
      <c r="V628" s="38" t="s">
        <v>1135</v>
      </c>
      <c r="W628" s="133" t="s">
        <v>394</v>
      </c>
      <c r="X628" s="134" t="s">
        <v>257</v>
      </c>
      <c r="Y628" s="7" t="s">
        <v>249</v>
      </c>
      <c r="Z628" s="326" t="s">
        <v>2490</v>
      </c>
    </row>
    <row r="629" spans="1:26" ht="15" customHeight="1" x14ac:dyDescent="0.2">
      <c r="A629" s="20" t="str">
        <f t="shared" si="9"/>
        <v>貨4軽LTG</v>
      </c>
      <c r="B629" t="s">
        <v>1136</v>
      </c>
      <c r="C629" t="s">
        <v>222</v>
      </c>
      <c r="D629" t="s">
        <v>1440</v>
      </c>
      <c r="E629" t="s">
        <v>1441</v>
      </c>
      <c r="F629"/>
      <c r="G629"/>
      <c r="I629" s="1" t="s">
        <v>331</v>
      </c>
      <c r="T629" s="117" t="s">
        <v>325</v>
      </c>
      <c r="U629" s="132" t="s">
        <v>332</v>
      </c>
      <c r="V629" s="38" t="s">
        <v>1135</v>
      </c>
      <c r="W629" s="133" t="s">
        <v>394</v>
      </c>
      <c r="X629" s="134" t="s">
        <v>1137</v>
      </c>
      <c r="Y629" s="7" t="s">
        <v>249</v>
      </c>
      <c r="Z629" s="326" t="s">
        <v>2490</v>
      </c>
    </row>
    <row r="630" spans="1:26" ht="15" customHeight="1" x14ac:dyDescent="0.2">
      <c r="A630" s="20" t="str">
        <f t="shared" si="9"/>
        <v>貨4軽LCG</v>
      </c>
      <c r="B630" t="s">
        <v>1136</v>
      </c>
      <c r="C630" t="s">
        <v>222</v>
      </c>
      <c r="D630" s="20" t="s">
        <v>394</v>
      </c>
      <c r="E630" s="20" t="s">
        <v>501</v>
      </c>
      <c r="I630" s="1" t="s">
        <v>998</v>
      </c>
      <c r="J630" s="20" t="s">
        <v>1001</v>
      </c>
      <c r="T630" s="117" t="s">
        <v>325</v>
      </c>
      <c r="U630" s="132" t="s">
        <v>332</v>
      </c>
      <c r="V630" s="38" t="s">
        <v>1135</v>
      </c>
      <c r="W630" s="133" t="s">
        <v>394</v>
      </c>
      <c r="X630" s="134" t="s">
        <v>501</v>
      </c>
      <c r="Y630" s="7"/>
      <c r="Z630" s="326" t="s">
        <v>2480</v>
      </c>
    </row>
    <row r="631" spans="1:26" ht="15" customHeight="1" x14ac:dyDescent="0.2">
      <c r="A631" s="20" t="str">
        <f t="shared" si="9"/>
        <v>貨4軽LJG</v>
      </c>
      <c r="B631" t="s">
        <v>1136</v>
      </c>
      <c r="C631" t="s">
        <v>222</v>
      </c>
      <c r="D631" s="20" t="s">
        <v>394</v>
      </c>
      <c r="E631" s="20" t="s">
        <v>522</v>
      </c>
      <c r="I631" s="1" t="s">
        <v>998</v>
      </c>
      <c r="J631" s="20" t="s">
        <v>1001</v>
      </c>
      <c r="T631" s="117" t="s">
        <v>325</v>
      </c>
      <c r="U631" s="132" t="s">
        <v>332</v>
      </c>
      <c r="V631" s="38" t="s">
        <v>1135</v>
      </c>
      <c r="W631" s="133" t="s">
        <v>394</v>
      </c>
      <c r="X631" s="134" t="s">
        <v>522</v>
      </c>
      <c r="Y631" s="7"/>
      <c r="Z631" s="326" t="s">
        <v>2480</v>
      </c>
    </row>
    <row r="632" spans="1:26" ht="15" customHeight="1" x14ac:dyDescent="0.2">
      <c r="A632" s="20" t="str">
        <f t="shared" si="9"/>
        <v>貨4軽LNG</v>
      </c>
      <c r="B632" t="s">
        <v>1136</v>
      </c>
      <c r="C632" t="s">
        <v>222</v>
      </c>
      <c r="D632" s="20" t="s">
        <v>394</v>
      </c>
      <c r="E632" s="20" t="s">
        <v>254</v>
      </c>
      <c r="I632" s="1" t="s">
        <v>998</v>
      </c>
      <c r="J632" s="20" t="s">
        <v>1001</v>
      </c>
      <c r="T632" s="117" t="s">
        <v>325</v>
      </c>
      <c r="U632" s="132" t="s">
        <v>332</v>
      </c>
      <c r="V632" s="38" t="s">
        <v>1135</v>
      </c>
      <c r="W632" s="133" t="s">
        <v>394</v>
      </c>
      <c r="X632" s="134" t="s">
        <v>254</v>
      </c>
      <c r="Y632" s="7"/>
      <c r="Z632" s="326" t="s">
        <v>2480</v>
      </c>
    </row>
    <row r="633" spans="1:26" ht="15" customHeight="1" x14ac:dyDescent="0.2">
      <c r="A633" s="20" t="str">
        <f t="shared" si="9"/>
        <v>貨4軽LQG</v>
      </c>
      <c r="B633" t="s">
        <v>1136</v>
      </c>
      <c r="C633" t="s">
        <v>222</v>
      </c>
      <c r="D633" s="20" t="s">
        <v>394</v>
      </c>
      <c r="E633" s="20" t="s">
        <v>256</v>
      </c>
      <c r="I633" s="1" t="s">
        <v>998</v>
      </c>
      <c r="J633" s="20" t="s">
        <v>1001</v>
      </c>
      <c r="T633" s="117" t="s">
        <v>325</v>
      </c>
      <c r="U633" s="132" t="s">
        <v>332</v>
      </c>
      <c r="V633" s="38" t="s">
        <v>1135</v>
      </c>
      <c r="W633" s="133" t="s">
        <v>394</v>
      </c>
      <c r="X633" s="134" t="s">
        <v>256</v>
      </c>
      <c r="Y633" s="7"/>
      <c r="Z633" s="326" t="s">
        <v>2480</v>
      </c>
    </row>
    <row r="634" spans="1:26" ht="15" customHeight="1" x14ac:dyDescent="0.2">
      <c r="A634" s="20" t="str">
        <f t="shared" si="9"/>
        <v>貨4軽LSG</v>
      </c>
      <c r="B634" t="s">
        <v>1136</v>
      </c>
      <c r="C634" t="s">
        <v>222</v>
      </c>
      <c r="D634" s="20" t="s">
        <v>394</v>
      </c>
      <c r="E634" t="s">
        <v>1442</v>
      </c>
      <c r="I634" s="1" t="s">
        <v>998</v>
      </c>
      <c r="T634" s="117" t="s">
        <v>325</v>
      </c>
      <c r="U634" s="132" t="s">
        <v>332</v>
      </c>
      <c r="V634" s="38" t="s">
        <v>1135</v>
      </c>
      <c r="W634" s="133" t="s">
        <v>394</v>
      </c>
      <c r="X634" s="134" t="s">
        <v>1138</v>
      </c>
      <c r="Y634" s="7"/>
      <c r="Z634" s="326" t="s">
        <v>2480</v>
      </c>
    </row>
    <row r="635" spans="1:26" ht="15" customHeight="1" x14ac:dyDescent="0.2">
      <c r="A635" s="20" t="str">
        <f t="shared" si="9"/>
        <v>貨4軽LMG</v>
      </c>
      <c r="B635" t="s">
        <v>1136</v>
      </c>
      <c r="C635" t="s">
        <v>222</v>
      </c>
      <c r="D635" s="20" t="s">
        <v>394</v>
      </c>
      <c r="E635" t="s">
        <v>1443</v>
      </c>
      <c r="F635"/>
      <c r="G635"/>
      <c r="I635" s="1" t="s">
        <v>1377</v>
      </c>
      <c r="T635" s="117" t="s">
        <v>325</v>
      </c>
      <c r="U635" s="132" t="s">
        <v>332</v>
      </c>
      <c r="V635" s="38" t="s">
        <v>1135</v>
      </c>
      <c r="W635" s="133" t="s">
        <v>394</v>
      </c>
      <c r="X635" s="134" t="s">
        <v>1139</v>
      </c>
      <c r="Y635" s="7"/>
      <c r="Z635" s="326" t="s">
        <v>2481</v>
      </c>
    </row>
    <row r="636" spans="1:26" ht="15" customHeight="1" x14ac:dyDescent="0.2">
      <c r="A636" s="20" t="str">
        <f t="shared" si="9"/>
        <v>貨4軽MDG</v>
      </c>
      <c r="B636" t="s">
        <v>1136</v>
      </c>
      <c r="C636" t="s">
        <v>222</v>
      </c>
      <c r="D636" s="20" t="s">
        <v>394</v>
      </c>
      <c r="E636" s="20" t="s">
        <v>541</v>
      </c>
      <c r="I636" s="1" t="s">
        <v>331</v>
      </c>
      <c r="J636" s="20" t="s">
        <v>414</v>
      </c>
      <c r="T636" s="117" t="s">
        <v>325</v>
      </c>
      <c r="U636" s="132" t="s">
        <v>332</v>
      </c>
      <c r="V636" s="38" t="s">
        <v>1135</v>
      </c>
      <c r="W636" s="133" t="s">
        <v>394</v>
      </c>
      <c r="X636" s="134" t="s">
        <v>541</v>
      </c>
      <c r="Y636" s="7" t="s">
        <v>249</v>
      </c>
      <c r="Z636" s="326" t="s">
        <v>2491</v>
      </c>
    </row>
    <row r="637" spans="1:26" ht="15" customHeight="1" x14ac:dyDescent="0.2">
      <c r="A637" s="20" t="str">
        <f t="shared" si="9"/>
        <v>貨4軽MKG</v>
      </c>
      <c r="B637" t="s">
        <v>1136</v>
      </c>
      <c r="C637" t="s">
        <v>222</v>
      </c>
      <c r="D637" s="20" t="s">
        <v>394</v>
      </c>
      <c r="E637" s="20" t="s">
        <v>559</v>
      </c>
      <c r="I637" s="1" t="s">
        <v>331</v>
      </c>
      <c r="J637" s="20" t="s">
        <v>414</v>
      </c>
      <c r="T637" s="117" t="s">
        <v>325</v>
      </c>
      <c r="U637" s="132" t="s">
        <v>332</v>
      </c>
      <c r="V637" s="38" t="s">
        <v>1135</v>
      </c>
      <c r="W637" s="133" t="s">
        <v>394</v>
      </c>
      <c r="X637" s="134" t="s">
        <v>559</v>
      </c>
      <c r="Y637" s="7" t="s">
        <v>249</v>
      </c>
      <c r="Z637" s="326" t="s">
        <v>2491</v>
      </c>
    </row>
    <row r="638" spans="1:26" ht="15" customHeight="1" x14ac:dyDescent="0.2">
      <c r="A638" s="20" t="str">
        <f t="shared" si="9"/>
        <v>貨4軽MPG</v>
      </c>
      <c r="B638" t="s">
        <v>1136</v>
      </c>
      <c r="C638" t="s">
        <v>222</v>
      </c>
      <c r="D638" s="20" t="s">
        <v>394</v>
      </c>
      <c r="E638" s="20" t="s">
        <v>259</v>
      </c>
      <c r="I638" s="1" t="s">
        <v>331</v>
      </c>
      <c r="J638" t="s">
        <v>414</v>
      </c>
      <c r="T638" s="117" t="s">
        <v>325</v>
      </c>
      <c r="U638" s="132" t="s">
        <v>332</v>
      </c>
      <c r="V638" s="38" t="s">
        <v>1135</v>
      </c>
      <c r="W638" s="133" t="s">
        <v>394</v>
      </c>
      <c r="X638" s="134" t="s">
        <v>259</v>
      </c>
      <c r="Y638" s="7" t="s">
        <v>249</v>
      </c>
      <c r="Z638" s="326" t="s">
        <v>2491</v>
      </c>
    </row>
    <row r="639" spans="1:26" ht="15" customHeight="1" x14ac:dyDescent="0.2">
      <c r="A639" s="20" t="str">
        <f t="shared" si="9"/>
        <v>貨4軽MRG</v>
      </c>
      <c r="B639" t="s">
        <v>1136</v>
      </c>
      <c r="C639" t="s">
        <v>222</v>
      </c>
      <c r="D639" s="20" t="s">
        <v>394</v>
      </c>
      <c r="E639" s="20" t="s">
        <v>261</v>
      </c>
      <c r="I639" s="1" t="s">
        <v>331</v>
      </c>
      <c r="J639" t="s">
        <v>414</v>
      </c>
      <c r="T639" s="117" t="s">
        <v>325</v>
      </c>
      <c r="U639" s="132" t="s">
        <v>332</v>
      </c>
      <c r="V639" s="38" t="s">
        <v>1135</v>
      </c>
      <c r="W639" s="133" t="s">
        <v>394</v>
      </c>
      <c r="X639" s="134" t="s">
        <v>261</v>
      </c>
      <c r="Y639" s="7" t="s">
        <v>249</v>
      </c>
      <c r="Z639" s="326" t="s">
        <v>2491</v>
      </c>
    </row>
    <row r="640" spans="1:26" ht="15" customHeight="1" x14ac:dyDescent="0.2">
      <c r="A640" s="20" t="str">
        <f t="shared" si="9"/>
        <v>貨4軽MCG</v>
      </c>
      <c r="B640" t="s">
        <v>1136</v>
      </c>
      <c r="C640" t="s">
        <v>222</v>
      </c>
      <c r="D640" s="20" t="s">
        <v>394</v>
      </c>
      <c r="E640" s="20" t="s">
        <v>537</v>
      </c>
      <c r="I640" s="1" t="s">
        <v>998</v>
      </c>
      <c r="J640" t="s">
        <v>397</v>
      </c>
      <c r="T640" s="117" t="s">
        <v>325</v>
      </c>
      <c r="U640" s="132" t="s">
        <v>332</v>
      </c>
      <c r="V640" s="38" t="s">
        <v>1135</v>
      </c>
      <c r="W640" s="133" t="s">
        <v>394</v>
      </c>
      <c r="X640" s="134" t="s">
        <v>537</v>
      </c>
      <c r="Y640" s="7"/>
      <c r="Z640" s="326" t="s">
        <v>2480</v>
      </c>
    </row>
    <row r="641" spans="1:26" ht="15" customHeight="1" x14ac:dyDescent="0.2">
      <c r="A641" s="20" t="str">
        <f t="shared" si="9"/>
        <v>貨4軽MJG</v>
      </c>
      <c r="B641" t="s">
        <v>1136</v>
      </c>
      <c r="C641" t="s">
        <v>222</v>
      </c>
      <c r="D641" s="20" t="s">
        <v>394</v>
      </c>
      <c r="E641" s="20" t="s">
        <v>558</v>
      </c>
      <c r="I641" s="1" t="s">
        <v>998</v>
      </c>
      <c r="J641" t="s">
        <v>397</v>
      </c>
      <c r="T641" s="117" t="s">
        <v>325</v>
      </c>
      <c r="U641" s="132" t="s">
        <v>332</v>
      </c>
      <c r="V641" s="38" t="s">
        <v>1135</v>
      </c>
      <c r="W641" s="133" t="s">
        <v>394</v>
      </c>
      <c r="X641" s="134" t="s">
        <v>558</v>
      </c>
      <c r="Y641" s="7"/>
      <c r="Z641" s="326" t="s">
        <v>2480</v>
      </c>
    </row>
    <row r="642" spans="1:26" ht="15" customHeight="1" x14ac:dyDescent="0.2">
      <c r="A642" s="20" t="str">
        <f t="shared" si="9"/>
        <v>貨4軽MNG</v>
      </c>
      <c r="B642" t="s">
        <v>1136</v>
      </c>
      <c r="C642" t="s">
        <v>222</v>
      </c>
      <c r="D642" s="20" t="s">
        <v>394</v>
      </c>
      <c r="E642" t="s">
        <v>258</v>
      </c>
      <c r="I642" s="1" t="s">
        <v>998</v>
      </c>
      <c r="J642" t="s">
        <v>397</v>
      </c>
      <c r="T642" s="117" t="s">
        <v>325</v>
      </c>
      <c r="U642" s="132" t="s">
        <v>332</v>
      </c>
      <c r="V642" s="38" t="s">
        <v>1135</v>
      </c>
      <c r="W642" s="133" t="s">
        <v>394</v>
      </c>
      <c r="X642" s="134" t="s">
        <v>258</v>
      </c>
      <c r="Y642" s="7"/>
      <c r="Z642" s="326" t="s">
        <v>2480</v>
      </c>
    </row>
    <row r="643" spans="1:26" ht="15" customHeight="1" x14ac:dyDescent="0.2">
      <c r="A643" s="20" t="str">
        <f t="shared" si="9"/>
        <v>貨4軽MQG</v>
      </c>
      <c r="B643" t="s">
        <v>1136</v>
      </c>
      <c r="C643" t="s">
        <v>222</v>
      </c>
      <c r="D643" s="20" t="s">
        <v>394</v>
      </c>
      <c r="E643" t="s">
        <v>260</v>
      </c>
      <c r="I643" s="1" t="s">
        <v>998</v>
      </c>
      <c r="J643" s="20" t="s">
        <v>397</v>
      </c>
      <c r="T643" s="117" t="s">
        <v>325</v>
      </c>
      <c r="U643" s="132" t="s">
        <v>332</v>
      </c>
      <c r="V643" s="38" t="s">
        <v>1135</v>
      </c>
      <c r="W643" s="133" t="s">
        <v>394</v>
      </c>
      <c r="X643" s="134" t="s">
        <v>260</v>
      </c>
      <c r="Y643" s="7"/>
      <c r="Z643" s="326" t="s">
        <v>2480</v>
      </c>
    </row>
    <row r="644" spans="1:26" ht="15" customHeight="1" x14ac:dyDescent="0.2">
      <c r="A644" s="20" t="str">
        <f t="shared" si="9"/>
        <v>貨4軽MMG</v>
      </c>
      <c r="B644" t="s">
        <v>1136</v>
      </c>
      <c r="C644" t="s">
        <v>222</v>
      </c>
      <c r="D644" s="20" t="s">
        <v>394</v>
      </c>
      <c r="E644" t="s">
        <v>1444</v>
      </c>
      <c r="I644" s="1" t="s">
        <v>1377</v>
      </c>
      <c r="T644" s="117" t="s">
        <v>325</v>
      </c>
      <c r="U644" s="132" t="s">
        <v>332</v>
      </c>
      <c r="V644" s="38" t="s">
        <v>1135</v>
      </c>
      <c r="W644" s="133" t="s">
        <v>394</v>
      </c>
      <c r="X644" s="134" t="s">
        <v>1140</v>
      </c>
      <c r="Y644" s="7"/>
      <c r="Z644" s="326" t="s">
        <v>2481</v>
      </c>
    </row>
    <row r="645" spans="1:26" ht="15" customHeight="1" x14ac:dyDescent="0.2">
      <c r="A645" s="20" t="str">
        <f t="shared" ref="A645:A708" si="10">CONCATENATE(C645,E645)</f>
        <v>貨4軽RDG</v>
      </c>
      <c r="B645" t="s">
        <v>1136</v>
      </c>
      <c r="C645" t="s">
        <v>222</v>
      </c>
      <c r="D645" s="20" t="s">
        <v>394</v>
      </c>
      <c r="E645" t="s">
        <v>589</v>
      </c>
      <c r="I645" s="1" t="s">
        <v>331</v>
      </c>
      <c r="J645" t="s">
        <v>415</v>
      </c>
      <c r="T645" s="117" t="s">
        <v>325</v>
      </c>
      <c r="U645" s="132" t="s">
        <v>332</v>
      </c>
      <c r="V645" s="38" t="s">
        <v>1135</v>
      </c>
      <c r="W645" s="133" t="s">
        <v>394</v>
      </c>
      <c r="X645" s="134" t="s">
        <v>589</v>
      </c>
      <c r="Y645" s="7" t="s">
        <v>249</v>
      </c>
      <c r="Z645" s="326" t="s">
        <v>2491</v>
      </c>
    </row>
    <row r="646" spans="1:26" ht="15" customHeight="1" x14ac:dyDescent="0.2">
      <c r="A646" s="20" t="str">
        <f t="shared" si="10"/>
        <v>貨4軽RKG</v>
      </c>
      <c r="B646" t="s">
        <v>1136</v>
      </c>
      <c r="C646" t="s">
        <v>222</v>
      </c>
      <c r="D646" s="20" t="s">
        <v>394</v>
      </c>
      <c r="E646" t="s">
        <v>607</v>
      </c>
      <c r="I646" s="1" t="s">
        <v>331</v>
      </c>
      <c r="J646" s="20" t="s">
        <v>415</v>
      </c>
      <c r="T646" s="117" t="s">
        <v>325</v>
      </c>
      <c r="U646" s="132" t="s">
        <v>332</v>
      </c>
      <c r="V646" s="38" t="s">
        <v>1135</v>
      </c>
      <c r="W646" s="133" t="s">
        <v>394</v>
      </c>
      <c r="X646" s="134" t="s">
        <v>607</v>
      </c>
      <c r="Y646" s="7" t="s">
        <v>249</v>
      </c>
      <c r="Z646" s="326" t="s">
        <v>2491</v>
      </c>
    </row>
    <row r="647" spans="1:26" ht="15" customHeight="1" x14ac:dyDescent="0.2">
      <c r="A647" s="20" t="str">
        <f t="shared" si="10"/>
        <v>貨4軽RPG</v>
      </c>
      <c r="B647" t="s">
        <v>1136</v>
      </c>
      <c r="C647" t="s">
        <v>222</v>
      </c>
      <c r="D647" s="20" t="s">
        <v>394</v>
      </c>
      <c r="E647" t="s">
        <v>303</v>
      </c>
      <c r="I647" s="1" t="s">
        <v>331</v>
      </c>
      <c r="J647" s="20" t="s">
        <v>415</v>
      </c>
      <c r="T647" s="117" t="s">
        <v>325</v>
      </c>
      <c r="U647" s="132" t="s">
        <v>332</v>
      </c>
      <c r="V647" s="38" t="s">
        <v>1135</v>
      </c>
      <c r="W647" s="133" t="s">
        <v>394</v>
      </c>
      <c r="X647" s="134" t="s">
        <v>303</v>
      </c>
      <c r="Y647" s="7" t="s">
        <v>249</v>
      </c>
      <c r="Z647" s="326" t="s">
        <v>2491</v>
      </c>
    </row>
    <row r="648" spans="1:26" ht="15" customHeight="1" x14ac:dyDescent="0.2">
      <c r="A648" s="20" t="str">
        <f t="shared" si="10"/>
        <v>貨4軽RRG</v>
      </c>
      <c r="B648" t="s">
        <v>1136</v>
      </c>
      <c r="C648" t="s">
        <v>222</v>
      </c>
      <c r="D648" s="20" t="s">
        <v>394</v>
      </c>
      <c r="E648" t="s">
        <v>305</v>
      </c>
      <c r="I648" s="1" t="s">
        <v>331</v>
      </c>
      <c r="J648" t="s">
        <v>415</v>
      </c>
      <c r="T648" s="117" t="s">
        <v>325</v>
      </c>
      <c r="U648" s="132" t="s">
        <v>332</v>
      </c>
      <c r="V648" s="38" t="s">
        <v>1135</v>
      </c>
      <c r="W648" s="133" t="s">
        <v>394</v>
      </c>
      <c r="X648" s="134" t="s">
        <v>305</v>
      </c>
      <c r="Y648" s="7" t="s">
        <v>249</v>
      </c>
      <c r="Z648" s="326" t="s">
        <v>2491</v>
      </c>
    </row>
    <row r="649" spans="1:26" ht="15" customHeight="1" x14ac:dyDescent="0.2">
      <c r="A649" s="20" t="str">
        <f t="shared" si="10"/>
        <v>貨4軽RCG</v>
      </c>
      <c r="B649" t="s">
        <v>1136</v>
      </c>
      <c r="C649" t="s">
        <v>222</v>
      </c>
      <c r="D649" s="20" t="s">
        <v>394</v>
      </c>
      <c r="E649" t="s">
        <v>585</v>
      </c>
      <c r="I649" s="1" t="s">
        <v>998</v>
      </c>
      <c r="J649" t="s">
        <v>404</v>
      </c>
      <c r="T649" s="117" t="s">
        <v>325</v>
      </c>
      <c r="U649" s="132" t="s">
        <v>332</v>
      </c>
      <c r="V649" s="38" t="s">
        <v>1135</v>
      </c>
      <c r="W649" s="133" t="s">
        <v>394</v>
      </c>
      <c r="X649" s="134" t="s">
        <v>585</v>
      </c>
      <c r="Y649" s="7"/>
      <c r="Z649" s="326" t="s">
        <v>2480</v>
      </c>
    </row>
    <row r="650" spans="1:26" ht="15" customHeight="1" x14ac:dyDescent="0.2">
      <c r="A650" s="20" t="str">
        <f t="shared" si="10"/>
        <v>貨4軽RJG</v>
      </c>
      <c r="B650" t="s">
        <v>1136</v>
      </c>
      <c r="C650" t="s">
        <v>222</v>
      </c>
      <c r="D650" s="20" t="s">
        <v>394</v>
      </c>
      <c r="E650" t="s">
        <v>606</v>
      </c>
      <c r="I650" s="1" t="s">
        <v>998</v>
      </c>
      <c r="J650" t="s">
        <v>398</v>
      </c>
      <c r="T650" s="117" t="s">
        <v>325</v>
      </c>
      <c r="U650" s="132" t="s">
        <v>332</v>
      </c>
      <c r="V650" s="38" t="s">
        <v>1135</v>
      </c>
      <c r="W650" s="133" t="s">
        <v>394</v>
      </c>
      <c r="X650" s="134" t="s">
        <v>606</v>
      </c>
      <c r="Y650" s="7"/>
      <c r="Z650" s="326" t="s">
        <v>2480</v>
      </c>
    </row>
    <row r="651" spans="1:26" ht="15" customHeight="1" x14ac:dyDescent="0.2">
      <c r="A651" s="20" t="str">
        <f t="shared" si="10"/>
        <v>貨4軽RNG</v>
      </c>
      <c r="B651" t="s">
        <v>1136</v>
      </c>
      <c r="C651" t="s">
        <v>222</v>
      </c>
      <c r="D651" s="20" t="s">
        <v>394</v>
      </c>
      <c r="E651" t="s">
        <v>302</v>
      </c>
      <c r="I651" s="1" t="s">
        <v>998</v>
      </c>
      <c r="J651" t="s">
        <v>404</v>
      </c>
      <c r="T651" s="117" t="s">
        <v>325</v>
      </c>
      <c r="U651" s="132" t="s">
        <v>332</v>
      </c>
      <c r="V651" s="38" t="s">
        <v>1135</v>
      </c>
      <c r="W651" s="133" t="s">
        <v>394</v>
      </c>
      <c r="X651" s="134" t="s">
        <v>302</v>
      </c>
      <c r="Y651" s="7"/>
      <c r="Z651" s="326" t="s">
        <v>2480</v>
      </c>
    </row>
    <row r="652" spans="1:26" ht="15" customHeight="1" x14ac:dyDescent="0.2">
      <c r="A652" s="20" t="str">
        <f t="shared" si="10"/>
        <v>貨4軽RQG</v>
      </c>
      <c r="B652" t="s">
        <v>1136</v>
      </c>
      <c r="C652" t="s">
        <v>222</v>
      </c>
      <c r="D652" s="20" t="s">
        <v>394</v>
      </c>
      <c r="E652" t="s">
        <v>304</v>
      </c>
      <c r="I652" s="1" t="s">
        <v>998</v>
      </c>
      <c r="J652" t="s">
        <v>398</v>
      </c>
      <c r="T652" s="117" t="s">
        <v>325</v>
      </c>
      <c r="U652" s="132" t="s">
        <v>332</v>
      </c>
      <c r="V652" s="38" t="s">
        <v>1135</v>
      </c>
      <c r="W652" s="133" t="s">
        <v>394</v>
      </c>
      <c r="X652" s="134" t="s">
        <v>304</v>
      </c>
      <c r="Y652" s="7"/>
      <c r="Z652" s="326" t="s">
        <v>2480</v>
      </c>
    </row>
    <row r="653" spans="1:26" ht="15" customHeight="1" x14ac:dyDescent="0.2">
      <c r="A653" s="20" t="str">
        <f t="shared" si="10"/>
        <v>貨4軽RMG</v>
      </c>
      <c r="B653" t="s">
        <v>1136</v>
      </c>
      <c r="C653" t="s">
        <v>222</v>
      </c>
      <c r="D653" s="20" t="s">
        <v>394</v>
      </c>
      <c r="E653" t="s">
        <v>1445</v>
      </c>
      <c r="I653" s="1" t="s">
        <v>1377</v>
      </c>
      <c r="J653"/>
      <c r="T653" s="117" t="s">
        <v>325</v>
      </c>
      <c r="U653" s="132" t="s">
        <v>332</v>
      </c>
      <c r="V653" s="38" t="s">
        <v>1135</v>
      </c>
      <c r="W653" s="133" t="s">
        <v>394</v>
      </c>
      <c r="X653" s="134" t="s">
        <v>1141</v>
      </c>
      <c r="Y653" s="7"/>
      <c r="Z653" s="326" t="s">
        <v>2481</v>
      </c>
    </row>
    <row r="654" spans="1:26" ht="15" customHeight="1" x14ac:dyDescent="0.2">
      <c r="A654" s="20" t="str">
        <f t="shared" si="10"/>
        <v>貨4軽QDG</v>
      </c>
      <c r="B654" t="s">
        <v>1136</v>
      </c>
      <c r="C654" t="s">
        <v>222</v>
      </c>
      <c r="D654" s="20" t="s">
        <v>394</v>
      </c>
      <c r="E654" t="s">
        <v>1446</v>
      </c>
      <c r="I654" s="1" t="s">
        <v>331</v>
      </c>
      <c r="J654" t="s">
        <v>77</v>
      </c>
      <c r="T654" s="117" t="s">
        <v>325</v>
      </c>
      <c r="U654" s="132" t="s">
        <v>332</v>
      </c>
      <c r="V654" s="38" t="s">
        <v>1135</v>
      </c>
      <c r="W654" s="133" t="s">
        <v>394</v>
      </c>
      <c r="X654" s="134" t="s">
        <v>277</v>
      </c>
      <c r="Y654" s="7" t="s">
        <v>249</v>
      </c>
      <c r="Z654" s="326" t="s">
        <v>2491</v>
      </c>
    </row>
    <row r="655" spans="1:26" ht="15" customHeight="1" x14ac:dyDescent="0.2">
      <c r="A655" s="20" t="str">
        <f t="shared" si="10"/>
        <v>貨4軽QKG</v>
      </c>
      <c r="B655" t="s">
        <v>1136</v>
      </c>
      <c r="C655" t="s">
        <v>222</v>
      </c>
      <c r="D655" s="20" t="s">
        <v>394</v>
      </c>
      <c r="E655" t="s">
        <v>1447</v>
      </c>
      <c r="I655" s="1" t="s">
        <v>331</v>
      </c>
      <c r="J655" t="s">
        <v>77</v>
      </c>
      <c r="T655" s="117" t="s">
        <v>325</v>
      </c>
      <c r="U655" s="132" t="s">
        <v>332</v>
      </c>
      <c r="V655" s="38" t="s">
        <v>1135</v>
      </c>
      <c r="W655" s="133" t="s">
        <v>394</v>
      </c>
      <c r="X655" s="134" t="s">
        <v>295</v>
      </c>
      <c r="Y655" s="7" t="s">
        <v>249</v>
      </c>
      <c r="Z655" s="326" t="s">
        <v>2491</v>
      </c>
    </row>
    <row r="656" spans="1:26" ht="15" customHeight="1" x14ac:dyDescent="0.2">
      <c r="A656" s="20" t="str">
        <f t="shared" si="10"/>
        <v>貨4軽QPG</v>
      </c>
      <c r="B656" t="s">
        <v>1136</v>
      </c>
      <c r="C656" t="s">
        <v>222</v>
      </c>
      <c r="D656" s="20" t="s">
        <v>394</v>
      </c>
      <c r="E656" t="s">
        <v>1448</v>
      </c>
      <c r="I656" s="1" t="s">
        <v>331</v>
      </c>
      <c r="J656" t="s">
        <v>77</v>
      </c>
      <c r="T656" s="117" t="s">
        <v>325</v>
      </c>
      <c r="U656" s="132" t="s">
        <v>332</v>
      </c>
      <c r="V656" s="38" t="s">
        <v>1135</v>
      </c>
      <c r="W656" s="133" t="s">
        <v>394</v>
      </c>
      <c r="X656" s="134" t="s">
        <v>299</v>
      </c>
      <c r="Y656" s="7" t="s">
        <v>249</v>
      </c>
      <c r="Z656" s="326" t="s">
        <v>2491</v>
      </c>
    </row>
    <row r="657" spans="1:26" ht="15" customHeight="1" x14ac:dyDescent="0.2">
      <c r="A657" s="20" t="str">
        <f t="shared" si="10"/>
        <v>貨4軽QRG</v>
      </c>
      <c r="B657" t="s">
        <v>1136</v>
      </c>
      <c r="C657" t="s">
        <v>222</v>
      </c>
      <c r="D657" s="20" t="s">
        <v>394</v>
      </c>
      <c r="E657" t="s">
        <v>1449</v>
      </c>
      <c r="I657" s="1" t="s">
        <v>331</v>
      </c>
      <c r="J657" t="s">
        <v>77</v>
      </c>
      <c r="T657" s="117" t="s">
        <v>325</v>
      </c>
      <c r="U657" s="132" t="s">
        <v>332</v>
      </c>
      <c r="V657" s="38" t="s">
        <v>1135</v>
      </c>
      <c r="W657" s="133" t="s">
        <v>394</v>
      </c>
      <c r="X657" s="134" t="s">
        <v>301</v>
      </c>
      <c r="Y657" s="7" t="s">
        <v>249</v>
      </c>
      <c r="Z657" s="326" t="s">
        <v>2491</v>
      </c>
    </row>
    <row r="658" spans="1:26" ht="15" customHeight="1" x14ac:dyDescent="0.2">
      <c r="A658" s="20" t="str">
        <f t="shared" si="10"/>
        <v>貨4軽QTG</v>
      </c>
      <c r="B658" t="s">
        <v>1136</v>
      </c>
      <c r="C658" t="s">
        <v>222</v>
      </c>
      <c r="D658" s="20" t="s">
        <v>394</v>
      </c>
      <c r="E658" t="s">
        <v>1450</v>
      </c>
      <c r="I658" s="1" t="s">
        <v>331</v>
      </c>
      <c r="J658" t="s">
        <v>77</v>
      </c>
      <c r="T658" s="117" t="s">
        <v>325</v>
      </c>
      <c r="U658" s="132" t="s">
        <v>332</v>
      </c>
      <c r="V658" s="38" t="s">
        <v>1135</v>
      </c>
      <c r="W658" s="133" t="s">
        <v>394</v>
      </c>
      <c r="X658" s="134" t="s">
        <v>999</v>
      </c>
      <c r="Y658" s="7" t="s">
        <v>249</v>
      </c>
      <c r="Z658" s="326" t="s">
        <v>2491</v>
      </c>
    </row>
    <row r="659" spans="1:26" ht="15" customHeight="1" x14ac:dyDescent="0.2">
      <c r="A659" s="20" t="str">
        <f t="shared" si="10"/>
        <v>貨4軽QCG</v>
      </c>
      <c r="B659" t="s">
        <v>1136</v>
      </c>
      <c r="C659" t="s">
        <v>222</v>
      </c>
      <c r="D659" s="20" t="s">
        <v>394</v>
      </c>
      <c r="E659" t="s">
        <v>1451</v>
      </c>
      <c r="I659" s="1" t="s">
        <v>998</v>
      </c>
      <c r="J659" t="s">
        <v>401</v>
      </c>
      <c r="T659" s="117" t="s">
        <v>325</v>
      </c>
      <c r="U659" s="132" t="s">
        <v>332</v>
      </c>
      <c r="V659" s="38" t="s">
        <v>1135</v>
      </c>
      <c r="W659" s="133" t="s">
        <v>394</v>
      </c>
      <c r="X659" s="134" t="s">
        <v>273</v>
      </c>
      <c r="Y659" s="7"/>
      <c r="Z659" s="326" t="s">
        <v>2480</v>
      </c>
    </row>
    <row r="660" spans="1:26" ht="15" customHeight="1" x14ac:dyDescent="0.2">
      <c r="A660" s="20" t="str">
        <f t="shared" si="10"/>
        <v>貨4軽QJG</v>
      </c>
      <c r="B660" t="s">
        <v>1136</v>
      </c>
      <c r="C660" t="s">
        <v>222</v>
      </c>
      <c r="D660" s="20" t="s">
        <v>394</v>
      </c>
      <c r="E660" t="s">
        <v>1452</v>
      </c>
      <c r="I660" s="1" t="s">
        <v>998</v>
      </c>
      <c r="J660" t="s">
        <v>401</v>
      </c>
      <c r="T660" s="117" t="s">
        <v>325</v>
      </c>
      <c r="U660" s="132" t="s">
        <v>332</v>
      </c>
      <c r="V660" s="38" t="s">
        <v>1135</v>
      </c>
      <c r="W660" s="133" t="s">
        <v>394</v>
      </c>
      <c r="X660" s="134" t="s">
        <v>294</v>
      </c>
      <c r="Y660" s="7"/>
      <c r="Z660" s="326" t="s">
        <v>2480</v>
      </c>
    </row>
    <row r="661" spans="1:26" ht="15" customHeight="1" x14ac:dyDescent="0.2">
      <c r="A661" s="20" t="str">
        <f t="shared" si="10"/>
        <v>貨4軽QNG</v>
      </c>
      <c r="B661" t="s">
        <v>1136</v>
      </c>
      <c r="C661" t="s">
        <v>222</v>
      </c>
      <c r="D661" s="20" t="s">
        <v>394</v>
      </c>
      <c r="E661" t="s">
        <v>1453</v>
      </c>
      <c r="I661" s="1" t="s">
        <v>998</v>
      </c>
      <c r="J661" t="s">
        <v>401</v>
      </c>
      <c r="T661" s="117" t="s">
        <v>325</v>
      </c>
      <c r="U661" s="132" t="s">
        <v>332</v>
      </c>
      <c r="V661" s="38" t="s">
        <v>1135</v>
      </c>
      <c r="W661" s="133" t="s">
        <v>394</v>
      </c>
      <c r="X661" s="134" t="s">
        <v>298</v>
      </c>
      <c r="Y661" s="7"/>
      <c r="Z661" s="326" t="s">
        <v>2480</v>
      </c>
    </row>
    <row r="662" spans="1:26" ht="15" customHeight="1" x14ac:dyDescent="0.2">
      <c r="A662" s="20" t="str">
        <f t="shared" si="10"/>
        <v>貨4軽QQG</v>
      </c>
      <c r="B662" t="s">
        <v>1136</v>
      </c>
      <c r="C662" t="s">
        <v>222</v>
      </c>
      <c r="D662" s="20" t="s">
        <v>394</v>
      </c>
      <c r="E662" t="s">
        <v>1454</v>
      </c>
      <c r="I662" s="1" t="s">
        <v>998</v>
      </c>
      <c r="J662" t="s">
        <v>401</v>
      </c>
      <c r="T662" s="117" t="s">
        <v>325</v>
      </c>
      <c r="U662" s="132" t="s">
        <v>332</v>
      </c>
      <c r="V662" s="38" t="s">
        <v>1135</v>
      </c>
      <c r="W662" s="133" t="s">
        <v>394</v>
      </c>
      <c r="X662" s="134" t="s">
        <v>300</v>
      </c>
      <c r="Y662" s="7"/>
      <c r="Z662" s="326" t="s">
        <v>2480</v>
      </c>
    </row>
    <row r="663" spans="1:26" ht="15" customHeight="1" x14ac:dyDescent="0.2">
      <c r="A663" s="20" t="str">
        <f t="shared" si="10"/>
        <v>貨4軽QSG</v>
      </c>
      <c r="B663" t="s">
        <v>1136</v>
      </c>
      <c r="C663" t="s">
        <v>222</v>
      </c>
      <c r="D663" s="20" t="s">
        <v>394</v>
      </c>
      <c r="E663" t="s">
        <v>1455</v>
      </c>
      <c r="I663" s="1" t="s">
        <v>998</v>
      </c>
      <c r="J663" t="s">
        <v>401</v>
      </c>
      <c r="T663" s="117" t="s">
        <v>325</v>
      </c>
      <c r="U663" s="132" t="s">
        <v>332</v>
      </c>
      <c r="V663" s="38" t="s">
        <v>1135</v>
      </c>
      <c r="W663" s="133" t="s">
        <v>394</v>
      </c>
      <c r="X663" s="134" t="s">
        <v>1142</v>
      </c>
      <c r="Y663" s="7"/>
      <c r="Z663" s="326" t="s">
        <v>2480</v>
      </c>
    </row>
    <row r="664" spans="1:26" ht="15" customHeight="1" x14ac:dyDescent="0.2">
      <c r="A664" s="20" t="str">
        <f t="shared" si="10"/>
        <v>貨4軽QMG</v>
      </c>
      <c r="B664" t="s">
        <v>1136</v>
      </c>
      <c r="C664" t="s">
        <v>222</v>
      </c>
      <c r="D664" s="20" t="s">
        <v>394</v>
      </c>
      <c r="E664" t="s">
        <v>1456</v>
      </c>
      <c r="I664" s="1" t="s">
        <v>1377</v>
      </c>
      <c r="J664"/>
      <c r="T664" s="117" t="s">
        <v>325</v>
      </c>
      <c r="U664" s="132" t="s">
        <v>332</v>
      </c>
      <c r="V664" s="38" t="s">
        <v>1135</v>
      </c>
      <c r="W664" s="133" t="s">
        <v>394</v>
      </c>
      <c r="X664" s="134" t="s">
        <v>1143</v>
      </c>
      <c r="Y664" s="7"/>
      <c r="Z664" s="326" t="s">
        <v>2481</v>
      </c>
    </row>
    <row r="665" spans="1:26" ht="15" customHeight="1" x14ac:dyDescent="0.2">
      <c r="A665" s="20" t="str">
        <f t="shared" si="10"/>
        <v>貨4軽SDG</v>
      </c>
      <c r="B665" t="s">
        <v>1144</v>
      </c>
      <c r="C665" s="20" t="s">
        <v>222</v>
      </c>
      <c r="D665" t="s">
        <v>405</v>
      </c>
      <c r="E665" t="s">
        <v>613</v>
      </c>
      <c r="I665" s="1" t="s">
        <v>331</v>
      </c>
      <c r="T665" s="117" t="s">
        <v>325</v>
      </c>
      <c r="U665" s="132" t="s">
        <v>332</v>
      </c>
      <c r="V665" s="38" t="s">
        <v>1055</v>
      </c>
      <c r="W665" s="133" t="s">
        <v>405</v>
      </c>
      <c r="X665" s="134" t="s">
        <v>613</v>
      </c>
      <c r="Y665" s="7" t="s">
        <v>249</v>
      </c>
      <c r="Z665" s="326" t="s">
        <v>2490</v>
      </c>
    </row>
    <row r="666" spans="1:26" ht="15" customHeight="1" x14ac:dyDescent="0.2">
      <c r="A666" s="20" t="str">
        <f t="shared" si="10"/>
        <v>貨4軽SKG</v>
      </c>
      <c r="B666" t="s">
        <v>1144</v>
      </c>
      <c r="C666" s="20" t="s">
        <v>222</v>
      </c>
      <c r="D666" t="s">
        <v>405</v>
      </c>
      <c r="E666" t="s">
        <v>619</v>
      </c>
      <c r="I666" s="1" t="s">
        <v>331</v>
      </c>
      <c r="J666"/>
      <c r="T666" s="117" t="s">
        <v>325</v>
      </c>
      <c r="U666" s="132" t="s">
        <v>332</v>
      </c>
      <c r="V666" s="38" t="s">
        <v>1055</v>
      </c>
      <c r="W666" s="133" t="s">
        <v>405</v>
      </c>
      <c r="X666" s="134" t="s">
        <v>619</v>
      </c>
      <c r="Y666" s="7" t="s">
        <v>249</v>
      </c>
      <c r="Z666" s="326" t="s">
        <v>2490</v>
      </c>
    </row>
    <row r="667" spans="1:26" ht="15" customHeight="1" x14ac:dyDescent="0.2">
      <c r="A667" s="20" t="str">
        <f t="shared" si="10"/>
        <v>貨4軽SPG</v>
      </c>
      <c r="B667" t="s">
        <v>1145</v>
      </c>
      <c r="C667" s="20" t="s">
        <v>222</v>
      </c>
      <c r="D667" s="20" t="s">
        <v>405</v>
      </c>
      <c r="E667" s="20" t="s">
        <v>307</v>
      </c>
      <c r="I667" s="1" t="s">
        <v>331</v>
      </c>
      <c r="T667" s="117" t="s">
        <v>325</v>
      </c>
      <c r="U667" s="132" t="s">
        <v>332</v>
      </c>
      <c r="V667" s="38" t="s">
        <v>1055</v>
      </c>
      <c r="W667" s="133" t="s">
        <v>405</v>
      </c>
      <c r="X667" s="134" t="s">
        <v>307</v>
      </c>
      <c r="Y667" s="7" t="s">
        <v>249</v>
      </c>
      <c r="Z667" s="326" t="s">
        <v>2490</v>
      </c>
    </row>
    <row r="668" spans="1:26" ht="15" customHeight="1" x14ac:dyDescent="0.2">
      <c r="A668" s="20" t="str">
        <f t="shared" si="10"/>
        <v>貨4軽SRG</v>
      </c>
      <c r="B668" t="s">
        <v>1145</v>
      </c>
      <c r="C668" s="20" t="s">
        <v>222</v>
      </c>
      <c r="D668" s="20" t="s">
        <v>405</v>
      </c>
      <c r="E668" s="20" t="s">
        <v>309</v>
      </c>
      <c r="I668" s="1" t="s">
        <v>331</v>
      </c>
      <c r="T668" s="117" t="s">
        <v>325</v>
      </c>
      <c r="U668" s="132" t="s">
        <v>332</v>
      </c>
      <c r="V668" s="38" t="s">
        <v>1055</v>
      </c>
      <c r="W668" s="133" t="s">
        <v>405</v>
      </c>
      <c r="X668" s="134" t="s">
        <v>309</v>
      </c>
      <c r="Y668" s="7" t="s">
        <v>249</v>
      </c>
      <c r="Z668" s="326" t="s">
        <v>2490</v>
      </c>
    </row>
    <row r="669" spans="1:26" ht="15" customHeight="1" x14ac:dyDescent="0.2">
      <c r="A669" s="20" t="str">
        <f t="shared" si="10"/>
        <v>貨4軽STG</v>
      </c>
      <c r="B669" t="s">
        <v>1145</v>
      </c>
      <c r="C669" s="20" t="s">
        <v>222</v>
      </c>
      <c r="D669" s="20" t="s">
        <v>405</v>
      </c>
      <c r="E669" t="s">
        <v>1457</v>
      </c>
      <c r="I669" s="1" t="s">
        <v>331</v>
      </c>
      <c r="T669" s="117" t="s">
        <v>325</v>
      </c>
      <c r="U669" s="132" t="s">
        <v>332</v>
      </c>
      <c r="V669" s="38" t="s">
        <v>1055</v>
      </c>
      <c r="W669" s="133" t="s">
        <v>405</v>
      </c>
      <c r="X669" s="134" t="s">
        <v>1146</v>
      </c>
      <c r="Y669" s="7" t="s">
        <v>249</v>
      </c>
      <c r="Z669" s="326" t="s">
        <v>2490</v>
      </c>
    </row>
    <row r="670" spans="1:26" ht="15" customHeight="1" x14ac:dyDescent="0.2">
      <c r="A670" s="20" t="str">
        <f t="shared" si="10"/>
        <v>貨4軽SCG</v>
      </c>
      <c r="B670" t="s">
        <v>1145</v>
      </c>
      <c r="C670" s="20" t="s">
        <v>222</v>
      </c>
      <c r="D670" s="20" t="s">
        <v>405</v>
      </c>
      <c r="E670" s="20" t="s">
        <v>611</v>
      </c>
      <c r="I670" s="1" t="s">
        <v>998</v>
      </c>
      <c r="J670" s="20" t="s">
        <v>1001</v>
      </c>
      <c r="T670" s="117" t="s">
        <v>325</v>
      </c>
      <c r="U670" s="132" t="s">
        <v>332</v>
      </c>
      <c r="V670" s="38" t="s">
        <v>1055</v>
      </c>
      <c r="W670" s="133" t="s">
        <v>405</v>
      </c>
      <c r="X670" s="134" t="s">
        <v>611</v>
      </c>
      <c r="Y670" s="7"/>
      <c r="Z670" s="326" t="s">
        <v>2480</v>
      </c>
    </row>
    <row r="671" spans="1:26" ht="15" customHeight="1" x14ac:dyDescent="0.2">
      <c r="A671" s="20" t="str">
        <f t="shared" si="10"/>
        <v>貨4軽SJG</v>
      </c>
      <c r="B671" t="s">
        <v>1145</v>
      </c>
      <c r="C671" s="20" t="s">
        <v>222</v>
      </c>
      <c r="D671" s="20" t="s">
        <v>405</v>
      </c>
      <c r="E671" s="20" t="s">
        <v>618</v>
      </c>
      <c r="I671" s="1" t="s">
        <v>998</v>
      </c>
      <c r="J671" s="20" t="s">
        <v>1001</v>
      </c>
      <c r="T671" s="117" t="s">
        <v>325</v>
      </c>
      <c r="U671" s="132" t="s">
        <v>332</v>
      </c>
      <c r="V671" s="38" t="s">
        <v>1055</v>
      </c>
      <c r="W671" s="133" t="s">
        <v>405</v>
      </c>
      <c r="X671" s="134" t="s">
        <v>618</v>
      </c>
      <c r="Y671" s="7"/>
      <c r="Z671" s="326" t="s">
        <v>2480</v>
      </c>
    </row>
    <row r="672" spans="1:26" ht="15" customHeight="1" x14ac:dyDescent="0.2">
      <c r="A672" s="20" t="str">
        <f t="shared" si="10"/>
        <v>貨4軽SNG</v>
      </c>
      <c r="B672" t="s">
        <v>1145</v>
      </c>
      <c r="C672" s="20" t="s">
        <v>222</v>
      </c>
      <c r="D672" s="20" t="s">
        <v>405</v>
      </c>
      <c r="E672" s="20" t="s">
        <v>306</v>
      </c>
      <c r="I672" s="1" t="s">
        <v>998</v>
      </c>
      <c r="J672" s="20" t="s">
        <v>1001</v>
      </c>
      <c r="T672" s="117" t="s">
        <v>325</v>
      </c>
      <c r="U672" s="132" t="s">
        <v>332</v>
      </c>
      <c r="V672" s="38" t="s">
        <v>1055</v>
      </c>
      <c r="W672" s="133" t="s">
        <v>405</v>
      </c>
      <c r="X672" s="134" t="s">
        <v>306</v>
      </c>
      <c r="Y672" s="7"/>
      <c r="Z672" s="326" t="s">
        <v>2480</v>
      </c>
    </row>
    <row r="673" spans="1:26" ht="15" customHeight="1" x14ac:dyDescent="0.2">
      <c r="A673" s="20" t="str">
        <f t="shared" si="10"/>
        <v>貨4軽SQG</v>
      </c>
      <c r="B673" t="s">
        <v>1145</v>
      </c>
      <c r="C673" s="20" t="s">
        <v>222</v>
      </c>
      <c r="D673" s="20" t="s">
        <v>405</v>
      </c>
      <c r="E673" s="20" t="s">
        <v>308</v>
      </c>
      <c r="I673" s="1" t="s">
        <v>998</v>
      </c>
      <c r="J673" s="20" t="s">
        <v>1001</v>
      </c>
      <c r="T673" s="117" t="s">
        <v>325</v>
      </c>
      <c r="U673" s="132" t="s">
        <v>332</v>
      </c>
      <c r="V673" s="38" t="s">
        <v>1055</v>
      </c>
      <c r="W673" s="133" t="s">
        <v>405</v>
      </c>
      <c r="X673" s="134" t="s">
        <v>308</v>
      </c>
      <c r="Y673" s="7"/>
      <c r="Z673" s="326" t="s">
        <v>2480</v>
      </c>
    </row>
    <row r="674" spans="1:26" ht="15" customHeight="1" x14ac:dyDescent="0.2">
      <c r="A674" s="20" t="str">
        <f t="shared" si="10"/>
        <v>貨4軽SSG</v>
      </c>
      <c r="B674" t="s">
        <v>1145</v>
      </c>
      <c r="C674" s="20" t="s">
        <v>222</v>
      </c>
      <c r="D674" s="20" t="s">
        <v>405</v>
      </c>
      <c r="E674" t="s">
        <v>1458</v>
      </c>
      <c r="I674" s="1" t="s">
        <v>998</v>
      </c>
      <c r="J674" s="20" t="s">
        <v>1001</v>
      </c>
      <c r="T674" s="117" t="s">
        <v>325</v>
      </c>
      <c r="U674" s="132" t="s">
        <v>332</v>
      </c>
      <c r="V674" s="38" t="s">
        <v>1055</v>
      </c>
      <c r="W674" s="133" t="s">
        <v>405</v>
      </c>
      <c r="X674" s="134" t="s">
        <v>1147</v>
      </c>
      <c r="Y674" s="7"/>
      <c r="Z674" s="326" t="s">
        <v>2480</v>
      </c>
    </row>
    <row r="675" spans="1:26" ht="15" customHeight="1" x14ac:dyDescent="0.2">
      <c r="A675" s="20" t="str">
        <f t="shared" si="10"/>
        <v>貨4軽SMG</v>
      </c>
      <c r="B675" t="s">
        <v>1145</v>
      </c>
      <c r="C675" s="20" t="s">
        <v>222</v>
      </c>
      <c r="D675" s="20" t="s">
        <v>405</v>
      </c>
      <c r="E675" t="s">
        <v>1459</v>
      </c>
      <c r="G675"/>
      <c r="I675" s="1" t="s">
        <v>1377</v>
      </c>
      <c r="T675" s="117" t="s">
        <v>325</v>
      </c>
      <c r="U675" s="132" t="s">
        <v>332</v>
      </c>
      <c r="V675" s="38" t="s">
        <v>1055</v>
      </c>
      <c r="W675" s="133" t="s">
        <v>405</v>
      </c>
      <c r="X675" s="134" t="s">
        <v>1148</v>
      </c>
      <c r="Y675" s="7"/>
      <c r="Z675" s="326" t="s">
        <v>2481</v>
      </c>
    </row>
    <row r="676" spans="1:26" ht="15" customHeight="1" x14ac:dyDescent="0.2">
      <c r="A676" s="20" t="str">
        <f t="shared" si="10"/>
        <v>貨4軽TDG</v>
      </c>
      <c r="B676" t="s">
        <v>1145</v>
      </c>
      <c r="C676" s="20" t="s">
        <v>222</v>
      </c>
      <c r="D676" s="20" t="s">
        <v>405</v>
      </c>
      <c r="E676" t="s">
        <v>313</v>
      </c>
      <c r="I676" s="1" t="s">
        <v>331</v>
      </c>
      <c r="J676" t="s">
        <v>77</v>
      </c>
      <c r="T676" s="117" t="s">
        <v>325</v>
      </c>
      <c r="U676" s="132" t="s">
        <v>332</v>
      </c>
      <c r="V676" s="38" t="s">
        <v>1055</v>
      </c>
      <c r="W676" s="133" t="s">
        <v>405</v>
      </c>
      <c r="X676" s="134" t="s">
        <v>313</v>
      </c>
      <c r="Y676" s="7" t="s">
        <v>249</v>
      </c>
      <c r="Z676" s="326" t="s">
        <v>2491</v>
      </c>
    </row>
    <row r="677" spans="1:26" ht="15" customHeight="1" x14ac:dyDescent="0.2">
      <c r="A677" s="20" t="str">
        <f t="shared" si="10"/>
        <v>貨4軽TKG</v>
      </c>
      <c r="B677" t="s">
        <v>1145</v>
      </c>
      <c r="C677" s="20" t="s">
        <v>222</v>
      </c>
      <c r="D677" t="s">
        <v>405</v>
      </c>
      <c r="E677" t="s">
        <v>319</v>
      </c>
      <c r="I677" s="1" t="s">
        <v>331</v>
      </c>
      <c r="J677" t="s">
        <v>77</v>
      </c>
      <c r="T677" s="117" t="s">
        <v>325</v>
      </c>
      <c r="U677" s="132" t="s">
        <v>332</v>
      </c>
      <c r="V677" s="38" t="s">
        <v>1055</v>
      </c>
      <c r="W677" s="133" t="s">
        <v>405</v>
      </c>
      <c r="X677" s="134" t="s">
        <v>319</v>
      </c>
      <c r="Y677" s="7" t="s">
        <v>249</v>
      </c>
      <c r="Z677" s="326" t="s">
        <v>2491</v>
      </c>
    </row>
    <row r="678" spans="1:26" ht="15" customHeight="1" x14ac:dyDescent="0.2">
      <c r="A678" s="20" t="str">
        <f t="shared" si="10"/>
        <v>貨4軽TPG</v>
      </c>
      <c r="B678" t="s">
        <v>1145</v>
      </c>
      <c r="C678" s="20" t="s">
        <v>222</v>
      </c>
      <c r="D678" t="s">
        <v>405</v>
      </c>
      <c r="E678" t="s">
        <v>322</v>
      </c>
      <c r="I678" s="1" t="s">
        <v>331</v>
      </c>
      <c r="J678" t="s">
        <v>77</v>
      </c>
      <c r="T678" s="117" t="s">
        <v>325</v>
      </c>
      <c r="U678" s="132" t="s">
        <v>332</v>
      </c>
      <c r="V678" s="38" t="s">
        <v>1055</v>
      </c>
      <c r="W678" s="133" t="s">
        <v>405</v>
      </c>
      <c r="X678" s="134" t="s">
        <v>322</v>
      </c>
      <c r="Y678" s="7" t="s">
        <v>249</v>
      </c>
      <c r="Z678" s="326" t="s">
        <v>2491</v>
      </c>
    </row>
    <row r="679" spans="1:26" ht="15" customHeight="1" x14ac:dyDescent="0.2">
      <c r="A679" s="20" t="str">
        <f t="shared" si="10"/>
        <v>貨4軽TRG</v>
      </c>
      <c r="B679" t="s">
        <v>1145</v>
      </c>
      <c r="C679" s="20" t="s">
        <v>222</v>
      </c>
      <c r="D679" s="20" t="s">
        <v>405</v>
      </c>
      <c r="E679" s="20" t="s">
        <v>324</v>
      </c>
      <c r="I679" s="1" t="s">
        <v>331</v>
      </c>
      <c r="J679" s="20" t="s">
        <v>77</v>
      </c>
      <c r="T679" s="117" t="s">
        <v>325</v>
      </c>
      <c r="U679" s="132" t="s">
        <v>332</v>
      </c>
      <c r="V679" s="38" t="s">
        <v>1055</v>
      </c>
      <c r="W679" s="133" t="s">
        <v>405</v>
      </c>
      <c r="X679" s="134" t="s">
        <v>324</v>
      </c>
      <c r="Y679" s="7" t="s">
        <v>249</v>
      </c>
      <c r="Z679" s="326" t="s">
        <v>2491</v>
      </c>
    </row>
    <row r="680" spans="1:26" ht="15" customHeight="1" x14ac:dyDescent="0.2">
      <c r="A680" s="20" t="str">
        <f t="shared" si="10"/>
        <v>貨4軽TTG</v>
      </c>
      <c r="B680" t="s">
        <v>1145</v>
      </c>
      <c r="C680" s="20" t="s">
        <v>222</v>
      </c>
      <c r="D680" t="s">
        <v>405</v>
      </c>
      <c r="E680" t="s">
        <v>1460</v>
      </c>
      <c r="I680" s="1" t="s">
        <v>331</v>
      </c>
      <c r="J680" s="20" t="s">
        <v>77</v>
      </c>
      <c r="T680" s="117" t="s">
        <v>325</v>
      </c>
      <c r="U680" s="132" t="s">
        <v>332</v>
      </c>
      <c r="V680" s="38" t="s">
        <v>1055</v>
      </c>
      <c r="W680" s="133" t="s">
        <v>405</v>
      </c>
      <c r="X680" s="134" t="s">
        <v>1149</v>
      </c>
      <c r="Y680" s="7" t="s">
        <v>249</v>
      </c>
      <c r="Z680" s="326" t="s">
        <v>2491</v>
      </c>
    </row>
    <row r="681" spans="1:26" ht="15" customHeight="1" x14ac:dyDescent="0.2">
      <c r="A681" s="20" t="str">
        <f t="shared" si="10"/>
        <v>貨4軽TCG</v>
      </c>
      <c r="B681" t="s">
        <v>1145</v>
      </c>
      <c r="C681" s="20" t="s">
        <v>222</v>
      </c>
      <c r="D681" s="20" t="s">
        <v>405</v>
      </c>
      <c r="E681" s="20" t="s">
        <v>311</v>
      </c>
      <c r="I681" s="1" t="s">
        <v>998</v>
      </c>
      <c r="J681" s="20" t="s">
        <v>401</v>
      </c>
      <c r="T681" s="117" t="s">
        <v>325</v>
      </c>
      <c r="U681" s="132" t="s">
        <v>332</v>
      </c>
      <c r="V681" s="38" t="s">
        <v>1055</v>
      </c>
      <c r="W681" s="133" t="s">
        <v>405</v>
      </c>
      <c r="X681" s="134" t="s">
        <v>311</v>
      </c>
      <c r="Y681" s="7"/>
      <c r="Z681" s="326" t="s">
        <v>2480</v>
      </c>
    </row>
    <row r="682" spans="1:26" ht="15" customHeight="1" x14ac:dyDescent="0.2">
      <c r="A682" s="20" t="str">
        <f t="shared" si="10"/>
        <v>貨4軽TJG</v>
      </c>
      <c r="B682" t="s">
        <v>1145</v>
      </c>
      <c r="C682" s="20" t="s">
        <v>222</v>
      </c>
      <c r="D682" t="s">
        <v>405</v>
      </c>
      <c r="E682" s="20" t="s">
        <v>318</v>
      </c>
      <c r="I682" s="1" t="s">
        <v>998</v>
      </c>
      <c r="J682" s="20" t="s">
        <v>401</v>
      </c>
      <c r="T682" s="117" t="s">
        <v>325</v>
      </c>
      <c r="U682" s="132" t="s">
        <v>332</v>
      </c>
      <c r="V682" s="38" t="s">
        <v>1055</v>
      </c>
      <c r="W682" s="133" t="s">
        <v>405</v>
      </c>
      <c r="X682" s="134" t="s">
        <v>318</v>
      </c>
      <c r="Y682" s="7"/>
      <c r="Z682" s="326" t="s">
        <v>2480</v>
      </c>
    </row>
    <row r="683" spans="1:26" ht="15" customHeight="1" x14ac:dyDescent="0.2">
      <c r="A683" s="20" t="str">
        <f t="shared" si="10"/>
        <v>貨4軽TNG</v>
      </c>
      <c r="B683" t="s">
        <v>1145</v>
      </c>
      <c r="C683" s="20" t="s">
        <v>222</v>
      </c>
      <c r="D683" s="20" t="s">
        <v>405</v>
      </c>
      <c r="E683" s="20" t="s">
        <v>320</v>
      </c>
      <c r="I683" s="1" t="s">
        <v>998</v>
      </c>
      <c r="J683" s="20" t="s">
        <v>401</v>
      </c>
      <c r="T683" s="117" t="s">
        <v>325</v>
      </c>
      <c r="U683" s="132" t="s">
        <v>332</v>
      </c>
      <c r="V683" s="38" t="s">
        <v>1055</v>
      </c>
      <c r="W683" s="133" t="s">
        <v>405</v>
      </c>
      <c r="X683" s="134" t="s">
        <v>320</v>
      </c>
      <c r="Y683" s="7"/>
      <c r="Z683" s="326" t="s">
        <v>2480</v>
      </c>
    </row>
    <row r="684" spans="1:26" ht="15" customHeight="1" x14ac:dyDescent="0.2">
      <c r="A684" s="20" t="str">
        <f t="shared" si="10"/>
        <v>貨4軽TQG</v>
      </c>
      <c r="B684" t="s">
        <v>1145</v>
      </c>
      <c r="C684" s="20" t="s">
        <v>222</v>
      </c>
      <c r="D684" t="s">
        <v>405</v>
      </c>
      <c r="E684" s="20" t="s">
        <v>323</v>
      </c>
      <c r="I684" s="1" t="s">
        <v>998</v>
      </c>
      <c r="J684" s="20" t="s">
        <v>401</v>
      </c>
      <c r="T684" s="117" t="s">
        <v>325</v>
      </c>
      <c r="U684" s="132" t="s">
        <v>332</v>
      </c>
      <c r="V684" s="38" t="s">
        <v>1055</v>
      </c>
      <c r="W684" s="133" t="s">
        <v>405</v>
      </c>
      <c r="X684" s="134" t="s">
        <v>323</v>
      </c>
      <c r="Y684" s="7"/>
      <c r="Z684" s="326" t="s">
        <v>2480</v>
      </c>
    </row>
    <row r="685" spans="1:26" ht="15" customHeight="1" x14ac:dyDescent="0.2">
      <c r="A685" s="20" t="str">
        <f t="shared" si="10"/>
        <v>貨4軽TSG</v>
      </c>
      <c r="B685" t="s">
        <v>1145</v>
      </c>
      <c r="C685" s="20" t="s">
        <v>222</v>
      </c>
      <c r="D685" s="20" t="s">
        <v>405</v>
      </c>
      <c r="E685" t="s">
        <v>1461</v>
      </c>
      <c r="I685" s="1" t="s">
        <v>998</v>
      </c>
      <c r="J685" s="20" t="s">
        <v>401</v>
      </c>
      <c r="T685" s="117" t="s">
        <v>325</v>
      </c>
      <c r="U685" s="132" t="s">
        <v>332</v>
      </c>
      <c r="V685" s="38" t="s">
        <v>1055</v>
      </c>
      <c r="W685" s="133" t="s">
        <v>405</v>
      </c>
      <c r="X685" s="134" t="s">
        <v>997</v>
      </c>
      <c r="Y685" s="7"/>
      <c r="Z685" s="326" t="s">
        <v>2480</v>
      </c>
    </row>
    <row r="686" spans="1:26" ht="15" customHeight="1" x14ac:dyDescent="0.2">
      <c r="A686" s="20" t="str">
        <f t="shared" si="10"/>
        <v>貨4軽TMG</v>
      </c>
      <c r="B686" t="s">
        <v>1145</v>
      </c>
      <c r="C686" s="20" t="s">
        <v>222</v>
      </c>
      <c r="D686" s="20" t="s">
        <v>405</v>
      </c>
      <c r="E686" t="s">
        <v>1462</v>
      </c>
      <c r="I686" s="1" t="s">
        <v>1377</v>
      </c>
      <c r="T686" s="117" t="s">
        <v>325</v>
      </c>
      <c r="U686" s="132" t="s">
        <v>332</v>
      </c>
      <c r="V686" s="38" t="s">
        <v>1055</v>
      </c>
      <c r="W686" s="133" t="s">
        <v>405</v>
      </c>
      <c r="X686" s="134" t="s">
        <v>1150</v>
      </c>
      <c r="Y686" s="7"/>
      <c r="Z686" s="326" t="s">
        <v>2481</v>
      </c>
    </row>
    <row r="687" spans="1:26" ht="15" customHeight="1" x14ac:dyDescent="0.2">
      <c r="A687" s="20" t="str">
        <f t="shared" si="10"/>
        <v>貨4軽2DG</v>
      </c>
      <c r="B687" t="s">
        <v>1151</v>
      </c>
      <c r="C687" s="20" t="s">
        <v>222</v>
      </c>
      <c r="D687" t="s">
        <v>1463</v>
      </c>
      <c r="E687" t="s">
        <v>1464</v>
      </c>
      <c r="F687"/>
      <c r="G687"/>
      <c r="I687" s="1" t="s">
        <v>1076</v>
      </c>
      <c r="T687" s="117" t="s">
        <v>325</v>
      </c>
      <c r="U687" s="132" t="s">
        <v>332</v>
      </c>
      <c r="V687" s="38" t="s">
        <v>1055</v>
      </c>
      <c r="W687" s="133" t="s">
        <v>1153</v>
      </c>
      <c r="X687" s="134" t="s">
        <v>1154</v>
      </c>
      <c r="Y687" s="7" t="s">
        <v>1420</v>
      </c>
      <c r="Z687" s="147" t="s">
        <v>2492</v>
      </c>
    </row>
    <row r="688" spans="1:26" ht="15" customHeight="1" x14ac:dyDescent="0.2">
      <c r="A688" s="20" t="str">
        <f t="shared" si="10"/>
        <v>貨4軽2KG</v>
      </c>
      <c r="B688" t="s">
        <v>1151</v>
      </c>
      <c r="C688" s="20" t="s">
        <v>222</v>
      </c>
      <c r="D688" t="s">
        <v>1463</v>
      </c>
      <c r="E688" t="s">
        <v>1465</v>
      </c>
      <c r="F688"/>
      <c r="G688"/>
      <c r="I688" s="1" t="s">
        <v>1076</v>
      </c>
      <c r="T688" s="117" t="s">
        <v>325</v>
      </c>
      <c r="U688" s="132" t="s">
        <v>332</v>
      </c>
      <c r="V688" s="38" t="s">
        <v>1055</v>
      </c>
      <c r="W688" s="133" t="s">
        <v>1153</v>
      </c>
      <c r="X688" s="134" t="s">
        <v>1155</v>
      </c>
      <c r="Y688" s="7" t="s">
        <v>1420</v>
      </c>
      <c r="Z688" s="147" t="s">
        <v>2492</v>
      </c>
    </row>
    <row r="689" spans="1:26" ht="15" customHeight="1" x14ac:dyDescent="0.2">
      <c r="A689" s="20" t="str">
        <f t="shared" si="10"/>
        <v>貨4軽2PG</v>
      </c>
      <c r="B689" t="s">
        <v>1156</v>
      </c>
      <c r="C689" s="20" t="s">
        <v>222</v>
      </c>
      <c r="D689" t="s">
        <v>1157</v>
      </c>
      <c r="E689" t="s">
        <v>1466</v>
      </c>
      <c r="F689"/>
      <c r="G689"/>
      <c r="I689" s="1" t="s">
        <v>1076</v>
      </c>
      <c r="T689" s="117" t="s">
        <v>325</v>
      </c>
      <c r="U689" s="132" t="s">
        <v>332</v>
      </c>
      <c r="V689" s="38" t="s">
        <v>1055</v>
      </c>
      <c r="W689" s="133" t="s">
        <v>1153</v>
      </c>
      <c r="X689" s="134" t="s">
        <v>1158</v>
      </c>
      <c r="Y689" s="7" t="s">
        <v>1420</v>
      </c>
      <c r="Z689" s="147" t="s">
        <v>2492</v>
      </c>
    </row>
    <row r="690" spans="1:26" ht="15" customHeight="1" x14ac:dyDescent="0.2">
      <c r="A690" s="20" t="str">
        <f t="shared" si="10"/>
        <v>貨4軽2RG</v>
      </c>
      <c r="B690" t="s">
        <v>1156</v>
      </c>
      <c r="C690" s="20" t="s">
        <v>222</v>
      </c>
      <c r="D690" t="s">
        <v>1157</v>
      </c>
      <c r="E690" t="s">
        <v>1467</v>
      </c>
      <c r="F690"/>
      <c r="G690"/>
      <c r="I690" s="1" t="s">
        <v>1076</v>
      </c>
      <c r="T690" s="117" t="s">
        <v>325</v>
      </c>
      <c r="U690" s="132" t="s">
        <v>332</v>
      </c>
      <c r="V690" s="38" t="s">
        <v>1055</v>
      </c>
      <c r="W690" s="133" t="s">
        <v>1153</v>
      </c>
      <c r="X690" s="134" t="s">
        <v>1159</v>
      </c>
      <c r="Y690" s="7" t="s">
        <v>1420</v>
      </c>
      <c r="Z690" s="147" t="s">
        <v>2492</v>
      </c>
    </row>
    <row r="691" spans="1:26" ht="15" customHeight="1" x14ac:dyDescent="0.2">
      <c r="A691" s="20" t="str">
        <f t="shared" si="10"/>
        <v>貨4軽2TG</v>
      </c>
      <c r="B691" t="s">
        <v>1156</v>
      </c>
      <c r="C691" s="20" t="s">
        <v>222</v>
      </c>
      <c r="D691" t="s">
        <v>1157</v>
      </c>
      <c r="E691" t="s">
        <v>1468</v>
      </c>
      <c r="F691"/>
      <c r="G691"/>
      <c r="I691" s="1" t="s">
        <v>1076</v>
      </c>
      <c r="T691" s="117" t="s">
        <v>325</v>
      </c>
      <c r="U691" s="132" t="s">
        <v>332</v>
      </c>
      <c r="V691" s="38" t="s">
        <v>1055</v>
      </c>
      <c r="W691" s="133" t="s">
        <v>1153</v>
      </c>
      <c r="X691" s="134" t="s">
        <v>1160</v>
      </c>
      <c r="Y691" s="7" t="s">
        <v>1420</v>
      </c>
      <c r="Z691" s="147" t="s">
        <v>2492</v>
      </c>
    </row>
    <row r="692" spans="1:26" ht="15" customHeight="1" x14ac:dyDescent="0.2">
      <c r="A692" s="20" t="str">
        <f t="shared" si="10"/>
        <v>貨4軽2CG</v>
      </c>
      <c r="B692" t="s">
        <v>1156</v>
      </c>
      <c r="C692" s="20" t="s">
        <v>222</v>
      </c>
      <c r="D692" t="s">
        <v>1157</v>
      </c>
      <c r="E692" t="s">
        <v>1469</v>
      </c>
      <c r="F692"/>
      <c r="G692"/>
      <c r="I692" s="1" t="s">
        <v>998</v>
      </c>
      <c r="T692" s="117" t="s">
        <v>325</v>
      </c>
      <c r="U692" s="132" t="s">
        <v>332</v>
      </c>
      <c r="V692" s="38" t="s">
        <v>1055</v>
      </c>
      <c r="W692" s="133" t="s">
        <v>1153</v>
      </c>
      <c r="X692" s="134" t="s">
        <v>1161</v>
      </c>
      <c r="Y692" s="7"/>
      <c r="Z692" s="326" t="s">
        <v>2480</v>
      </c>
    </row>
    <row r="693" spans="1:26" ht="15" customHeight="1" x14ac:dyDescent="0.2">
      <c r="A693" s="20" t="str">
        <f t="shared" si="10"/>
        <v>貨4軽2JG</v>
      </c>
      <c r="B693" t="s">
        <v>1156</v>
      </c>
      <c r="C693" s="20" t="s">
        <v>222</v>
      </c>
      <c r="D693" t="s">
        <v>1157</v>
      </c>
      <c r="E693" t="s">
        <v>1470</v>
      </c>
      <c r="F693"/>
      <c r="G693"/>
      <c r="I693" s="1" t="s">
        <v>998</v>
      </c>
      <c r="T693" s="117" t="s">
        <v>325</v>
      </c>
      <c r="U693" s="132" t="s">
        <v>332</v>
      </c>
      <c r="V693" s="38" t="s">
        <v>1055</v>
      </c>
      <c r="W693" s="133" t="s">
        <v>1153</v>
      </c>
      <c r="X693" s="134" t="s">
        <v>1162</v>
      </c>
      <c r="Y693" s="7"/>
      <c r="Z693" s="326" t="s">
        <v>2480</v>
      </c>
    </row>
    <row r="694" spans="1:26" ht="15" customHeight="1" x14ac:dyDescent="0.2">
      <c r="A694" s="20" t="str">
        <f t="shared" si="10"/>
        <v>貨4軽2NG</v>
      </c>
      <c r="B694" t="s">
        <v>1156</v>
      </c>
      <c r="C694" s="20" t="s">
        <v>222</v>
      </c>
      <c r="D694" t="s">
        <v>1157</v>
      </c>
      <c r="E694" t="s">
        <v>1471</v>
      </c>
      <c r="F694"/>
      <c r="G694"/>
      <c r="I694" s="1" t="s">
        <v>998</v>
      </c>
      <c r="T694" s="117" t="s">
        <v>325</v>
      </c>
      <c r="U694" s="132" t="s">
        <v>332</v>
      </c>
      <c r="V694" s="38" t="s">
        <v>1055</v>
      </c>
      <c r="W694" s="133" t="s">
        <v>1153</v>
      </c>
      <c r="X694" s="134" t="s">
        <v>1163</v>
      </c>
      <c r="Y694" s="7"/>
      <c r="Z694" s="326" t="s">
        <v>2480</v>
      </c>
    </row>
    <row r="695" spans="1:26" ht="15" customHeight="1" x14ac:dyDescent="0.2">
      <c r="A695" s="20" t="str">
        <f t="shared" si="10"/>
        <v>貨4軽2QG</v>
      </c>
      <c r="B695" t="s">
        <v>1156</v>
      </c>
      <c r="C695" s="20" t="s">
        <v>222</v>
      </c>
      <c r="D695" t="s">
        <v>1157</v>
      </c>
      <c r="E695" t="s">
        <v>1472</v>
      </c>
      <c r="F695"/>
      <c r="G695"/>
      <c r="I695" s="1" t="s">
        <v>998</v>
      </c>
      <c r="T695" s="117" t="s">
        <v>325</v>
      </c>
      <c r="U695" s="132" t="s">
        <v>332</v>
      </c>
      <c r="V695" s="38" t="s">
        <v>1055</v>
      </c>
      <c r="W695" s="133" t="s">
        <v>1153</v>
      </c>
      <c r="X695" s="134" t="s">
        <v>1164</v>
      </c>
      <c r="Y695" s="7"/>
      <c r="Z695" s="326" t="s">
        <v>2480</v>
      </c>
    </row>
    <row r="696" spans="1:26" ht="15" customHeight="1" x14ac:dyDescent="0.2">
      <c r="A696" s="20" t="str">
        <f t="shared" si="10"/>
        <v>貨4軽2SG</v>
      </c>
      <c r="B696" t="s">
        <v>1156</v>
      </c>
      <c r="C696" s="20" t="s">
        <v>222</v>
      </c>
      <c r="D696" t="s">
        <v>1157</v>
      </c>
      <c r="E696" t="s">
        <v>1473</v>
      </c>
      <c r="F696"/>
      <c r="G696"/>
      <c r="I696" s="1" t="s">
        <v>998</v>
      </c>
      <c r="T696" s="117" t="s">
        <v>325</v>
      </c>
      <c r="U696" s="132" t="s">
        <v>332</v>
      </c>
      <c r="V696" s="38" t="s">
        <v>1055</v>
      </c>
      <c r="W696" s="133" t="s">
        <v>1153</v>
      </c>
      <c r="X696" s="134" t="s">
        <v>1165</v>
      </c>
      <c r="Y696" s="7"/>
      <c r="Z696" s="326" t="s">
        <v>2480</v>
      </c>
    </row>
    <row r="697" spans="1:26" ht="15" customHeight="1" x14ac:dyDescent="0.2">
      <c r="A697" s="20" t="str">
        <f t="shared" si="10"/>
        <v>貨4軽2MG</v>
      </c>
      <c r="B697" t="s">
        <v>1156</v>
      </c>
      <c r="C697" s="20" t="s">
        <v>222</v>
      </c>
      <c r="D697" t="s">
        <v>1157</v>
      </c>
      <c r="E697" t="s">
        <v>1474</v>
      </c>
      <c r="F697"/>
      <c r="G697"/>
      <c r="I697" s="1" t="s">
        <v>1377</v>
      </c>
      <c r="T697" s="117" t="s">
        <v>325</v>
      </c>
      <c r="U697" s="132" t="s">
        <v>332</v>
      </c>
      <c r="V697" s="38" t="s">
        <v>1055</v>
      </c>
      <c r="W697" s="133" t="s">
        <v>1153</v>
      </c>
      <c r="X697" s="134" t="s">
        <v>1166</v>
      </c>
      <c r="Y697" s="7"/>
      <c r="Z697" s="326" t="s">
        <v>2481</v>
      </c>
    </row>
    <row r="698" spans="1:26" ht="15" customHeight="1" x14ac:dyDescent="0.2">
      <c r="A698" s="20" t="str">
        <f t="shared" si="10"/>
        <v>貨1CTP</v>
      </c>
      <c r="B698" s="20" t="s">
        <v>230</v>
      </c>
      <c r="C698" s="20" t="s">
        <v>229</v>
      </c>
      <c r="D698" s="20" t="s">
        <v>742</v>
      </c>
      <c r="E698" s="20" t="s">
        <v>807</v>
      </c>
      <c r="I698" s="1" t="s">
        <v>772</v>
      </c>
      <c r="J698" s="20" t="s">
        <v>1167</v>
      </c>
      <c r="T698" s="117" t="s">
        <v>325</v>
      </c>
      <c r="U698" s="132" t="s">
        <v>335</v>
      </c>
      <c r="V698" s="38" t="s">
        <v>1000</v>
      </c>
      <c r="W698" s="133" t="s">
        <v>742</v>
      </c>
      <c r="X698" s="134" t="s">
        <v>807</v>
      </c>
      <c r="Y698" s="7"/>
      <c r="Z698" s="326" t="s">
        <v>2104</v>
      </c>
    </row>
    <row r="699" spans="1:26" ht="15" customHeight="1" x14ac:dyDescent="0.2">
      <c r="A699" s="20" t="str">
        <f t="shared" si="10"/>
        <v>貨1CLP</v>
      </c>
      <c r="B699" s="20" t="s">
        <v>230</v>
      </c>
      <c r="C699" s="20" t="s">
        <v>229</v>
      </c>
      <c r="D699" s="20" t="s">
        <v>742</v>
      </c>
      <c r="E699" s="20" t="s">
        <v>799</v>
      </c>
      <c r="I699" s="1" t="s">
        <v>772</v>
      </c>
      <c r="J699" s="20" t="s">
        <v>1168</v>
      </c>
      <c r="T699" s="117" t="s">
        <v>325</v>
      </c>
      <c r="U699" s="132" t="s">
        <v>335</v>
      </c>
      <c r="V699" s="38" t="s">
        <v>1000</v>
      </c>
      <c r="W699" s="133" t="s">
        <v>742</v>
      </c>
      <c r="X699" s="134" t="s">
        <v>799</v>
      </c>
      <c r="Y699" s="7"/>
      <c r="Z699" s="326" t="s">
        <v>2104</v>
      </c>
    </row>
    <row r="700" spans="1:26" ht="15" customHeight="1" x14ac:dyDescent="0.2">
      <c r="A700" s="20" t="str">
        <f t="shared" si="10"/>
        <v>貨1CUP</v>
      </c>
      <c r="B700" s="20" t="s">
        <v>230</v>
      </c>
      <c r="C700" s="20" t="s">
        <v>229</v>
      </c>
      <c r="D700" s="20" t="s">
        <v>742</v>
      </c>
      <c r="E700" s="20" t="s">
        <v>814</v>
      </c>
      <c r="I700" s="1" t="s">
        <v>772</v>
      </c>
      <c r="J700" t="s">
        <v>1169</v>
      </c>
      <c r="T700" s="117" t="s">
        <v>325</v>
      </c>
      <c r="U700" s="132" t="s">
        <v>335</v>
      </c>
      <c r="V700" s="38" t="s">
        <v>1000</v>
      </c>
      <c r="W700" s="133" t="s">
        <v>742</v>
      </c>
      <c r="X700" s="134" t="s">
        <v>814</v>
      </c>
      <c r="Y700" s="7"/>
      <c r="Z700" s="326" t="s">
        <v>2104</v>
      </c>
    </row>
    <row r="701" spans="1:26" ht="15" customHeight="1" x14ac:dyDescent="0.2">
      <c r="A701" s="20" t="str">
        <f t="shared" si="10"/>
        <v>貨1CAFE</v>
      </c>
      <c r="B701" s="20" t="s">
        <v>230</v>
      </c>
      <c r="C701" s="20" t="s">
        <v>229</v>
      </c>
      <c r="D701" s="20" t="s">
        <v>156</v>
      </c>
      <c r="E701" s="20" t="s">
        <v>682</v>
      </c>
      <c r="I701" s="1" t="s">
        <v>772</v>
      </c>
      <c r="J701" t="s">
        <v>335</v>
      </c>
      <c r="T701" s="117" t="s">
        <v>325</v>
      </c>
      <c r="U701" s="132" t="s">
        <v>335</v>
      </c>
      <c r="V701" s="38" t="s">
        <v>1000</v>
      </c>
      <c r="W701" s="133" t="s">
        <v>156</v>
      </c>
      <c r="X701" s="134" t="s">
        <v>682</v>
      </c>
      <c r="Y701" s="7"/>
      <c r="Z701" s="326" t="s">
        <v>2104</v>
      </c>
    </row>
    <row r="702" spans="1:26" ht="15" customHeight="1" x14ac:dyDescent="0.2">
      <c r="A702" s="20" t="str">
        <f t="shared" si="10"/>
        <v>貨1CAEE</v>
      </c>
      <c r="B702" s="20" t="s">
        <v>230</v>
      </c>
      <c r="C702" s="20" t="s">
        <v>229</v>
      </c>
      <c r="D702" s="20" t="s">
        <v>156</v>
      </c>
      <c r="E702" s="20" t="s">
        <v>683</v>
      </c>
      <c r="I702" s="1" t="s">
        <v>772</v>
      </c>
      <c r="J702" t="s">
        <v>1170</v>
      </c>
      <c r="T702" s="117" t="s">
        <v>325</v>
      </c>
      <c r="U702" s="132" t="s">
        <v>335</v>
      </c>
      <c r="V702" s="38" t="s">
        <v>1000</v>
      </c>
      <c r="W702" s="133" t="s">
        <v>156</v>
      </c>
      <c r="X702" s="134" t="s">
        <v>683</v>
      </c>
      <c r="Y702" s="7"/>
      <c r="Z702" s="326" t="s">
        <v>2104</v>
      </c>
    </row>
    <row r="703" spans="1:26" ht="15" customHeight="1" x14ac:dyDescent="0.2">
      <c r="A703" s="20" t="str">
        <f t="shared" si="10"/>
        <v>貨1CCEE</v>
      </c>
      <c r="B703" s="20" t="s">
        <v>230</v>
      </c>
      <c r="C703" s="20" t="s">
        <v>229</v>
      </c>
      <c r="D703" t="s">
        <v>156</v>
      </c>
      <c r="E703" t="s">
        <v>225</v>
      </c>
      <c r="I703" s="1" t="s">
        <v>772</v>
      </c>
      <c r="J703" t="s">
        <v>135</v>
      </c>
      <c r="T703" s="117" t="s">
        <v>325</v>
      </c>
      <c r="U703" s="132" t="s">
        <v>335</v>
      </c>
      <c r="V703" s="38" t="s">
        <v>1000</v>
      </c>
      <c r="W703" s="133" t="s">
        <v>156</v>
      </c>
      <c r="X703" s="134" t="s">
        <v>225</v>
      </c>
      <c r="Y703" s="7"/>
      <c r="Z703" s="326" t="s">
        <v>2104</v>
      </c>
    </row>
    <row r="704" spans="1:26" ht="15" customHeight="1" x14ac:dyDescent="0.2">
      <c r="A704" s="20" t="str">
        <f t="shared" si="10"/>
        <v>貨1CCFE</v>
      </c>
      <c r="B704" s="20" t="s">
        <v>230</v>
      </c>
      <c r="C704" s="20" t="s">
        <v>229</v>
      </c>
      <c r="D704" t="s">
        <v>156</v>
      </c>
      <c r="E704" t="s">
        <v>226</v>
      </c>
      <c r="I704" s="1" t="s">
        <v>772</v>
      </c>
      <c r="J704" t="s">
        <v>134</v>
      </c>
      <c r="T704" s="117" t="s">
        <v>325</v>
      </c>
      <c r="U704" s="132" t="s">
        <v>335</v>
      </c>
      <c r="V704" s="38" t="s">
        <v>1000</v>
      </c>
      <c r="W704" s="133" t="s">
        <v>156</v>
      </c>
      <c r="X704" s="134" t="s">
        <v>226</v>
      </c>
      <c r="Y704" s="7"/>
      <c r="Z704" s="326" t="s">
        <v>2104</v>
      </c>
    </row>
    <row r="705" spans="1:26" ht="15" customHeight="1" x14ac:dyDescent="0.2">
      <c r="A705" s="20" t="str">
        <f t="shared" si="10"/>
        <v>貨1CDEE</v>
      </c>
      <c r="B705" s="20" t="s">
        <v>230</v>
      </c>
      <c r="C705" s="20" t="s">
        <v>229</v>
      </c>
      <c r="D705" t="s">
        <v>156</v>
      </c>
      <c r="E705" t="s">
        <v>227</v>
      </c>
      <c r="I705" s="1" t="s">
        <v>772</v>
      </c>
      <c r="J705" t="s">
        <v>333</v>
      </c>
      <c r="T705" s="117" t="s">
        <v>325</v>
      </c>
      <c r="U705" s="132" t="s">
        <v>335</v>
      </c>
      <c r="V705" s="38" t="s">
        <v>1000</v>
      </c>
      <c r="W705" s="133" t="s">
        <v>156</v>
      </c>
      <c r="X705" s="134" t="s">
        <v>227</v>
      </c>
      <c r="Y705" s="7"/>
      <c r="Z705" s="326" t="s">
        <v>2104</v>
      </c>
    </row>
    <row r="706" spans="1:26" ht="15" customHeight="1" x14ac:dyDescent="0.2">
      <c r="A706" s="20" t="str">
        <f t="shared" si="10"/>
        <v>貨1CDFE</v>
      </c>
      <c r="B706" s="20" t="s">
        <v>230</v>
      </c>
      <c r="C706" s="20" t="s">
        <v>229</v>
      </c>
      <c r="D706" t="s">
        <v>156</v>
      </c>
      <c r="E706" t="s">
        <v>228</v>
      </c>
      <c r="I706" s="1" t="s">
        <v>772</v>
      </c>
      <c r="J706" t="s">
        <v>334</v>
      </c>
      <c r="T706" s="117" t="s">
        <v>325</v>
      </c>
      <c r="U706" s="132" t="s">
        <v>335</v>
      </c>
      <c r="V706" s="38" t="s">
        <v>1000</v>
      </c>
      <c r="W706" s="133" t="s">
        <v>156</v>
      </c>
      <c r="X706" s="134" t="s">
        <v>228</v>
      </c>
      <c r="Y706" s="7"/>
      <c r="Z706" s="326" t="s">
        <v>2104</v>
      </c>
    </row>
    <row r="707" spans="1:26" ht="15" customHeight="1" x14ac:dyDescent="0.2">
      <c r="A707" s="20" t="str">
        <f t="shared" si="10"/>
        <v>貨1CLFE</v>
      </c>
      <c r="B707" s="20" t="s">
        <v>230</v>
      </c>
      <c r="C707" s="20" t="s">
        <v>229</v>
      </c>
      <c r="D707" t="s">
        <v>394</v>
      </c>
      <c r="E707" t="s">
        <v>511</v>
      </c>
      <c r="I707" s="1" t="s">
        <v>772</v>
      </c>
      <c r="J707"/>
      <c r="T707" s="117" t="s">
        <v>325</v>
      </c>
      <c r="U707" s="132" t="s">
        <v>335</v>
      </c>
      <c r="V707" s="38" t="s">
        <v>1000</v>
      </c>
      <c r="W707" s="133" t="s">
        <v>394</v>
      </c>
      <c r="X707" s="134" t="s">
        <v>511</v>
      </c>
      <c r="Y707" s="7"/>
      <c r="Z707" s="326" t="s">
        <v>2104</v>
      </c>
    </row>
    <row r="708" spans="1:26" ht="15" customHeight="1" x14ac:dyDescent="0.2">
      <c r="A708" s="20" t="str">
        <f t="shared" si="10"/>
        <v>貨1CLEE</v>
      </c>
      <c r="B708" s="20" t="s">
        <v>230</v>
      </c>
      <c r="C708" s="20" t="s">
        <v>229</v>
      </c>
      <c r="D708" s="20" t="s">
        <v>394</v>
      </c>
      <c r="E708" s="20" t="s">
        <v>507</v>
      </c>
      <c r="I708" s="1" t="s">
        <v>772</v>
      </c>
      <c r="J708" s="20" t="s">
        <v>1001</v>
      </c>
      <c r="T708" s="117" t="s">
        <v>325</v>
      </c>
      <c r="U708" s="132" t="s">
        <v>335</v>
      </c>
      <c r="V708" s="38" t="s">
        <v>1000</v>
      </c>
      <c r="W708" s="133" t="s">
        <v>394</v>
      </c>
      <c r="X708" s="134" t="s">
        <v>507</v>
      </c>
      <c r="Y708" s="7"/>
      <c r="Z708" s="326" t="s">
        <v>2104</v>
      </c>
    </row>
    <row r="709" spans="1:26" ht="15" customHeight="1" x14ac:dyDescent="0.2">
      <c r="A709" s="20" t="str">
        <f t="shared" ref="A709:A772" si="11">CONCATENATE(C709,E709)</f>
        <v>貨1CMFE</v>
      </c>
      <c r="B709" s="20" t="s">
        <v>230</v>
      </c>
      <c r="C709" s="20" t="s">
        <v>229</v>
      </c>
      <c r="D709" s="20" t="s">
        <v>394</v>
      </c>
      <c r="E709" s="20" t="s">
        <v>547</v>
      </c>
      <c r="I709" s="1" t="s">
        <v>772</v>
      </c>
      <c r="J709" s="20" t="s">
        <v>414</v>
      </c>
      <c r="T709" s="117" t="s">
        <v>325</v>
      </c>
      <c r="U709" s="132" t="s">
        <v>335</v>
      </c>
      <c r="V709" s="38" t="s">
        <v>1000</v>
      </c>
      <c r="W709" s="133" t="s">
        <v>394</v>
      </c>
      <c r="X709" s="134" t="s">
        <v>547</v>
      </c>
      <c r="Y709" s="7"/>
      <c r="Z709" s="326" t="s">
        <v>2104</v>
      </c>
    </row>
    <row r="710" spans="1:26" ht="15" customHeight="1" x14ac:dyDescent="0.2">
      <c r="A710" s="20" t="str">
        <f t="shared" si="11"/>
        <v>貨1CMEE</v>
      </c>
      <c r="B710" s="20" t="s">
        <v>230</v>
      </c>
      <c r="C710" s="20" t="s">
        <v>229</v>
      </c>
      <c r="D710" s="20" t="s">
        <v>394</v>
      </c>
      <c r="E710" s="20" t="s">
        <v>543</v>
      </c>
      <c r="I710" s="1" t="s">
        <v>772</v>
      </c>
      <c r="J710" s="20" t="s">
        <v>408</v>
      </c>
      <c r="T710" s="117" t="s">
        <v>325</v>
      </c>
      <c r="U710" s="132" t="s">
        <v>335</v>
      </c>
      <c r="V710" s="38" t="s">
        <v>1000</v>
      </c>
      <c r="W710" s="133" t="s">
        <v>394</v>
      </c>
      <c r="X710" s="134" t="s">
        <v>543</v>
      </c>
      <c r="Y710" s="7"/>
      <c r="Z710" s="326" t="s">
        <v>2104</v>
      </c>
    </row>
    <row r="711" spans="1:26" ht="15" customHeight="1" x14ac:dyDescent="0.2">
      <c r="A711" s="20" t="str">
        <f t="shared" si="11"/>
        <v>貨1CRFE</v>
      </c>
      <c r="B711" s="20" t="s">
        <v>230</v>
      </c>
      <c r="C711" s="20" t="s">
        <v>229</v>
      </c>
      <c r="D711" s="20" t="s">
        <v>394</v>
      </c>
      <c r="E711" s="20" t="s">
        <v>595</v>
      </c>
      <c r="I711" s="1" t="s">
        <v>772</v>
      </c>
      <c r="J711" s="20" t="s">
        <v>415</v>
      </c>
      <c r="T711" s="117" t="s">
        <v>325</v>
      </c>
      <c r="U711" s="132" t="s">
        <v>335</v>
      </c>
      <c r="V711" s="38" t="s">
        <v>1000</v>
      </c>
      <c r="W711" s="133" t="s">
        <v>394</v>
      </c>
      <c r="X711" s="134" t="s">
        <v>595</v>
      </c>
      <c r="Y711" s="7"/>
      <c r="Z711" s="326" t="s">
        <v>2104</v>
      </c>
    </row>
    <row r="712" spans="1:26" ht="15" customHeight="1" x14ac:dyDescent="0.2">
      <c r="A712" s="20" t="str">
        <f t="shared" si="11"/>
        <v>貨1CREE</v>
      </c>
      <c r="B712" s="20" t="s">
        <v>230</v>
      </c>
      <c r="C712" s="20" t="s">
        <v>229</v>
      </c>
      <c r="D712" s="20" t="s">
        <v>394</v>
      </c>
      <c r="E712" s="20" t="s">
        <v>591</v>
      </c>
      <c r="I712" s="1" t="s">
        <v>772</v>
      </c>
      <c r="J712" s="20" t="s">
        <v>409</v>
      </c>
      <c r="T712" s="117" t="s">
        <v>325</v>
      </c>
      <c r="U712" s="132" t="s">
        <v>335</v>
      </c>
      <c r="V712" s="38" t="s">
        <v>1000</v>
      </c>
      <c r="W712" s="133" t="s">
        <v>394</v>
      </c>
      <c r="X712" s="134" t="s">
        <v>591</v>
      </c>
      <c r="Y712" s="7"/>
      <c r="Z712" s="326" t="s">
        <v>2104</v>
      </c>
    </row>
    <row r="713" spans="1:26" ht="15" customHeight="1" x14ac:dyDescent="0.2">
      <c r="A713" s="20" t="str">
        <f t="shared" si="11"/>
        <v>貨1CQFE</v>
      </c>
      <c r="B713" s="20" t="s">
        <v>230</v>
      </c>
      <c r="C713" s="20" t="s">
        <v>229</v>
      </c>
      <c r="D713" s="20" t="s">
        <v>394</v>
      </c>
      <c r="E713" s="20" t="s">
        <v>283</v>
      </c>
      <c r="I713" s="1" t="s">
        <v>772</v>
      </c>
      <c r="J713" s="20" t="s">
        <v>132</v>
      </c>
      <c r="T713" s="117" t="s">
        <v>325</v>
      </c>
      <c r="U713" s="132" t="s">
        <v>335</v>
      </c>
      <c r="V713" s="38" t="s">
        <v>1000</v>
      </c>
      <c r="W713" s="133" t="s">
        <v>394</v>
      </c>
      <c r="X713" s="134" t="s">
        <v>283</v>
      </c>
      <c r="Y713" s="7"/>
      <c r="Z713" s="326" t="s">
        <v>2104</v>
      </c>
    </row>
    <row r="714" spans="1:26" ht="15" customHeight="1" x14ac:dyDescent="0.2">
      <c r="A714" s="20" t="str">
        <f t="shared" si="11"/>
        <v>貨1CQEE</v>
      </c>
      <c r="B714" s="20" t="s">
        <v>230</v>
      </c>
      <c r="C714" s="20" t="s">
        <v>229</v>
      </c>
      <c r="D714" s="20" t="s">
        <v>394</v>
      </c>
      <c r="E714" s="20" t="s">
        <v>279</v>
      </c>
      <c r="I714" s="1" t="s">
        <v>772</v>
      </c>
      <c r="J714" s="20" t="s">
        <v>133</v>
      </c>
      <c r="T714" s="117" t="s">
        <v>325</v>
      </c>
      <c r="U714" s="132" t="s">
        <v>335</v>
      </c>
      <c r="V714" s="38" t="s">
        <v>1000</v>
      </c>
      <c r="W714" s="133" t="s">
        <v>394</v>
      </c>
      <c r="X714" s="134" t="s">
        <v>279</v>
      </c>
      <c r="Y714" s="7"/>
      <c r="Z714" s="326" t="s">
        <v>2104</v>
      </c>
    </row>
    <row r="715" spans="1:26" ht="15" customHeight="1" x14ac:dyDescent="0.2">
      <c r="A715" s="20" t="str">
        <f t="shared" si="11"/>
        <v>貨1C3FE</v>
      </c>
      <c r="B715" s="20" t="s">
        <v>230</v>
      </c>
      <c r="C715" s="20" t="s">
        <v>229</v>
      </c>
      <c r="D715" t="s">
        <v>1475</v>
      </c>
      <c r="E715" t="s">
        <v>1476</v>
      </c>
      <c r="I715" s="1" t="s">
        <v>772</v>
      </c>
      <c r="T715" s="117" t="s">
        <v>325</v>
      </c>
      <c r="U715" s="132" t="s">
        <v>335</v>
      </c>
      <c r="V715" s="38" t="s">
        <v>1000</v>
      </c>
      <c r="W715" s="133" t="s">
        <v>1013</v>
      </c>
      <c r="X715" s="134" t="s">
        <v>1171</v>
      </c>
      <c r="Y715" s="7"/>
      <c r="Z715" s="326" t="s">
        <v>2104</v>
      </c>
    </row>
    <row r="716" spans="1:26" ht="15" customHeight="1" x14ac:dyDescent="0.2">
      <c r="A716" s="20" t="str">
        <f t="shared" si="11"/>
        <v>貨1C3EE</v>
      </c>
      <c r="B716" s="20" t="s">
        <v>230</v>
      </c>
      <c r="C716" s="20" t="s">
        <v>229</v>
      </c>
      <c r="D716" t="s">
        <v>1475</v>
      </c>
      <c r="E716" t="s">
        <v>1477</v>
      </c>
      <c r="I716" s="1" t="s">
        <v>772</v>
      </c>
      <c r="T716" s="117" t="s">
        <v>325</v>
      </c>
      <c r="U716" s="132" t="s">
        <v>335</v>
      </c>
      <c r="V716" s="38" t="s">
        <v>1000</v>
      </c>
      <c r="W716" s="133" t="s">
        <v>1013</v>
      </c>
      <c r="X716" s="134" t="s">
        <v>1172</v>
      </c>
      <c r="Y716" s="7"/>
      <c r="Z716" s="326" t="s">
        <v>2104</v>
      </c>
    </row>
    <row r="717" spans="1:26" ht="15" customHeight="1" x14ac:dyDescent="0.2">
      <c r="A717" s="20" t="str">
        <f t="shared" si="11"/>
        <v>貨1C4FE</v>
      </c>
      <c r="B717" s="20" t="s">
        <v>230</v>
      </c>
      <c r="C717" s="20" t="s">
        <v>229</v>
      </c>
      <c r="D717" t="s">
        <v>1016</v>
      </c>
      <c r="E717" t="s">
        <v>1478</v>
      </c>
      <c r="I717" s="1" t="s">
        <v>772</v>
      </c>
      <c r="T717" s="117" t="s">
        <v>325</v>
      </c>
      <c r="U717" s="132" t="s">
        <v>335</v>
      </c>
      <c r="V717" s="38" t="s">
        <v>1000</v>
      </c>
      <c r="W717" s="133" t="s">
        <v>1013</v>
      </c>
      <c r="X717" s="134" t="s">
        <v>1173</v>
      </c>
      <c r="Y717" s="7"/>
      <c r="Z717" s="326" t="s">
        <v>2104</v>
      </c>
    </row>
    <row r="718" spans="1:26" ht="15" customHeight="1" x14ac:dyDescent="0.2">
      <c r="A718" s="20" t="str">
        <f t="shared" si="11"/>
        <v>貨1C4EE</v>
      </c>
      <c r="B718" s="20" t="s">
        <v>230</v>
      </c>
      <c r="C718" s="20" t="s">
        <v>229</v>
      </c>
      <c r="D718" t="s">
        <v>1016</v>
      </c>
      <c r="E718" t="s">
        <v>1479</v>
      </c>
      <c r="I718" s="1" t="s">
        <v>772</v>
      </c>
      <c r="T718" s="117" t="s">
        <v>325</v>
      </c>
      <c r="U718" s="132" t="s">
        <v>335</v>
      </c>
      <c r="V718" s="38" t="s">
        <v>1000</v>
      </c>
      <c r="W718" s="133" t="s">
        <v>1013</v>
      </c>
      <c r="X718" s="134" t="s">
        <v>1174</v>
      </c>
      <c r="Y718" s="7"/>
      <c r="Z718" s="326" t="s">
        <v>2104</v>
      </c>
    </row>
    <row r="719" spans="1:26" ht="15" customHeight="1" x14ac:dyDescent="0.2">
      <c r="A719" s="20" t="str">
        <f t="shared" si="11"/>
        <v>貨1C5FE</v>
      </c>
      <c r="B719" s="20" t="s">
        <v>230</v>
      </c>
      <c r="C719" s="20" t="s">
        <v>229</v>
      </c>
      <c r="D719" t="s">
        <v>1016</v>
      </c>
      <c r="E719" t="s">
        <v>1480</v>
      </c>
      <c r="I719" s="1" t="s">
        <v>772</v>
      </c>
      <c r="T719" s="117" t="s">
        <v>325</v>
      </c>
      <c r="U719" s="132" t="s">
        <v>335</v>
      </c>
      <c r="V719" s="38" t="s">
        <v>1000</v>
      </c>
      <c r="W719" s="133" t="s">
        <v>1013</v>
      </c>
      <c r="X719" s="134" t="s">
        <v>1175</v>
      </c>
      <c r="Y719" s="7"/>
      <c r="Z719" s="326" t="s">
        <v>2104</v>
      </c>
    </row>
    <row r="720" spans="1:26" ht="15" customHeight="1" x14ac:dyDescent="0.2">
      <c r="A720" s="20" t="str">
        <f t="shared" si="11"/>
        <v>貨1C5EE</v>
      </c>
      <c r="B720" s="20" t="s">
        <v>230</v>
      </c>
      <c r="C720" s="20" t="s">
        <v>229</v>
      </c>
      <c r="D720" t="s">
        <v>1016</v>
      </c>
      <c r="E720" t="s">
        <v>1481</v>
      </c>
      <c r="I720" s="1" t="s">
        <v>772</v>
      </c>
      <c r="T720" s="117" t="s">
        <v>325</v>
      </c>
      <c r="U720" s="132" t="s">
        <v>335</v>
      </c>
      <c r="V720" s="38" t="s">
        <v>1000</v>
      </c>
      <c r="W720" s="133" t="s">
        <v>1013</v>
      </c>
      <c r="X720" s="134" t="s">
        <v>1176</v>
      </c>
      <c r="Y720" s="7"/>
      <c r="Z720" s="326" t="s">
        <v>2104</v>
      </c>
    </row>
    <row r="721" spans="1:26" ht="15" customHeight="1" x14ac:dyDescent="0.2">
      <c r="A721" s="20" t="str">
        <f t="shared" si="11"/>
        <v>貨1C6FE</v>
      </c>
      <c r="B721" s="20" t="s">
        <v>230</v>
      </c>
      <c r="C721" s="20" t="s">
        <v>229</v>
      </c>
      <c r="D721" t="s">
        <v>1016</v>
      </c>
      <c r="E721" t="s">
        <v>1482</v>
      </c>
      <c r="I721" s="1" t="s">
        <v>772</v>
      </c>
      <c r="T721" s="117" t="s">
        <v>325</v>
      </c>
      <c r="U721" s="132" t="s">
        <v>335</v>
      </c>
      <c r="V721" s="38" t="s">
        <v>1000</v>
      </c>
      <c r="W721" s="133" t="s">
        <v>1013</v>
      </c>
      <c r="X721" s="134" t="s">
        <v>1177</v>
      </c>
      <c r="Y721" s="7"/>
      <c r="Z721" s="326" t="s">
        <v>2104</v>
      </c>
    </row>
    <row r="722" spans="1:26" ht="15" customHeight="1" x14ac:dyDescent="0.2">
      <c r="A722" s="20" t="str">
        <f t="shared" si="11"/>
        <v>貨1C6EE</v>
      </c>
      <c r="B722" s="20" t="s">
        <v>230</v>
      </c>
      <c r="C722" s="20" t="s">
        <v>229</v>
      </c>
      <c r="D722" t="s">
        <v>1016</v>
      </c>
      <c r="E722" t="s">
        <v>1483</v>
      </c>
      <c r="I722" s="1" t="s">
        <v>772</v>
      </c>
      <c r="T722" s="117" t="s">
        <v>325</v>
      </c>
      <c r="U722" s="132" t="s">
        <v>335</v>
      </c>
      <c r="V722" s="38" t="s">
        <v>1000</v>
      </c>
      <c r="W722" s="133" t="s">
        <v>1013</v>
      </c>
      <c r="X722" s="134" t="s">
        <v>1178</v>
      </c>
      <c r="Y722" s="7"/>
      <c r="Z722" s="326" t="s">
        <v>2104</v>
      </c>
    </row>
    <row r="723" spans="1:26" ht="15" customHeight="1" x14ac:dyDescent="0.2">
      <c r="A723" s="20" t="str">
        <f t="shared" si="11"/>
        <v>貨2CTQ</v>
      </c>
      <c r="B723" s="20" t="s">
        <v>236</v>
      </c>
      <c r="C723" s="20" t="s">
        <v>231</v>
      </c>
      <c r="D723" s="20" t="s">
        <v>748</v>
      </c>
      <c r="E723" s="20" t="s">
        <v>808</v>
      </c>
      <c r="I723" s="1" t="s">
        <v>772</v>
      </c>
      <c r="J723" t="s">
        <v>1167</v>
      </c>
      <c r="T723" s="117" t="s">
        <v>325</v>
      </c>
      <c r="U723" s="132" t="s">
        <v>335</v>
      </c>
      <c r="V723" s="38" t="s">
        <v>1028</v>
      </c>
      <c r="W723" s="133" t="s">
        <v>748</v>
      </c>
      <c r="X723" s="134" t="s">
        <v>808</v>
      </c>
      <c r="Y723" s="7"/>
      <c r="Z723" s="326" t="s">
        <v>2104</v>
      </c>
    </row>
    <row r="724" spans="1:26" ht="15" customHeight="1" x14ac:dyDescent="0.2">
      <c r="A724" s="20" t="str">
        <f t="shared" si="11"/>
        <v>貨2CLQ</v>
      </c>
      <c r="B724" s="20" t="s">
        <v>236</v>
      </c>
      <c r="C724" s="20" t="s">
        <v>231</v>
      </c>
      <c r="D724" s="20" t="s">
        <v>748</v>
      </c>
      <c r="E724" s="20" t="s">
        <v>800</v>
      </c>
      <c r="I724" s="1" t="s">
        <v>772</v>
      </c>
      <c r="J724" t="s">
        <v>1168</v>
      </c>
      <c r="T724" s="117" t="s">
        <v>325</v>
      </c>
      <c r="U724" s="132" t="s">
        <v>335</v>
      </c>
      <c r="V724" s="38" t="s">
        <v>1028</v>
      </c>
      <c r="W724" s="133" t="s">
        <v>748</v>
      </c>
      <c r="X724" s="134" t="s">
        <v>800</v>
      </c>
      <c r="Y724" s="7"/>
      <c r="Z724" s="326" t="s">
        <v>2104</v>
      </c>
    </row>
    <row r="725" spans="1:26" ht="15" customHeight="1" x14ac:dyDescent="0.2">
      <c r="A725" s="20" t="str">
        <f t="shared" si="11"/>
        <v>貨2CUQ</v>
      </c>
      <c r="B725" s="20" t="s">
        <v>236</v>
      </c>
      <c r="C725" s="20" t="s">
        <v>231</v>
      </c>
      <c r="D725" s="20" t="s">
        <v>748</v>
      </c>
      <c r="E725" s="20" t="s">
        <v>815</v>
      </c>
      <c r="I725" s="1" t="s">
        <v>772</v>
      </c>
      <c r="J725" t="s">
        <v>1169</v>
      </c>
      <c r="T725" s="117" t="s">
        <v>325</v>
      </c>
      <c r="U725" s="132" t="s">
        <v>335</v>
      </c>
      <c r="V725" s="38" t="s">
        <v>1028</v>
      </c>
      <c r="W725" s="133" t="s">
        <v>748</v>
      </c>
      <c r="X725" s="134" t="s">
        <v>815</v>
      </c>
      <c r="Y725" s="7"/>
      <c r="Z725" s="326" t="s">
        <v>2104</v>
      </c>
    </row>
    <row r="726" spans="1:26" ht="15" customHeight="1" x14ac:dyDescent="0.2">
      <c r="A726" s="20" t="str">
        <f t="shared" si="11"/>
        <v>貨2CAFF</v>
      </c>
      <c r="B726" s="20" t="s">
        <v>236</v>
      </c>
      <c r="C726" s="20" t="s">
        <v>231</v>
      </c>
      <c r="D726" s="20" t="s">
        <v>156</v>
      </c>
      <c r="E726" s="20" t="s">
        <v>684</v>
      </c>
      <c r="I726" s="1" t="s">
        <v>772</v>
      </c>
      <c r="J726" t="s">
        <v>335</v>
      </c>
      <c r="T726" s="117" t="s">
        <v>325</v>
      </c>
      <c r="U726" s="132" t="s">
        <v>335</v>
      </c>
      <c r="V726" s="38" t="s">
        <v>1028</v>
      </c>
      <c r="W726" s="133" t="s">
        <v>156</v>
      </c>
      <c r="X726" s="134" t="s">
        <v>684</v>
      </c>
      <c r="Y726" s="7"/>
      <c r="Z726" s="326" t="s">
        <v>2104</v>
      </c>
    </row>
    <row r="727" spans="1:26" ht="15" customHeight="1" x14ac:dyDescent="0.2">
      <c r="A727" s="20" t="str">
        <f t="shared" si="11"/>
        <v>貨2CAEF</v>
      </c>
      <c r="B727" s="20" t="s">
        <v>236</v>
      </c>
      <c r="C727" s="20" t="s">
        <v>231</v>
      </c>
      <c r="D727" t="s">
        <v>156</v>
      </c>
      <c r="E727" t="s">
        <v>685</v>
      </c>
      <c r="I727" s="1" t="s">
        <v>772</v>
      </c>
      <c r="J727" s="20" t="s">
        <v>1170</v>
      </c>
      <c r="T727" s="117" t="s">
        <v>325</v>
      </c>
      <c r="U727" s="132" t="s">
        <v>335</v>
      </c>
      <c r="V727" s="38" t="s">
        <v>1028</v>
      </c>
      <c r="W727" s="133" t="s">
        <v>156</v>
      </c>
      <c r="X727" s="134" t="s">
        <v>685</v>
      </c>
      <c r="Y727" s="7"/>
      <c r="Z727" s="326" t="s">
        <v>2104</v>
      </c>
    </row>
    <row r="728" spans="1:26" ht="15" customHeight="1" x14ac:dyDescent="0.2">
      <c r="A728" s="20" t="str">
        <f t="shared" si="11"/>
        <v>貨2CCEF</v>
      </c>
      <c r="B728" s="20" t="s">
        <v>236</v>
      </c>
      <c r="C728" s="20" t="s">
        <v>231</v>
      </c>
      <c r="D728" t="s">
        <v>156</v>
      </c>
      <c r="E728" t="s">
        <v>232</v>
      </c>
      <c r="I728" s="1" t="s">
        <v>772</v>
      </c>
      <c r="J728" t="s">
        <v>135</v>
      </c>
      <c r="T728" s="117" t="s">
        <v>325</v>
      </c>
      <c r="U728" s="132" t="s">
        <v>335</v>
      </c>
      <c r="V728" s="38" t="s">
        <v>1028</v>
      </c>
      <c r="W728" s="133" t="s">
        <v>156</v>
      </c>
      <c r="X728" s="134" t="s">
        <v>232</v>
      </c>
      <c r="Y728" s="7"/>
      <c r="Z728" s="326" t="s">
        <v>2104</v>
      </c>
    </row>
    <row r="729" spans="1:26" ht="15" customHeight="1" x14ac:dyDescent="0.2">
      <c r="A729" s="20" t="str">
        <f t="shared" si="11"/>
        <v>貨2CCFF</v>
      </c>
      <c r="B729" s="20" t="s">
        <v>236</v>
      </c>
      <c r="C729" s="20" t="s">
        <v>231</v>
      </c>
      <c r="D729" t="s">
        <v>156</v>
      </c>
      <c r="E729" t="s">
        <v>233</v>
      </c>
      <c r="I729" s="1" t="s">
        <v>772</v>
      </c>
      <c r="J729" t="s">
        <v>134</v>
      </c>
      <c r="T729" s="117" t="s">
        <v>325</v>
      </c>
      <c r="U729" s="132" t="s">
        <v>335</v>
      </c>
      <c r="V729" s="38" t="s">
        <v>1028</v>
      </c>
      <c r="W729" s="133" t="s">
        <v>156</v>
      </c>
      <c r="X729" s="134" t="s">
        <v>233</v>
      </c>
      <c r="Y729" s="7"/>
      <c r="Z729" s="326" t="s">
        <v>2104</v>
      </c>
    </row>
    <row r="730" spans="1:26" ht="15" customHeight="1" x14ac:dyDescent="0.2">
      <c r="A730" s="20" t="str">
        <f t="shared" si="11"/>
        <v>貨2CDEF</v>
      </c>
      <c r="B730" s="20" t="s">
        <v>236</v>
      </c>
      <c r="C730" s="20" t="s">
        <v>231</v>
      </c>
      <c r="D730" t="s">
        <v>156</v>
      </c>
      <c r="E730" t="s">
        <v>234</v>
      </c>
      <c r="I730" s="1" t="s">
        <v>772</v>
      </c>
      <c r="J730" t="s">
        <v>333</v>
      </c>
      <c r="T730" s="117" t="s">
        <v>325</v>
      </c>
      <c r="U730" s="132" t="s">
        <v>335</v>
      </c>
      <c r="V730" s="38" t="s">
        <v>1028</v>
      </c>
      <c r="W730" s="133" t="s">
        <v>156</v>
      </c>
      <c r="X730" s="134" t="s">
        <v>234</v>
      </c>
      <c r="Y730" s="7"/>
      <c r="Z730" s="326" t="s">
        <v>2104</v>
      </c>
    </row>
    <row r="731" spans="1:26" ht="15" customHeight="1" x14ac:dyDescent="0.2">
      <c r="A731" s="20" t="str">
        <f t="shared" si="11"/>
        <v>貨2CDFF</v>
      </c>
      <c r="B731" s="20" t="s">
        <v>236</v>
      </c>
      <c r="C731" s="20" t="s">
        <v>231</v>
      </c>
      <c r="D731" s="20" t="s">
        <v>156</v>
      </c>
      <c r="E731" s="20" t="s">
        <v>235</v>
      </c>
      <c r="I731" s="1" t="s">
        <v>772</v>
      </c>
      <c r="J731" s="20" t="s">
        <v>334</v>
      </c>
      <c r="T731" s="117" t="s">
        <v>325</v>
      </c>
      <c r="U731" s="132" t="s">
        <v>335</v>
      </c>
      <c r="V731" s="38" t="s">
        <v>1028</v>
      </c>
      <c r="W731" s="133" t="s">
        <v>156</v>
      </c>
      <c r="X731" s="134" t="s">
        <v>235</v>
      </c>
      <c r="Y731" s="7"/>
      <c r="Z731" s="326" t="s">
        <v>2104</v>
      </c>
    </row>
    <row r="732" spans="1:26" ht="15" customHeight="1" x14ac:dyDescent="0.2">
      <c r="A732" s="20" t="str">
        <f t="shared" si="11"/>
        <v>貨2CLFF</v>
      </c>
      <c r="B732" s="20" t="s">
        <v>236</v>
      </c>
      <c r="C732" s="20" t="s">
        <v>231</v>
      </c>
      <c r="D732" s="20" t="s">
        <v>394</v>
      </c>
      <c r="E732" s="20" t="s">
        <v>512</v>
      </c>
      <c r="I732" s="1" t="s">
        <v>772</v>
      </c>
      <c r="T732" s="117" t="s">
        <v>325</v>
      </c>
      <c r="U732" s="132" t="s">
        <v>335</v>
      </c>
      <c r="V732" s="38" t="s">
        <v>1028</v>
      </c>
      <c r="W732" s="133" t="s">
        <v>394</v>
      </c>
      <c r="X732" s="134" t="s">
        <v>512</v>
      </c>
      <c r="Y732" s="7"/>
      <c r="Z732" s="326" t="s">
        <v>2104</v>
      </c>
    </row>
    <row r="733" spans="1:26" ht="15" customHeight="1" x14ac:dyDescent="0.2">
      <c r="A733" s="20" t="str">
        <f t="shared" si="11"/>
        <v>貨2CLEF</v>
      </c>
      <c r="B733" s="20" t="s">
        <v>236</v>
      </c>
      <c r="C733" s="20" t="s">
        <v>231</v>
      </c>
      <c r="D733" s="20" t="s">
        <v>394</v>
      </c>
      <c r="E733" s="20" t="s">
        <v>508</v>
      </c>
      <c r="I733" s="1" t="s">
        <v>772</v>
      </c>
      <c r="J733" s="20" t="s">
        <v>1001</v>
      </c>
      <c r="T733" s="117" t="s">
        <v>325</v>
      </c>
      <c r="U733" s="132" t="s">
        <v>335</v>
      </c>
      <c r="V733" s="38" t="s">
        <v>1028</v>
      </c>
      <c r="W733" s="133" t="s">
        <v>394</v>
      </c>
      <c r="X733" s="134" t="s">
        <v>508</v>
      </c>
      <c r="Y733" s="7"/>
      <c r="Z733" s="326" t="s">
        <v>2104</v>
      </c>
    </row>
    <row r="734" spans="1:26" ht="15" customHeight="1" x14ac:dyDescent="0.2">
      <c r="A734" s="20" t="str">
        <f t="shared" si="11"/>
        <v>貨2CMFF</v>
      </c>
      <c r="B734" s="20" t="s">
        <v>236</v>
      </c>
      <c r="C734" s="20" t="s">
        <v>231</v>
      </c>
      <c r="D734" s="20" t="s">
        <v>394</v>
      </c>
      <c r="E734" s="20" t="s">
        <v>548</v>
      </c>
      <c r="I734" s="1" t="s">
        <v>772</v>
      </c>
      <c r="J734" s="20" t="s">
        <v>414</v>
      </c>
      <c r="T734" s="117" t="s">
        <v>325</v>
      </c>
      <c r="U734" s="132" t="s">
        <v>335</v>
      </c>
      <c r="V734" s="38" t="s">
        <v>1028</v>
      </c>
      <c r="W734" s="133" t="s">
        <v>394</v>
      </c>
      <c r="X734" s="134" t="s">
        <v>548</v>
      </c>
      <c r="Y734" s="7"/>
      <c r="Z734" s="326" t="s">
        <v>2104</v>
      </c>
    </row>
    <row r="735" spans="1:26" ht="15" customHeight="1" x14ac:dyDescent="0.2">
      <c r="A735" s="20" t="str">
        <f t="shared" si="11"/>
        <v>貨2CMEF</v>
      </c>
      <c r="B735" s="20" t="s">
        <v>236</v>
      </c>
      <c r="C735" s="20" t="s">
        <v>231</v>
      </c>
      <c r="D735" s="20" t="s">
        <v>394</v>
      </c>
      <c r="E735" s="20" t="s">
        <v>544</v>
      </c>
      <c r="I735" s="1" t="s">
        <v>772</v>
      </c>
      <c r="J735" s="20" t="s">
        <v>397</v>
      </c>
      <c r="T735" s="117" t="s">
        <v>325</v>
      </c>
      <c r="U735" s="132" t="s">
        <v>335</v>
      </c>
      <c r="V735" s="38" t="s">
        <v>1028</v>
      </c>
      <c r="W735" s="133" t="s">
        <v>394</v>
      </c>
      <c r="X735" s="134" t="s">
        <v>544</v>
      </c>
      <c r="Y735" s="7"/>
      <c r="Z735" s="326" t="s">
        <v>2104</v>
      </c>
    </row>
    <row r="736" spans="1:26" ht="15" customHeight="1" x14ac:dyDescent="0.2">
      <c r="A736" s="20" t="str">
        <f t="shared" si="11"/>
        <v>貨2CRFF</v>
      </c>
      <c r="B736" s="20" t="s">
        <v>236</v>
      </c>
      <c r="C736" s="20" t="s">
        <v>231</v>
      </c>
      <c r="D736" s="20" t="s">
        <v>394</v>
      </c>
      <c r="E736" s="20" t="s">
        <v>596</v>
      </c>
      <c r="I736" s="1" t="s">
        <v>772</v>
      </c>
      <c r="J736" t="s">
        <v>415</v>
      </c>
      <c r="T736" s="117" t="s">
        <v>325</v>
      </c>
      <c r="U736" s="132" t="s">
        <v>335</v>
      </c>
      <c r="V736" s="38" t="s">
        <v>1028</v>
      </c>
      <c r="W736" s="133" t="s">
        <v>394</v>
      </c>
      <c r="X736" s="134" t="s">
        <v>596</v>
      </c>
      <c r="Y736" s="7"/>
      <c r="Z736" s="326" t="s">
        <v>2104</v>
      </c>
    </row>
    <row r="737" spans="1:26" ht="15" customHeight="1" x14ac:dyDescent="0.2">
      <c r="A737" s="20" t="str">
        <f t="shared" si="11"/>
        <v>貨2CREF</v>
      </c>
      <c r="B737" s="20" t="s">
        <v>236</v>
      </c>
      <c r="C737" s="20" t="s">
        <v>231</v>
      </c>
      <c r="D737" s="20" t="s">
        <v>394</v>
      </c>
      <c r="E737" s="20" t="s">
        <v>592</v>
      </c>
      <c r="I737" s="1" t="s">
        <v>772</v>
      </c>
      <c r="J737" t="s">
        <v>398</v>
      </c>
      <c r="T737" s="117" t="s">
        <v>325</v>
      </c>
      <c r="U737" s="132" t="s">
        <v>335</v>
      </c>
      <c r="V737" s="38" t="s">
        <v>1028</v>
      </c>
      <c r="W737" s="133" t="s">
        <v>394</v>
      </c>
      <c r="X737" s="134" t="s">
        <v>592</v>
      </c>
      <c r="Y737" s="7"/>
      <c r="Z737" s="326" t="s">
        <v>2104</v>
      </c>
    </row>
    <row r="738" spans="1:26" ht="15" customHeight="1" x14ac:dyDescent="0.2">
      <c r="A738" s="20" t="str">
        <f t="shared" si="11"/>
        <v>貨2CQFF</v>
      </c>
      <c r="B738" s="20" t="s">
        <v>236</v>
      </c>
      <c r="C738" s="20" t="s">
        <v>231</v>
      </c>
      <c r="D738" s="20" t="s">
        <v>394</v>
      </c>
      <c r="E738" s="20" t="s">
        <v>284</v>
      </c>
      <c r="I738" s="1" t="s">
        <v>772</v>
      </c>
      <c r="J738" t="s">
        <v>132</v>
      </c>
      <c r="T738" s="117" t="s">
        <v>325</v>
      </c>
      <c r="U738" s="132" t="s">
        <v>335</v>
      </c>
      <c r="V738" s="38" t="s">
        <v>1028</v>
      </c>
      <c r="W738" s="133" t="s">
        <v>394</v>
      </c>
      <c r="X738" s="134" t="s">
        <v>284</v>
      </c>
      <c r="Y738" s="7"/>
      <c r="Z738" s="326" t="s">
        <v>2104</v>
      </c>
    </row>
    <row r="739" spans="1:26" ht="15" customHeight="1" x14ac:dyDescent="0.2">
      <c r="A739" s="20" t="str">
        <f t="shared" si="11"/>
        <v>貨2CQEF</v>
      </c>
      <c r="B739" s="20" t="s">
        <v>236</v>
      </c>
      <c r="C739" s="20" t="s">
        <v>231</v>
      </c>
      <c r="D739" s="20" t="s">
        <v>394</v>
      </c>
      <c r="E739" s="20" t="s">
        <v>280</v>
      </c>
      <c r="I739" s="1" t="s">
        <v>772</v>
      </c>
      <c r="J739" t="s">
        <v>133</v>
      </c>
      <c r="T739" s="117" t="s">
        <v>325</v>
      </c>
      <c r="U739" s="132" t="s">
        <v>335</v>
      </c>
      <c r="V739" s="38" t="s">
        <v>1028</v>
      </c>
      <c r="W739" s="133" t="s">
        <v>394</v>
      </c>
      <c r="X739" s="134" t="s">
        <v>280</v>
      </c>
      <c r="Y739" s="7"/>
      <c r="Z739" s="326" t="s">
        <v>2104</v>
      </c>
    </row>
    <row r="740" spans="1:26" ht="15" customHeight="1" x14ac:dyDescent="0.2">
      <c r="A740" s="20" t="str">
        <f t="shared" si="11"/>
        <v>貨2C3FF</v>
      </c>
      <c r="B740" s="20" t="s">
        <v>236</v>
      </c>
      <c r="C740" s="20" t="s">
        <v>231</v>
      </c>
      <c r="D740" t="s">
        <v>1362</v>
      </c>
      <c r="E740" t="s">
        <v>1179</v>
      </c>
      <c r="I740" s="1" t="s">
        <v>772</v>
      </c>
      <c r="J740"/>
      <c r="T740" s="117" t="s">
        <v>325</v>
      </c>
      <c r="U740" s="132" t="s">
        <v>335</v>
      </c>
      <c r="V740" s="38" t="s">
        <v>1028</v>
      </c>
      <c r="W740" s="133" t="s">
        <v>1013</v>
      </c>
      <c r="X740" s="134" t="s">
        <v>1180</v>
      </c>
      <c r="Y740" s="7"/>
      <c r="Z740" s="326" t="s">
        <v>2104</v>
      </c>
    </row>
    <row r="741" spans="1:26" ht="15" customHeight="1" x14ac:dyDescent="0.2">
      <c r="A741" s="20" t="str">
        <f t="shared" si="11"/>
        <v>貨2C3EF</v>
      </c>
      <c r="B741" s="20" t="s">
        <v>236</v>
      </c>
      <c r="C741" s="20" t="s">
        <v>231</v>
      </c>
      <c r="D741" t="s">
        <v>1475</v>
      </c>
      <c r="E741" t="s">
        <v>1484</v>
      </c>
      <c r="I741" s="1" t="s">
        <v>772</v>
      </c>
      <c r="J741"/>
      <c r="T741" s="117" t="s">
        <v>325</v>
      </c>
      <c r="U741" s="132" t="s">
        <v>335</v>
      </c>
      <c r="V741" s="38" t="s">
        <v>1028</v>
      </c>
      <c r="W741" s="133" t="s">
        <v>1013</v>
      </c>
      <c r="X741" s="134" t="s">
        <v>1181</v>
      </c>
      <c r="Y741" s="7"/>
      <c r="Z741" s="326" t="s">
        <v>2104</v>
      </c>
    </row>
    <row r="742" spans="1:26" ht="15" customHeight="1" x14ac:dyDescent="0.2">
      <c r="A742" s="20" t="str">
        <f t="shared" si="11"/>
        <v>貨2C4FF</v>
      </c>
      <c r="B742" s="20" t="s">
        <v>236</v>
      </c>
      <c r="C742" s="20" t="s">
        <v>231</v>
      </c>
      <c r="D742" t="s">
        <v>1016</v>
      </c>
      <c r="E742" t="s">
        <v>1485</v>
      </c>
      <c r="I742" s="1" t="s">
        <v>772</v>
      </c>
      <c r="J742"/>
      <c r="T742" s="117" t="s">
        <v>325</v>
      </c>
      <c r="U742" s="132" t="s">
        <v>335</v>
      </c>
      <c r="V742" s="38" t="s">
        <v>1028</v>
      </c>
      <c r="W742" s="133" t="s">
        <v>1013</v>
      </c>
      <c r="X742" s="134" t="s">
        <v>1182</v>
      </c>
      <c r="Y742" s="7"/>
      <c r="Z742" s="326" t="s">
        <v>2104</v>
      </c>
    </row>
    <row r="743" spans="1:26" ht="15" customHeight="1" x14ac:dyDescent="0.2">
      <c r="A743" s="20" t="str">
        <f t="shared" si="11"/>
        <v>貨2C4EF</v>
      </c>
      <c r="B743" s="20" t="s">
        <v>236</v>
      </c>
      <c r="C743" s="20" t="s">
        <v>231</v>
      </c>
      <c r="D743" t="s">
        <v>1016</v>
      </c>
      <c r="E743" t="s">
        <v>1486</v>
      </c>
      <c r="I743" s="1" t="s">
        <v>772</v>
      </c>
      <c r="J743"/>
      <c r="T743" s="117" t="s">
        <v>325</v>
      </c>
      <c r="U743" s="132" t="s">
        <v>335</v>
      </c>
      <c r="V743" s="38" t="s">
        <v>1028</v>
      </c>
      <c r="W743" s="133" t="s">
        <v>1013</v>
      </c>
      <c r="X743" s="134" t="s">
        <v>1183</v>
      </c>
      <c r="Y743" s="7"/>
      <c r="Z743" s="326" t="s">
        <v>2104</v>
      </c>
    </row>
    <row r="744" spans="1:26" ht="15" customHeight="1" x14ac:dyDescent="0.2">
      <c r="A744" s="20" t="str">
        <f t="shared" si="11"/>
        <v>貨2C5FF</v>
      </c>
      <c r="B744" s="20" t="s">
        <v>236</v>
      </c>
      <c r="C744" s="20" t="s">
        <v>231</v>
      </c>
      <c r="D744" t="s">
        <v>1016</v>
      </c>
      <c r="E744" t="s">
        <v>1487</v>
      </c>
      <c r="I744" s="1" t="s">
        <v>772</v>
      </c>
      <c r="J744"/>
      <c r="T744" s="117" t="s">
        <v>325</v>
      </c>
      <c r="U744" s="132" t="s">
        <v>335</v>
      </c>
      <c r="V744" s="38" t="s">
        <v>1028</v>
      </c>
      <c r="W744" s="133" t="s">
        <v>1013</v>
      </c>
      <c r="X744" s="134" t="s">
        <v>1184</v>
      </c>
      <c r="Y744" s="7"/>
      <c r="Z744" s="326" t="s">
        <v>2104</v>
      </c>
    </row>
    <row r="745" spans="1:26" ht="15" customHeight="1" x14ac:dyDescent="0.2">
      <c r="A745" s="20" t="str">
        <f t="shared" si="11"/>
        <v>貨2C5EF</v>
      </c>
      <c r="B745" s="20" t="s">
        <v>236</v>
      </c>
      <c r="C745" s="20" t="s">
        <v>231</v>
      </c>
      <c r="D745" t="s">
        <v>1016</v>
      </c>
      <c r="E745" t="s">
        <v>1185</v>
      </c>
      <c r="I745" s="1" t="s">
        <v>772</v>
      </c>
      <c r="J745"/>
      <c r="T745" s="117" t="s">
        <v>325</v>
      </c>
      <c r="U745" s="132" t="s">
        <v>335</v>
      </c>
      <c r="V745" s="38" t="s">
        <v>1028</v>
      </c>
      <c r="W745" s="133" t="s">
        <v>1013</v>
      </c>
      <c r="X745" s="134" t="s">
        <v>1186</v>
      </c>
      <c r="Y745" s="7"/>
      <c r="Z745" s="326" t="s">
        <v>2104</v>
      </c>
    </row>
    <row r="746" spans="1:26" ht="15" customHeight="1" x14ac:dyDescent="0.2">
      <c r="A746" s="20" t="str">
        <f t="shared" si="11"/>
        <v>貨2C6FF</v>
      </c>
      <c r="B746" s="20" t="s">
        <v>236</v>
      </c>
      <c r="C746" s="20" t="s">
        <v>231</v>
      </c>
      <c r="D746" t="s">
        <v>1016</v>
      </c>
      <c r="E746" t="s">
        <v>1488</v>
      </c>
      <c r="I746" s="1" t="s">
        <v>772</v>
      </c>
      <c r="J746"/>
      <c r="T746" s="117" t="s">
        <v>325</v>
      </c>
      <c r="U746" s="132" t="s">
        <v>335</v>
      </c>
      <c r="V746" s="38" t="s">
        <v>1028</v>
      </c>
      <c r="W746" s="133" t="s">
        <v>1013</v>
      </c>
      <c r="X746" s="134" t="s">
        <v>1187</v>
      </c>
      <c r="Y746" s="7"/>
      <c r="Z746" s="326" t="s">
        <v>2104</v>
      </c>
    </row>
    <row r="747" spans="1:26" ht="15" customHeight="1" x14ac:dyDescent="0.2">
      <c r="A747" s="20" t="str">
        <f t="shared" si="11"/>
        <v>貨2C6EF</v>
      </c>
      <c r="B747" s="20" t="s">
        <v>236</v>
      </c>
      <c r="C747" s="20" t="s">
        <v>231</v>
      </c>
      <c r="D747" t="s">
        <v>1016</v>
      </c>
      <c r="E747" t="s">
        <v>1489</v>
      </c>
      <c r="I747" s="1" t="s">
        <v>772</v>
      </c>
      <c r="J747"/>
      <c r="T747" s="117" t="s">
        <v>325</v>
      </c>
      <c r="U747" s="132" t="s">
        <v>335</v>
      </c>
      <c r="V747" s="38" t="s">
        <v>1028</v>
      </c>
      <c r="W747" s="133" t="s">
        <v>1013</v>
      </c>
      <c r="X747" s="134" t="s">
        <v>1188</v>
      </c>
      <c r="Y747" s="7"/>
      <c r="Z747" s="326" t="s">
        <v>2104</v>
      </c>
    </row>
    <row r="748" spans="1:26" ht="15" customHeight="1" x14ac:dyDescent="0.2">
      <c r="A748" s="20" t="str">
        <f t="shared" si="11"/>
        <v>貨3CTQ</v>
      </c>
      <c r="B748" s="20" t="s">
        <v>238</v>
      </c>
      <c r="C748" s="20" t="s">
        <v>237</v>
      </c>
      <c r="D748" t="s">
        <v>748</v>
      </c>
      <c r="E748" t="s">
        <v>808</v>
      </c>
      <c r="I748" s="1" t="s">
        <v>772</v>
      </c>
      <c r="J748" s="20" t="s">
        <v>1167</v>
      </c>
      <c r="T748" s="117" t="s">
        <v>325</v>
      </c>
      <c r="U748" s="132" t="s">
        <v>335</v>
      </c>
      <c r="V748" s="38" t="s">
        <v>1054</v>
      </c>
      <c r="W748" s="133" t="s">
        <v>748</v>
      </c>
      <c r="X748" s="134" t="s">
        <v>808</v>
      </c>
      <c r="Y748" s="7"/>
      <c r="Z748" s="326" t="s">
        <v>2104</v>
      </c>
    </row>
    <row r="749" spans="1:26" ht="15" customHeight="1" x14ac:dyDescent="0.2">
      <c r="A749" s="20" t="str">
        <f t="shared" si="11"/>
        <v>貨3CLQ</v>
      </c>
      <c r="B749" s="20" t="s">
        <v>238</v>
      </c>
      <c r="C749" s="20" t="s">
        <v>237</v>
      </c>
      <c r="D749" t="s">
        <v>748</v>
      </c>
      <c r="E749" t="s">
        <v>800</v>
      </c>
      <c r="I749" s="1" t="s">
        <v>772</v>
      </c>
      <c r="J749" t="s">
        <v>1168</v>
      </c>
      <c r="T749" s="117" t="s">
        <v>325</v>
      </c>
      <c r="U749" s="132" t="s">
        <v>335</v>
      </c>
      <c r="V749" s="38" t="s">
        <v>1054</v>
      </c>
      <c r="W749" s="133" t="s">
        <v>748</v>
      </c>
      <c r="X749" s="134" t="s">
        <v>800</v>
      </c>
      <c r="Y749" s="7"/>
      <c r="Z749" s="326" t="s">
        <v>2104</v>
      </c>
    </row>
    <row r="750" spans="1:26" ht="15" customHeight="1" x14ac:dyDescent="0.2">
      <c r="A750" s="20" t="str">
        <f t="shared" si="11"/>
        <v>貨3CUQ</v>
      </c>
      <c r="B750" s="20" t="s">
        <v>238</v>
      </c>
      <c r="C750" s="20" t="s">
        <v>237</v>
      </c>
      <c r="D750" t="s">
        <v>748</v>
      </c>
      <c r="E750" t="s">
        <v>815</v>
      </c>
      <c r="I750" s="1" t="s">
        <v>772</v>
      </c>
      <c r="J750" t="s">
        <v>1169</v>
      </c>
      <c r="T750" s="117" t="s">
        <v>325</v>
      </c>
      <c r="U750" s="132" t="s">
        <v>335</v>
      </c>
      <c r="V750" s="38" t="s">
        <v>1054</v>
      </c>
      <c r="W750" s="133" t="s">
        <v>748</v>
      </c>
      <c r="X750" s="134" t="s">
        <v>815</v>
      </c>
      <c r="Y750" s="7"/>
      <c r="Z750" s="326" t="s">
        <v>2104</v>
      </c>
    </row>
    <row r="751" spans="1:26" ht="15" customHeight="1" x14ac:dyDescent="0.2">
      <c r="A751" s="20" t="str">
        <f t="shared" si="11"/>
        <v>貨3CAFF</v>
      </c>
      <c r="B751" s="20" t="s">
        <v>238</v>
      </c>
      <c r="C751" s="20" t="s">
        <v>237</v>
      </c>
      <c r="D751" t="s">
        <v>156</v>
      </c>
      <c r="E751" t="s">
        <v>684</v>
      </c>
      <c r="I751" s="1" t="s">
        <v>772</v>
      </c>
      <c r="J751" t="s">
        <v>335</v>
      </c>
      <c r="T751" s="117" t="s">
        <v>325</v>
      </c>
      <c r="U751" s="132" t="s">
        <v>335</v>
      </c>
      <c r="V751" s="38" t="s">
        <v>1054</v>
      </c>
      <c r="W751" s="133" t="s">
        <v>156</v>
      </c>
      <c r="X751" s="134" t="s">
        <v>684</v>
      </c>
      <c r="Y751" s="7"/>
      <c r="Z751" s="326" t="s">
        <v>2104</v>
      </c>
    </row>
    <row r="752" spans="1:26" ht="15" customHeight="1" x14ac:dyDescent="0.2">
      <c r="A752" s="20" t="str">
        <f t="shared" si="11"/>
        <v>貨3CAEF</v>
      </c>
      <c r="B752" s="20" t="s">
        <v>238</v>
      </c>
      <c r="C752" s="20" t="s">
        <v>237</v>
      </c>
      <c r="D752" t="s">
        <v>156</v>
      </c>
      <c r="E752" t="s">
        <v>685</v>
      </c>
      <c r="I752" s="1" t="s">
        <v>772</v>
      </c>
      <c r="J752" t="s">
        <v>1170</v>
      </c>
      <c r="T752" s="117" t="s">
        <v>325</v>
      </c>
      <c r="U752" s="132" t="s">
        <v>335</v>
      </c>
      <c r="V752" s="38" t="s">
        <v>1054</v>
      </c>
      <c r="W752" s="133" t="s">
        <v>156</v>
      </c>
      <c r="X752" s="134" t="s">
        <v>685</v>
      </c>
      <c r="Y752" s="7"/>
      <c r="Z752" s="326" t="s">
        <v>2104</v>
      </c>
    </row>
    <row r="753" spans="1:26" ht="15" customHeight="1" x14ac:dyDescent="0.2">
      <c r="A753" s="20" t="str">
        <f t="shared" si="11"/>
        <v>貨3CCEF</v>
      </c>
      <c r="B753" s="20" t="s">
        <v>238</v>
      </c>
      <c r="C753" s="20" t="s">
        <v>237</v>
      </c>
      <c r="D753" t="s">
        <v>156</v>
      </c>
      <c r="E753" t="s">
        <v>232</v>
      </c>
      <c r="I753" s="1" t="s">
        <v>772</v>
      </c>
      <c r="J753" t="s">
        <v>135</v>
      </c>
      <c r="T753" s="117" t="s">
        <v>325</v>
      </c>
      <c r="U753" s="132" t="s">
        <v>335</v>
      </c>
      <c r="V753" s="38" t="s">
        <v>1054</v>
      </c>
      <c r="W753" s="133" t="s">
        <v>156</v>
      </c>
      <c r="X753" s="134" t="s">
        <v>232</v>
      </c>
      <c r="Y753" s="7"/>
      <c r="Z753" s="326" t="s">
        <v>2104</v>
      </c>
    </row>
    <row r="754" spans="1:26" ht="15" customHeight="1" x14ac:dyDescent="0.2">
      <c r="A754" s="20" t="str">
        <f t="shared" si="11"/>
        <v>貨3CCFF</v>
      </c>
      <c r="B754" s="20" t="s">
        <v>238</v>
      </c>
      <c r="C754" s="20" t="s">
        <v>237</v>
      </c>
      <c r="D754" s="20" t="s">
        <v>156</v>
      </c>
      <c r="E754" s="20" t="s">
        <v>233</v>
      </c>
      <c r="I754" s="1" t="s">
        <v>772</v>
      </c>
      <c r="J754" s="20" t="s">
        <v>134</v>
      </c>
      <c r="T754" s="117" t="s">
        <v>325</v>
      </c>
      <c r="U754" s="132" t="s">
        <v>335</v>
      </c>
      <c r="V754" s="38" t="s">
        <v>1054</v>
      </c>
      <c r="W754" s="133" t="s">
        <v>156</v>
      </c>
      <c r="X754" s="134" t="s">
        <v>233</v>
      </c>
      <c r="Y754" s="7"/>
      <c r="Z754" s="326" t="s">
        <v>2104</v>
      </c>
    </row>
    <row r="755" spans="1:26" ht="15" customHeight="1" x14ac:dyDescent="0.2">
      <c r="A755" s="20" t="str">
        <f t="shared" si="11"/>
        <v>貨3CDEF</v>
      </c>
      <c r="B755" s="20" t="s">
        <v>238</v>
      </c>
      <c r="C755" s="20" t="s">
        <v>237</v>
      </c>
      <c r="D755" s="20" t="s">
        <v>156</v>
      </c>
      <c r="E755" s="20" t="s">
        <v>234</v>
      </c>
      <c r="I755" s="1" t="s">
        <v>772</v>
      </c>
      <c r="J755" s="20" t="s">
        <v>333</v>
      </c>
      <c r="T755" s="117" t="s">
        <v>325</v>
      </c>
      <c r="U755" s="132" t="s">
        <v>335</v>
      </c>
      <c r="V755" s="38" t="s">
        <v>1054</v>
      </c>
      <c r="W755" s="133" t="s">
        <v>156</v>
      </c>
      <c r="X755" s="134" t="s">
        <v>234</v>
      </c>
      <c r="Y755" s="7"/>
      <c r="Z755" s="326" t="s">
        <v>2104</v>
      </c>
    </row>
    <row r="756" spans="1:26" ht="15" customHeight="1" x14ac:dyDescent="0.2">
      <c r="A756" s="20" t="str">
        <f t="shared" si="11"/>
        <v>貨3CDFF</v>
      </c>
      <c r="B756" s="20" t="s">
        <v>238</v>
      </c>
      <c r="C756" s="20" t="s">
        <v>237</v>
      </c>
      <c r="D756" s="20" t="s">
        <v>156</v>
      </c>
      <c r="E756" s="20" t="s">
        <v>235</v>
      </c>
      <c r="I756" s="1" t="s">
        <v>772</v>
      </c>
      <c r="J756" s="20" t="s">
        <v>334</v>
      </c>
      <c r="T756" s="117" t="s">
        <v>325</v>
      </c>
      <c r="U756" s="132" t="s">
        <v>335</v>
      </c>
      <c r="V756" s="38" t="s">
        <v>1054</v>
      </c>
      <c r="W756" s="133" t="s">
        <v>156</v>
      </c>
      <c r="X756" s="134" t="s">
        <v>235</v>
      </c>
      <c r="Y756" s="7"/>
      <c r="Z756" s="326" t="s">
        <v>2104</v>
      </c>
    </row>
    <row r="757" spans="1:26" ht="15" customHeight="1" x14ac:dyDescent="0.2">
      <c r="A757" s="20" t="str">
        <f t="shared" si="11"/>
        <v>貨3CLFF</v>
      </c>
      <c r="B757" s="20" t="s">
        <v>238</v>
      </c>
      <c r="C757" s="20" t="s">
        <v>237</v>
      </c>
      <c r="D757" s="20" t="s">
        <v>394</v>
      </c>
      <c r="E757" s="20" t="s">
        <v>512</v>
      </c>
      <c r="I757" s="1" t="s">
        <v>772</v>
      </c>
      <c r="T757" s="117" t="s">
        <v>325</v>
      </c>
      <c r="U757" s="132" t="s">
        <v>335</v>
      </c>
      <c r="V757" s="38" t="s">
        <v>1054</v>
      </c>
      <c r="W757" s="133" t="s">
        <v>394</v>
      </c>
      <c r="X757" s="134" t="s">
        <v>512</v>
      </c>
      <c r="Y757" s="7"/>
      <c r="Z757" s="326" t="s">
        <v>2104</v>
      </c>
    </row>
    <row r="758" spans="1:26" ht="15" customHeight="1" x14ac:dyDescent="0.2">
      <c r="A758" s="20" t="str">
        <f t="shared" si="11"/>
        <v>貨3CLEF</v>
      </c>
      <c r="B758" s="20" t="s">
        <v>238</v>
      </c>
      <c r="C758" s="20" t="s">
        <v>237</v>
      </c>
      <c r="D758" s="20" t="s">
        <v>394</v>
      </c>
      <c r="E758" s="20" t="s">
        <v>508</v>
      </c>
      <c r="I758" s="1" t="s">
        <v>772</v>
      </c>
      <c r="J758" s="20" t="s">
        <v>1001</v>
      </c>
      <c r="T758" s="117" t="s">
        <v>325</v>
      </c>
      <c r="U758" s="132" t="s">
        <v>335</v>
      </c>
      <c r="V758" s="38" t="s">
        <v>1054</v>
      </c>
      <c r="W758" s="133" t="s">
        <v>394</v>
      </c>
      <c r="X758" s="134" t="s">
        <v>508</v>
      </c>
      <c r="Y758" s="7"/>
      <c r="Z758" s="326" t="s">
        <v>2104</v>
      </c>
    </row>
    <row r="759" spans="1:26" ht="15" customHeight="1" x14ac:dyDescent="0.2">
      <c r="A759" s="20" t="str">
        <f t="shared" si="11"/>
        <v>貨3CMFF</v>
      </c>
      <c r="B759" s="20" t="s">
        <v>238</v>
      </c>
      <c r="C759" s="20" t="s">
        <v>237</v>
      </c>
      <c r="D759" s="20" t="s">
        <v>394</v>
      </c>
      <c r="E759" s="20" t="s">
        <v>548</v>
      </c>
      <c r="I759" s="1" t="s">
        <v>772</v>
      </c>
      <c r="J759" s="20" t="s">
        <v>414</v>
      </c>
      <c r="T759" s="117" t="s">
        <v>325</v>
      </c>
      <c r="U759" s="132" t="s">
        <v>335</v>
      </c>
      <c r="V759" s="38" t="s">
        <v>1054</v>
      </c>
      <c r="W759" s="133" t="s">
        <v>394</v>
      </c>
      <c r="X759" s="134" t="s">
        <v>548</v>
      </c>
      <c r="Y759" s="7"/>
      <c r="Z759" s="326" t="s">
        <v>2104</v>
      </c>
    </row>
    <row r="760" spans="1:26" ht="15" customHeight="1" x14ac:dyDescent="0.2">
      <c r="A760" s="20" t="str">
        <f t="shared" si="11"/>
        <v>貨3CMEF</v>
      </c>
      <c r="B760" s="20" t="s">
        <v>238</v>
      </c>
      <c r="C760" s="20" t="s">
        <v>237</v>
      </c>
      <c r="D760" s="20" t="s">
        <v>394</v>
      </c>
      <c r="E760" s="20" t="s">
        <v>544</v>
      </c>
      <c r="I760" s="1" t="s">
        <v>772</v>
      </c>
      <c r="J760" s="20" t="s">
        <v>397</v>
      </c>
      <c r="T760" s="117" t="s">
        <v>325</v>
      </c>
      <c r="U760" s="132" t="s">
        <v>335</v>
      </c>
      <c r="V760" s="38" t="s">
        <v>1054</v>
      </c>
      <c r="W760" s="133" t="s">
        <v>394</v>
      </c>
      <c r="X760" s="134" t="s">
        <v>544</v>
      </c>
      <c r="Y760" s="7"/>
      <c r="Z760" s="326" t="s">
        <v>2104</v>
      </c>
    </row>
    <row r="761" spans="1:26" ht="15" customHeight="1" x14ac:dyDescent="0.2">
      <c r="A761" s="20" t="str">
        <f t="shared" si="11"/>
        <v>貨3CRFF</v>
      </c>
      <c r="B761" s="20" t="s">
        <v>238</v>
      </c>
      <c r="C761" s="20" t="s">
        <v>237</v>
      </c>
      <c r="D761" s="20" t="s">
        <v>394</v>
      </c>
      <c r="E761" s="20" t="s">
        <v>596</v>
      </c>
      <c r="I761" s="1" t="s">
        <v>772</v>
      </c>
      <c r="J761" s="20" t="s">
        <v>415</v>
      </c>
      <c r="T761" s="117" t="s">
        <v>325</v>
      </c>
      <c r="U761" s="132" t="s">
        <v>335</v>
      </c>
      <c r="V761" s="38" t="s">
        <v>1054</v>
      </c>
      <c r="W761" s="133" t="s">
        <v>394</v>
      </c>
      <c r="X761" s="134" t="s">
        <v>596</v>
      </c>
      <c r="Y761" s="7"/>
      <c r="Z761" s="326" t="s">
        <v>2104</v>
      </c>
    </row>
    <row r="762" spans="1:26" ht="15" customHeight="1" x14ac:dyDescent="0.2">
      <c r="A762" s="20" t="str">
        <f t="shared" si="11"/>
        <v>貨3CREF</v>
      </c>
      <c r="B762" s="20" t="s">
        <v>238</v>
      </c>
      <c r="C762" s="20" t="s">
        <v>237</v>
      </c>
      <c r="D762" s="20" t="s">
        <v>394</v>
      </c>
      <c r="E762" s="20" t="s">
        <v>592</v>
      </c>
      <c r="I762" s="1" t="s">
        <v>772</v>
      </c>
      <c r="J762" s="20" t="s">
        <v>398</v>
      </c>
      <c r="T762" s="117" t="s">
        <v>325</v>
      </c>
      <c r="U762" s="132" t="s">
        <v>335</v>
      </c>
      <c r="V762" s="38" t="s">
        <v>1054</v>
      </c>
      <c r="W762" s="133" t="s">
        <v>394</v>
      </c>
      <c r="X762" s="134" t="s">
        <v>592</v>
      </c>
      <c r="Y762" s="7"/>
      <c r="Z762" s="326" t="s">
        <v>2104</v>
      </c>
    </row>
    <row r="763" spans="1:26" ht="15" customHeight="1" x14ac:dyDescent="0.2">
      <c r="A763" s="20" t="str">
        <f t="shared" si="11"/>
        <v>貨3CQFF</v>
      </c>
      <c r="B763" s="20" t="s">
        <v>238</v>
      </c>
      <c r="C763" s="20" t="s">
        <v>237</v>
      </c>
      <c r="D763" s="20" t="s">
        <v>394</v>
      </c>
      <c r="E763" s="20" t="s">
        <v>284</v>
      </c>
      <c r="I763" s="1" t="s">
        <v>772</v>
      </c>
      <c r="J763" s="20" t="s">
        <v>132</v>
      </c>
      <c r="T763" s="117" t="s">
        <v>325</v>
      </c>
      <c r="U763" s="132" t="s">
        <v>335</v>
      </c>
      <c r="V763" s="38" t="s">
        <v>1054</v>
      </c>
      <c r="W763" s="133" t="s">
        <v>394</v>
      </c>
      <c r="X763" s="134" t="s">
        <v>284</v>
      </c>
      <c r="Y763" s="7"/>
      <c r="Z763" s="326" t="s">
        <v>2104</v>
      </c>
    </row>
    <row r="764" spans="1:26" ht="15" customHeight="1" x14ac:dyDescent="0.2">
      <c r="A764" s="20" t="str">
        <f t="shared" si="11"/>
        <v>貨3CQEF</v>
      </c>
      <c r="B764" s="20" t="s">
        <v>238</v>
      </c>
      <c r="C764" s="20" t="s">
        <v>237</v>
      </c>
      <c r="D764" s="20" t="s">
        <v>394</v>
      </c>
      <c r="E764" s="20" t="s">
        <v>280</v>
      </c>
      <c r="I764" s="1" t="s">
        <v>772</v>
      </c>
      <c r="J764" s="20" t="s">
        <v>133</v>
      </c>
      <c r="T764" s="117" t="s">
        <v>325</v>
      </c>
      <c r="U764" s="132" t="s">
        <v>335</v>
      </c>
      <c r="V764" s="38" t="s">
        <v>1054</v>
      </c>
      <c r="W764" s="133" t="s">
        <v>394</v>
      </c>
      <c r="X764" s="134" t="s">
        <v>280</v>
      </c>
      <c r="Y764" s="7"/>
      <c r="Z764" s="326" t="s">
        <v>2104</v>
      </c>
    </row>
    <row r="765" spans="1:26" ht="15" customHeight="1" x14ac:dyDescent="0.2">
      <c r="A765" s="20" t="str">
        <f t="shared" si="11"/>
        <v>貨3C3FF</v>
      </c>
      <c r="B765" s="20" t="s">
        <v>238</v>
      </c>
      <c r="C765" s="20" t="s">
        <v>237</v>
      </c>
      <c r="D765" s="20" t="s">
        <v>1013</v>
      </c>
      <c r="E765" s="20" t="s">
        <v>1180</v>
      </c>
      <c r="I765" s="1" t="s">
        <v>772</v>
      </c>
      <c r="T765" s="117" t="s">
        <v>325</v>
      </c>
      <c r="U765" s="132" t="s">
        <v>335</v>
      </c>
      <c r="V765" s="38" t="s">
        <v>1054</v>
      </c>
      <c r="W765" s="133" t="s">
        <v>1013</v>
      </c>
      <c r="X765" s="134" t="s">
        <v>1180</v>
      </c>
      <c r="Y765" s="7"/>
      <c r="Z765" s="326" t="s">
        <v>2104</v>
      </c>
    </row>
    <row r="766" spans="1:26" ht="15" customHeight="1" x14ac:dyDescent="0.2">
      <c r="A766" s="20" t="str">
        <f t="shared" si="11"/>
        <v>貨3C3EF</v>
      </c>
      <c r="B766" s="20" t="s">
        <v>238</v>
      </c>
      <c r="C766" s="20" t="s">
        <v>237</v>
      </c>
      <c r="D766" s="20" t="s">
        <v>1013</v>
      </c>
      <c r="E766" s="20" t="s">
        <v>1181</v>
      </c>
      <c r="I766" s="1" t="s">
        <v>772</v>
      </c>
      <c r="T766" s="117" t="s">
        <v>325</v>
      </c>
      <c r="U766" s="132" t="s">
        <v>335</v>
      </c>
      <c r="V766" s="38" t="s">
        <v>1054</v>
      </c>
      <c r="W766" s="133" t="s">
        <v>1013</v>
      </c>
      <c r="X766" s="134" t="s">
        <v>1181</v>
      </c>
      <c r="Y766" s="7"/>
      <c r="Z766" s="326" t="s">
        <v>2104</v>
      </c>
    </row>
    <row r="767" spans="1:26" ht="15" customHeight="1" x14ac:dyDescent="0.2">
      <c r="A767" s="20" t="str">
        <f t="shared" si="11"/>
        <v>貨3C4FF</v>
      </c>
      <c r="B767" s="20" t="s">
        <v>238</v>
      </c>
      <c r="C767" s="20" t="s">
        <v>237</v>
      </c>
      <c r="D767" s="20" t="s">
        <v>1013</v>
      </c>
      <c r="E767" s="20" t="s">
        <v>1182</v>
      </c>
      <c r="I767" s="1" t="s">
        <v>772</v>
      </c>
      <c r="T767" s="117" t="s">
        <v>325</v>
      </c>
      <c r="U767" s="132" t="s">
        <v>335</v>
      </c>
      <c r="V767" s="38" t="s">
        <v>1054</v>
      </c>
      <c r="W767" s="133" t="s">
        <v>1013</v>
      </c>
      <c r="X767" s="134" t="s">
        <v>1182</v>
      </c>
      <c r="Y767" s="7"/>
      <c r="Z767" s="326" t="s">
        <v>2104</v>
      </c>
    </row>
    <row r="768" spans="1:26" ht="15" customHeight="1" x14ac:dyDescent="0.2">
      <c r="A768" s="20" t="str">
        <f t="shared" si="11"/>
        <v>貨3C4EF</v>
      </c>
      <c r="B768" s="20" t="s">
        <v>238</v>
      </c>
      <c r="C768" s="20" t="s">
        <v>237</v>
      </c>
      <c r="D768" s="20" t="s">
        <v>1013</v>
      </c>
      <c r="E768" s="20" t="s">
        <v>1183</v>
      </c>
      <c r="I768" s="1" t="s">
        <v>772</v>
      </c>
      <c r="T768" s="117" t="s">
        <v>325</v>
      </c>
      <c r="U768" s="132" t="s">
        <v>335</v>
      </c>
      <c r="V768" s="38" t="s">
        <v>1054</v>
      </c>
      <c r="W768" s="133" t="s">
        <v>1013</v>
      </c>
      <c r="X768" s="134" t="s">
        <v>1183</v>
      </c>
      <c r="Y768" s="7"/>
      <c r="Z768" s="326" t="s">
        <v>2104</v>
      </c>
    </row>
    <row r="769" spans="1:26" ht="15" customHeight="1" x14ac:dyDescent="0.2">
      <c r="A769" s="20" t="str">
        <f t="shared" si="11"/>
        <v>貨3C5FF</v>
      </c>
      <c r="B769" s="20" t="s">
        <v>238</v>
      </c>
      <c r="C769" s="20" t="s">
        <v>237</v>
      </c>
      <c r="D769" s="20" t="s">
        <v>1013</v>
      </c>
      <c r="E769" s="20" t="s">
        <v>1184</v>
      </c>
      <c r="I769" s="1" t="s">
        <v>772</v>
      </c>
      <c r="T769" s="117" t="s">
        <v>325</v>
      </c>
      <c r="U769" s="132" t="s">
        <v>335</v>
      </c>
      <c r="V769" s="38" t="s">
        <v>1054</v>
      </c>
      <c r="W769" s="133" t="s">
        <v>1013</v>
      </c>
      <c r="X769" s="134" t="s">
        <v>1184</v>
      </c>
      <c r="Y769" s="7"/>
      <c r="Z769" s="326" t="s">
        <v>2104</v>
      </c>
    </row>
    <row r="770" spans="1:26" ht="15" customHeight="1" x14ac:dyDescent="0.2">
      <c r="A770" s="20" t="str">
        <f t="shared" si="11"/>
        <v>貨3C5EF</v>
      </c>
      <c r="B770" s="20" t="s">
        <v>238</v>
      </c>
      <c r="C770" s="20" t="s">
        <v>237</v>
      </c>
      <c r="D770" s="20" t="s">
        <v>1013</v>
      </c>
      <c r="E770" s="20" t="s">
        <v>1186</v>
      </c>
      <c r="I770" s="1" t="s">
        <v>772</v>
      </c>
      <c r="T770" s="117" t="s">
        <v>325</v>
      </c>
      <c r="U770" s="132" t="s">
        <v>335</v>
      </c>
      <c r="V770" s="38" t="s">
        <v>1054</v>
      </c>
      <c r="W770" s="133" t="s">
        <v>1013</v>
      </c>
      <c r="X770" s="134" t="s">
        <v>1186</v>
      </c>
      <c r="Y770" s="7"/>
      <c r="Z770" s="326" t="s">
        <v>2104</v>
      </c>
    </row>
    <row r="771" spans="1:26" ht="15" customHeight="1" x14ac:dyDescent="0.2">
      <c r="A771" s="20" t="str">
        <f t="shared" si="11"/>
        <v>貨3C6FF</v>
      </c>
      <c r="B771" s="20" t="s">
        <v>238</v>
      </c>
      <c r="C771" s="20" t="s">
        <v>237</v>
      </c>
      <c r="D771" s="20" t="s">
        <v>1013</v>
      </c>
      <c r="E771" s="20" t="s">
        <v>1187</v>
      </c>
      <c r="I771" s="1" t="s">
        <v>772</v>
      </c>
      <c r="T771" s="117" t="s">
        <v>325</v>
      </c>
      <c r="U771" s="132" t="s">
        <v>335</v>
      </c>
      <c r="V771" s="38" t="s">
        <v>1054</v>
      </c>
      <c r="W771" s="133" t="s">
        <v>1013</v>
      </c>
      <c r="X771" s="134" t="s">
        <v>1187</v>
      </c>
      <c r="Y771" s="7"/>
      <c r="Z771" s="326" t="s">
        <v>2104</v>
      </c>
    </row>
    <row r="772" spans="1:26" ht="15" customHeight="1" x14ac:dyDescent="0.2">
      <c r="A772" s="20" t="str">
        <f t="shared" si="11"/>
        <v>貨3C6EF</v>
      </c>
      <c r="B772" s="20" t="s">
        <v>238</v>
      </c>
      <c r="C772" s="20" t="s">
        <v>237</v>
      </c>
      <c r="D772" s="20" t="s">
        <v>1013</v>
      </c>
      <c r="E772" s="20" t="s">
        <v>1188</v>
      </c>
      <c r="I772" s="1" t="s">
        <v>772</v>
      </c>
      <c r="T772" s="117" t="s">
        <v>325</v>
      </c>
      <c r="U772" s="132" t="s">
        <v>335</v>
      </c>
      <c r="V772" s="38" t="s">
        <v>1054</v>
      </c>
      <c r="W772" s="133" t="s">
        <v>1013</v>
      </c>
      <c r="X772" s="134" t="s">
        <v>1188</v>
      </c>
      <c r="Y772" s="7"/>
      <c r="Z772" s="326" t="s">
        <v>2104</v>
      </c>
    </row>
    <row r="773" spans="1:26" ht="15" customHeight="1" x14ac:dyDescent="0.2">
      <c r="A773" s="20" t="str">
        <f t="shared" ref="A773:A836" si="12">CONCATENATE(C773,E773)</f>
        <v>貨4CTR</v>
      </c>
      <c r="B773" s="20" t="s">
        <v>347</v>
      </c>
      <c r="C773" s="20" t="s">
        <v>241</v>
      </c>
      <c r="D773" s="20" t="s">
        <v>756</v>
      </c>
      <c r="E773" s="20" t="s">
        <v>686</v>
      </c>
      <c r="I773" s="1" t="s">
        <v>772</v>
      </c>
      <c r="J773" s="20" t="s">
        <v>1167</v>
      </c>
      <c r="T773" s="117" t="s">
        <v>325</v>
      </c>
      <c r="U773" s="132" t="s">
        <v>335</v>
      </c>
      <c r="V773" s="38" t="s">
        <v>1055</v>
      </c>
      <c r="W773" s="133" t="s">
        <v>756</v>
      </c>
      <c r="X773" s="134" t="s">
        <v>686</v>
      </c>
      <c r="Y773" s="7"/>
      <c r="Z773" s="326" t="s">
        <v>2104</v>
      </c>
    </row>
    <row r="774" spans="1:26" ht="15" customHeight="1" x14ac:dyDescent="0.2">
      <c r="A774" s="20" t="str">
        <f t="shared" si="12"/>
        <v>貨4CLR</v>
      </c>
      <c r="B774" s="20" t="s">
        <v>347</v>
      </c>
      <c r="C774" s="20" t="s">
        <v>241</v>
      </c>
      <c r="D774" s="20" t="s">
        <v>756</v>
      </c>
      <c r="E774" s="20" t="s">
        <v>687</v>
      </c>
      <c r="I774" s="1" t="s">
        <v>772</v>
      </c>
      <c r="J774" s="20" t="s">
        <v>1168</v>
      </c>
      <c r="T774" s="117" t="s">
        <v>325</v>
      </c>
      <c r="U774" s="132" t="s">
        <v>335</v>
      </c>
      <c r="V774" s="38" t="s">
        <v>1055</v>
      </c>
      <c r="W774" s="133" t="s">
        <v>756</v>
      </c>
      <c r="X774" s="134" t="s">
        <v>687</v>
      </c>
      <c r="Y774" s="7"/>
      <c r="Z774" s="326" t="s">
        <v>2104</v>
      </c>
    </row>
    <row r="775" spans="1:26" ht="15" customHeight="1" x14ac:dyDescent="0.2">
      <c r="A775" s="20" t="str">
        <f t="shared" si="12"/>
        <v>貨4CUR</v>
      </c>
      <c r="B775" s="20" t="s">
        <v>347</v>
      </c>
      <c r="C775" s="20" t="s">
        <v>241</v>
      </c>
      <c r="D775" s="20" t="s">
        <v>756</v>
      </c>
      <c r="E775" s="20" t="s">
        <v>688</v>
      </c>
      <c r="I775" s="1" t="s">
        <v>772</v>
      </c>
      <c r="J775" s="20" t="s">
        <v>1169</v>
      </c>
      <c r="T775" s="117" t="s">
        <v>325</v>
      </c>
      <c r="U775" s="132" t="s">
        <v>335</v>
      </c>
      <c r="V775" s="38" t="s">
        <v>1055</v>
      </c>
      <c r="W775" s="133" t="s">
        <v>756</v>
      </c>
      <c r="X775" s="134" t="s">
        <v>688</v>
      </c>
      <c r="Y775" s="7"/>
      <c r="Z775" s="326" t="s">
        <v>2104</v>
      </c>
    </row>
    <row r="776" spans="1:26" ht="15" customHeight="1" x14ac:dyDescent="0.2">
      <c r="A776" s="20" t="str">
        <f t="shared" si="12"/>
        <v>貨4CAFG</v>
      </c>
      <c r="B776" s="20" t="s">
        <v>347</v>
      </c>
      <c r="C776" s="20" t="s">
        <v>241</v>
      </c>
      <c r="D776" s="20" t="s">
        <v>156</v>
      </c>
      <c r="E776" s="20" t="s">
        <v>689</v>
      </c>
      <c r="I776" s="1" t="s">
        <v>772</v>
      </c>
      <c r="J776" s="20" t="s">
        <v>335</v>
      </c>
      <c r="T776" s="117" t="s">
        <v>325</v>
      </c>
      <c r="U776" s="132" t="s">
        <v>335</v>
      </c>
      <c r="V776" s="38" t="s">
        <v>1055</v>
      </c>
      <c r="W776" s="133" t="s">
        <v>156</v>
      </c>
      <c r="X776" s="134" t="s">
        <v>689</v>
      </c>
      <c r="Y776" s="7"/>
      <c r="Z776" s="326" t="s">
        <v>2104</v>
      </c>
    </row>
    <row r="777" spans="1:26" ht="15" customHeight="1" x14ac:dyDescent="0.2">
      <c r="A777" s="20" t="str">
        <f t="shared" si="12"/>
        <v>貨4CAEG</v>
      </c>
      <c r="B777" s="20" t="s">
        <v>347</v>
      </c>
      <c r="C777" s="20" t="s">
        <v>241</v>
      </c>
      <c r="D777" s="20" t="s">
        <v>156</v>
      </c>
      <c r="E777" t="s">
        <v>690</v>
      </c>
      <c r="I777" s="1" t="s">
        <v>772</v>
      </c>
      <c r="J777" t="s">
        <v>1170</v>
      </c>
      <c r="T777" s="117" t="s">
        <v>325</v>
      </c>
      <c r="U777" s="132" t="s">
        <v>335</v>
      </c>
      <c r="V777" s="38" t="s">
        <v>1055</v>
      </c>
      <c r="W777" s="133" t="s">
        <v>156</v>
      </c>
      <c r="X777" s="134" t="s">
        <v>690</v>
      </c>
      <c r="Y777" s="7"/>
      <c r="Z777" s="326" t="s">
        <v>2104</v>
      </c>
    </row>
    <row r="778" spans="1:26" ht="15" customHeight="1" x14ac:dyDescent="0.2">
      <c r="A778" s="20" t="str">
        <f t="shared" si="12"/>
        <v>貨4CBEG</v>
      </c>
      <c r="B778" s="20" t="s">
        <v>347</v>
      </c>
      <c r="C778" s="20" t="s">
        <v>241</v>
      </c>
      <c r="D778" s="20" t="s">
        <v>156</v>
      </c>
      <c r="E778" s="20" t="s">
        <v>239</v>
      </c>
      <c r="I778" s="1" t="s">
        <v>772</v>
      </c>
      <c r="J778" t="s">
        <v>133</v>
      </c>
      <c r="T778" s="117" t="s">
        <v>325</v>
      </c>
      <c r="U778" s="132" t="s">
        <v>335</v>
      </c>
      <c r="V778" s="38" t="s">
        <v>1055</v>
      </c>
      <c r="W778" s="133" t="s">
        <v>156</v>
      </c>
      <c r="X778" s="134" t="s">
        <v>239</v>
      </c>
      <c r="Y778" s="7"/>
      <c r="Z778" s="326" t="s">
        <v>2104</v>
      </c>
    </row>
    <row r="779" spans="1:26" ht="15" customHeight="1" x14ac:dyDescent="0.2">
      <c r="A779" s="20" t="str">
        <f t="shared" si="12"/>
        <v>貨4CBFG</v>
      </c>
      <c r="B779" s="20" t="s">
        <v>347</v>
      </c>
      <c r="C779" s="20" t="s">
        <v>241</v>
      </c>
      <c r="D779" s="20" t="s">
        <v>156</v>
      </c>
      <c r="E779" s="20" t="s">
        <v>240</v>
      </c>
      <c r="I779" s="1" t="s">
        <v>772</v>
      </c>
      <c r="J779" t="s">
        <v>132</v>
      </c>
      <c r="T779" s="117" t="s">
        <v>325</v>
      </c>
      <c r="U779" s="132" t="s">
        <v>335</v>
      </c>
      <c r="V779" s="38" t="s">
        <v>1055</v>
      </c>
      <c r="W779" s="133" t="s">
        <v>156</v>
      </c>
      <c r="X779" s="134" t="s">
        <v>240</v>
      </c>
      <c r="Y779" s="7"/>
      <c r="Z779" s="326" t="s">
        <v>2104</v>
      </c>
    </row>
    <row r="780" spans="1:26" ht="15" customHeight="1" x14ac:dyDescent="0.2">
      <c r="A780" s="20" t="str">
        <f t="shared" si="12"/>
        <v>貨4CNEG</v>
      </c>
      <c r="B780" s="20" t="s">
        <v>347</v>
      </c>
      <c r="C780" s="20" t="s">
        <v>241</v>
      </c>
      <c r="D780" t="s">
        <v>156</v>
      </c>
      <c r="E780" t="s">
        <v>566</v>
      </c>
      <c r="I780" s="1" t="s">
        <v>772</v>
      </c>
      <c r="J780" s="20" t="s">
        <v>1001</v>
      </c>
      <c r="T780" s="117" t="s">
        <v>325</v>
      </c>
      <c r="U780" s="132" t="s">
        <v>335</v>
      </c>
      <c r="V780" s="38" t="s">
        <v>1055</v>
      </c>
      <c r="W780" s="133" t="s">
        <v>156</v>
      </c>
      <c r="X780" s="134" t="s">
        <v>566</v>
      </c>
      <c r="Y780" s="7"/>
      <c r="Z780" s="326" t="s">
        <v>2104</v>
      </c>
    </row>
    <row r="781" spans="1:26" ht="15" customHeight="1" x14ac:dyDescent="0.2">
      <c r="A781" s="20" t="str">
        <f t="shared" si="12"/>
        <v>貨4CNFG</v>
      </c>
      <c r="B781" s="20" t="s">
        <v>347</v>
      </c>
      <c r="C781" s="20" t="s">
        <v>241</v>
      </c>
      <c r="D781" t="s">
        <v>156</v>
      </c>
      <c r="E781" t="s">
        <v>567</v>
      </c>
      <c r="I781" s="1" t="s">
        <v>772</v>
      </c>
      <c r="J781"/>
      <c r="T781" s="117" t="s">
        <v>325</v>
      </c>
      <c r="U781" s="132" t="s">
        <v>335</v>
      </c>
      <c r="V781" s="38" t="s">
        <v>1055</v>
      </c>
      <c r="W781" s="133" t="s">
        <v>156</v>
      </c>
      <c r="X781" s="134" t="s">
        <v>567</v>
      </c>
      <c r="Y781" s="7"/>
      <c r="Z781" s="326" t="s">
        <v>2104</v>
      </c>
    </row>
    <row r="782" spans="1:26" ht="15" customHeight="1" x14ac:dyDescent="0.2">
      <c r="A782" s="20" t="str">
        <f t="shared" si="12"/>
        <v>貨4CPEG</v>
      </c>
      <c r="B782" s="20" t="s">
        <v>347</v>
      </c>
      <c r="C782" s="20" t="s">
        <v>241</v>
      </c>
      <c r="D782" t="s">
        <v>156</v>
      </c>
      <c r="E782" t="s">
        <v>571</v>
      </c>
      <c r="I782" s="1" t="s">
        <v>772</v>
      </c>
      <c r="J782" t="s">
        <v>1001</v>
      </c>
      <c r="T782" s="117" t="s">
        <v>325</v>
      </c>
      <c r="U782" s="132" t="s">
        <v>335</v>
      </c>
      <c r="V782" s="38" t="s">
        <v>1055</v>
      </c>
      <c r="W782" s="133" t="s">
        <v>156</v>
      </c>
      <c r="X782" s="134" t="s">
        <v>571</v>
      </c>
      <c r="Y782" s="7"/>
      <c r="Z782" s="326" t="s">
        <v>2104</v>
      </c>
    </row>
    <row r="783" spans="1:26" ht="15" customHeight="1" x14ac:dyDescent="0.2">
      <c r="A783" s="20" t="str">
        <f t="shared" si="12"/>
        <v>貨4CPFG</v>
      </c>
      <c r="B783" s="20" t="s">
        <v>347</v>
      </c>
      <c r="C783" s="20" t="s">
        <v>241</v>
      </c>
      <c r="D783" t="s">
        <v>156</v>
      </c>
      <c r="E783" t="s">
        <v>572</v>
      </c>
      <c r="I783" s="1" t="s">
        <v>772</v>
      </c>
      <c r="J783"/>
      <c r="T783" s="117" t="s">
        <v>325</v>
      </c>
      <c r="U783" s="132" t="s">
        <v>335</v>
      </c>
      <c r="V783" s="38" t="s">
        <v>1055</v>
      </c>
      <c r="W783" s="133" t="s">
        <v>156</v>
      </c>
      <c r="X783" s="134" t="s">
        <v>572</v>
      </c>
      <c r="Y783" s="7"/>
      <c r="Z783" s="326" t="s">
        <v>2104</v>
      </c>
    </row>
    <row r="784" spans="1:26" ht="15" customHeight="1" x14ac:dyDescent="0.2">
      <c r="A784" s="20" t="str">
        <f t="shared" si="12"/>
        <v>貨4CLFG</v>
      </c>
      <c r="B784" t="s">
        <v>1189</v>
      </c>
      <c r="C784" t="s">
        <v>241</v>
      </c>
      <c r="D784" t="s">
        <v>394</v>
      </c>
      <c r="E784" t="s">
        <v>513</v>
      </c>
      <c r="I784" s="1" t="s">
        <v>772</v>
      </c>
      <c r="J784"/>
      <c r="T784" s="117" t="s">
        <v>325</v>
      </c>
      <c r="U784" s="132" t="s">
        <v>335</v>
      </c>
      <c r="V784" s="38" t="s">
        <v>1135</v>
      </c>
      <c r="W784" s="133" t="s">
        <v>394</v>
      </c>
      <c r="X784" s="134" t="s">
        <v>513</v>
      </c>
      <c r="Y784" s="7"/>
      <c r="Z784" s="326" t="s">
        <v>2104</v>
      </c>
    </row>
    <row r="785" spans="1:26" ht="15" customHeight="1" x14ac:dyDescent="0.2">
      <c r="A785" s="20" t="str">
        <f t="shared" si="12"/>
        <v>貨4CLEG</v>
      </c>
      <c r="B785" t="s">
        <v>1189</v>
      </c>
      <c r="C785" t="s">
        <v>241</v>
      </c>
      <c r="D785" t="s">
        <v>394</v>
      </c>
      <c r="E785" t="s">
        <v>509</v>
      </c>
      <c r="I785" s="1" t="s">
        <v>772</v>
      </c>
      <c r="J785" t="s">
        <v>1001</v>
      </c>
      <c r="T785" s="117" t="s">
        <v>325</v>
      </c>
      <c r="U785" s="132" t="s">
        <v>335</v>
      </c>
      <c r="V785" s="38" t="s">
        <v>1135</v>
      </c>
      <c r="W785" s="133" t="s">
        <v>394</v>
      </c>
      <c r="X785" s="134" t="s">
        <v>509</v>
      </c>
      <c r="Y785" s="7"/>
      <c r="Z785" s="326" t="s">
        <v>2104</v>
      </c>
    </row>
    <row r="786" spans="1:26" ht="15" customHeight="1" x14ac:dyDescent="0.2">
      <c r="A786" s="20" t="str">
        <f t="shared" si="12"/>
        <v>貨4CMFG</v>
      </c>
      <c r="B786" t="s">
        <v>1190</v>
      </c>
      <c r="C786" t="s">
        <v>241</v>
      </c>
      <c r="D786" t="s">
        <v>394</v>
      </c>
      <c r="E786" t="s">
        <v>549</v>
      </c>
      <c r="I786" s="1" t="s">
        <v>772</v>
      </c>
      <c r="J786" t="s">
        <v>414</v>
      </c>
      <c r="T786" s="117" t="s">
        <v>325</v>
      </c>
      <c r="U786" s="132" t="s">
        <v>335</v>
      </c>
      <c r="V786" s="38" t="s">
        <v>1135</v>
      </c>
      <c r="W786" s="133" t="s">
        <v>394</v>
      </c>
      <c r="X786" s="134" t="s">
        <v>549</v>
      </c>
      <c r="Y786" s="7"/>
      <c r="Z786" s="326" t="s">
        <v>2104</v>
      </c>
    </row>
    <row r="787" spans="1:26" ht="15" customHeight="1" x14ac:dyDescent="0.2">
      <c r="A787" s="20" t="str">
        <f t="shared" si="12"/>
        <v>貨4CMEG</v>
      </c>
      <c r="B787" t="s">
        <v>1190</v>
      </c>
      <c r="C787" t="s">
        <v>241</v>
      </c>
      <c r="D787" t="s">
        <v>394</v>
      </c>
      <c r="E787" t="s">
        <v>545</v>
      </c>
      <c r="I787" s="1" t="s">
        <v>772</v>
      </c>
      <c r="J787" t="s">
        <v>397</v>
      </c>
      <c r="T787" s="117" t="s">
        <v>325</v>
      </c>
      <c r="U787" s="132" t="s">
        <v>335</v>
      </c>
      <c r="V787" s="38" t="s">
        <v>1135</v>
      </c>
      <c r="W787" s="133" t="s">
        <v>394</v>
      </c>
      <c r="X787" s="134" t="s">
        <v>545</v>
      </c>
      <c r="Y787" s="7"/>
      <c r="Z787" s="326" t="s">
        <v>2104</v>
      </c>
    </row>
    <row r="788" spans="1:26" ht="15" customHeight="1" x14ac:dyDescent="0.2">
      <c r="A788" s="20" t="str">
        <f t="shared" si="12"/>
        <v>貨4CRFG</v>
      </c>
      <c r="B788" t="s">
        <v>1190</v>
      </c>
      <c r="C788" t="s">
        <v>241</v>
      </c>
      <c r="D788" t="s">
        <v>394</v>
      </c>
      <c r="E788" t="s">
        <v>597</v>
      </c>
      <c r="I788" s="1" t="s">
        <v>772</v>
      </c>
      <c r="J788" t="s">
        <v>415</v>
      </c>
      <c r="T788" s="117" t="s">
        <v>325</v>
      </c>
      <c r="U788" s="132" t="s">
        <v>335</v>
      </c>
      <c r="V788" s="38" t="s">
        <v>1135</v>
      </c>
      <c r="W788" s="133" t="s">
        <v>394</v>
      </c>
      <c r="X788" s="134" t="s">
        <v>597</v>
      </c>
      <c r="Y788" s="7"/>
      <c r="Z788" s="326" t="s">
        <v>2104</v>
      </c>
    </row>
    <row r="789" spans="1:26" ht="15" customHeight="1" x14ac:dyDescent="0.2">
      <c r="A789" s="20" t="str">
        <f t="shared" si="12"/>
        <v>貨4CREG</v>
      </c>
      <c r="B789" t="s">
        <v>1190</v>
      </c>
      <c r="C789" t="s">
        <v>241</v>
      </c>
      <c r="D789" s="20" t="s">
        <v>394</v>
      </c>
      <c r="E789" s="20" t="s">
        <v>593</v>
      </c>
      <c r="I789" s="1" t="s">
        <v>772</v>
      </c>
      <c r="J789" s="20" t="s">
        <v>404</v>
      </c>
      <c r="T789" s="117" t="s">
        <v>325</v>
      </c>
      <c r="U789" s="132" t="s">
        <v>335</v>
      </c>
      <c r="V789" s="38" t="s">
        <v>1135</v>
      </c>
      <c r="W789" s="133" t="s">
        <v>394</v>
      </c>
      <c r="X789" s="134" t="s">
        <v>593</v>
      </c>
      <c r="Y789" s="7"/>
      <c r="Z789" s="326" t="s">
        <v>2104</v>
      </c>
    </row>
    <row r="790" spans="1:26" ht="15" customHeight="1" x14ac:dyDescent="0.2">
      <c r="A790" s="20" t="str">
        <f t="shared" si="12"/>
        <v>貨4CQFG</v>
      </c>
      <c r="B790" t="s">
        <v>1190</v>
      </c>
      <c r="C790" t="s">
        <v>241</v>
      </c>
      <c r="D790" s="20" t="s">
        <v>394</v>
      </c>
      <c r="E790" s="20" t="s">
        <v>285</v>
      </c>
      <c r="I790" s="1" t="s">
        <v>772</v>
      </c>
      <c r="J790" s="20" t="s">
        <v>132</v>
      </c>
      <c r="T790" s="117" t="s">
        <v>325</v>
      </c>
      <c r="U790" s="132" t="s">
        <v>335</v>
      </c>
      <c r="V790" s="38" t="s">
        <v>1135</v>
      </c>
      <c r="W790" s="133" t="s">
        <v>394</v>
      </c>
      <c r="X790" s="134" t="s">
        <v>285</v>
      </c>
      <c r="Y790" s="7"/>
      <c r="Z790" s="326" t="s">
        <v>2104</v>
      </c>
    </row>
    <row r="791" spans="1:26" ht="15" customHeight="1" x14ac:dyDescent="0.2">
      <c r="A791" s="20" t="str">
        <f t="shared" si="12"/>
        <v>貨4CQEG</v>
      </c>
      <c r="B791" t="s">
        <v>1190</v>
      </c>
      <c r="C791" t="s">
        <v>241</v>
      </c>
      <c r="D791" s="20" t="s">
        <v>394</v>
      </c>
      <c r="E791" s="20" t="s">
        <v>281</v>
      </c>
      <c r="I791" s="1" t="s">
        <v>772</v>
      </c>
      <c r="J791" s="20" t="s">
        <v>133</v>
      </c>
      <c r="T791" s="117" t="s">
        <v>325</v>
      </c>
      <c r="U791" s="132" t="s">
        <v>335</v>
      </c>
      <c r="V791" s="38" t="s">
        <v>1135</v>
      </c>
      <c r="W791" s="133" t="s">
        <v>394</v>
      </c>
      <c r="X791" s="134" t="s">
        <v>281</v>
      </c>
      <c r="Y791" s="7"/>
      <c r="Z791" s="326" t="s">
        <v>2104</v>
      </c>
    </row>
    <row r="792" spans="1:26" ht="15" customHeight="1" x14ac:dyDescent="0.2">
      <c r="A792" s="20" t="str">
        <f t="shared" si="12"/>
        <v>貨4CSFG</v>
      </c>
      <c r="B792" t="s">
        <v>1191</v>
      </c>
      <c r="C792" s="20" t="s">
        <v>241</v>
      </c>
      <c r="D792" s="20" t="s">
        <v>405</v>
      </c>
      <c r="E792" s="20" t="s">
        <v>615</v>
      </c>
      <c r="I792" s="1" t="s">
        <v>772</v>
      </c>
      <c r="T792" s="117" t="s">
        <v>325</v>
      </c>
      <c r="U792" s="132" t="s">
        <v>335</v>
      </c>
      <c r="V792" s="38" t="s">
        <v>1055</v>
      </c>
      <c r="W792" s="133" t="s">
        <v>405</v>
      </c>
      <c r="X792" s="134" t="s">
        <v>615</v>
      </c>
      <c r="Y792" s="7"/>
      <c r="Z792" s="326" t="s">
        <v>2104</v>
      </c>
    </row>
    <row r="793" spans="1:26" ht="15" customHeight="1" x14ac:dyDescent="0.2">
      <c r="A793" s="20" t="str">
        <f t="shared" si="12"/>
        <v>貨4CSEG</v>
      </c>
      <c r="B793" t="s">
        <v>1191</v>
      </c>
      <c r="C793" s="20" t="s">
        <v>241</v>
      </c>
      <c r="D793" s="20" t="s">
        <v>405</v>
      </c>
      <c r="E793" s="20" t="s">
        <v>614</v>
      </c>
      <c r="I793" s="1" t="s">
        <v>772</v>
      </c>
      <c r="J793" s="20" t="s">
        <v>1001</v>
      </c>
      <c r="T793" s="117" t="s">
        <v>325</v>
      </c>
      <c r="U793" s="132" t="s">
        <v>335</v>
      </c>
      <c r="V793" s="38" t="s">
        <v>1055</v>
      </c>
      <c r="W793" s="133" t="s">
        <v>405</v>
      </c>
      <c r="X793" s="134" t="s">
        <v>614</v>
      </c>
      <c r="Y793" s="7"/>
      <c r="Z793" s="326" t="s">
        <v>2104</v>
      </c>
    </row>
    <row r="794" spans="1:26" ht="15" customHeight="1" x14ac:dyDescent="0.2">
      <c r="A794" s="20" t="str">
        <f t="shared" si="12"/>
        <v>貨4CTFG</v>
      </c>
      <c r="B794" t="s">
        <v>1192</v>
      </c>
      <c r="C794" s="20" t="s">
        <v>241</v>
      </c>
      <c r="D794" s="20" t="s">
        <v>405</v>
      </c>
      <c r="E794" s="20" t="s">
        <v>315</v>
      </c>
      <c r="I794" s="1" t="s">
        <v>772</v>
      </c>
      <c r="J794" s="20" t="s">
        <v>132</v>
      </c>
      <c r="T794" s="117" t="s">
        <v>325</v>
      </c>
      <c r="U794" s="132" t="s">
        <v>335</v>
      </c>
      <c r="V794" s="38" t="s">
        <v>1055</v>
      </c>
      <c r="W794" s="133" t="s">
        <v>405</v>
      </c>
      <c r="X794" s="134" t="s">
        <v>315</v>
      </c>
      <c r="Y794" s="7"/>
      <c r="Z794" s="326" t="s">
        <v>2104</v>
      </c>
    </row>
    <row r="795" spans="1:26" ht="15" customHeight="1" x14ac:dyDescent="0.2">
      <c r="A795" s="20" t="str">
        <f t="shared" si="12"/>
        <v>貨4CTEG</v>
      </c>
      <c r="B795" t="s">
        <v>1192</v>
      </c>
      <c r="C795" s="20" t="s">
        <v>241</v>
      </c>
      <c r="D795" s="20" t="s">
        <v>405</v>
      </c>
      <c r="E795" s="20" t="s">
        <v>314</v>
      </c>
      <c r="I795" s="1" t="s">
        <v>772</v>
      </c>
      <c r="J795" s="20" t="s">
        <v>133</v>
      </c>
      <c r="T795" s="117" t="s">
        <v>325</v>
      </c>
      <c r="U795" s="132" t="s">
        <v>335</v>
      </c>
      <c r="V795" s="38" t="s">
        <v>1055</v>
      </c>
      <c r="W795" s="133" t="s">
        <v>405</v>
      </c>
      <c r="X795" s="134" t="s">
        <v>314</v>
      </c>
      <c r="Y795" s="7"/>
      <c r="Z795" s="326" t="s">
        <v>2104</v>
      </c>
    </row>
    <row r="796" spans="1:26" ht="15" customHeight="1" x14ac:dyDescent="0.2">
      <c r="A796" s="20" t="str">
        <f t="shared" si="12"/>
        <v>貨4C2FG</v>
      </c>
      <c r="B796" t="s">
        <v>1192</v>
      </c>
      <c r="C796" s="20" t="s">
        <v>241</v>
      </c>
      <c r="D796" t="s">
        <v>1490</v>
      </c>
      <c r="E796" t="s">
        <v>1491</v>
      </c>
      <c r="I796" s="1" t="s">
        <v>772</v>
      </c>
      <c r="T796" s="117" t="s">
        <v>325</v>
      </c>
      <c r="U796" s="132" t="s">
        <v>335</v>
      </c>
      <c r="V796" s="38" t="s">
        <v>1055</v>
      </c>
      <c r="W796" s="133" t="s">
        <v>1153</v>
      </c>
      <c r="X796" s="134" t="s">
        <v>1193</v>
      </c>
      <c r="Y796" s="7"/>
      <c r="Z796" s="326" t="s">
        <v>2104</v>
      </c>
    </row>
    <row r="797" spans="1:26" ht="15" customHeight="1" x14ac:dyDescent="0.2">
      <c r="A797" s="20" t="str">
        <f t="shared" si="12"/>
        <v>貨4C2EG</v>
      </c>
      <c r="B797" t="s">
        <v>1192</v>
      </c>
      <c r="C797" s="20" t="s">
        <v>241</v>
      </c>
      <c r="D797" t="s">
        <v>1463</v>
      </c>
      <c r="E797" t="s">
        <v>1492</v>
      </c>
      <c r="I797" s="1" t="s">
        <v>772</v>
      </c>
      <c r="T797" s="117" t="s">
        <v>325</v>
      </c>
      <c r="U797" s="132" t="s">
        <v>335</v>
      </c>
      <c r="V797" s="38" t="s">
        <v>1055</v>
      </c>
      <c r="W797" s="133" t="s">
        <v>1153</v>
      </c>
      <c r="X797" s="134" t="s">
        <v>1194</v>
      </c>
      <c r="Y797" s="7"/>
      <c r="Z797" s="326" t="s">
        <v>2104</v>
      </c>
    </row>
    <row r="798" spans="1:26" ht="15" customHeight="1" x14ac:dyDescent="0.2">
      <c r="A798" s="20" t="str">
        <f t="shared" si="12"/>
        <v>貨1メTP</v>
      </c>
      <c r="B798" s="20" t="s">
        <v>349</v>
      </c>
      <c r="C798" s="20" t="s">
        <v>348</v>
      </c>
      <c r="D798" s="20" t="s">
        <v>743</v>
      </c>
      <c r="E798" s="20" t="s">
        <v>807</v>
      </c>
      <c r="I798" s="1" t="s">
        <v>1195</v>
      </c>
      <c r="J798" s="20" t="s">
        <v>1196</v>
      </c>
      <c r="T798" s="117" t="s">
        <v>325</v>
      </c>
      <c r="U798" s="132" t="s">
        <v>250</v>
      </c>
      <c r="V798" s="38" t="s">
        <v>1000</v>
      </c>
      <c r="W798" s="133" t="s">
        <v>743</v>
      </c>
      <c r="X798" s="134" t="s">
        <v>807</v>
      </c>
      <c r="Y798" s="7"/>
      <c r="Z798" s="326" t="s">
        <v>7</v>
      </c>
    </row>
    <row r="799" spans="1:26" ht="15" customHeight="1" x14ac:dyDescent="0.2">
      <c r="A799" s="20" t="str">
        <f t="shared" si="12"/>
        <v>貨1メLP</v>
      </c>
      <c r="B799" s="20" t="s">
        <v>349</v>
      </c>
      <c r="C799" s="20" t="s">
        <v>348</v>
      </c>
      <c r="D799" s="20" t="s">
        <v>743</v>
      </c>
      <c r="E799" s="20" t="s">
        <v>799</v>
      </c>
      <c r="I799" s="1" t="s">
        <v>1195</v>
      </c>
      <c r="J799" s="20" t="s">
        <v>1197</v>
      </c>
      <c r="T799" s="117" t="s">
        <v>325</v>
      </c>
      <c r="U799" s="132" t="s">
        <v>250</v>
      </c>
      <c r="V799" s="38" t="s">
        <v>1000</v>
      </c>
      <c r="W799" s="133" t="s">
        <v>743</v>
      </c>
      <c r="X799" s="134" t="s">
        <v>799</v>
      </c>
      <c r="Y799" s="7"/>
      <c r="Z799" s="326" t="s">
        <v>7</v>
      </c>
    </row>
    <row r="800" spans="1:26" ht="15" customHeight="1" x14ac:dyDescent="0.2">
      <c r="A800" s="20" t="str">
        <f t="shared" si="12"/>
        <v>貨1メUP</v>
      </c>
      <c r="B800" s="20" t="s">
        <v>349</v>
      </c>
      <c r="C800" s="20" t="s">
        <v>348</v>
      </c>
      <c r="D800" s="20" t="s">
        <v>743</v>
      </c>
      <c r="E800" s="20" t="s">
        <v>814</v>
      </c>
      <c r="I800" s="1" t="s">
        <v>1195</v>
      </c>
      <c r="J800" s="20" t="s">
        <v>1198</v>
      </c>
      <c r="T800" s="117" t="s">
        <v>325</v>
      </c>
      <c r="U800" s="132" t="s">
        <v>250</v>
      </c>
      <c r="V800" s="38" t="s">
        <v>1000</v>
      </c>
      <c r="W800" s="133" t="s">
        <v>743</v>
      </c>
      <c r="X800" s="134" t="s">
        <v>814</v>
      </c>
      <c r="Y800" s="7"/>
      <c r="Z800" s="326" t="s">
        <v>7</v>
      </c>
    </row>
    <row r="801" spans="1:26" ht="15" customHeight="1" x14ac:dyDescent="0.2">
      <c r="A801" s="20" t="str">
        <f t="shared" si="12"/>
        <v>貨1メAHE</v>
      </c>
      <c r="B801" s="20" t="s">
        <v>349</v>
      </c>
      <c r="C801" s="20" t="s">
        <v>348</v>
      </c>
      <c r="D801" s="20" t="s">
        <v>156</v>
      </c>
      <c r="E801" s="20" t="s">
        <v>691</v>
      </c>
      <c r="I801" s="1" t="s">
        <v>1195</v>
      </c>
      <c r="J801" s="20" t="s">
        <v>250</v>
      </c>
      <c r="T801" s="117" t="s">
        <v>325</v>
      </c>
      <c r="U801" s="132" t="s">
        <v>250</v>
      </c>
      <c r="V801" s="38" t="s">
        <v>1000</v>
      </c>
      <c r="W801" s="133" t="s">
        <v>156</v>
      </c>
      <c r="X801" s="134" t="s">
        <v>691</v>
      </c>
      <c r="Y801" s="7"/>
      <c r="Z801" s="326" t="s">
        <v>7</v>
      </c>
    </row>
    <row r="802" spans="1:26" ht="15" customHeight="1" x14ac:dyDescent="0.2">
      <c r="A802" s="20" t="str">
        <f t="shared" si="12"/>
        <v>貨1メAGE</v>
      </c>
      <c r="B802" s="20" t="s">
        <v>349</v>
      </c>
      <c r="C802" s="20" t="s">
        <v>348</v>
      </c>
      <c r="D802" s="20" t="s">
        <v>156</v>
      </c>
      <c r="E802" s="20" t="s">
        <v>692</v>
      </c>
      <c r="I802" s="1" t="s">
        <v>1195</v>
      </c>
      <c r="J802" s="20" t="s">
        <v>1199</v>
      </c>
      <c r="T802" s="117" t="s">
        <v>325</v>
      </c>
      <c r="U802" s="132" t="s">
        <v>250</v>
      </c>
      <c r="V802" s="38" t="s">
        <v>1000</v>
      </c>
      <c r="W802" s="133" t="s">
        <v>156</v>
      </c>
      <c r="X802" s="134" t="s">
        <v>692</v>
      </c>
      <c r="Y802" s="7"/>
      <c r="Z802" s="326" t="s">
        <v>7</v>
      </c>
    </row>
    <row r="803" spans="1:26" ht="15" customHeight="1" x14ac:dyDescent="0.2">
      <c r="A803" s="20" t="str">
        <f t="shared" si="12"/>
        <v>貨1メCGE</v>
      </c>
      <c r="B803" s="20" t="s">
        <v>349</v>
      </c>
      <c r="C803" s="20" t="s">
        <v>348</v>
      </c>
      <c r="D803" s="20" t="s">
        <v>156</v>
      </c>
      <c r="E803" s="20" t="s">
        <v>87</v>
      </c>
      <c r="I803" s="1" t="s">
        <v>1195</v>
      </c>
      <c r="J803" s="20" t="s">
        <v>146</v>
      </c>
      <c r="T803" s="117" t="s">
        <v>325</v>
      </c>
      <c r="U803" s="132" t="s">
        <v>250</v>
      </c>
      <c r="V803" s="38" t="s">
        <v>1000</v>
      </c>
      <c r="W803" s="133" t="s">
        <v>156</v>
      </c>
      <c r="X803" s="134" t="s">
        <v>87</v>
      </c>
      <c r="Y803" s="7"/>
      <c r="Z803" s="326" t="s">
        <v>7</v>
      </c>
    </row>
    <row r="804" spans="1:26" ht="15" customHeight="1" x14ac:dyDescent="0.2">
      <c r="A804" s="20" t="str">
        <f t="shared" si="12"/>
        <v>貨1メCHE</v>
      </c>
      <c r="B804" s="20" t="s">
        <v>349</v>
      </c>
      <c r="C804" s="20" t="s">
        <v>348</v>
      </c>
      <c r="D804" s="20" t="s">
        <v>156</v>
      </c>
      <c r="E804" s="20" t="s">
        <v>90</v>
      </c>
      <c r="I804" s="1" t="s">
        <v>1195</v>
      </c>
      <c r="J804" s="20" t="s">
        <v>145</v>
      </c>
      <c r="T804" s="117" t="s">
        <v>325</v>
      </c>
      <c r="U804" s="132" t="s">
        <v>250</v>
      </c>
      <c r="V804" s="38" t="s">
        <v>1000</v>
      </c>
      <c r="W804" s="133" t="s">
        <v>156</v>
      </c>
      <c r="X804" s="134" t="s">
        <v>90</v>
      </c>
      <c r="Y804" s="7"/>
      <c r="Z804" s="326" t="s">
        <v>7</v>
      </c>
    </row>
    <row r="805" spans="1:26" ht="15" customHeight="1" x14ac:dyDescent="0.2">
      <c r="A805" s="20" t="str">
        <f t="shared" si="12"/>
        <v>貨1メDGE</v>
      </c>
      <c r="B805" s="20" t="s">
        <v>349</v>
      </c>
      <c r="C805" s="20" t="s">
        <v>348</v>
      </c>
      <c r="D805" s="20" t="s">
        <v>156</v>
      </c>
      <c r="E805" s="20" t="s">
        <v>122</v>
      </c>
      <c r="I805" s="1" t="s">
        <v>1195</v>
      </c>
      <c r="J805" s="20" t="s">
        <v>336</v>
      </c>
      <c r="T805" s="117" t="s">
        <v>325</v>
      </c>
      <c r="U805" s="132" t="s">
        <v>250</v>
      </c>
      <c r="V805" s="38" t="s">
        <v>1000</v>
      </c>
      <c r="W805" s="133" t="s">
        <v>156</v>
      </c>
      <c r="X805" s="134" t="s">
        <v>122</v>
      </c>
      <c r="Y805" s="7"/>
      <c r="Z805" s="326" t="s">
        <v>7</v>
      </c>
    </row>
    <row r="806" spans="1:26" ht="15" customHeight="1" x14ac:dyDescent="0.2">
      <c r="A806" s="20" t="str">
        <f t="shared" si="12"/>
        <v>貨1メDHE</v>
      </c>
      <c r="B806" s="20" t="s">
        <v>349</v>
      </c>
      <c r="C806" s="20" t="s">
        <v>348</v>
      </c>
      <c r="D806" s="20" t="s">
        <v>156</v>
      </c>
      <c r="E806" t="s">
        <v>125</v>
      </c>
      <c r="I806" s="1" t="s">
        <v>1195</v>
      </c>
      <c r="J806" t="s">
        <v>337</v>
      </c>
      <c r="T806" s="117" t="s">
        <v>325</v>
      </c>
      <c r="U806" s="132" t="s">
        <v>250</v>
      </c>
      <c r="V806" s="132" t="s">
        <v>1000</v>
      </c>
      <c r="W806" s="133" t="s">
        <v>156</v>
      </c>
      <c r="X806" s="134" t="s">
        <v>125</v>
      </c>
      <c r="Y806" s="7"/>
      <c r="Z806" s="326" t="s">
        <v>7</v>
      </c>
    </row>
    <row r="807" spans="1:26" ht="15" customHeight="1" x14ac:dyDescent="0.2">
      <c r="A807" s="20" t="str">
        <f t="shared" si="12"/>
        <v>貨1メLHE</v>
      </c>
      <c r="B807" s="20" t="s">
        <v>349</v>
      </c>
      <c r="C807" s="20" t="s">
        <v>348</v>
      </c>
      <c r="D807" s="20" t="s">
        <v>394</v>
      </c>
      <c r="E807" s="20" t="s">
        <v>519</v>
      </c>
      <c r="I807" s="1" t="s">
        <v>1195</v>
      </c>
      <c r="J807"/>
      <c r="T807" s="117" t="s">
        <v>325</v>
      </c>
      <c r="U807" s="132" t="s">
        <v>250</v>
      </c>
      <c r="V807" s="132" t="s">
        <v>1000</v>
      </c>
      <c r="W807" s="133" t="s">
        <v>394</v>
      </c>
      <c r="X807" s="134" t="s">
        <v>519</v>
      </c>
      <c r="Y807" s="7"/>
      <c r="Z807" s="326" t="s">
        <v>7</v>
      </c>
    </row>
    <row r="808" spans="1:26" ht="15" customHeight="1" x14ac:dyDescent="0.2">
      <c r="A808" s="20" t="str">
        <f t="shared" si="12"/>
        <v>貨1メLGE</v>
      </c>
      <c r="B808" s="20" t="s">
        <v>349</v>
      </c>
      <c r="C808" s="20" t="s">
        <v>348</v>
      </c>
      <c r="D808" s="20" t="s">
        <v>394</v>
      </c>
      <c r="E808" s="20" t="s">
        <v>515</v>
      </c>
      <c r="I808" s="1" t="s">
        <v>1195</v>
      </c>
      <c r="J808" t="s">
        <v>1001</v>
      </c>
      <c r="T808" s="117" t="s">
        <v>325</v>
      </c>
      <c r="U808" s="132" t="s">
        <v>250</v>
      </c>
      <c r="V808" s="132" t="s">
        <v>1000</v>
      </c>
      <c r="W808" s="133" t="s">
        <v>394</v>
      </c>
      <c r="X808" s="134" t="s">
        <v>515</v>
      </c>
      <c r="Y808" s="7"/>
      <c r="Z808" s="326" t="s">
        <v>7</v>
      </c>
    </row>
    <row r="809" spans="1:26" ht="15" customHeight="1" x14ac:dyDescent="0.2">
      <c r="A809" s="20" t="str">
        <f t="shared" si="12"/>
        <v>貨1メMHE</v>
      </c>
      <c r="B809" s="20" t="s">
        <v>349</v>
      </c>
      <c r="C809" s="20" t="s">
        <v>348</v>
      </c>
      <c r="D809" s="20" t="s">
        <v>394</v>
      </c>
      <c r="E809" t="s">
        <v>555</v>
      </c>
      <c r="I809" s="1" t="s">
        <v>1195</v>
      </c>
      <c r="J809" t="s">
        <v>414</v>
      </c>
      <c r="T809" s="117" t="s">
        <v>325</v>
      </c>
      <c r="U809" s="132" t="s">
        <v>250</v>
      </c>
      <c r="V809" s="132" t="s">
        <v>1000</v>
      </c>
      <c r="W809" s="133" t="s">
        <v>394</v>
      </c>
      <c r="X809" s="134" t="s">
        <v>555</v>
      </c>
      <c r="Y809" s="7"/>
      <c r="Z809" s="326" t="s">
        <v>7</v>
      </c>
    </row>
    <row r="810" spans="1:26" ht="15" customHeight="1" x14ac:dyDescent="0.2">
      <c r="A810" s="20" t="str">
        <f t="shared" si="12"/>
        <v>貨1メMGE</v>
      </c>
      <c r="B810" s="20" t="s">
        <v>349</v>
      </c>
      <c r="C810" s="20" t="s">
        <v>348</v>
      </c>
      <c r="D810" s="20" t="s">
        <v>394</v>
      </c>
      <c r="E810" s="20" t="s">
        <v>551</v>
      </c>
      <c r="I810" s="1" t="s">
        <v>1195</v>
      </c>
      <c r="J810" t="s">
        <v>397</v>
      </c>
      <c r="T810" s="117" t="s">
        <v>325</v>
      </c>
      <c r="U810" s="132" t="s">
        <v>250</v>
      </c>
      <c r="V810" s="132" t="s">
        <v>1000</v>
      </c>
      <c r="W810" s="133" t="s">
        <v>394</v>
      </c>
      <c r="X810" s="134" t="s">
        <v>551</v>
      </c>
      <c r="Y810" s="7"/>
      <c r="Z810" s="326" t="s">
        <v>7</v>
      </c>
    </row>
    <row r="811" spans="1:26" ht="15" customHeight="1" x14ac:dyDescent="0.2">
      <c r="A811" s="20" t="str">
        <f t="shared" si="12"/>
        <v>貨1メRHE</v>
      </c>
      <c r="B811" s="20" t="s">
        <v>349</v>
      </c>
      <c r="C811" s="20" t="s">
        <v>348</v>
      </c>
      <c r="D811" s="20" t="s">
        <v>394</v>
      </c>
      <c r="E811" s="20" t="s">
        <v>603</v>
      </c>
      <c r="I811" s="1" t="s">
        <v>1195</v>
      </c>
      <c r="J811" t="s">
        <v>415</v>
      </c>
      <c r="T811" s="117" t="s">
        <v>325</v>
      </c>
      <c r="U811" s="132" t="s">
        <v>250</v>
      </c>
      <c r="V811" s="132" t="s">
        <v>1000</v>
      </c>
      <c r="W811" s="133" t="s">
        <v>394</v>
      </c>
      <c r="X811" s="134" t="s">
        <v>603</v>
      </c>
      <c r="Y811" s="7"/>
      <c r="Z811" s="326" t="s">
        <v>7</v>
      </c>
    </row>
    <row r="812" spans="1:26" ht="15" customHeight="1" x14ac:dyDescent="0.2">
      <c r="A812" s="20" t="str">
        <f t="shared" si="12"/>
        <v>貨1メRGE</v>
      </c>
      <c r="B812" s="20" t="s">
        <v>349</v>
      </c>
      <c r="C812" s="20" t="s">
        <v>348</v>
      </c>
      <c r="D812" s="20" t="s">
        <v>394</v>
      </c>
      <c r="E812" t="s">
        <v>599</v>
      </c>
      <c r="I812" s="1" t="s">
        <v>1195</v>
      </c>
      <c r="J812" t="s">
        <v>398</v>
      </c>
      <c r="T812" s="117" t="s">
        <v>325</v>
      </c>
      <c r="U812" s="132" t="s">
        <v>250</v>
      </c>
      <c r="V812" s="132" t="s">
        <v>1000</v>
      </c>
      <c r="W812" s="133" t="s">
        <v>394</v>
      </c>
      <c r="X812" s="134" t="s">
        <v>599</v>
      </c>
      <c r="Y812" s="7"/>
      <c r="Z812" s="326" t="s">
        <v>7</v>
      </c>
    </row>
    <row r="813" spans="1:26" ht="15" customHeight="1" x14ac:dyDescent="0.2">
      <c r="A813" s="20" t="str">
        <f t="shared" si="12"/>
        <v>貨1メQHE</v>
      </c>
      <c r="B813" s="20" t="s">
        <v>349</v>
      </c>
      <c r="C813" s="20" t="s">
        <v>348</v>
      </c>
      <c r="D813" t="s">
        <v>394</v>
      </c>
      <c r="E813" t="s">
        <v>291</v>
      </c>
      <c r="I813" s="1" t="s">
        <v>1195</v>
      </c>
      <c r="J813" s="20" t="s">
        <v>137</v>
      </c>
      <c r="T813" s="117" t="s">
        <v>325</v>
      </c>
      <c r="U813" s="132" t="s">
        <v>250</v>
      </c>
      <c r="V813" s="132" t="s">
        <v>1000</v>
      </c>
      <c r="W813" s="133" t="s">
        <v>394</v>
      </c>
      <c r="X813" s="134" t="s">
        <v>291</v>
      </c>
      <c r="Y813" s="7"/>
      <c r="Z813" s="326" t="s">
        <v>7</v>
      </c>
    </row>
    <row r="814" spans="1:26" ht="15" customHeight="1" x14ac:dyDescent="0.2">
      <c r="A814" s="20" t="str">
        <f t="shared" si="12"/>
        <v>貨1メQGE</v>
      </c>
      <c r="B814" s="20" t="s">
        <v>349</v>
      </c>
      <c r="C814" s="20" t="s">
        <v>348</v>
      </c>
      <c r="D814" t="s">
        <v>394</v>
      </c>
      <c r="E814" t="s">
        <v>287</v>
      </c>
      <c r="I814" s="1" t="s">
        <v>1195</v>
      </c>
      <c r="J814" t="s">
        <v>138</v>
      </c>
      <c r="T814" s="117" t="s">
        <v>325</v>
      </c>
      <c r="U814" s="132" t="s">
        <v>250</v>
      </c>
      <c r="V814" s="132" t="s">
        <v>1000</v>
      </c>
      <c r="W814" s="133" t="s">
        <v>394</v>
      </c>
      <c r="X814" s="134" t="s">
        <v>287</v>
      </c>
      <c r="Y814" s="7"/>
      <c r="Z814" s="326" t="s">
        <v>7</v>
      </c>
    </row>
    <row r="815" spans="1:26" ht="15" customHeight="1" x14ac:dyDescent="0.2">
      <c r="A815" s="20" t="str">
        <f t="shared" si="12"/>
        <v>貨1メ3HE</v>
      </c>
      <c r="B815" s="20" t="s">
        <v>349</v>
      </c>
      <c r="C815" s="20" t="s">
        <v>348</v>
      </c>
      <c r="D815" t="s">
        <v>1341</v>
      </c>
      <c r="E815" t="s">
        <v>1493</v>
      </c>
      <c r="I815" s="1" t="s">
        <v>1195</v>
      </c>
      <c r="J815"/>
      <c r="T815" s="117" t="s">
        <v>325</v>
      </c>
      <c r="U815" s="132" t="s">
        <v>250</v>
      </c>
      <c r="V815" s="132" t="s">
        <v>1000</v>
      </c>
      <c r="W815" s="133" t="s">
        <v>1013</v>
      </c>
      <c r="X815" s="134" t="s">
        <v>1201</v>
      </c>
      <c r="Y815" s="7"/>
      <c r="Z815" s="326" t="s">
        <v>7</v>
      </c>
    </row>
    <row r="816" spans="1:26" ht="15" customHeight="1" x14ac:dyDescent="0.2">
      <c r="A816" s="20" t="str">
        <f t="shared" si="12"/>
        <v>貨1メ3GE</v>
      </c>
      <c r="B816" s="20" t="s">
        <v>349</v>
      </c>
      <c r="C816" s="20" t="s">
        <v>348</v>
      </c>
      <c r="D816" t="s">
        <v>1341</v>
      </c>
      <c r="E816" t="s">
        <v>1494</v>
      </c>
      <c r="I816" s="1" t="s">
        <v>1195</v>
      </c>
      <c r="J816"/>
      <c r="T816" s="117" t="s">
        <v>325</v>
      </c>
      <c r="U816" s="132" t="s">
        <v>250</v>
      </c>
      <c r="V816" s="132" t="s">
        <v>1000</v>
      </c>
      <c r="W816" s="133" t="s">
        <v>1013</v>
      </c>
      <c r="X816" s="134" t="s">
        <v>1202</v>
      </c>
      <c r="Y816" s="7"/>
      <c r="Z816" s="326" t="s">
        <v>7</v>
      </c>
    </row>
    <row r="817" spans="1:26" ht="15" customHeight="1" x14ac:dyDescent="0.2">
      <c r="A817" s="20" t="str">
        <f t="shared" si="12"/>
        <v>貨1メ4HE</v>
      </c>
      <c r="B817" s="20" t="s">
        <v>349</v>
      </c>
      <c r="C817" s="20" t="s">
        <v>348</v>
      </c>
      <c r="D817" t="s">
        <v>1013</v>
      </c>
      <c r="E817" t="s">
        <v>1495</v>
      </c>
      <c r="I817" s="1" t="s">
        <v>1195</v>
      </c>
      <c r="J817"/>
      <c r="T817" s="117" t="s">
        <v>325</v>
      </c>
      <c r="U817" s="132" t="s">
        <v>250</v>
      </c>
      <c r="V817" s="132" t="s">
        <v>1000</v>
      </c>
      <c r="W817" s="133" t="s">
        <v>1013</v>
      </c>
      <c r="X817" s="134" t="s">
        <v>1203</v>
      </c>
      <c r="Y817" s="7"/>
      <c r="Z817" s="326" t="s">
        <v>7</v>
      </c>
    </row>
    <row r="818" spans="1:26" ht="15" customHeight="1" x14ac:dyDescent="0.2">
      <c r="A818" s="20" t="str">
        <f t="shared" si="12"/>
        <v>貨1メ4GE</v>
      </c>
      <c r="B818" s="20" t="s">
        <v>349</v>
      </c>
      <c r="C818" s="20" t="s">
        <v>348</v>
      </c>
      <c r="D818" t="s">
        <v>1013</v>
      </c>
      <c r="E818" t="s">
        <v>1496</v>
      </c>
      <c r="I818" s="1" t="s">
        <v>1195</v>
      </c>
      <c r="J818"/>
      <c r="T818" s="117" t="s">
        <v>325</v>
      </c>
      <c r="U818" s="132" t="s">
        <v>250</v>
      </c>
      <c r="V818" s="132" t="s">
        <v>1000</v>
      </c>
      <c r="W818" s="133" t="s">
        <v>1013</v>
      </c>
      <c r="X818" s="134" t="s">
        <v>1204</v>
      </c>
      <c r="Y818" s="7"/>
      <c r="Z818" s="326" t="s">
        <v>7</v>
      </c>
    </row>
    <row r="819" spans="1:26" ht="15" customHeight="1" x14ac:dyDescent="0.2">
      <c r="A819" s="20" t="str">
        <f t="shared" si="12"/>
        <v>貨1メ5HE</v>
      </c>
      <c r="B819" s="20" t="s">
        <v>349</v>
      </c>
      <c r="C819" s="20" t="s">
        <v>348</v>
      </c>
      <c r="D819" t="s">
        <v>1013</v>
      </c>
      <c r="E819" t="s">
        <v>1497</v>
      </c>
      <c r="I819" s="1" t="s">
        <v>1195</v>
      </c>
      <c r="J819"/>
      <c r="T819" s="117" t="s">
        <v>325</v>
      </c>
      <c r="U819" s="132" t="s">
        <v>250</v>
      </c>
      <c r="V819" s="132" t="s">
        <v>1000</v>
      </c>
      <c r="W819" s="133" t="s">
        <v>1013</v>
      </c>
      <c r="X819" s="134" t="s">
        <v>1205</v>
      </c>
      <c r="Y819" s="7"/>
      <c r="Z819" s="326" t="s">
        <v>7</v>
      </c>
    </row>
    <row r="820" spans="1:26" ht="15" customHeight="1" x14ac:dyDescent="0.2">
      <c r="A820" s="20" t="str">
        <f t="shared" si="12"/>
        <v>貨1メ5GE</v>
      </c>
      <c r="B820" s="20" t="s">
        <v>349</v>
      </c>
      <c r="C820" s="20" t="s">
        <v>348</v>
      </c>
      <c r="D820" t="s">
        <v>1013</v>
      </c>
      <c r="E820" t="s">
        <v>1498</v>
      </c>
      <c r="I820" s="1" t="s">
        <v>1195</v>
      </c>
      <c r="J820"/>
      <c r="T820" s="117" t="s">
        <v>325</v>
      </c>
      <c r="U820" s="132" t="s">
        <v>250</v>
      </c>
      <c r="V820" s="132" t="s">
        <v>1000</v>
      </c>
      <c r="W820" s="133" t="s">
        <v>1013</v>
      </c>
      <c r="X820" s="134" t="s">
        <v>1206</v>
      </c>
      <c r="Y820" s="7"/>
      <c r="Z820" s="326" t="s">
        <v>7</v>
      </c>
    </row>
    <row r="821" spans="1:26" ht="15" customHeight="1" x14ac:dyDescent="0.2">
      <c r="A821" s="20" t="str">
        <f t="shared" si="12"/>
        <v>貨1メ6HE</v>
      </c>
      <c r="B821" s="20" t="s">
        <v>349</v>
      </c>
      <c r="C821" s="20" t="s">
        <v>348</v>
      </c>
      <c r="D821" t="s">
        <v>1013</v>
      </c>
      <c r="E821" t="s">
        <v>1499</v>
      </c>
      <c r="I821" s="1" t="s">
        <v>1195</v>
      </c>
      <c r="J821"/>
      <c r="T821" s="117" t="s">
        <v>325</v>
      </c>
      <c r="U821" s="132" t="s">
        <v>250</v>
      </c>
      <c r="V821" s="132" t="s">
        <v>1000</v>
      </c>
      <c r="W821" s="133" t="s">
        <v>1013</v>
      </c>
      <c r="X821" s="134" t="s">
        <v>1207</v>
      </c>
      <c r="Y821" s="7"/>
      <c r="Z821" s="326" t="s">
        <v>7</v>
      </c>
    </row>
    <row r="822" spans="1:26" ht="15" customHeight="1" x14ac:dyDescent="0.2">
      <c r="A822" s="20" t="str">
        <f t="shared" si="12"/>
        <v>貨1メ6GE</v>
      </c>
      <c r="B822" s="20" t="s">
        <v>349</v>
      </c>
      <c r="C822" s="20" t="s">
        <v>348</v>
      </c>
      <c r="D822" t="s">
        <v>1013</v>
      </c>
      <c r="E822" t="s">
        <v>1500</v>
      </c>
      <c r="I822" s="1" t="s">
        <v>1195</v>
      </c>
      <c r="J822"/>
      <c r="T822" s="117" t="s">
        <v>325</v>
      </c>
      <c r="U822" s="132" t="s">
        <v>250</v>
      </c>
      <c r="V822" s="132" t="s">
        <v>1000</v>
      </c>
      <c r="W822" s="133" t="s">
        <v>1013</v>
      </c>
      <c r="X822" s="134" t="s">
        <v>1208</v>
      </c>
      <c r="Y822" s="7"/>
      <c r="Z822" s="326" t="s">
        <v>7</v>
      </c>
    </row>
    <row r="823" spans="1:26" ht="15" customHeight="1" x14ac:dyDescent="0.2">
      <c r="A823" s="20" t="str">
        <f t="shared" si="12"/>
        <v>貨2メTQ</v>
      </c>
      <c r="B823" s="20" t="s">
        <v>351</v>
      </c>
      <c r="C823" s="20" t="s">
        <v>350</v>
      </c>
      <c r="D823" t="s">
        <v>747</v>
      </c>
      <c r="E823" t="s">
        <v>808</v>
      </c>
      <c r="I823" s="1" t="s">
        <v>1195</v>
      </c>
      <c r="J823" t="s">
        <v>1196</v>
      </c>
      <c r="T823" s="117" t="s">
        <v>325</v>
      </c>
      <c r="U823" s="132" t="s">
        <v>250</v>
      </c>
      <c r="V823" s="132" t="s">
        <v>1028</v>
      </c>
      <c r="W823" s="133" t="s">
        <v>747</v>
      </c>
      <c r="X823" s="134" t="s">
        <v>808</v>
      </c>
      <c r="Y823" s="7"/>
      <c r="Z823" s="326" t="s">
        <v>7</v>
      </c>
    </row>
    <row r="824" spans="1:26" ht="15" customHeight="1" x14ac:dyDescent="0.2">
      <c r="A824" s="20" t="str">
        <f t="shared" si="12"/>
        <v>貨2メLQ</v>
      </c>
      <c r="B824" s="20" t="s">
        <v>351</v>
      </c>
      <c r="C824" s="20" t="s">
        <v>350</v>
      </c>
      <c r="D824" t="s">
        <v>747</v>
      </c>
      <c r="E824" t="s">
        <v>800</v>
      </c>
      <c r="I824" s="1" t="s">
        <v>1195</v>
      </c>
      <c r="J824" t="s">
        <v>1197</v>
      </c>
      <c r="T824" s="117" t="s">
        <v>325</v>
      </c>
      <c r="U824" s="132" t="s">
        <v>250</v>
      </c>
      <c r="V824" s="132" t="s">
        <v>1028</v>
      </c>
      <c r="W824" s="133" t="s">
        <v>747</v>
      </c>
      <c r="X824" s="134" t="s">
        <v>800</v>
      </c>
      <c r="Y824" s="7"/>
      <c r="Z824" s="326" t="s">
        <v>7</v>
      </c>
    </row>
    <row r="825" spans="1:26" ht="15" customHeight="1" x14ac:dyDescent="0.2">
      <c r="A825" s="20" t="str">
        <f t="shared" si="12"/>
        <v>貨2メUQ</v>
      </c>
      <c r="B825" s="20" t="s">
        <v>351</v>
      </c>
      <c r="C825" s="20" t="s">
        <v>350</v>
      </c>
      <c r="D825" t="s">
        <v>747</v>
      </c>
      <c r="E825" t="s">
        <v>815</v>
      </c>
      <c r="I825" s="1" t="s">
        <v>1195</v>
      </c>
      <c r="J825" t="s">
        <v>1198</v>
      </c>
      <c r="T825" s="117" t="s">
        <v>325</v>
      </c>
      <c r="U825" s="132" t="s">
        <v>250</v>
      </c>
      <c r="V825" s="132" t="s">
        <v>1028</v>
      </c>
      <c r="W825" s="133" t="s">
        <v>747</v>
      </c>
      <c r="X825" s="134" t="s">
        <v>815</v>
      </c>
      <c r="Y825" s="7"/>
      <c r="Z825" s="326" t="s">
        <v>7</v>
      </c>
    </row>
    <row r="826" spans="1:26" ht="15" customHeight="1" x14ac:dyDescent="0.2">
      <c r="A826" s="20" t="str">
        <f t="shared" si="12"/>
        <v>貨2メAHF</v>
      </c>
      <c r="B826" s="20" t="s">
        <v>351</v>
      </c>
      <c r="C826" s="20" t="s">
        <v>350</v>
      </c>
      <c r="D826" t="s">
        <v>156</v>
      </c>
      <c r="E826" t="s">
        <v>693</v>
      </c>
      <c r="I826" s="1" t="s">
        <v>1195</v>
      </c>
      <c r="J826" t="s">
        <v>250</v>
      </c>
      <c r="T826" s="117" t="s">
        <v>325</v>
      </c>
      <c r="U826" s="132" t="s">
        <v>250</v>
      </c>
      <c r="V826" s="132" t="s">
        <v>1028</v>
      </c>
      <c r="W826" s="133" t="s">
        <v>156</v>
      </c>
      <c r="X826" s="134" t="s">
        <v>693</v>
      </c>
      <c r="Y826" s="7"/>
      <c r="Z826" s="326" t="s">
        <v>7</v>
      </c>
    </row>
    <row r="827" spans="1:26" ht="15" customHeight="1" x14ac:dyDescent="0.2">
      <c r="A827" s="20" t="str">
        <f t="shared" si="12"/>
        <v>貨2メAGF</v>
      </c>
      <c r="B827" s="20" t="s">
        <v>351</v>
      </c>
      <c r="C827" s="20" t="s">
        <v>350</v>
      </c>
      <c r="D827" t="s">
        <v>156</v>
      </c>
      <c r="E827" t="s">
        <v>694</v>
      </c>
      <c r="I827" s="1" t="s">
        <v>1195</v>
      </c>
      <c r="J827" t="s">
        <v>1199</v>
      </c>
      <c r="T827" s="117" t="s">
        <v>325</v>
      </c>
      <c r="U827" s="132" t="s">
        <v>250</v>
      </c>
      <c r="V827" s="132" t="s">
        <v>1028</v>
      </c>
      <c r="W827" s="133" t="s">
        <v>156</v>
      </c>
      <c r="X827" s="134" t="s">
        <v>694</v>
      </c>
      <c r="Y827" s="7"/>
      <c r="Z827" s="326" t="s">
        <v>7</v>
      </c>
    </row>
    <row r="828" spans="1:26" ht="15" customHeight="1" x14ac:dyDescent="0.2">
      <c r="A828" s="20" t="str">
        <f t="shared" si="12"/>
        <v>貨2メCGF</v>
      </c>
      <c r="B828" s="20" t="s">
        <v>351</v>
      </c>
      <c r="C828" s="20" t="s">
        <v>350</v>
      </c>
      <c r="D828" s="20" t="s">
        <v>156</v>
      </c>
      <c r="E828" s="20" t="s">
        <v>88</v>
      </c>
      <c r="I828" s="1" t="s">
        <v>1195</v>
      </c>
      <c r="J828" s="20" t="s">
        <v>146</v>
      </c>
      <c r="T828" s="117" t="s">
        <v>325</v>
      </c>
      <c r="U828" s="132" t="s">
        <v>250</v>
      </c>
      <c r="V828" s="132" t="s">
        <v>1028</v>
      </c>
      <c r="W828" s="133" t="s">
        <v>156</v>
      </c>
      <c r="X828" s="134" t="s">
        <v>88</v>
      </c>
      <c r="Y828" s="7"/>
      <c r="Z828" s="326" t="s">
        <v>7</v>
      </c>
    </row>
    <row r="829" spans="1:26" ht="15" customHeight="1" x14ac:dyDescent="0.2">
      <c r="A829" s="20" t="str">
        <f t="shared" si="12"/>
        <v>貨2メCHF</v>
      </c>
      <c r="B829" s="20" t="s">
        <v>351</v>
      </c>
      <c r="C829" s="20" t="s">
        <v>350</v>
      </c>
      <c r="D829" s="20" t="s">
        <v>156</v>
      </c>
      <c r="E829" s="20" t="s">
        <v>91</v>
      </c>
      <c r="I829" s="1" t="s">
        <v>1195</v>
      </c>
      <c r="J829" s="20" t="s">
        <v>145</v>
      </c>
      <c r="T829" s="117" t="s">
        <v>325</v>
      </c>
      <c r="U829" s="132" t="s">
        <v>250</v>
      </c>
      <c r="V829" s="132" t="s">
        <v>1028</v>
      </c>
      <c r="W829" s="133" t="s">
        <v>156</v>
      </c>
      <c r="X829" s="138" t="s">
        <v>91</v>
      </c>
      <c r="Y829" s="7"/>
      <c r="Z829" s="326" t="s">
        <v>7</v>
      </c>
    </row>
    <row r="830" spans="1:26" ht="15" customHeight="1" x14ac:dyDescent="0.2">
      <c r="A830" s="20" t="str">
        <f t="shared" si="12"/>
        <v>貨2メDGF</v>
      </c>
      <c r="B830" s="20" t="s">
        <v>351</v>
      </c>
      <c r="C830" s="20" t="s">
        <v>350</v>
      </c>
      <c r="D830" s="20" t="s">
        <v>156</v>
      </c>
      <c r="E830" s="20" t="s">
        <v>123</v>
      </c>
      <c r="I830" s="1" t="s">
        <v>1195</v>
      </c>
      <c r="J830" s="20" t="s">
        <v>336</v>
      </c>
      <c r="T830" s="117" t="s">
        <v>325</v>
      </c>
      <c r="U830" s="132" t="s">
        <v>250</v>
      </c>
      <c r="V830" s="132" t="s">
        <v>1028</v>
      </c>
      <c r="W830" s="133" t="s">
        <v>156</v>
      </c>
      <c r="X830" s="134" t="s">
        <v>123</v>
      </c>
      <c r="Y830" s="7"/>
      <c r="Z830" s="326" t="s">
        <v>7</v>
      </c>
    </row>
    <row r="831" spans="1:26" ht="15" customHeight="1" x14ac:dyDescent="0.2">
      <c r="A831" s="20" t="str">
        <f t="shared" si="12"/>
        <v>貨2メDHF</v>
      </c>
      <c r="B831" s="20" t="s">
        <v>351</v>
      </c>
      <c r="C831" s="20" t="s">
        <v>350</v>
      </c>
      <c r="D831" s="20" t="s">
        <v>156</v>
      </c>
      <c r="E831" s="20" t="s">
        <v>126</v>
      </c>
      <c r="I831" s="1" t="s">
        <v>1195</v>
      </c>
      <c r="J831" s="20" t="s">
        <v>337</v>
      </c>
      <c r="T831" s="117" t="s">
        <v>325</v>
      </c>
      <c r="U831" s="132" t="s">
        <v>250</v>
      </c>
      <c r="V831" s="132" t="s">
        <v>1028</v>
      </c>
      <c r="W831" s="133" t="s">
        <v>156</v>
      </c>
      <c r="X831" s="134" t="s">
        <v>126</v>
      </c>
      <c r="Y831" s="7"/>
      <c r="Z831" s="326" t="s">
        <v>7</v>
      </c>
    </row>
    <row r="832" spans="1:26" ht="15" customHeight="1" x14ac:dyDescent="0.2">
      <c r="A832" s="20" t="str">
        <f t="shared" si="12"/>
        <v>貨2メLHF</v>
      </c>
      <c r="B832" s="20" t="s">
        <v>351</v>
      </c>
      <c r="C832" s="20" t="s">
        <v>350</v>
      </c>
      <c r="D832" s="20" t="s">
        <v>394</v>
      </c>
      <c r="E832" s="20" t="s">
        <v>520</v>
      </c>
      <c r="I832" s="1" t="s">
        <v>1195</v>
      </c>
      <c r="T832" s="117" t="s">
        <v>325</v>
      </c>
      <c r="U832" s="132" t="s">
        <v>250</v>
      </c>
      <c r="V832" s="132" t="s">
        <v>1028</v>
      </c>
      <c r="W832" s="133" t="s">
        <v>394</v>
      </c>
      <c r="X832" s="134" t="s">
        <v>520</v>
      </c>
      <c r="Y832" s="7"/>
      <c r="Z832" s="326" t="s">
        <v>7</v>
      </c>
    </row>
    <row r="833" spans="1:26" ht="15" customHeight="1" x14ac:dyDescent="0.2">
      <c r="A833" s="20" t="str">
        <f t="shared" si="12"/>
        <v>貨2メLGF</v>
      </c>
      <c r="B833" s="20" t="s">
        <v>351</v>
      </c>
      <c r="C833" s="20" t="s">
        <v>350</v>
      </c>
      <c r="D833" s="20" t="s">
        <v>394</v>
      </c>
      <c r="E833" s="20" t="s">
        <v>516</v>
      </c>
      <c r="I833" s="1" t="s">
        <v>1195</v>
      </c>
      <c r="J833" s="20" t="s">
        <v>1001</v>
      </c>
      <c r="T833" s="117" t="s">
        <v>325</v>
      </c>
      <c r="U833" s="132" t="s">
        <v>250</v>
      </c>
      <c r="V833" s="132" t="s">
        <v>1028</v>
      </c>
      <c r="W833" s="133" t="s">
        <v>394</v>
      </c>
      <c r="X833" s="134" t="s">
        <v>516</v>
      </c>
      <c r="Y833" s="7"/>
      <c r="Z833" s="326" t="s">
        <v>7</v>
      </c>
    </row>
    <row r="834" spans="1:26" ht="15" customHeight="1" x14ac:dyDescent="0.2">
      <c r="A834" s="20" t="str">
        <f t="shared" si="12"/>
        <v>貨2メMHF</v>
      </c>
      <c r="B834" s="20" t="s">
        <v>351</v>
      </c>
      <c r="C834" s="20" t="s">
        <v>350</v>
      </c>
      <c r="D834" s="20" t="s">
        <v>394</v>
      </c>
      <c r="E834" s="20" t="s">
        <v>556</v>
      </c>
      <c r="I834" s="1" t="s">
        <v>1195</v>
      </c>
      <c r="J834" s="20" t="s">
        <v>414</v>
      </c>
      <c r="T834" s="117" t="s">
        <v>325</v>
      </c>
      <c r="U834" s="132" t="s">
        <v>250</v>
      </c>
      <c r="V834" s="132" t="s">
        <v>1028</v>
      </c>
      <c r="W834" s="133" t="s">
        <v>394</v>
      </c>
      <c r="X834" s="134" t="s">
        <v>556</v>
      </c>
      <c r="Y834" s="7"/>
      <c r="Z834" s="326" t="s">
        <v>7</v>
      </c>
    </row>
    <row r="835" spans="1:26" ht="15" customHeight="1" x14ac:dyDescent="0.2">
      <c r="A835" s="20" t="str">
        <f t="shared" si="12"/>
        <v>貨2メMGF</v>
      </c>
      <c r="B835" s="20" t="s">
        <v>351</v>
      </c>
      <c r="C835" s="20" t="s">
        <v>350</v>
      </c>
      <c r="D835" s="20" t="s">
        <v>394</v>
      </c>
      <c r="E835" s="20" t="s">
        <v>552</v>
      </c>
      <c r="I835" s="1" t="s">
        <v>1195</v>
      </c>
      <c r="J835" s="20" t="s">
        <v>397</v>
      </c>
      <c r="T835" s="117" t="s">
        <v>325</v>
      </c>
      <c r="U835" s="132" t="s">
        <v>250</v>
      </c>
      <c r="V835" s="132" t="s">
        <v>1028</v>
      </c>
      <c r="W835" s="133" t="s">
        <v>394</v>
      </c>
      <c r="X835" s="134" t="s">
        <v>552</v>
      </c>
      <c r="Y835" s="7"/>
      <c r="Z835" s="326" t="s">
        <v>7</v>
      </c>
    </row>
    <row r="836" spans="1:26" ht="15" customHeight="1" x14ac:dyDescent="0.2">
      <c r="A836" s="20" t="str">
        <f t="shared" si="12"/>
        <v>貨2メRHF</v>
      </c>
      <c r="B836" s="20" t="s">
        <v>351</v>
      </c>
      <c r="C836" s="20" t="s">
        <v>350</v>
      </c>
      <c r="D836" s="20" t="s">
        <v>394</v>
      </c>
      <c r="E836" s="20" t="s">
        <v>604</v>
      </c>
      <c r="I836" s="1" t="s">
        <v>1195</v>
      </c>
      <c r="J836" s="20" t="s">
        <v>415</v>
      </c>
      <c r="T836" s="117" t="s">
        <v>325</v>
      </c>
      <c r="U836" s="132" t="s">
        <v>250</v>
      </c>
      <c r="V836" s="132" t="s">
        <v>1028</v>
      </c>
      <c r="W836" s="133" t="s">
        <v>394</v>
      </c>
      <c r="X836" s="134" t="s">
        <v>604</v>
      </c>
      <c r="Y836" s="7"/>
      <c r="Z836" s="326" t="s">
        <v>7</v>
      </c>
    </row>
    <row r="837" spans="1:26" ht="15" customHeight="1" x14ac:dyDescent="0.2">
      <c r="A837" s="20" t="str">
        <f t="shared" ref="A837:A900" si="13">CONCATENATE(C837,E837)</f>
        <v>貨2メRGF</v>
      </c>
      <c r="B837" s="20" t="s">
        <v>351</v>
      </c>
      <c r="C837" s="20" t="s">
        <v>350</v>
      </c>
      <c r="D837" s="20" t="s">
        <v>394</v>
      </c>
      <c r="E837" s="20" t="s">
        <v>600</v>
      </c>
      <c r="I837" s="1" t="s">
        <v>1195</v>
      </c>
      <c r="J837" s="20" t="s">
        <v>398</v>
      </c>
      <c r="T837" s="117" t="s">
        <v>325</v>
      </c>
      <c r="U837" s="132" t="s">
        <v>250</v>
      </c>
      <c r="V837" s="132" t="s">
        <v>1028</v>
      </c>
      <c r="W837" s="133" t="s">
        <v>394</v>
      </c>
      <c r="X837" s="134" t="s">
        <v>600</v>
      </c>
      <c r="Y837" s="7"/>
      <c r="Z837" s="326" t="s">
        <v>7</v>
      </c>
    </row>
    <row r="838" spans="1:26" ht="15" customHeight="1" x14ac:dyDescent="0.2">
      <c r="A838" s="20" t="str">
        <f t="shared" si="13"/>
        <v>貨2メQHF</v>
      </c>
      <c r="B838" s="20" t="s">
        <v>351</v>
      </c>
      <c r="C838" s="20" t="s">
        <v>350</v>
      </c>
      <c r="D838" s="20" t="s">
        <v>394</v>
      </c>
      <c r="E838" s="20" t="s">
        <v>292</v>
      </c>
      <c r="I838" s="1" t="s">
        <v>1195</v>
      </c>
      <c r="J838" s="20" t="s">
        <v>137</v>
      </c>
      <c r="T838" s="117" t="s">
        <v>325</v>
      </c>
      <c r="U838" s="132" t="s">
        <v>250</v>
      </c>
      <c r="V838" s="132" t="s">
        <v>1028</v>
      </c>
      <c r="W838" s="133" t="s">
        <v>394</v>
      </c>
      <c r="X838" s="134" t="s">
        <v>292</v>
      </c>
      <c r="Y838" s="7"/>
      <c r="Z838" s="326" t="s">
        <v>7</v>
      </c>
    </row>
    <row r="839" spans="1:26" ht="15" customHeight="1" x14ac:dyDescent="0.2">
      <c r="A839" s="20" t="str">
        <f t="shared" si="13"/>
        <v>貨2メQGF</v>
      </c>
      <c r="B839" s="20" t="s">
        <v>351</v>
      </c>
      <c r="C839" s="20" t="s">
        <v>350</v>
      </c>
      <c r="D839" s="20" t="s">
        <v>394</v>
      </c>
      <c r="E839" s="20" t="s">
        <v>288</v>
      </c>
      <c r="I839" s="1" t="s">
        <v>1195</v>
      </c>
      <c r="J839" s="20" t="s">
        <v>138</v>
      </c>
      <c r="T839" s="117" t="s">
        <v>325</v>
      </c>
      <c r="U839" s="132" t="s">
        <v>250</v>
      </c>
      <c r="V839" s="132" t="s">
        <v>1028</v>
      </c>
      <c r="W839" s="133" t="s">
        <v>394</v>
      </c>
      <c r="X839" s="134" t="s">
        <v>288</v>
      </c>
      <c r="Y839" s="7"/>
      <c r="Z839" s="326" t="s">
        <v>7</v>
      </c>
    </row>
    <row r="840" spans="1:26" ht="15" customHeight="1" x14ac:dyDescent="0.2">
      <c r="A840" s="20" t="str">
        <f t="shared" si="13"/>
        <v>貨2メ3HF</v>
      </c>
      <c r="B840" s="20" t="s">
        <v>351</v>
      </c>
      <c r="C840" s="20" t="s">
        <v>350</v>
      </c>
      <c r="D840" t="s">
        <v>1475</v>
      </c>
      <c r="E840" t="s">
        <v>1501</v>
      </c>
      <c r="I840" s="1" t="s">
        <v>1195</v>
      </c>
      <c r="T840" s="117" t="s">
        <v>325</v>
      </c>
      <c r="U840" s="132" t="s">
        <v>250</v>
      </c>
      <c r="V840" s="132" t="s">
        <v>1028</v>
      </c>
      <c r="W840" s="133" t="s">
        <v>1013</v>
      </c>
      <c r="X840" s="134" t="s">
        <v>1209</v>
      </c>
      <c r="Y840" s="7"/>
      <c r="Z840" s="326" t="s">
        <v>7</v>
      </c>
    </row>
    <row r="841" spans="1:26" ht="15" customHeight="1" x14ac:dyDescent="0.2">
      <c r="A841" s="20" t="str">
        <f t="shared" si="13"/>
        <v>貨2メ3GF</v>
      </c>
      <c r="B841" s="20" t="s">
        <v>351</v>
      </c>
      <c r="C841" s="20" t="s">
        <v>350</v>
      </c>
      <c r="D841" t="s">
        <v>1475</v>
      </c>
      <c r="E841" t="s">
        <v>1502</v>
      </c>
      <c r="I841" s="1" t="s">
        <v>1195</v>
      </c>
      <c r="T841" s="117" t="s">
        <v>325</v>
      </c>
      <c r="U841" s="132" t="s">
        <v>250</v>
      </c>
      <c r="V841" s="132" t="s">
        <v>1028</v>
      </c>
      <c r="W841" s="133" t="s">
        <v>1013</v>
      </c>
      <c r="X841" s="134" t="s">
        <v>1210</v>
      </c>
      <c r="Y841" s="7"/>
      <c r="Z841" s="326" t="s">
        <v>7</v>
      </c>
    </row>
    <row r="842" spans="1:26" ht="15" customHeight="1" x14ac:dyDescent="0.2">
      <c r="A842" s="20" t="str">
        <f t="shared" si="13"/>
        <v>貨2メ4HF</v>
      </c>
      <c r="B842" s="20" t="s">
        <v>351</v>
      </c>
      <c r="C842" s="20" t="s">
        <v>350</v>
      </c>
      <c r="D842" t="s">
        <v>1016</v>
      </c>
      <c r="E842" t="s">
        <v>1503</v>
      </c>
      <c r="I842" s="1" t="s">
        <v>1195</v>
      </c>
      <c r="T842" s="117" t="s">
        <v>325</v>
      </c>
      <c r="U842" s="132" t="s">
        <v>250</v>
      </c>
      <c r="V842" s="132" t="s">
        <v>1028</v>
      </c>
      <c r="W842" s="133" t="s">
        <v>1013</v>
      </c>
      <c r="X842" s="134" t="s">
        <v>1211</v>
      </c>
      <c r="Y842" s="7"/>
      <c r="Z842" s="326" t="s">
        <v>7</v>
      </c>
    </row>
    <row r="843" spans="1:26" ht="15" customHeight="1" x14ac:dyDescent="0.2">
      <c r="A843" s="20" t="str">
        <f t="shared" si="13"/>
        <v>貨2メ4GF</v>
      </c>
      <c r="B843" s="20" t="s">
        <v>351</v>
      </c>
      <c r="C843" s="20" t="s">
        <v>350</v>
      </c>
      <c r="D843" t="s">
        <v>1016</v>
      </c>
      <c r="E843" t="s">
        <v>1504</v>
      </c>
      <c r="I843" s="1" t="s">
        <v>1195</v>
      </c>
      <c r="T843" s="117" t="s">
        <v>325</v>
      </c>
      <c r="U843" s="132" t="s">
        <v>250</v>
      </c>
      <c r="V843" s="132" t="s">
        <v>1028</v>
      </c>
      <c r="W843" s="133" t="s">
        <v>1013</v>
      </c>
      <c r="X843" s="134" t="s">
        <v>1212</v>
      </c>
      <c r="Y843" s="7"/>
      <c r="Z843" s="326" t="s">
        <v>7</v>
      </c>
    </row>
    <row r="844" spans="1:26" ht="15" customHeight="1" x14ac:dyDescent="0.2">
      <c r="A844" s="20" t="str">
        <f t="shared" si="13"/>
        <v>貨2メ5HF</v>
      </c>
      <c r="B844" s="20" t="s">
        <v>351</v>
      </c>
      <c r="C844" s="20" t="s">
        <v>350</v>
      </c>
      <c r="D844" t="s">
        <v>1016</v>
      </c>
      <c r="E844" t="s">
        <v>1505</v>
      </c>
      <c r="I844" s="1" t="s">
        <v>1195</v>
      </c>
      <c r="T844" s="117" t="s">
        <v>325</v>
      </c>
      <c r="U844" s="132" t="s">
        <v>250</v>
      </c>
      <c r="V844" s="132" t="s">
        <v>1028</v>
      </c>
      <c r="W844" s="133" t="s">
        <v>1013</v>
      </c>
      <c r="X844" s="134" t="s">
        <v>1213</v>
      </c>
      <c r="Y844" s="7"/>
      <c r="Z844" s="326" t="s">
        <v>7</v>
      </c>
    </row>
    <row r="845" spans="1:26" ht="15" customHeight="1" x14ac:dyDescent="0.2">
      <c r="A845" s="20" t="str">
        <f t="shared" si="13"/>
        <v>貨2メ5GF</v>
      </c>
      <c r="B845" s="20" t="s">
        <v>351</v>
      </c>
      <c r="C845" s="20" t="s">
        <v>350</v>
      </c>
      <c r="D845" t="s">
        <v>1016</v>
      </c>
      <c r="E845" t="s">
        <v>1506</v>
      </c>
      <c r="I845" s="1" t="s">
        <v>1195</v>
      </c>
      <c r="T845" s="117" t="s">
        <v>325</v>
      </c>
      <c r="U845" s="132" t="s">
        <v>250</v>
      </c>
      <c r="V845" s="132" t="s">
        <v>1028</v>
      </c>
      <c r="W845" s="133" t="s">
        <v>1013</v>
      </c>
      <c r="X845" s="134" t="s">
        <v>1214</v>
      </c>
      <c r="Y845" s="7"/>
      <c r="Z845" s="326" t="s">
        <v>7</v>
      </c>
    </row>
    <row r="846" spans="1:26" ht="15" customHeight="1" x14ac:dyDescent="0.2">
      <c r="A846" s="20" t="str">
        <f t="shared" si="13"/>
        <v>貨2メ6HF</v>
      </c>
      <c r="B846" s="20" t="s">
        <v>351</v>
      </c>
      <c r="C846" s="20" t="s">
        <v>350</v>
      </c>
      <c r="D846" t="s">
        <v>1016</v>
      </c>
      <c r="E846" t="s">
        <v>1507</v>
      </c>
      <c r="I846" s="1" t="s">
        <v>1195</v>
      </c>
      <c r="T846" s="117" t="s">
        <v>325</v>
      </c>
      <c r="U846" s="132" t="s">
        <v>250</v>
      </c>
      <c r="V846" s="132" t="s">
        <v>1028</v>
      </c>
      <c r="W846" s="133" t="s">
        <v>1013</v>
      </c>
      <c r="X846" s="134" t="s">
        <v>1215</v>
      </c>
      <c r="Y846" s="7"/>
      <c r="Z846" s="326" t="s">
        <v>7</v>
      </c>
    </row>
    <row r="847" spans="1:26" ht="15" customHeight="1" x14ac:dyDescent="0.2">
      <c r="A847" s="20" t="str">
        <f t="shared" si="13"/>
        <v>貨2メ6GF</v>
      </c>
      <c r="B847" s="20" t="s">
        <v>351</v>
      </c>
      <c r="C847" s="20" t="s">
        <v>350</v>
      </c>
      <c r="D847" t="s">
        <v>1016</v>
      </c>
      <c r="E847" t="s">
        <v>1508</v>
      </c>
      <c r="I847" s="1" t="s">
        <v>1195</v>
      </c>
      <c r="T847" s="117" t="s">
        <v>325</v>
      </c>
      <c r="U847" s="132" t="s">
        <v>250</v>
      </c>
      <c r="V847" s="132" t="s">
        <v>1028</v>
      </c>
      <c r="W847" s="133" t="s">
        <v>1013</v>
      </c>
      <c r="X847" s="134" t="s">
        <v>1216</v>
      </c>
      <c r="Y847" s="7"/>
      <c r="Z847" s="326" t="s">
        <v>7</v>
      </c>
    </row>
    <row r="848" spans="1:26" ht="15" customHeight="1" x14ac:dyDescent="0.2">
      <c r="A848" s="20" t="str">
        <f t="shared" si="13"/>
        <v>貨3メTQ</v>
      </c>
      <c r="B848" s="20" t="s">
        <v>353</v>
      </c>
      <c r="C848" s="20" t="s">
        <v>352</v>
      </c>
      <c r="D848" s="20" t="s">
        <v>747</v>
      </c>
      <c r="E848" s="20" t="s">
        <v>808</v>
      </c>
      <c r="I848" s="1" t="s">
        <v>1195</v>
      </c>
      <c r="J848" s="20" t="s">
        <v>1196</v>
      </c>
      <c r="T848" s="117" t="s">
        <v>325</v>
      </c>
      <c r="U848" s="132" t="s">
        <v>250</v>
      </c>
      <c r="V848" s="132" t="s">
        <v>1054</v>
      </c>
      <c r="W848" s="133" t="s">
        <v>747</v>
      </c>
      <c r="X848" s="134" t="s">
        <v>808</v>
      </c>
      <c r="Y848" s="7"/>
      <c r="Z848" s="326" t="s">
        <v>7</v>
      </c>
    </row>
    <row r="849" spans="1:26" ht="15" customHeight="1" x14ac:dyDescent="0.2">
      <c r="A849" s="20" t="str">
        <f t="shared" si="13"/>
        <v>貨3メLQ</v>
      </c>
      <c r="B849" s="20" t="s">
        <v>353</v>
      </c>
      <c r="C849" s="20" t="s">
        <v>352</v>
      </c>
      <c r="D849" s="20" t="s">
        <v>747</v>
      </c>
      <c r="E849" s="20" t="s">
        <v>800</v>
      </c>
      <c r="I849" s="1" t="s">
        <v>1195</v>
      </c>
      <c r="J849" s="20" t="s">
        <v>1197</v>
      </c>
      <c r="T849" s="117" t="s">
        <v>325</v>
      </c>
      <c r="U849" s="132" t="s">
        <v>250</v>
      </c>
      <c r="V849" s="132" t="s">
        <v>1054</v>
      </c>
      <c r="W849" s="133" t="s">
        <v>747</v>
      </c>
      <c r="X849" s="134" t="s">
        <v>800</v>
      </c>
      <c r="Y849" s="7"/>
      <c r="Z849" s="326" t="s">
        <v>7</v>
      </c>
    </row>
    <row r="850" spans="1:26" ht="15" customHeight="1" x14ac:dyDescent="0.2">
      <c r="A850" s="20" t="str">
        <f t="shared" si="13"/>
        <v>貨3メUQ</v>
      </c>
      <c r="B850" s="20" t="s">
        <v>353</v>
      </c>
      <c r="C850" s="20" t="s">
        <v>352</v>
      </c>
      <c r="D850" s="20" t="s">
        <v>747</v>
      </c>
      <c r="E850" s="20" t="s">
        <v>815</v>
      </c>
      <c r="I850" s="1" t="s">
        <v>1195</v>
      </c>
      <c r="J850" s="20" t="s">
        <v>1198</v>
      </c>
      <c r="T850" s="117" t="s">
        <v>325</v>
      </c>
      <c r="U850" s="132" t="s">
        <v>250</v>
      </c>
      <c r="V850" s="132" t="s">
        <v>1054</v>
      </c>
      <c r="W850" s="133" t="s">
        <v>747</v>
      </c>
      <c r="X850" s="134" t="s">
        <v>815</v>
      </c>
      <c r="Y850" s="7"/>
      <c r="Z850" s="326" t="s">
        <v>7</v>
      </c>
    </row>
    <row r="851" spans="1:26" ht="15" customHeight="1" x14ac:dyDescent="0.2">
      <c r="A851" s="20" t="str">
        <f t="shared" si="13"/>
        <v>貨3メAHF</v>
      </c>
      <c r="B851" s="20" t="s">
        <v>353</v>
      </c>
      <c r="C851" s="20" t="s">
        <v>352</v>
      </c>
      <c r="D851" s="20" t="s">
        <v>156</v>
      </c>
      <c r="E851" s="20" t="s">
        <v>693</v>
      </c>
      <c r="I851" s="1" t="s">
        <v>1195</v>
      </c>
      <c r="J851" s="20" t="s">
        <v>250</v>
      </c>
      <c r="T851" s="117" t="s">
        <v>325</v>
      </c>
      <c r="U851" s="132" t="s">
        <v>250</v>
      </c>
      <c r="V851" s="132" t="s">
        <v>1054</v>
      </c>
      <c r="W851" s="133" t="s">
        <v>156</v>
      </c>
      <c r="X851" s="134" t="s">
        <v>693</v>
      </c>
      <c r="Y851" s="7"/>
      <c r="Z851" s="326" t="s">
        <v>7</v>
      </c>
    </row>
    <row r="852" spans="1:26" ht="15" customHeight="1" x14ac:dyDescent="0.2">
      <c r="A852" s="20" t="str">
        <f t="shared" si="13"/>
        <v>貨3メAGF</v>
      </c>
      <c r="B852" s="20" t="s">
        <v>353</v>
      </c>
      <c r="C852" s="20" t="s">
        <v>352</v>
      </c>
      <c r="D852" s="20" t="s">
        <v>156</v>
      </c>
      <c r="E852" s="20" t="s">
        <v>694</v>
      </c>
      <c r="I852" s="1" t="s">
        <v>1195</v>
      </c>
      <c r="J852" s="20" t="s">
        <v>1199</v>
      </c>
      <c r="T852" s="117" t="s">
        <v>325</v>
      </c>
      <c r="U852" s="132" t="s">
        <v>250</v>
      </c>
      <c r="V852" s="132" t="s">
        <v>1054</v>
      </c>
      <c r="W852" s="133" t="s">
        <v>156</v>
      </c>
      <c r="X852" s="134" t="s">
        <v>694</v>
      </c>
      <c r="Y852" s="7"/>
      <c r="Z852" s="326" t="s">
        <v>7</v>
      </c>
    </row>
    <row r="853" spans="1:26" ht="15" customHeight="1" x14ac:dyDescent="0.2">
      <c r="A853" s="20" t="str">
        <f t="shared" si="13"/>
        <v>貨3メCGF</v>
      </c>
      <c r="B853" s="20" t="s">
        <v>353</v>
      </c>
      <c r="C853" s="20" t="s">
        <v>352</v>
      </c>
      <c r="D853" s="20" t="s">
        <v>156</v>
      </c>
      <c r="E853" s="20" t="s">
        <v>88</v>
      </c>
      <c r="I853" s="1" t="s">
        <v>1195</v>
      </c>
      <c r="J853" s="20" t="s">
        <v>146</v>
      </c>
      <c r="T853" s="117" t="s">
        <v>325</v>
      </c>
      <c r="U853" s="132" t="s">
        <v>250</v>
      </c>
      <c r="V853" s="132" t="s">
        <v>1054</v>
      </c>
      <c r="W853" s="133" t="s">
        <v>156</v>
      </c>
      <c r="X853" s="134" t="s">
        <v>88</v>
      </c>
      <c r="Y853" s="7"/>
      <c r="Z853" s="326" t="s">
        <v>7</v>
      </c>
    </row>
    <row r="854" spans="1:26" ht="15" customHeight="1" x14ac:dyDescent="0.2">
      <c r="A854" s="20" t="str">
        <f t="shared" si="13"/>
        <v>貨3メCHF</v>
      </c>
      <c r="B854" s="20" t="s">
        <v>353</v>
      </c>
      <c r="C854" s="20" t="s">
        <v>352</v>
      </c>
      <c r="D854" s="20" t="s">
        <v>156</v>
      </c>
      <c r="E854" s="20" t="s">
        <v>91</v>
      </c>
      <c r="I854" s="1" t="s">
        <v>1195</v>
      </c>
      <c r="J854" s="20" t="s">
        <v>145</v>
      </c>
      <c r="T854" s="117" t="s">
        <v>325</v>
      </c>
      <c r="U854" s="132" t="s">
        <v>250</v>
      </c>
      <c r="V854" s="132" t="s">
        <v>1054</v>
      </c>
      <c r="W854" s="133" t="s">
        <v>156</v>
      </c>
      <c r="X854" s="134" t="s">
        <v>91</v>
      </c>
      <c r="Y854" s="7"/>
      <c r="Z854" s="326" t="s">
        <v>7</v>
      </c>
    </row>
    <row r="855" spans="1:26" ht="15" customHeight="1" x14ac:dyDescent="0.2">
      <c r="A855" s="20" t="str">
        <f t="shared" si="13"/>
        <v>貨3メDGF</v>
      </c>
      <c r="B855" s="20" t="s">
        <v>353</v>
      </c>
      <c r="C855" s="20" t="s">
        <v>352</v>
      </c>
      <c r="D855" s="20" t="s">
        <v>156</v>
      </c>
      <c r="E855" s="20" t="s">
        <v>123</v>
      </c>
      <c r="I855" s="1" t="s">
        <v>1195</v>
      </c>
      <c r="J855" s="20" t="s">
        <v>336</v>
      </c>
      <c r="T855" s="117" t="s">
        <v>325</v>
      </c>
      <c r="U855" s="132" t="s">
        <v>250</v>
      </c>
      <c r="V855" s="132" t="s">
        <v>1054</v>
      </c>
      <c r="W855" s="133" t="s">
        <v>156</v>
      </c>
      <c r="X855" s="134" t="s">
        <v>123</v>
      </c>
      <c r="Y855" s="7"/>
      <c r="Z855" s="326" t="s">
        <v>7</v>
      </c>
    </row>
    <row r="856" spans="1:26" ht="15" customHeight="1" x14ac:dyDescent="0.2">
      <c r="A856" s="20" t="str">
        <f t="shared" si="13"/>
        <v>貨3メDHF</v>
      </c>
      <c r="B856" s="20" t="s">
        <v>353</v>
      </c>
      <c r="C856" s="20" t="s">
        <v>352</v>
      </c>
      <c r="D856" s="20" t="s">
        <v>156</v>
      </c>
      <c r="E856" s="20" t="s">
        <v>126</v>
      </c>
      <c r="I856" s="1" t="s">
        <v>1195</v>
      </c>
      <c r="J856" s="20" t="s">
        <v>337</v>
      </c>
      <c r="T856" s="117" t="s">
        <v>325</v>
      </c>
      <c r="U856" s="132" t="s">
        <v>250</v>
      </c>
      <c r="V856" s="132" t="s">
        <v>1054</v>
      </c>
      <c r="W856" s="133" t="s">
        <v>156</v>
      </c>
      <c r="X856" s="134" t="s">
        <v>126</v>
      </c>
      <c r="Y856" s="7"/>
      <c r="Z856" s="326" t="s">
        <v>7</v>
      </c>
    </row>
    <row r="857" spans="1:26" ht="15" customHeight="1" x14ac:dyDescent="0.2">
      <c r="A857" s="20" t="str">
        <f t="shared" si="13"/>
        <v>貨3メLHF</v>
      </c>
      <c r="B857" s="20" t="s">
        <v>353</v>
      </c>
      <c r="C857" s="20" t="s">
        <v>352</v>
      </c>
      <c r="D857" s="20" t="s">
        <v>394</v>
      </c>
      <c r="E857" s="20" t="s">
        <v>520</v>
      </c>
      <c r="I857" s="1" t="s">
        <v>1195</v>
      </c>
      <c r="T857" s="117" t="s">
        <v>325</v>
      </c>
      <c r="U857" s="132" t="s">
        <v>250</v>
      </c>
      <c r="V857" s="132" t="s">
        <v>1054</v>
      </c>
      <c r="W857" s="133" t="s">
        <v>394</v>
      </c>
      <c r="X857" s="134" t="s">
        <v>520</v>
      </c>
      <c r="Y857" s="7"/>
      <c r="Z857" s="326" t="s">
        <v>7</v>
      </c>
    </row>
    <row r="858" spans="1:26" ht="15" customHeight="1" x14ac:dyDescent="0.2">
      <c r="A858" s="20" t="str">
        <f t="shared" si="13"/>
        <v>貨3メLGF</v>
      </c>
      <c r="B858" s="20" t="s">
        <v>353</v>
      </c>
      <c r="C858" s="20" t="s">
        <v>352</v>
      </c>
      <c r="D858" s="20" t="s">
        <v>394</v>
      </c>
      <c r="E858" s="20" t="s">
        <v>516</v>
      </c>
      <c r="I858" s="1" t="s">
        <v>1195</v>
      </c>
      <c r="J858" s="20" t="s">
        <v>1001</v>
      </c>
      <c r="T858" s="117" t="s">
        <v>325</v>
      </c>
      <c r="U858" s="132" t="s">
        <v>250</v>
      </c>
      <c r="V858" s="132" t="s">
        <v>1054</v>
      </c>
      <c r="W858" s="133" t="s">
        <v>394</v>
      </c>
      <c r="X858" s="134" t="s">
        <v>516</v>
      </c>
      <c r="Y858" s="7"/>
      <c r="Z858" s="326" t="s">
        <v>7</v>
      </c>
    </row>
    <row r="859" spans="1:26" ht="15" customHeight="1" x14ac:dyDescent="0.2">
      <c r="A859" s="20" t="str">
        <f t="shared" si="13"/>
        <v>貨3メMHF</v>
      </c>
      <c r="B859" s="20" t="s">
        <v>353</v>
      </c>
      <c r="C859" s="20" t="s">
        <v>352</v>
      </c>
      <c r="D859" s="20" t="s">
        <v>394</v>
      </c>
      <c r="E859" s="20" t="s">
        <v>556</v>
      </c>
      <c r="I859" s="1" t="s">
        <v>1195</v>
      </c>
      <c r="J859" s="20" t="s">
        <v>414</v>
      </c>
      <c r="T859" s="117" t="s">
        <v>325</v>
      </c>
      <c r="U859" s="132" t="s">
        <v>250</v>
      </c>
      <c r="V859" s="132" t="s">
        <v>1054</v>
      </c>
      <c r="W859" s="133" t="s">
        <v>394</v>
      </c>
      <c r="X859" s="134" t="s">
        <v>556</v>
      </c>
      <c r="Y859" s="7"/>
      <c r="Z859" s="326" t="s">
        <v>7</v>
      </c>
    </row>
    <row r="860" spans="1:26" ht="15" customHeight="1" x14ac:dyDescent="0.2">
      <c r="A860" s="20" t="str">
        <f t="shared" si="13"/>
        <v>貨3メMGF</v>
      </c>
      <c r="B860" s="20" t="s">
        <v>353</v>
      </c>
      <c r="C860" s="20" t="s">
        <v>352</v>
      </c>
      <c r="D860" s="20" t="s">
        <v>394</v>
      </c>
      <c r="E860" s="20" t="s">
        <v>552</v>
      </c>
      <c r="I860" s="1" t="s">
        <v>1195</v>
      </c>
      <c r="J860" s="20" t="s">
        <v>406</v>
      </c>
      <c r="T860" s="117" t="s">
        <v>325</v>
      </c>
      <c r="U860" s="132" t="s">
        <v>250</v>
      </c>
      <c r="V860" s="132" t="s">
        <v>1054</v>
      </c>
      <c r="W860" s="133" t="s">
        <v>394</v>
      </c>
      <c r="X860" s="134" t="s">
        <v>552</v>
      </c>
      <c r="Y860" s="7"/>
      <c r="Z860" s="326" t="s">
        <v>7</v>
      </c>
    </row>
    <row r="861" spans="1:26" ht="15" customHeight="1" x14ac:dyDescent="0.2">
      <c r="A861" s="20" t="str">
        <f t="shared" si="13"/>
        <v>貨3メRHF</v>
      </c>
      <c r="B861" s="20" t="s">
        <v>353</v>
      </c>
      <c r="C861" s="20" t="s">
        <v>352</v>
      </c>
      <c r="D861" s="20" t="s">
        <v>394</v>
      </c>
      <c r="E861" s="20" t="s">
        <v>604</v>
      </c>
      <c r="I861" s="1" t="s">
        <v>1195</v>
      </c>
      <c r="J861" s="20" t="s">
        <v>415</v>
      </c>
      <c r="T861" s="117" t="s">
        <v>325</v>
      </c>
      <c r="U861" s="132" t="s">
        <v>250</v>
      </c>
      <c r="V861" s="132" t="s">
        <v>1054</v>
      </c>
      <c r="W861" s="133" t="s">
        <v>394</v>
      </c>
      <c r="X861" s="134" t="s">
        <v>604</v>
      </c>
      <c r="Y861" s="7"/>
      <c r="Z861" s="326" t="s">
        <v>7</v>
      </c>
    </row>
    <row r="862" spans="1:26" ht="15" customHeight="1" x14ac:dyDescent="0.2">
      <c r="A862" s="20" t="str">
        <f t="shared" si="13"/>
        <v>貨3メRGF</v>
      </c>
      <c r="B862" s="20" t="s">
        <v>353</v>
      </c>
      <c r="C862" s="20" t="s">
        <v>352</v>
      </c>
      <c r="D862" s="20" t="s">
        <v>394</v>
      </c>
      <c r="E862" s="20" t="s">
        <v>600</v>
      </c>
      <c r="I862" s="1" t="s">
        <v>1195</v>
      </c>
      <c r="J862" s="20" t="s">
        <v>398</v>
      </c>
      <c r="T862" s="117" t="s">
        <v>325</v>
      </c>
      <c r="U862" s="132" t="s">
        <v>250</v>
      </c>
      <c r="V862" s="132" t="s">
        <v>1054</v>
      </c>
      <c r="W862" s="133" t="s">
        <v>394</v>
      </c>
      <c r="X862" s="134" t="s">
        <v>600</v>
      </c>
      <c r="Y862" s="7"/>
      <c r="Z862" s="326" t="s">
        <v>7</v>
      </c>
    </row>
    <row r="863" spans="1:26" ht="15" customHeight="1" x14ac:dyDescent="0.2">
      <c r="A863" s="20" t="str">
        <f t="shared" si="13"/>
        <v>貨3メQHF</v>
      </c>
      <c r="B863" s="20" t="s">
        <v>353</v>
      </c>
      <c r="C863" s="20" t="s">
        <v>352</v>
      </c>
      <c r="D863" s="20" t="s">
        <v>394</v>
      </c>
      <c r="E863" s="20" t="s">
        <v>292</v>
      </c>
      <c r="I863" s="1" t="s">
        <v>1195</v>
      </c>
      <c r="J863" s="20" t="s">
        <v>137</v>
      </c>
      <c r="T863" s="117" t="s">
        <v>325</v>
      </c>
      <c r="U863" s="132" t="s">
        <v>250</v>
      </c>
      <c r="V863" s="132" t="s">
        <v>1054</v>
      </c>
      <c r="W863" s="133" t="s">
        <v>394</v>
      </c>
      <c r="X863" s="134" t="s">
        <v>292</v>
      </c>
      <c r="Y863" s="7"/>
      <c r="Z863" s="326" t="s">
        <v>7</v>
      </c>
    </row>
    <row r="864" spans="1:26" ht="15" customHeight="1" x14ac:dyDescent="0.2">
      <c r="A864" s="20" t="str">
        <f t="shared" si="13"/>
        <v>貨3メQGF</v>
      </c>
      <c r="B864" s="20" t="s">
        <v>353</v>
      </c>
      <c r="C864" s="20" t="s">
        <v>352</v>
      </c>
      <c r="D864" s="20" t="s">
        <v>394</v>
      </c>
      <c r="E864" s="20" t="s">
        <v>288</v>
      </c>
      <c r="I864" s="1" t="s">
        <v>1195</v>
      </c>
      <c r="J864" s="20" t="s">
        <v>138</v>
      </c>
      <c r="T864" s="117" t="s">
        <v>325</v>
      </c>
      <c r="U864" s="132" t="s">
        <v>250</v>
      </c>
      <c r="V864" s="132" t="s">
        <v>1054</v>
      </c>
      <c r="W864" s="133" t="s">
        <v>394</v>
      </c>
      <c r="X864" s="134" t="s">
        <v>288</v>
      </c>
      <c r="Y864" s="7"/>
      <c r="Z864" s="326" t="s">
        <v>7</v>
      </c>
    </row>
    <row r="865" spans="1:26" ht="15" customHeight="1" x14ac:dyDescent="0.2">
      <c r="A865" s="20" t="str">
        <f t="shared" si="13"/>
        <v>貨3メ3HF</v>
      </c>
      <c r="B865" s="20" t="s">
        <v>353</v>
      </c>
      <c r="C865" s="20" t="s">
        <v>352</v>
      </c>
      <c r="D865" s="20" t="s">
        <v>1013</v>
      </c>
      <c r="E865" s="20" t="s">
        <v>1209</v>
      </c>
      <c r="I865" s="1" t="s">
        <v>1195</v>
      </c>
      <c r="T865" s="117" t="s">
        <v>325</v>
      </c>
      <c r="U865" s="132" t="s">
        <v>250</v>
      </c>
      <c r="V865" s="132" t="s">
        <v>1054</v>
      </c>
      <c r="W865" s="133" t="s">
        <v>1013</v>
      </c>
      <c r="X865" s="134" t="s">
        <v>1209</v>
      </c>
      <c r="Y865" s="7"/>
      <c r="Z865" s="326" t="s">
        <v>7</v>
      </c>
    </row>
    <row r="866" spans="1:26" ht="15" customHeight="1" x14ac:dyDescent="0.2">
      <c r="A866" s="20" t="str">
        <f t="shared" si="13"/>
        <v>貨3メ3GF</v>
      </c>
      <c r="B866" s="20" t="s">
        <v>353</v>
      </c>
      <c r="C866" s="20" t="s">
        <v>352</v>
      </c>
      <c r="D866" s="20" t="s">
        <v>1013</v>
      </c>
      <c r="E866" s="20" t="s">
        <v>1210</v>
      </c>
      <c r="I866" s="1" t="s">
        <v>1195</v>
      </c>
      <c r="T866" s="117" t="s">
        <v>325</v>
      </c>
      <c r="U866" s="132" t="s">
        <v>250</v>
      </c>
      <c r="V866" s="132" t="s">
        <v>1054</v>
      </c>
      <c r="W866" s="133" t="s">
        <v>1013</v>
      </c>
      <c r="X866" s="134" t="s">
        <v>1210</v>
      </c>
      <c r="Y866" s="7"/>
      <c r="Z866" s="326" t="s">
        <v>7</v>
      </c>
    </row>
    <row r="867" spans="1:26" ht="15" customHeight="1" x14ac:dyDescent="0.2">
      <c r="A867" s="20" t="str">
        <f t="shared" si="13"/>
        <v>貨3メ4HF</v>
      </c>
      <c r="B867" s="20" t="s">
        <v>353</v>
      </c>
      <c r="C867" s="20" t="s">
        <v>352</v>
      </c>
      <c r="D867" s="20" t="s">
        <v>1013</v>
      </c>
      <c r="E867" s="20" t="s">
        <v>1211</v>
      </c>
      <c r="I867" s="1" t="s">
        <v>1195</v>
      </c>
      <c r="T867" s="117" t="s">
        <v>325</v>
      </c>
      <c r="U867" s="132" t="s">
        <v>250</v>
      </c>
      <c r="V867" s="132" t="s">
        <v>1054</v>
      </c>
      <c r="W867" s="133" t="s">
        <v>1013</v>
      </c>
      <c r="X867" s="134" t="s">
        <v>1211</v>
      </c>
      <c r="Y867" s="7"/>
      <c r="Z867" s="326" t="s">
        <v>7</v>
      </c>
    </row>
    <row r="868" spans="1:26" ht="15" customHeight="1" x14ac:dyDescent="0.2">
      <c r="A868" s="20" t="str">
        <f t="shared" si="13"/>
        <v>貨3メ4GF</v>
      </c>
      <c r="B868" s="20" t="s">
        <v>353</v>
      </c>
      <c r="C868" s="20" t="s">
        <v>352</v>
      </c>
      <c r="D868" s="20" t="s">
        <v>1013</v>
      </c>
      <c r="E868" s="20" t="s">
        <v>1212</v>
      </c>
      <c r="I868" s="1" t="s">
        <v>1195</v>
      </c>
      <c r="T868" s="117" t="s">
        <v>325</v>
      </c>
      <c r="U868" s="132" t="s">
        <v>250</v>
      </c>
      <c r="V868" s="132" t="s">
        <v>1054</v>
      </c>
      <c r="W868" s="133" t="s">
        <v>1013</v>
      </c>
      <c r="X868" s="134" t="s">
        <v>1212</v>
      </c>
      <c r="Y868" s="7"/>
      <c r="Z868" s="326" t="s">
        <v>7</v>
      </c>
    </row>
    <row r="869" spans="1:26" ht="15" customHeight="1" x14ac:dyDescent="0.2">
      <c r="A869" s="20" t="str">
        <f t="shared" si="13"/>
        <v>貨3メ5HF</v>
      </c>
      <c r="B869" s="20" t="s">
        <v>353</v>
      </c>
      <c r="C869" s="20" t="s">
        <v>352</v>
      </c>
      <c r="D869" s="20" t="s">
        <v>1013</v>
      </c>
      <c r="E869" s="20" t="s">
        <v>1213</v>
      </c>
      <c r="I869" s="1" t="s">
        <v>1195</v>
      </c>
      <c r="T869" s="117" t="s">
        <v>325</v>
      </c>
      <c r="U869" s="132" t="s">
        <v>250</v>
      </c>
      <c r="V869" s="132" t="s">
        <v>1054</v>
      </c>
      <c r="W869" s="133" t="s">
        <v>1013</v>
      </c>
      <c r="X869" s="134" t="s">
        <v>1213</v>
      </c>
      <c r="Y869" s="7"/>
      <c r="Z869" s="326" t="s">
        <v>7</v>
      </c>
    </row>
    <row r="870" spans="1:26" ht="15" customHeight="1" x14ac:dyDescent="0.2">
      <c r="A870" s="20" t="str">
        <f t="shared" si="13"/>
        <v>貨3メ5GF</v>
      </c>
      <c r="B870" s="20" t="s">
        <v>353</v>
      </c>
      <c r="C870" s="20" t="s">
        <v>352</v>
      </c>
      <c r="D870" s="20" t="s">
        <v>1013</v>
      </c>
      <c r="E870" s="20" t="s">
        <v>1214</v>
      </c>
      <c r="I870" s="1" t="s">
        <v>1195</v>
      </c>
      <c r="T870" s="117" t="s">
        <v>325</v>
      </c>
      <c r="U870" s="132" t="s">
        <v>250</v>
      </c>
      <c r="V870" s="132" t="s">
        <v>1054</v>
      </c>
      <c r="W870" s="133" t="s">
        <v>1013</v>
      </c>
      <c r="X870" s="134" t="s">
        <v>1214</v>
      </c>
      <c r="Y870" s="7"/>
      <c r="Z870" s="326" t="s">
        <v>7</v>
      </c>
    </row>
    <row r="871" spans="1:26" ht="15" customHeight="1" x14ac:dyDescent="0.2">
      <c r="A871" s="20" t="str">
        <f t="shared" si="13"/>
        <v>貨3メ6HF</v>
      </c>
      <c r="B871" s="20" t="s">
        <v>353</v>
      </c>
      <c r="C871" s="20" t="s">
        <v>352</v>
      </c>
      <c r="D871" s="20" t="s">
        <v>1013</v>
      </c>
      <c r="E871" s="20" t="s">
        <v>1215</v>
      </c>
      <c r="I871" s="1" t="s">
        <v>1195</v>
      </c>
      <c r="T871" s="117" t="s">
        <v>325</v>
      </c>
      <c r="U871" s="132" t="s">
        <v>250</v>
      </c>
      <c r="V871" s="132" t="s">
        <v>1054</v>
      </c>
      <c r="W871" s="133" t="s">
        <v>1013</v>
      </c>
      <c r="X871" s="134" t="s">
        <v>1215</v>
      </c>
      <c r="Y871" s="7"/>
      <c r="Z871" s="326" t="s">
        <v>7</v>
      </c>
    </row>
    <row r="872" spans="1:26" ht="15" customHeight="1" x14ac:dyDescent="0.2">
      <c r="A872" s="20" t="str">
        <f t="shared" si="13"/>
        <v>貨3メ6GF</v>
      </c>
      <c r="B872" s="20" t="s">
        <v>353</v>
      </c>
      <c r="C872" s="20" t="s">
        <v>352</v>
      </c>
      <c r="D872" s="20" t="s">
        <v>1013</v>
      </c>
      <c r="E872" s="20" t="s">
        <v>1216</v>
      </c>
      <c r="I872" s="1" t="s">
        <v>1195</v>
      </c>
      <c r="T872" s="117" t="s">
        <v>325</v>
      </c>
      <c r="U872" s="132" t="s">
        <v>250</v>
      </c>
      <c r="V872" s="132" t="s">
        <v>1054</v>
      </c>
      <c r="W872" s="133" t="s">
        <v>1013</v>
      </c>
      <c r="X872" s="134" t="s">
        <v>1216</v>
      </c>
      <c r="Y872" s="7"/>
      <c r="Z872" s="326" t="s">
        <v>7</v>
      </c>
    </row>
    <row r="873" spans="1:26" ht="15" customHeight="1" x14ac:dyDescent="0.2">
      <c r="A873" s="20" t="str">
        <f t="shared" si="13"/>
        <v>貨4メTR</v>
      </c>
      <c r="B873" s="20" t="s">
        <v>355</v>
      </c>
      <c r="C873" s="20" t="s">
        <v>354</v>
      </c>
      <c r="D873" s="20" t="s">
        <v>756</v>
      </c>
      <c r="E873" s="20" t="s">
        <v>686</v>
      </c>
      <c r="I873" s="1" t="s">
        <v>1195</v>
      </c>
      <c r="J873" s="20" t="s">
        <v>1196</v>
      </c>
      <c r="T873" s="117" t="s">
        <v>325</v>
      </c>
      <c r="U873" s="132" t="s">
        <v>250</v>
      </c>
      <c r="V873" s="132" t="s">
        <v>1055</v>
      </c>
      <c r="W873" s="133" t="s">
        <v>756</v>
      </c>
      <c r="X873" s="134" t="s">
        <v>686</v>
      </c>
      <c r="Y873" s="7"/>
      <c r="Z873" s="326" t="s">
        <v>7</v>
      </c>
    </row>
    <row r="874" spans="1:26" ht="15" customHeight="1" x14ac:dyDescent="0.2">
      <c r="A874" s="20" t="str">
        <f t="shared" si="13"/>
        <v>貨4メLR</v>
      </c>
      <c r="B874" s="20" t="s">
        <v>355</v>
      </c>
      <c r="C874" s="20" t="s">
        <v>354</v>
      </c>
      <c r="D874" s="20" t="s">
        <v>756</v>
      </c>
      <c r="E874" s="20" t="s">
        <v>687</v>
      </c>
      <c r="I874" s="1" t="s">
        <v>1195</v>
      </c>
      <c r="J874" s="20" t="s">
        <v>1197</v>
      </c>
      <c r="T874" s="117" t="s">
        <v>325</v>
      </c>
      <c r="U874" s="132" t="s">
        <v>250</v>
      </c>
      <c r="V874" s="132" t="s">
        <v>1055</v>
      </c>
      <c r="W874" s="133" t="s">
        <v>756</v>
      </c>
      <c r="X874" s="134" t="s">
        <v>687</v>
      </c>
      <c r="Y874" s="7"/>
      <c r="Z874" s="326" t="s">
        <v>7</v>
      </c>
    </row>
    <row r="875" spans="1:26" ht="15" customHeight="1" x14ac:dyDescent="0.2">
      <c r="A875" s="20" t="str">
        <f t="shared" si="13"/>
        <v>貨4メUR</v>
      </c>
      <c r="B875" s="20" t="s">
        <v>355</v>
      </c>
      <c r="C875" s="20" t="s">
        <v>354</v>
      </c>
      <c r="D875" s="20" t="s">
        <v>756</v>
      </c>
      <c r="E875" s="20" t="s">
        <v>688</v>
      </c>
      <c r="I875" s="1" t="s">
        <v>1195</v>
      </c>
      <c r="J875" s="20" t="s">
        <v>1198</v>
      </c>
      <c r="T875" s="117" t="s">
        <v>325</v>
      </c>
      <c r="U875" s="132" t="s">
        <v>250</v>
      </c>
      <c r="V875" s="132" t="s">
        <v>1055</v>
      </c>
      <c r="W875" s="133" t="s">
        <v>756</v>
      </c>
      <c r="X875" s="134" t="s">
        <v>688</v>
      </c>
      <c r="Y875" s="7"/>
      <c r="Z875" s="326" t="s">
        <v>7</v>
      </c>
    </row>
    <row r="876" spans="1:26" ht="15" customHeight="1" x14ac:dyDescent="0.2">
      <c r="A876" s="20" t="str">
        <f t="shared" si="13"/>
        <v>貨4メAHG</v>
      </c>
      <c r="B876" s="20" t="s">
        <v>355</v>
      </c>
      <c r="C876" s="20" t="s">
        <v>354</v>
      </c>
      <c r="D876" s="20" t="s">
        <v>156</v>
      </c>
      <c r="E876" s="20" t="s">
        <v>695</v>
      </c>
      <c r="I876" s="1" t="s">
        <v>1195</v>
      </c>
      <c r="J876" s="20" t="s">
        <v>250</v>
      </c>
      <c r="T876" s="117" t="s">
        <v>325</v>
      </c>
      <c r="U876" s="132" t="s">
        <v>250</v>
      </c>
      <c r="V876" s="132" t="s">
        <v>1055</v>
      </c>
      <c r="W876" s="133" t="s">
        <v>156</v>
      </c>
      <c r="X876" s="134" t="s">
        <v>695</v>
      </c>
      <c r="Y876" s="7"/>
      <c r="Z876" s="326" t="s">
        <v>7</v>
      </c>
    </row>
    <row r="877" spans="1:26" ht="15" customHeight="1" x14ac:dyDescent="0.2">
      <c r="A877" s="20" t="str">
        <f t="shared" si="13"/>
        <v>貨4メAGG</v>
      </c>
      <c r="B877" s="20" t="s">
        <v>355</v>
      </c>
      <c r="C877" s="20" t="s">
        <v>354</v>
      </c>
      <c r="D877" s="20" t="s">
        <v>156</v>
      </c>
      <c r="E877" s="20" t="s">
        <v>696</v>
      </c>
      <c r="I877" s="1" t="s">
        <v>1195</v>
      </c>
      <c r="J877" s="20" t="s">
        <v>1199</v>
      </c>
      <c r="T877" s="117" t="s">
        <v>325</v>
      </c>
      <c r="U877" s="132" t="s">
        <v>250</v>
      </c>
      <c r="V877" s="132" t="s">
        <v>1055</v>
      </c>
      <c r="W877" s="133" t="s">
        <v>156</v>
      </c>
      <c r="X877" s="134" t="s">
        <v>696</v>
      </c>
      <c r="Y877" s="7"/>
      <c r="Z877" s="326" t="s">
        <v>7</v>
      </c>
    </row>
    <row r="878" spans="1:26" ht="15" customHeight="1" x14ac:dyDescent="0.2">
      <c r="A878" s="20" t="str">
        <f t="shared" si="13"/>
        <v>貨4メBGG</v>
      </c>
      <c r="B878" s="20" t="s">
        <v>355</v>
      </c>
      <c r="C878" s="20" t="s">
        <v>354</v>
      </c>
      <c r="D878" s="20" t="s">
        <v>156</v>
      </c>
      <c r="E878" s="20" t="s">
        <v>697</v>
      </c>
      <c r="I878" s="1" t="s">
        <v>1195</v>
      </c>
      <c r="J878" s="20" t="s">
        <v>138</v>
      </c>
      <c r="T878" s="117" t="s">
        <v>325</v>
      </c>
      <c r="U878" s="132" t="s">
        <v>250</v>
      </c>
      <c r="V878" s="132" t="s">
        <v>1055</v>
      </c>
      <c r="W878" s="133" t="s">
        <v>156</v>
      </c>
      <c r="X878" s="134" t="s">
        <v>697</v>
      </c>
      <c r="Y878" s="7"/>
      <c r="Z878" s="326" t="s">
        <v>7</v>
      </c>
    </row>
    <row r="879" spans="1:26" ht="15" customHeight="1" x14ac:dyDescent="0.2">
      <c r="A879" s="20" t="str">
        <f t="shared" si="13"/>
        <v>貨4メBHG</v>
      </c>
      <c r="B879" s="20" t="s">
        <v>355</v>
      </c>
      <c r="C879" s="20" t="s">
        <v>354</v>
      </c>
      <c r="D879" s="20" t="s">
        <v>156</v>
      </c>
      <c r="E879" s="20" t="s">
        <v>698</v>
      </c>
      <c r="I879" s="1" t="s">
        <v>1195</v>
      </c>
      <c r="J879" s="20" t="s">
        <v>137</v>
      </c>
      <c r="T879" s="117" t="s">
        <v>325</v>
      </c>
      <c r="U879" s="132" t="s">
        <v>250</v>
      </c>
      <c r="V879" s="132" t="s">
        <v>1055</v>
      </c>
      <c r="W879" s="133" t="s">
        <v>156</v>
      </c>
      <c r="X879" s="134" t="s">
        <v>698</v>
      </c>
      <c r="Y879" s="7"/>
      <c r="Z879" s="326" t="s">
        <v>7</v>
      </c>
    </row>
    <row r="880" spans="1:26" ht="15" customHeight="1" x14ac:dyDescent="0.2">
      <c r="A880" s="20" t="str">
        <f t="shared" si="13"/>
        <v>貨4メLHG</v>
      </c>
      <c r="B880" t="s">
        <v>1217</v>
      </c>
      <c r="C880" s="20" t="s">
        <v>354</v>
      </c>
      <c r="D880" s="20" t="s">
        <v>394</v>
      </c>
      <c r="E880" s="20" t="s">
        <v>521</v>
      </c>
      <c r="I880" s="1" t="s">
        <v>1195</v>
      </c>
      <c r="T880" s="117" t="s">
        <v>325</v>
      </c>
      <c r="U880" s="132" t="s">
        <v>250</v>
      </c>
      <c r="V880" s="132" t="s">
        <v>1055</v>
      </c>
      <c r="W880" s="133" t="s">
        <v>394</v>
      </c>
      <c r="X880" s="134" t="s">
        <v>521</v>
      </c>
      <c r="Y880" s="7"/>
      <c r="Z880" s="326" t="s">
        <v>7</v>
      </c>
    </row>
    <row r="881" spans="1:26" ht="15" customHeight="1" x14ac:dyDescent="0.2">
      <c r="A881" s="20" t="str">
        <f t="shared" si="13"/>
        <v>貨4メLGG</v>
      </c>
      <c r="B881" t="s">
        <v>1217</v>
      </c>
      <c r="C881" s="20" t="s">
        <v>354</v>
      </c>
      <c r="D881" s="20" t="s">
        <v>394</v>
      </c>
      <c r="E881" s="20" t="s">
        <v>517</v>
      </c>
      <c r="I881" s="1" t="s">
        <v>1195</v>
      </c>
      <c r="J881" s="20" t="s">
        <v>1001</v>
      </c>
      <c r="T881" s="117" t="s">
        <v>325</v>
      </c>
      <c r="U881" s="132" t="s">
        <v>250</v>
      </c>
      <c r="V881" s="132" t="s">
        <v>1055</v>
      </c>
      <c r="W881" s="133" t="s">
        <v>394</v>
      </c>
      <c r="X881" s="134" t="s">
        <v>517</v>
      </c>
      <c r="Y881" s="7"/>
      <c r="Z881" s="326" t="s">
        <v>7</v>
      </c>
    </row>
    <row r="882" spans="1:26" ht="15" customHeight="1" x14ac:dyDescent="0.2">
      <c r="A882" s="20" t="str">
        <f t="shared" si="13"/>
        <v>貨4メMHG</v>
      </c>
      <c r="B882" t="s">
        <v>1218</v>
      </c>
      <c r="C882" s="20" t="s">
        <v>354</v>
      </c>
      <c r="D882" s="20" t="s">
        <v>394</v>
      </c>
      <c r="E882" t="s">
        <v>557</v>
      </c>
      <c r="I882" s="1" t="s">
        <v>1195</v>
      </c>
      <c r="J882" t="s">
        <v>414</v>
      </c>
      <c r="T882" s="117" t="s">
        <v>325</v>
      </c>
      <c r="U882" s="132" t="s">
        <v>250</v>
      </c>
      <c r="V882" s="132" t="s">
        <v>1055</v>
      </c>
      <c r="W882" s="133" t="s">
        <v>394</v>
      </c>
      <c r="X882" s="134" t="s">
        <v>557</v>
      </c>
      <c r="Y882" s="7"/>
      <c r="Z882" s="326" t="s">
        <v>7</v>
      </c>
    </row>
    <row r="883" spans="1:26" ht="15" customHeight="1" x14ac:dyDescent="0.2">
      <c r="A883" s="20" t="str">
        <f t="shared" si="13"/>
        <v>貨4メMGG</v>
      </c>
      <c r="B883" t="s">
        <v>1218</v>
      </c>
      <c r="C883" s="20" t="s">
        <v>354</v>
      </c>
      <c r="D883" s="20" t="s">
        <v>394</v>
      </c>
      <c r="E883" t="s">
        <v>553</v>
      </c>
      <c r="I883" s="1" t="s">
        <v>1195</v>
      </c>
      <c r="J883" t="s">
        <v>406</v>
      </c>
      <c r="T883" s="117" t="s">
        <v>325</v>
      </c>
      <c r="U883" s="132" t="s">
        <v>250</v>
      </c>
      <c r="V883" s="132" t="s">
        <v>1055</v>
      </c>
      <c r="W883" s="133" t="s">
        <v>394</v>
      </c>
      <c r="X883" s="134" t="s">
        <v>553</v>
      </c>
      <c r="Y883" s="7"/>
      <c r="Z883" s="326" t="s">
        <v>7</v>
      </c>
    </row>
    <row r="884" spans="1:26" ht="15" customHeight="1" x14ac:dyDescent="0.2">
      <c r="A884" s="20" t="str">
        <f t="shared" si="13"/>
        <v>貨4メRHG</v>
      </c>
      <c r="B884" t="s">
        <v>1218</v>
      </c>
      <c r="C884" s="20" t="s">
        <v>354</v>
      </c>
      <c r="D884" s="20" t="s">
        <v>394</v>
      </c>
      <c r="E884" s="20" t="s">
        <v>605</v>
      </c>
      <c r="I884" s="1" t="s">
        <v>1195</v>
      </c>
      <c r="J884" t="s">
        <v>415</v>
      </c>
      <c r="T884" s="117" t="s">
        <v>325</v>
      </c>
      <c r="U884" s="132" t="s">
        <v>250</v>
      </c>
      <c r="V884" s="132" t="s">
        <v>1055</v>
      </c>
      <c r="W884" s="133" t="s">
        <v>394</v>
      </c>
      <c r="X884" s="134" t="s">
        <v>605</v>
      </c>
      <c r="Y884" s="7"/>
      <c r="Z884" s="326" t="s">
        <v>7</v>
      </c>
    </row>
    <row r="885" spans="1:26" ht="15" customHeight="1" x14ac:dyDescent="0.2">
      <c r="A885" s="20" t="str">
        <f t="shared" si="13"/>
        <v>貨4メRGG</v>
      </c>
      <c r="B885" t="s">
        <v>1218</v>
      </c>
      <c r="C885" s="20" t="s">
        <v>354</v>
      </c>
      <c r="D885" s="20" t="s">
        <v>394</v>
      </c>
      <c r="E885" s="20" t="s">
        <v>601</v>
      </c>
      <c r="I885" s="1" t="s">
        <v>1195</v>
      </c>
      <c r="J885" t="s">
        <v>398</v>
      </c>
      <c r="T885" s="117" t="s">
        <v>325</v>
      </c>
      <c r="U885" s="132" t="s">
        <v>250</v>
      </c>
      <c r="V885" s="132" t="s">
        <v>1055</v>
      </c>
      <c r="W885" s="133" t="s">
        <v>394</v>
      </c>
      <c r="X885" s="134" t="s">
        <v>601</v>
      </c>
      <c r="Y885" s="7"/>
      <c r="Z885" s="326" t="s">
        <v>7</v>
      </c>
    </row>
    <row r="886" spans="1:26" ht="15" customHeight="1" x14ac:dyDescent="0.2">
      <c r="A886" s="20" t="str">
        <f t="shared" si="13"/>
        <v>貨4メQHG</v>
      </c>
      <c r="B886" t="s">
        <v>1218</v>
      </c>
      <c r="C886" s="20" t="s">
        <v>354</v>
      </c>
      <c r="D886" s="20" t="s">
        <v>394</v>
      </c>
      <c r="E886" s="20" t="s">
        <v>293</v>
      </c>
      <c r="I886" s="1" t="s">
        <v>1195</v>
      </c>
      <c r="J886" t="s">
        <v>137</v>
      </c>
      <c r="T886" s="117" t="s">
        <v>325</v>
      </c>
      <c r="U886" s="132" t="s">
        <v>250</v>
      </c>
      <c r="V886" s="132" t="s">
        <v>1055</v>
      </c>
      <c r="W886" s="133" t="s">
        <v>394</v>
      </c>
      <c r="X886" s="134" t="s">
        <v>293</v>
      </c>
      <c r="Y886" s="7"/>
      <c r="Z886" s="326" t="s">
        <v>7</v>
      </c>
    </row>
    <row r="887" spans="1:26" ht="15" customHeight="1" x14ac:dyDescent="0.2">
      <c r="A887" s="20" t="str">
        <f t="shared" si="13"/>
        <v>貨4メQGG</v>
      </c>
      <c r="B887" t="s">
        <v>1218</v>
      </c>
      <c r="C887" s="20" t="s">
        <v>354</v>
      </c>
      <c r="D887" s="20" t="s">
        <v>394</v>
      </c>
      <c r="E887" s="20" t="s">
        <v>289</v>
      </c>
      <c r="I887" s="1" t="s">
        <v>1195</v>
      </c>
      <c r="J887" t="s">
        <v>138</v>
      </c>
      <c r="T887" s="117" t="s">
        <v>325</v>
      </c>
      <c r="U887" s="132" t="s">
        <v>250</v>
      </c>
      <c r="V887" s="132" t="s">
        <v>1055</v>
      </c>
      <c r="W887" s="133" t="s">
        <v>394</v>
      </c>
      <c r="X887" s="134" t="s">
        <v>289</v>
      </c>
      <c r="Y887" s="7"/>
      <c r="Z887" s="326" t="s">
        <v>7</v>
      </c>
    </row>
    <row r="888" spans="1:26" ht="15" customHeight="1" x14ac:dyDescent="0.2">
      <c r="A888" s="20" t="str">
        <f t="shared" si="13"/>
        <v>貨4メSHG</v>
      </c>
      <c r="B888" t="s">
        <v>1219</v>
      </c>
      <c r="C888" s="20" t="s">
        <v>354</v>
      </c>
      <c r="D888" s="20" t="s">
        <v>405</v>
      </c>
      <c r="E888" t="s">
        <v>617</v>
      </c>
      <c r="I888" s="1" t="s">
        <v>1195</v>
      </c>
      <c r="J888"/>
      <c r="T888" s="117" t="s">
        <v>325</v>
      </c>
      <c r="U888" s="132" t="s">
        <v>250</v>
      </c>
      <c r="V888" s="132" t="s">
        <v>1055</v>
      </c>
      <c r="W888" s="133" t="s">
        <v>405</v>
      </c>
      <c r="X888" s="134" t="s">
        <v>617</v>
      </c>
      <c r="Y888" s="7"/>
      <c r="Z888" s="326" t="s">
        <v>7</v>
      </c>
    </row>
    <row r="889" spans="1:26" ht="15" customHeight="1" x14ac:dyDescent="0.2">
      <c r="A889" s="20" t="str">
        <f t="shared" si="13"/>
        <v>貨4メSGG</v>
      </c>
      <c r="B889" t="s">
        <v>1219</v>
      </c>
      <c r="C889" s="20" t="s">
        <v>354</v>
      </c>
      <c r="D889" s="20" t="s">
        <v>405</v>
      </c>
      <c r="E889" t="s">
        <v>616</v>
      </c>
      <c r="I889" s="1" t="s">
        <v>1195</v>
      </c>
      <c r="J889" t="s">
        <v>1001</v>
      </c>
      <c r="T889" s="117" t="s">
        <v>325</v>
      </c>
      <c r="U889" s="132" t="s">
        <v>250</v>
      </c>
      <c r="V889" s="132" t="s">
        <v>1055</v>
      </c>
      <c r="W889" s="133" t="s">
        <v>405</v>
      </c>
      <c r="X889" s="134" t="s">
        <v>616</v>
      </c>
      <c r="Y889" s="7"/>
      <c r="Z889" s="326" t="s">
        <v>7</v>
      </c>
    </row>
    <row r="890" spans="1:26" ht="15" customHeight="1" x14ac:dyDescent="0.2">
      <c r="A890" s="20" t="str">
        <f t="shared" si="13"/>
        <v>貨4メTHG</v>
      </c>
      <c r="B890" t="s">
        <v>1220</v>
      </c>
      <c r="C890" s="20" t="s">
        <v>354</v>
      </c>
      <c r="D890" s="20" t="s">
        <v>405</v>
      </c>
      <c r="E890" s="20" t="s">
        <v>317</v>
      </c>
      <c r="I890" s="1" t="s">
        <v>1195</v>
      </c>
      <c r="J890" t="s">
        <v>137</v>
      </c>
      <c r="T890" s="117" t="s">
        <v>325</v>
      </c>
      <c r="U890" s="132" t="s">
        <v>250</v>
      </c>
      <c r="V890" s="132" t="s">
        <v>1055</v>
      </c>
      <c r="W890" s="133" t="s">
        <v>405</v>
      </c>
      <c r="X890" s="134" t="s">
        <v>317</v>
      </c>
      <c r="Y890" s="7"/>
      <c r="Z890" s="326" t="s">
        <v>7</v>
      </c>
    </row>
    <row r="891" spans="1:26" ht="15" customHeight="1" x14ac:dyDescent="0.2">
      <c r="A891" s="20" t="str">
        <f t="shared" si="13"/>
        <v>貨4メTGG</v>
      </c>
      <c r="B891" t="s">
        <v>1220</v>
      </c>
      <c r="C891" s="20" t="s">
        <v>354</v>
      </c>
      <c r="D891" s="20" t="s">
        <v>405</v>
      </c>
      <c r="E891" s="20" t="s">
        <v>316</v>
      </c>
      <c r="I891" s="1" t="s">
        <v>1195</v>
      </c>
      <c r="J891" t="s">
        <v>138</v>
      </c>
      <c r="T891" s="117" t="s">
        <v>325</v>
      </c>
      <c r="U891" s="132" t="s">
        <v>250</v>
      </c>
      <c r="V891" s="132" t="s">
        <v>1055</v>
      </c>
      <c r="W891" s="133" t="s">
        <v>405</v>
      </c>
      <c r="X891" s="134" t="s">
        <v>316</v>
      </c>
      <c r="Y891" s="7"/>
      <c r="Z891" s="326" t="s">
        <v>7</v>
      </c>
    </row>
    <row r="892" spans="1:26" ht="15" customHeight="1" x14ac:dyDescent="0.2">
      <c r="A892" s="20" t="str">
        <f t="shared" si="13"/>
        <v>貨4メ2HG</v>
      </c>
      <c r="B892" s="20" t="s">
        <v>355</v>
      </c>
      <c r="C892" s="20" t="s">
        <v>354</v>
      </c>
      <c r="D892" t="s">
        <v>1152</v>
      </c>
      <c r="E892" t="s">
        <v>1509</v>
      </c>
      <c r="I892" s="1" t="s">
        <v>1195</v>
      </c>
      <c r="J892"/>
      <c r="T892" s="117" t="s">
        <v>325</v>
      </c>
      <c r="U892" s="132" t="s">
        <v>250</v>
      </c>
      <c r="V892" s="132" t="s">
        <v>1055</v>
      </c>
      <c r="W892" s="133" t="s">
        <v>1153</v>
      </c>
      <c r="X892" s="134" t="s">
        <v>1221</v>
      </c>
      <c r="Y892" s="7"/>
      <c r="Z892" s="326" t="s">
        <v>7</v>
      </c>
    </row>
    <row r="893" spans="1:26" ht="15" customHeight="1" x14ac:dyDescent="0.2">
      <c r="A893" s="20" t="str">
        <f t="shared" si="13"/>
        <v>貨4メ2GG</v>
      </c>
      <c r="B893" s="20" t="s">
        <v>355</v>
      </c>
      <c r="C893" s="20" t="s">
        <v>354</v>
      </c>
      <c r="D893" t="s">
        <v>1152</v>
      </c>
      <c r="E893" t="s">
        <v>1510</v>
      </c>
      <c r="I893" s="1" t="s">
        <v>1195</v>
      </c>
      <c r="J893"/>
      <c r="T893" s="117" t="s">
        <v>325</v>
      </c>
      <c r="U893" s="132" t="s">
        <v>250</v>
      </c>
      <c r="V893" s="132" t="s">
        <v>1055</v>
      </c>
      <c r="W893" s="133" t="s">
        <v>1153</v>
      </c>
      <c r="X893" s="134" t="s">
        <v>1222</v>
      </c>
      <c r="Y893" s="7"/>
      <c r="Z893" s="326" t="s">
        <v>7</v>
      </c>
    </row>
    <row r="894" spans="1:26" ht="15" customHeight="1" x14ac:dyDescent="0.2">
      <c r="A894" s="20" t="str">
        <f t="shared" si="13"/>
        <v>乗0ガ-</v>
      </c>
      <c r="B894" s="20" t="s">
        <v>362</v>
      </c>
      <c r="C894" s="20" t="s">
        <v>361</v>
      </c>
      <c r="D894" s="20" t="s">
        <v>631</v>
      </c>
      <c r="E894" s="20" t="s">
        <v>632</v>
      </c>
      <c r="I894" s="1" t="s">
        <v>962</v>
      </c>
      <c r="J894"/>
      <c r="T894" s="117" t="s">
        <v>338</v>
      </c>
      <c r="U894" s="132" t="s">
        <v>326</v>
      </c>
      <c r="V894" s="132" t="s">
        <v>339</v>
      </c>
      <c r="W894" s="133" t="s">
        <v>631</v>
      </c>
      <c r="X894" s="134" t="s">
        <v>632</v>
      </c>
      <c r="Y894" s="7"/>
      <c r="Z894" s="147" t="s">
        <v>2479</v>
      </c>
    </row>
    <row r="895" spans="1:26" ht="15" customHeight="1" x14ac:dyDescent="0.2">
      <c r="A895" s="20" t="str">
        <f t="shared" si="13"/>
        <v>乗0ガA</v>
      </c>
      <c r="B895" s="20" t="s">
        <v>362</v>
      </c>
      <c r="C895" s="20" t="s">
        <v>361</v>
      </c>
      <c r="D895" s="20" t="s">
        <v>634</v>
      </c>
      <c r="E895" s="20" t="s">
        <v>762</v>
      </c>
      <c r="I895" s="1" t="s">
        <v>962</v>
      </c>
      <c r="J895"/>
      <c r="T895" s="117" t="s">
        <v>338</v>
      </c>
      <c r="U895" s="132" t="s">
        <v>326</v>
      </c>
      <c r="V895" s="132" t="s">
        <v>339</v>
      </c>
      <c r="W895" s="133" t="s">
        <v>634</v>
      </c>
      <c r="X895" s="134" t="s">
        <v>762</v>
      </c>
      <c r="Y895" s="7"/>
      <c r="Z895" s="147" t="s">
        <v>2479</v>
      </c>
    </row>
    <row r="896" spans="1:26" ht="15" customHeight="1" x14ac:dyDescent="0.2">
      <c r="A896" s="20" t="str">
        <f t="shared" si="13"/>
        <v>乗0ガB</v>
      </c>
      <c r="B896" s="20" t="s">
        <v>362</v>
      </c>
      <c r="C896" s="20" t="s">
        <v>361</v>
      </c>
      <c r="D896" s="20" t="s">
        <v>764</v>
      </c>
      <c r="E896" t="s">
        <v>771</v>
      </c>
      <c r="I896" s="1" t="s">
        <v>962</v>
      </c>
      <c r="J896"/>
      <c r="T896" s="117" t="s">
        <v>338</v>
      </c>
      <c r="U896" s="132" t="s">
        <v>326</v>
      </c>
      <c r="V896" s="132" t="s">
        <v>339</v>
      </c>
      <c r="W896" s="133" t="s">
        <v>764</v>
      </c>
      <c r="X896" s="134" t="s">
        <v>771</v>
      </c>
      <c r="Y896" s="7"/>
      <c r="Z896" s="147" t="s">
        <v>2479</v>
      </c>
    </row>
    <row r="897" spans="1:26" ht="15" customHeight="1" x14ac:dyDescent="0.2">
      <c r="A897" s="20" t="str">
        <f t="shared" si="13"/>
        <v>乗0ガC</v>
      </c>
      <c r="B897" s="20" t="s">
        <v>362</v>
      </c>
      <c r="C897" s="20" t="s">
        <v>361</v>
      </c>
      <c r="D897" s="20" t="s">
        <v>764</v>
      </c>
      <c r="E897" t="s">
        <v>772</v>
      </c>
      <c r="I897" s="1" t="s">
        <v>962</v>
      </c>
      <c r="J897"/>
      <c r="T897" s="117" t="s">
        <v>338</v>
      </c>
      <c r="U897" s="132" t="s">
        <v>326</v>
      </c>
      <c r="V897" s="132" t="s">
        <v>339</v>
      </c>
      <c r="W897" s="133" t="s">
        <v>764</v>
      </c>
      <c r="X897" s="134" t="s">
        <v>772</v>
      </c>
      <c r="Y897" s="7"/>
      <c r="Z897" s="147" t="s">
        <v>2479</v>
      </c>
    </row>
    <row r="898" spans="1:26" ht="15" customHeight="1" x14ac:dyDescent="0.2">
      <c r="A898" s="20" t="str">
        <f t="shared" si="13"/>
        <v>乗0ガE</v>
      </c>
      <c r="B898" s="20" t="s">
        <v>362</v>
      </c>
      <c r="C898" s="20" t="s">
        <v>361</v>
      </c>
      <c r="D898" t="s">
        <v>765</v>
      </c>
      <c r="E898" t="s">
        <v>773</v>
      </c>
      <c r="I898" s="1" t="s">
        <v>962</v>
      </c>
      <c r="T898" s="117" t="s">
        <v>338</v>
      </c>
      <c r="U898" s="132" t="s">
        <v>326</v>
      </c>
      <c r="V898" s="132" t="s">
        <v>339</v>
      </c>
      <c r="W898" s="133" t="s">
        <v>765</v>
      </c>
      <c r="X898" s="134" t="s">
        <v>773</v>
      </c>
      <c r="Y898" s="7"/>
      <c r="Z898" s="147" t="s">
        <v>2479</v>
      </c>
    </row>
    <row r="899" spans="1:26" ht="15" customHeight="1" x14ac:dyDescent="0.2">
      <c r="A899" s="20" t="str">
        <f t="shared" si="13"/>
        <v>乗0ガGF</v>
      </c>
      <c r="B899" s="20" t="s">
        <v>362</v>
      </c>
      <c r="C899" s="20" t="s">
        <v>361</v>
      </c>
      <c r="D899" t="s">
        <v>765</v>
      </c>
      <c r="E899" t="s">
        <v>778</v>
      </c>
      <c r="I899" s="1" t="s">
        <v>962</v>
      </c>
      <c r="T899" s="117" t="s">
        <v>338</v>
      </c>
      <c r="U899" s="132" t="s">
        <v>326</v>
      </c>
      <c r="V899" s="132" t="s">
        <v>339</v>
      </c>
      <c r="W899" s="133" t="s">
        <v>765</v>
      </c>
      <c r="X899" s="134" t="s">
        <v>778</v>
      </c>
      <c r="Y899" s="7"/>
      <c r="Z899" s="147" t="s">
        <v>2479</v>
      </c>
    </row>
    <row r="900" spans="1:26" ht="15" customHeight="1" x14ac:dyDescent="0.2">
      <c r="A900" s="20" t="str">
        <f t="shared" si="13"/>
        <v>乗0ガHK</v>
      </c>
      <c r="B900" s="20" t="s">
        <v>362</v>
      </c>
      <c r="C900" s="20" t="s">
        <v>361</v>
      </c>
      <c r="D900" t="s">
        <v>765</v>
      </c>
      <c r="E900" t="s">
        <v>786</v>
      </c>
      <c r="I900" s="1" t="s">
        <v>998</v>
      </c>
      <c r="J900" t="s">
        <v>1001</v>
      </c>
      <c r="T900" s="117" t="s">
        <v>338</v>
      </c>
      <c r="U900" s="132" t="s">
        <v>326</v>
      </c>
      <c r="V900" s="132" t="s">
        <v>339</v>
      </c>
      <c r="W900" s="133" t="s">
        <v>765</v>
      </c>
      <c r="X900" s="134" t="s">
        <v>786</v>
      </c>
      <c r="Y900" s="7"/>
      <c r="Z900" s="326" t="s">
        <v>2480</v>
      </c>
    </row>
    <row r="901" spans="1:26" ht="15" customHeight="1" x14ac:dyDescent="0.2">
      <c r="A901" s="20" t="str">
        <f t="shared" ref="A901:A964" si="14">CONCATENATE(C901,E901)</f>
        <v>乗0ガGH</v>
      </c>
      <c r="B901" s="20" t="s">
        <v>362</v>
      </c>
      <c r="C901" s="20" t="s">
        <v>361</v>
      </c>
      <c r="D901" t="s">
        <v>742</v>
      </c>
      <c r="E901" t="s">
        <v>780</v>
      </c>
      <c r="I901" s="1" t="s">
        <v>962</v>
      </c>
      <c r="J901"/>
      <c r="T901" s="117" t="s">
        <v>338</v>
      </c>
      <c r="U901" s="132" t="s">
        <v>326</v>
      </c>
      <c r="V901" s="132" t="s">
        <v>339</v>
      </c>
      <c r="W901" s="133" t="s">
        <v>742</v>
      </c>
      <c r="X901" s="134" t="s">
        <v>780</v>
      </c>
      <c r="Y901" s="7"/>
      <c r="Z901" s="147" t="s">
        <v>2479</v>
      </c>
    </row>
    <row r="902" spans="1:26" ht="15" customHeight="1" x14ac:dyDescent="0.2">
      <c r="A902" s="20" t="str">
        <f t="shared" si="14"/>
        <v>乗0ガHN</v>
      </c>
      <c r="B902" s="20" t="s">
        <v>362</v>
      </c>
      <c r="C902" s="20" t="s">
        <v>361</v>
      </c>
      <c r="D902" t="s">
        <v>742</v>
      </c>
      <c r="E902" t="s">
        <v>788</v>
      </c>
      <c r="I902" s="1" t="s">
        <v>998</v>
      </c>
      <c r="J902" t="s">
        <v>1001</v>
      </c>
      <c r="T902" s="117" t="s">
        <v>338</v>
      </c>
      <c r="U902" s="132" t="s">
        <v>326</v>
      </c>
      <c r="V902" s="132" t="s">
        <v>339</v>
      </c>
      <c r="W902" s="133" t="s">
        <v>742</v>
      </c>
      <c r="X902" s="134" t="s">
        <v>788</v>
      </c>
      <c r="Y902" s="7"/>
      <c r="Z902" s="326" t="s">
        <v>2480</v>
      </c>
    </row>
    <row r="903" spans="1:26" ht="15" customHeight="1" x14ac:dyDescent="0.2">
      <c r="A903" s="20" t="str">
        <f t="shared" si="14"/>
        <v>乗0ガTA</v>
      </c>
      <c r="B903" s="20" t="s">
        <v>362</v>
      </c>
      <c r="C903" s="20" t="s">
        <v>361</v>
      </c>
      <c r="D903" t="s">
        <v>742</v>
      </c>
      <c r="E903" t="s">
        <v>802</v>
      </c>
      <c r="I903" s="1" t="s">
        <v>962</v>
      </c>
      <c r="J903" t="s">
        <v>1002</v>
      </c>
      <c r="T903" s="117" t="s">
        <v>338</v>
      </c>
      <c r="U903" s="132" t="s">
        <v>326</v>
      </c>
      <c r="V903" s="132" t="s">
        <v>339</v>
      </c>
      <c r="W903" s="133" t="s">
        <v>742</v>
      </c>
      <c r="X903" s="134" t="s">
        <v>802</v>
      </c>
      <c r="Y903" s="7"/>
      <c r="Z903" s="326" t="s">
        <v>2108</v>
      </c>
    </row>
    <row r="904" spans="1:26" ht="15" customHeight="1" x14ac:dyDescent="0.2">
      <c r="A904" s="20" t="str">
        <f t="shared" si="14"/>
        <v>乗0ガXA</v>
      </c>
      <c r="B904" s="20" t="s">
        <v>362</v>
      </c>
      <c r="C904" s="20" t="s">
        <v>361</v>
      </c>
      <c r="D904" t="s">
        <v>742</v>
      </c>
      <c r="E904" t="s">
        <v>816</v>
      </c>
      <c r="I904" s="1" t="s">
        <v>998</v>
      </c>
      <c r="J904" t="s">
        <v>381</v>
      </c>
      <c r="T904" s="117" t="s">
        <v>338</v>
      </c>
      <c r="U904" s="132" t="s">
        <v>326</v>
      </c>
      <c r="V904" s="132" t="s">
        <v>339</v>
      </c>
      <c r="W904" s="133" t="s">
        <v>742</v>
      </c>
      <c r="X904" s="134" t="s">
        <v>816</v>
      </c>
      <c r="Y904" s="7"/>
      <c r="Z904" s="326" t="s">
        <v>2480</v>
      </c>
    </row>
    <row r="905" spans="1:26" ht="15" customHeight="1" x14ac:dyDescent="0.2">
      <c r="A905" s="20" t="str">
        <f t="shared" si="14"/>
        <v>乗0ガLA</v>
      </c>
      <c r="B905" s="20" t="s">
        <v>362</v>
      </c>
      <c r="C905" s="20" t="s">
        <v>361</v>
      </c>
      <c r="D905" t="s">
        <v>742</v>
      </c>
      <c r="E905" t="s">
        <v>793</v>
      </c>
      <c r="I905" s="1" t="s">
        <v>962</v>
      </c>
      <c r="J905" t="s">
        <v>1003</v>
      </c>
      <c r="T905" s="117" t="s">
        <v>338</v>
      </c>
      <c r="U905" s="132" t="s">
        <v>326</v>
      </c>
      <c r="V905" s="132" t="s">
        <v>339</v>
      </c>
      <c r="W905" s="133" t="s">
        <v>742</v>
      </c>
      <c r="X905" s="134" t="s">
        <v>793</v>
      </c>
      <c r="Y905" s="7"/>
      <c r="Z905" s="326" t="s">
        <v>2108</v>
      </c>
    </row>
    <row r="906" spans="1:26" ht="15" customHeight="1" x14ac:dyDescent="0.2">
      <c r="A906" s="20" t="str">
        <f t="shared" si="14"/>
        <v>乗0ガYA</v>
      </c>
      <c r="B906" s="20" t="s">
        <v>362</v>
      </c>
      <c r="C906" s="20" t="s">
        <v>361</v>
      </c>
      <c r="D906" t="s">
        <v>742</v>
      </c>
      <c r="E906" t="s">
        <v>820</v>
      </c>
      <c r="I906" s="1" t="s">
        <v>998</v>
      </c>
      <c r="J906" t="s">
        <v>382</v>
      </c>
      <c r="T906" s="117" t="s">
        <v>338</v>
      </c>
      <c r="U906" s="132" t="s">
        <v>326</v>
      </c>
      <c r="V906" s="132" t="s">
        <v>339</v>
      </c>
      <c r="W906" s="133" t="s">
        <v>742</v>
      </c>
      <c r="X906" s="134" t="s">
        <v>820</v>
      </c>
      <c r="Y906" s="7"/>
      <c r="Z906" s="326" t="s">
        <v>2480</v>
      </c>
    </row>
    <row r="907" spans="1:26" ht="15" customHeight="1" x14ac:dyDescent="0.2">
      <c r="A907" s="20" t="str">
        <f t="shared" si="14"/>
        <v>乗0ガUA</v>
      </c>
      <c r="B907" s="20" t="s">
        <v>362</v>
      </c>
      <c r="C907" s="20" t="s">
        <v>361</v>
      </c>
      <c r="D907" t="s">
        <v>742</v>
      </c>
      <c r="E907" t="s">
        <v>809</v>
      </c>
      <c r="I907" s="1" t="s">
        <v>962</v>
      </c>
      <c r="J907" t="s">
        <v>1004</v>
      </c>
      <c r="T907" s="117" t="s">
        <v>338</v>
      </c>
      <c r="U907" s="132" t="s">
        <v>326</v>
      </c>
      <c r="V907" s="132" t="s">
        <v>339</v>
      </c>
      <c r="W907" s="133" t="s">
        <v>742</v>
      </c>
      <c r="X907" s="134" t="s">
        <v>809</v>
      </c>
      <c r="Y907" s="7"/>
      <c r="Z907" s="326" t="s">
        <v>2108</v>
      </c>
    </row>
    <row r="908" spans="1:26" ht="15" customHeight="1" x14ac:dyDescent="0.2">
      <c r="A908" s="20" t="str">
        <f t="shared" si="14"/>
        <v>乗0ガZA</v>
      </c>
      <c r="B908" s="20" t="s">
        <v>362</v>
      </c>
      <c r="C908" s="20" t="s">
        <v>361</v>
      </c>
      <c r="D908" t="s">
        <v>742</v>
      </c>
      <c r="E908" t="s">
        <v>824</v>
      </c>
      <c r="I908" s="1" t="s">
        <v>998</v>
      </c>
      <c r="J908" t="s">
        <v>383</v>
      </c>
      <c r="T908" s="117" t="s">
        <v>338</v>
      </c>
      <c r="U908" s="132" t="s">
        <v>326</v>
      </c>
      <c r="V908" s="132" t="s">
        <v>339</v>
      </c>
      <c r="W908" s="133" t="s">
        <v>742</v>
      </c>
      <c r="X908" s="134" t="s">
        <v>824</v>
      </c>
      <c r="Y908" s="7"/>
      <c r="Z908" s="326" t="s">
        <v>2480</v>
      </c>
    </row>
    <row r="909" spans="1:26" ht="15" customHeight="1" x14ac:dyDescent="0.2">
      <c r="A909" s="20" t="str">
        <f t="shared" si="14"/>
        <v>乗0ガABA</v>
      </c>
      <c r="B909" s="20" t="s">
        <v>362</v>
      </c>
      <c r="C909" s="20" t="s">
        <v>361</v>
      </c>
      <c r="D909" t="s">
        <v>156</v>
      </c>
      <c r="E909" t="s">
        <v>699</v>
      </c>
      <c r="I909" s="1" t="s">
        <v>962</v>
      </c>
      <c r="J909"/>
      <c r="T909" s="117" t="s">
        <v>338</v>
      </c>
      <c r="U909" s="132" t="s">
        <v>326</v>
      </c>
      <c r="V909" s="132" t="s">
        <v>339</v>
      </c>
      <c r="W909" s="133" t="s">
        <v>156</v>
      </c>
      <c r="X909" s="134" t="s">
        <v>699</v>
      </c>
      <c r="Y909" s="7"/>
      <c r="Z909" s="147" t="s">
        <v>2479</v>
      </c>
    </row>
    <row r="910" spans="1:26" ht="15" customHeight="1" x14ac:dyDescent="0.2">
      <c r="A910" s="20" t="str">
        <f t="shared" si="14"/>
        <v>乗0ガAAA</v>
      </c>
      <c r="B910" s="20" t="s">
        <v>362</v>
      </c>
      <c r="C910" s="20" t="s">
        <v>361</v>
      </c>
      <c r="D910" t="s">
        <v>156</v>
      </c>
      <c r="E910" t="s">
        <v>700</v>
      </c>
      <c r="I910" s="1" t="s">
        <v>998</v>
      </c>
      <c r="J910" t="s">
        <v>1001</v>
      </c>
      <c r="T910" s="117" t="s">
        <v>338</v>
      </c>
      <c r="U910" s="132" t="s">
        <v>326</v>
      </c>
      <c r="V910" s="132" t="s">
        <v>339</v>
      </c>
      <c r="W910" s="133" t="s">
        <v>156</v>
      </c>
      <c r="X910" s="134" t="s">
        <v>700</v>
      </c>
      <c r="Y910" s="7"/>
      <c r="Z910" s="326" t="s">
        <v>2480</v>
      </c>
    </row>
    <row r="911" spans="1:26" ht="15" customHeight="1" x14ac:dyDescent="0.2">
      <c r="A911" s="20" t="str">
        <f t="shared" si="14"/>
        <v>乗0ガALA</v>
      </c>
      <c r="B911" s="20" t="s">
        <v>362</v>
      </c>
      <c r="C911" s="20" t="s">
        <v>361</v>
      </c>
      <c r="D911" t="s">
        <v>156</v>
      </c>
      <c r="E911" t="s">
        <v>476</v>
      </c>
      <c r="I911" s="1" t="s">
        <v>1006</v>
      </c>
      <c r="J911" t="s">
        <v>1223</v>
      </c>
      <c r="T911" s="117" t="s">
        <v>338</v>
      </c>
      <c r="U911" s="132" t="s">
        <v>326</v>
      </c>
      <c r="V911" s="132" t="s">
        <v>339</v>
      </c>
      <c r="W911" s="133" t="s">
        <v>156</v>
      </c>
      <c r="X911" s="134" t="s">
        <v>476</v>
      </c>
      <c r="Y911" s="7"/>
      <c r="Z911" s="326" t="s">
        <v>2481</v>
      </c>
    </row>
    <row r="912" spans="1:26" ht="15" customHeight="1" x14ac:dyDescent="0.2">
      <c r="A912" s="20" t="str">
        <f t="shared" si="14"/>
        <v>乗0ガCAA</v>
      </c>
      <c r="B912" s="20" t="s">
        <v>362</v>
      </c>
      <c r="C912" s="20" t="s">
        <v>361</v>
      </c>
      <c r="D912" t="s">
        <v>156</v>
      </c>
      <c r="E912" t="s">
        <v>356</v>
      </c>
      <c r="I912" s="1" t="s">
        <v>998</v>
      </c>
      <c r="J912" t="s">
        <v>383</v>
      </c>
      <c r="T912" s="117" t="s">
        <v>338</v>
      </c>
      <c r="U912" s="132" t="s">
        <v>326</v>
      </c>
      <c r="V912" s="132" t="s">
        <v>339</v>
      </c>
      <c r="W912" s="133" t="s">
        <v>156</v>
      </c>
      <c r="X912" s="134" t="s">
        <v>356</v>
      </c>
      <c r="Y912" s="7"/>
      <c r="Z912" s="326" t="s">
        <v>2480</v>
      </c>
    </row>
    <row r="913" spans="1:26" ht="15" customHeight="1" x14ac:dyDescent="0.2">
      <c r="A913" s="20" t="str">
        <f t="shared" si="14"/>
        <v>乗0ガCBA</v>
      </c>
      <c r="B913" s="20" t="s">
        <v>362</v>
      </c>
      <c r="C913" s="20" t="s">
        <v>361</v>
      </c>
      <c r="D913" t="s">
        <v>156</v>
      </c>
      <c r="E913" t="s">
        <v>357</v>
      </c>
      <c r="I913" s="1" t="s">
        <v>987</v>
      </c>
      <c r="J913" t="s">
        <v>1004</v>
      </c>
      <c r="T913" s="117" t="s">
        <v>338</v>
      </c>
      <c r="U913" s="132" t="s">
        <v>326</v>
      </c>
      <c r="V913" s="132" t="s">
        <v>339</v>
      </c>
      <c r="W913" s="133" t="s">
        <v>156</v>
      </c>
      <c r="X913" s="134" t="s">
        <v>357</v>
      </c>
      <c r="Y913" s="7" t="s">
        <v>414</v>
      </c>
      <c r="Z913" s="326" t="s">
        <v>414</v>
      </c>
    </row>
    <row r="914" spans="1:26" ht="15" customHeight="1" x14ac:dyDescent="0.2">
      <c r="A914" s="20" t="str">
        <f t="shared" si="14"/>
        <v>乗0ガCLA</v>
      </c>
      <c r="B914" s="20" t="s">
        <v>362</v>
      </c>
      <c r="C914" s="20" t="s">
        <v>361</v>
      </c>
      <c r="D914" t="s">
        <v>156</v>
      </c>
      <c r="E914" t="s">
        <v>480</v>
      </c>
      <c r="I914" s="1" t="s">
        <v>1006</v>
      </c>
      <c r="J914" t="s">
        <v>411</v>
      </c>
      <c r="T914" s="117" t="s">
        <v>338</v>
      </c>
      <c r="U914" s="132" t="s">
        <v>326</v>
      </c>
      <c r="V914" s="132" t="s">
        <v>339</v>
      </c>
      <c r="W914" s="133" t="s">
        <v>156</v>
      </c>
      <c r="X914" s="134" t="s">
        <v>480</v>
      </c>
      <c r="Y914" s="7"/>
      <c r="Z914" s="326" t="s">
        <v>2481</v>
      </c>
    </row>
    <row r="915" spans="1:26" ht="15" customHeight="1" x14ac:dyDescent="0.2">
      <c r="A915" s="20" t="str">
        <f t="shared" si="14"/>
        <v>乗0ガDAA</v>
      </c>
      <c r="B915" s="20" t="s">
        <v>362</v>
      </c>
      <c r="C915" s="20" t="s">
        <v>361</v>
      </c>
      <c r="D915" t="s">
        <v>156</v>
      </c>
      <c r="E915" t="s">
        <v>358</v>
      </c>
      <c r="I915" s="1" t="s">
        <v>998</v>
      </c>
      <c r="J915" t="s">
        <v>400</v>
      </c>
      <c r="T915" s="117" t="s">
        <v>338</v>
      </c>
      <c r="U915" s="132" t="s">
        <v>326</v>
      </c>
      <c r="V915" s="132" t="s">
        <v>339</v>
      </c>
      <c r="W915" s="133" t="s">
        <v>156</v>
      </c>
      <c r="X915" s="134" t="s">
        <v>358</v>
      </c>
      <c r="Y915" s="7"/>
      <c r="Z915" s="326" t="s">
        <v>2480</v>
      </c>
    </row>
    <row r="916" spans="1:26" ht="15" customHeight="1" x14ac:dyDescent="0.2">
      <c r="A916" s="20" t="str">
        <f t="shared" si="14"/>
        <v>乗0ガDBA</v>
      </c>
      <c r="B916" s="20" t="s">
        <v>362</v>
      </c>
      <c r="C916" s="20" t="s">
        <v>361</v>
      </c>
      <c r="D916" s="20" t="s">
        <v>156</v>
      </c>
      <c r="E916" s="20" t="s">
        <v>359</v>
      </c>
      <c r="I916" s="1" t="s">
        <v>992</v>
      </c>
      <c r="J916" s="20" t="s">
        <v>1068</v>
      </c>
      <c r="T916" s="117" t="s">
        <v>338</v>
      </c>
      <c r="U916" s="132" t="s">
        <v>326</v>
      </c>
      <c r="V916" s="132" t="s">
        <v>339</v>
      </c>
      <c r="W916" s="133" t="s">
        <v>156</v>
      </c>
      <c r="X916" s="134" t="s">
        <v>359</v>
      </c>
      <c r="Y916" s="7" t="s">
        <v>415</v>
      </c>
      <c r="Z916" s="326" t="s">
        <v>2484</v>
      </c>
    </row>
    <row r="917" spans="1:26" ht="15" customHeight="1" x14ac:dyDescent="0.2">
      <c r="A917" s="20" t="str">
        <f t="shared" si="14"/>
        <v>乗0ガDLA</v>
      </c>
      <c r="B917" s="20" t="s">
        <v>362</v>
      </c>
      <c r="C917" s="20" t="s">
        <v>361</v>
      </c>
      <c r="D917" s="20" t="s">
        <v>156</v>
      </c>
      <c r="E917" s="20" t="s">
        <v>483</v>
      </c>
      <c r="I917" s="1" t="s">
        <v>1006</v>
      </c>
      <c r="J917" s="20" t="s">
        <v>410</v>
      </c>
      <c r="T917" s="117" t="s">
        <v>338</v>
      </c>
      <c r="U917" s="132" t="s">
        <v>326</v>
      </c>
      <c r="V917" s="132" t="s">
        <v>339</v>
      </c>
      <c r="W917" s="133" t="s">
        <v>156</v>
      </c>
      <c r="X917" s="134" t="s">
        <v>483</v>
      </c>
      <c r="Y917" s="7"/>
      <c r="Z917" s="326" t="s">
        <v>2481</v>
      </c>
    </row>
    <row r="918" spans="1:26" ht="15" customHeight="1" x14ac:dyDescent="0.2">
      <c r="A918" s="20" t="str">
        <f t="shared" si="14"/>
        <v>乗0ガLBA</v>
      </c>
      <c r="B918" s="20" t="s">
        <v>362</v>
      </c>
      <c r="C918" s="20" t="s">
        <v>361</v>
      </c>
      <c r="D918" s="20" t="s">
        <v>394</v>
      </c>
      <c r="E918" s="20" t="s">
        <v>494</v>
      </c>
      <c r="I918" s="1" t="s">
        <v>962</v>
      </c>
      <c r="T918" s="117" t="s">
        <v>338</v>
      </c>
      <c r="U918" s="132" t="s">
        <v>326</v>
      </c>
      <c r="V918" s="132" t="s">
        <v>339</v>
      </c>
      <c r="W918" s="133" t="s">
        <v>394</v>
      </c>
      <c r="X918" s="134" t="s">
        <v>494</v>
      </c>
      <c r="Y918" s="7"/>
      <c r="Z918" s="147" t="s">
        <v>2479</v>
      </c>
    </row>
    <row r="919" spans="1:26" ht="15" customHeight="1" x14ac:dyDescent="0.2">
      <c r="A919" s="20" t="str">
        <f t="shared" si="14"/>
        <v>乗0ガLAA</v>
      </c>
      <c r="B919" s="20" t="s">
        <v>362</v>
      </c>
      <c r="C919" s="20" t="s">
        <v>361</v>
      </c>
      <c r="D919" s="20" t="s">
        <v>394</v>
      </c>
      <c r="E919" s="20" t="s">
        <v>490</v>
      </c>
      <c r="I919" s="1" t="s">
        <v>998</v>
      </c>
      <c r="J919" s="20" t="s">
        <v>1001</v>
      </c>
      <c r="T919" s="117" t="s">
        <v>338</v>
      </c>
      <c r="U919" s="132" t="s">
        <v>326</v>
      </c>
      <c r="V919" s="132" t="s">
        <v>339</v>
      </c>
      <c r="W919" s="133" t="s">
        <v>394</v>
      </c>
      <c r="X919" s="134" t="s">
        <v>490</v>
      </c>
      <c r="Y919" s="7"/>
      <c r="Z919" s="326" t="s">
        <v>2480</v>
      </c>
    </row>
    <row r="920" spans="1:26" ht="15" customHeight="1" x14ac:dyDescent="0.2">
      <c r="A920" s="20" t="str">
        <f t="shared" si="14"/>
        <v>乗0ガLLA</v>
      </c>
      <c r="B920" s="20" t="s">
        <v>362</v>
      </c>
      <c r="C920" s="20" t="s">
        <v>361</v>
      </c>
      <c r="D920" t="s">
        <v>394</v>
      </c>
      <c r="E920" t="s">
        <v>524</v>
      </c>
      <c r="I920" s="1" t="s">
        <v>1006</v>
      </c>
      <c r="J920" s="20" t="s">
        <v>1223</v>
      </c>
      <c r="T920" s="117" t="s">
        <v>338</v>
      </c>
      <c r="U920" s="132" t="s">
        <v>326</v>
      </c>
      <c r="V920" s="132" t="s">
        <v>339</v>
      </c>
      <c r="W920" s="133" t="s">
        <v>394</v>
      </c>
      <c r="X920" s="134" t="s">
        <v>524</v>
      </c>
      <c r="Y920" s="7"/>
      <c r="Z920" s="326" t="s">
        <v>2481</v>
      </c>
    </row>
    <row r="921" spans="1:26" ht="15" customHeight="1" x14ac:dyDescent="0.2">
      <c r="A921" s="20" t="str">
        <f t="shared" si="14"/>
        <v>乗0ガMBA</v>
      </c>
      <c r="B921" s="20" t="s">
        <v>362</v>
      </c>
      <c r="C921" s="20" t="s">
        <v>361</v>
      </c>
      <c r="D921" s="20" t="s">
        <v>394</v>
      </c>
      <c r="E921" s="20" t="s">
        <v>530</v>
      </c>
      <c r="I921" s="1" t="s">
        <v>987</v>
      </c>
      <c r="J921" s="20" t="s">
        <v>414</v>
      </c>
      <c r="T921" s="117" t="s">
        <v>338</v>
      </c>
      <c r="U921" s="132" t="s">
        <v>326</v>
      </c>
      <c r="V921" s="132" t="s">
        <v>339</v>
      </c>
      <c r="W921" s="133" t="s">
        <v>394</v>
      </c>
      <c r="X921" s="134" t="s">
        <v>530</v>
      </c>
      <c r="Y921" s="7" t="s">
        <v>414</v>
      </c>
      <c r="Z921" s="326" t="s">
        <v>414</v>
      </c>
    </row>
    <row r="922" spans="1:26" ht="15" customHeight="1" x14ac:dyDescent="0.2">
      <c r="A922" s="20" t="str">
        <f t="shared" si="14"/>
        <v>乗0ガMAA</v>
      </c>
      <c r="B922" s="20" t="s">
        <v>362</v>
      </c>
      <c r="C922" s="20" t="s">
        <v>361</v>
      </c>
      <c r="D922" t="s">
        <v>394</v>
      </c>
      <c r="E922" t="s">
        <v>526</v>
      </c>
      <c r="I922" s="1" t="s">
        <v>998</v>
      </c>
      <c r="J922" t="s">
        <v>406</v>
      </c>
      <c r="T922" s="117" t="s">
        <v>338</v>
      </c>
      <c r="U922" s="132" t="s">
        <v>326</v>
      </c>
      <c r="V922" s="132" t="s">
        <v>339</v>
      </c>
      <c r="W922" s="133" t="s">
        <v>394</v>
      </c>
      <c r="X922" s="134" t="s">
        <v>526</v>
      </c>
      <c r="Y922" s="7"/>
      <c r="Z922" s="326" t="s">
        <v>2480</v>
      </c>
    </row>
    <row r="923" spans="1:26" ht="15" customHeight="1" x14ac:dyDescent="0.2">
      <c r="A923" s="20" t="str">
        <f t="shared" si="14"/>
        <v>乗0ガMLA</v>
      </c>
      <c r="B923" s="20" t="s">
        <v>362</v>
      </c>
      <c r="C923" s="20" t="s">
        <v>361</v>
      </c>
      <c r="D923" s="20" t="s">
        <v>394</v>
      </c>
      <c r="E923" s="20" t="s">
        <v>560</v>
      </c>
      <c r="I923" s="1" t="s">
        <v>1006</v>
      </c>
      <c r="J923" t="s">
        <v>411</v>
      </c>
      <c r="T923" s="117" t="s">
        <v>338</v>
      </c>
      <c r="U923" s="132" t="s">
        <v>326</v>
      </c>
      <c r="V923" s="132" t="s">
        <v>339</v>
      </c>
      <c r="W923" s="133" t="s">
        <v>394</v>
      </c>
      <c r="X923" s="134" t="s">
        <v>560</v>
      </c>
      <c r="Y923" s="7"/>
      <c r="Z923" s="326" t="s">
        <v>2481</v>
      </c>
    </row>
    <row r="924" spans="1:26" ht="15" customHeight="1" x14ac:dyDescent="0.2">
      <c r="A924" s="20" t="str">
        <f t="shared" si="14"/>
        <v>乗0ガRBA</v>
      </c>
      <c r="B924" s="20" t="s">
        <v>362</v>
      </c>
      <c r="C924" s="20" t="s">
        <v>361</v>
      </c>
      <c r="D924" t="s">
        <v>394</v>
      </c>
      <c r="E924" s="20" t="s">
        <v>578</v>
      </c>
      <c r="I924" s="1" t="s">
        <v>992</v>
      </c>
      <c r="J924" t="s">
        <v>415</v>
      </c>
      <c r="T924" s="117" t="s">
        <v>338</v>
      </c>
      <c r="U924" s="132" t="s">
        <v>326</v>
      </c>
      <c r="V924" s="132" t="s">
        <v>339</v>
      </c>
      <c r="W924" s="133" t="s">
        <v>394</v>
      </c>
      <c r="X924" s="134" t="s">
        <v>578</v>
      </c>
      <c r="Y924" s="7" t="s">
        <v>415</v>
      </c>
      <c r="Z924" s="326" t="s">
        <v>2484</v>
      </c>
    </row>
    <row r="925" spans="1:26" ht="15" customHeight="1" x14ac:dyDescent="0.2">
      <c r="A925" s="20" t="str">
        <f t="shared" si="14"/>
        <v>乗0ガRAA</v>
      </c>
      <c r="B925" s="20" t="s">
        <v>362</v>
      </c>
      <c r="C925" s="20" t="s">
        <v>361</v>
      </c>
      <c r="D925" s="20" t="s">
        <v>394</v>
      </c>
      <c r="E925" s="20" t="s">
        <v>574</v>
      </c>
      <c r="I925" s="1" t="s">
        <v>998</v>
      </c>
      <c r="J925" t="s">
        <v>398</v>
      </c>
      <c r="T925" s="117" t="s">
        <v>338</v>
      </c>
      <c r="U925" s="132" t="s">
        <v>326</v>
      </c>
      <c r="V925" s="132" t="s">
        <v>339</v>
      </c>
      <c r="W925" s="133" t="s">
        <v>394</v>
      </c>
      <c r="X925" s="134" t="s">
        <v>574</v>
      </c>
      <c r="Y925" s="7"/>
      <c r="Z925" s="326" t="s">
        <v>2480</v>
      </c>
    </row>
    <row r="926" spans="1:26" ht="15" customHeight="1" x14ac:dyDescent="0.2">
      <c r="A926" s="20" t="str">
        <f t="shared" si="14"/>
        <v>乗0ガRLA</v>
      </c>
      <c r="B926" s="20" t="s">
        <v>362</v>
      </c>
      <c r="C926" s="20" t="s">
        <v>361</v>
      </c>
      <c r="D926" t="s">
        <v>394</v>
      </c>
      <c r="E926" s="20" t="s">
        <v>608</v>
      </c>
      <c r="I926" s="1" t="s">
        <v>1006</v>
      </c>
      <c r="J926" t="s">
        <v>410</v>
      </c>
      <c r="T926" s="117" t="s">
        <v>338</v>
      </c>
      <c r="U926" s="132" t="s">
        <v>326</v>
      </c>
      <c r="V926" s="132" t="s">
        <v>339</v>
      </c>
      <c r="W926" s="133" t="s">
        <v>394</v>
      </c>
      <c r="X926" s="134" t="s">
        <v>608</v>
      </c>
      <c r="Y926" s="7"/>
      <c r="Z926" s="326" t="s">
        <v>2481</v>
      </c>
    </row>
    <row r="927" spans="1:26" ht="15" customHeight="1" x14ac:dyDescent="0.2">
      <c r="A927" s="20" t="str">
        <f t="shared" si="14"/>
        <v>乗0ガQBA</v>
      </c>
      <c r="B927" s="20" t="s">
        <v>362</v>
      </c>
      <c r="C927" s="20" t="s">
        <v>361</v>
      </c>
      <c r="D927" t="s">
        <v>394</v>
      </c>
      <c r="E927" t="s">
        <v>266</v>
      </c>
      <c r="I927" s="1" t="s">
        <v>962</v>
      </c>
      <c r="J927" s="20" t="s">
        <v>77</v>
      </c>
      <c r="T927" s="117" t="s">
        <v>338</v>
      </c>
      <c r="U927" s="132" t="s">
        <v>326</v>
      </c>
      <c r="V927" s="132" t="s">
        <v>339</v>
      </c>
      <c r="W927" s="133" t="s">
        <v>394</v>
      </c>
      <c r="X927" s="134" t="s">
        <v>266</v>
      </c>
      <c r="Y927" s="7"/>
      <c r="Z927" s="326" t="s">
        <v>2108</v>
      </c>
    </row>
    <row r="928" spans="1:26" ht="15" customHeight="1" x14ac:dyDescent="0.2">
      <c r="A928" s="20" t="str">
        <f t="shared" si="14"/>
        <v>乗0ガQAA</v>
      </c>
      <c r="B928" s="20" t="s">
        <v>362</v>
      </c>
      <c r="C928" s="20" t="s">
        <v>361</v>
      </c>
      <c r="D928" t="s">
        <v>394</v>
      </c>
      <c r="E928" t="s">
        <v>262</v>
      </c>
      <c r="I928" s="1" t="s">
        <v>998</v>
      </c>
      <c r="J928" t="s">
        <v>340</v>
      </c>
      <c r="T928" s="117" t="s">
        <v>338</v>
      </c>
      <c r="U928" s="132" t="s">
        <v>326</v>
      </c>
      <c r="V928" s="132" t="s">
        <v>339</v>
      </c>
      <c r="W928" s="133" t="s">
        <v>394</v>
      </c>
      <c r="X928" s="134" t="s">
        <v>262</v>
      </c>
      <c r="Y928" s="7"/>
      <c r="Z928" s="326" t="s">
        <v>2480</v>
      </c>
    </row>
    <row r="929" spans="1:26" ht="15" customHeight="1" x14ac:dyDescent="0.2">
      <c r="A929" s="20" t="str">
        <f t="shared" si="14"/>
        <v>乗0ガQLA</v>
      </c>
      <c r="B929" s="20" t="s">
        <v>362</v>
      </c>
      <c r="C929" s="20" t="s">
        <v>361</v>
      </c>
      <c r="D929" t="s">
        <v>394</v>
      </c>
      <c r="E929" t="s">
        <v>296</v>
      </c>
      <c r="I929" s="1" t="s">
        <v>1006</v>
      </c>
      <c r="J929" t="s">
        <v>341</v>
      </c>
      <c r="T929" s="117" t="s">
        <v>338</v>
      </c>
      <c r="U929" s="132" t="s">
        <v>326</v>
      </c>
      <c r="V929" s="132" t="s">
        <v>339</v>
      </c>
      <c r="W929" s="133" t="s">
        <v>394</v>
      </c>
      <c r="X929" s="134" t="s">
        <v>296</v>
      </c>
      <c r="Y929" s="7"/>
      <c r="Z929" s="326" t="s">
        <v>2481</v>
      </c>
    </row>
    <row r="930" spans="1:26" ht="15" customHeight="1" x14ac:dyDescent="0.2">
      <c r="A930" s="20" t="str">
        <f t="shared" si="14"/>
        <v>乗0ガ3BA</v>
      </c>
      <c r="B930" s="20" t="s">
        <v>362</v>
      </c>
      <c r="C930" s="20" t="s">
        <v>361</v>
      </c>
      <c r="D930" t="s">
        <v>1200</v>
      </c>
      <c r="E930" t="s">
        <v>1511</v>
      </c>
      <c r="I930" s="1" t="s">
        <v>962</v>
      </c>
      <c r="J930"/>
      <c r="T930" s="117" t="s">
        <v>338</v>
      </c>
      <c r="U930" s="132" t="s">
        <v>326</v>
      </c>
      <c r="V930" s="132" t="s">
        <v>339</v>
      </c>
      <c r="W930" s="133" t="s">
        <v>1013</v>
      </c>
      <c r="X930" s="134" t="s">
        <v>1224</v>
      </c>
      <c r="Y930" s="7"/>
      <c r="Z930" s="147" t="s">
        <v>2479</v>
      </c>
    </row>
    <row r="931" spans="1:26" ht="15" customHeight="1" x14ac:dyDescent="0.2">
      <c r="A931" s="20" t="str">
        <f t="shared" si="14"/>
        <v>乗0ガ3AA</v>
      </c>
      <c r="B931" s="20" t="s">
        <v>362</v>
      </c>
      <c r="C931" s="20" t="s">
        <v>361</v>
      </c>
      <c r="D931" t="s">
        <v>1200</v>
      </c>
      <c r="E931" t="s">
        <v>1512</v>
      </c>
      <c r="I931" s="1" t="s">
        <v>998</v>
      </c>
      <c r="J931"/>
      <c r="T931" s="117" t="s">
        <v>338</v>
      </c>
      <c r="U931" s="132" t="s">
        <v>326</v>
      </c>
      <c r="V931" s="132" t="s">
        <v>339</v>
      </c>
      <c r="W931" s="133" t="s">
        <v>1013</v>
      </c>
      <c r="X931" s="134" t="s">
        <v>1225</v>
      </c>
      <c r="Y931" s="7"/>
      <c r="Z931" s="326" t="s">
        <v>2480</v>
      </c>
    </row>
    <row r="932" spans="1:26" ht="15" customHeight="1" x14ac:dyDescent="0.2">
      <c r="A932" s="20" t="str">
        <f t="shared" si="14"/>
        <v>乗0ガ3LA</v>
      </c>
      <c r="B932" s="20" t="s">
        <v>362</v>
      </c>
      <c r="C932" s="20" t="s">
        <v>361</v>
      </c>
      <c r="D932" t="s">
        <v>1013</v>
      </c>
      <c r="E932" t="s">
        <v>1513</v>
      </c>
      <c r="I932" s="1" t="s">
        <v>1006</v>
      </c>
      <c r="J932"/>
      <c r="T932" s="117" t="s">
        <v>338</v>
      </c>
      <c r="U932" s="132" t="s">
        <v>326</v>
      </c>
      <c r="V932" s="132" t="s">
        <v>339</v>
      </c>
      <c r="W932" s="133" t="s">
        <v>1013</v>
      </c>
      <c r="X932" s="134" t="s">
        <v>1226</v>
      </c>
      <c r="Y932" s="7"/>
      <c r="Z932" s="326" t="s">
        <v>2481</v>
      </c>
    </row>
    <row r="933" spans="1:26" ht="15" customHeight="1" x14ac:dyDescent="0.2">
      <c r="A933" s="20" t="str">
        <f t="shared" si="14"/>
        <v>乗0ガ4BA</v>
      </c>
      <c r="B933" s="20" t="s">
        <v>362</v>
      </c>
      <c r="C933" s="20" t="s">
        <v>361</v>
      </c>
      <c r="D933" t="s">
        <v>1013</v>
      </c>
      <c r="E933" t="s">
        <v>1514</v>
      </c>
      <c r="I933" s="1" t="s">
        <v>1306</v>
      </c>
      <c r="J933"/>
      <c r="T933" s="117" t="s">
        <v>338</v>
      </c>
      <c r="U933" s="132" t="s">
        <v>326</v>
      </c>
      <c r="V933" s="132" t="s">
        <v>339</v>
      </c>
      <c r="W933" s="133" t="s">
        <v>1013</v>
      </c>
      <c r="X933" s="134" t="s">
        <v>1227</v>
      </c>
      <c r="Y933" s="7" t="s">
        <v>414</v>
      </c>
      <c r="Z933" s="326" t="s">
        <v>2482</v>
      </c>
    </row>
    <row r="934" spans="1:26" ht="15" customHeight="1" x14ac:dyDescent="0.2">
      <c r="A934" s="20" t="str">
        <f t="shared" si="14"/>
        <v>乗0ガ4AA</v>
      </c>
      <c r="B934" s="20" t="s">
        <v>362</v>
      </c>
      <c r="C934" s="20" t="s">
        <v>361</v>
      </c>
      <c r="D934" t="s">
        <v>1013</v>
      </c>
      <c r="E934" t="s">
        <v>1515</v>
      </c>
      <c r="I934" s="1" t="s">
        <v>998</v>
      </c>
      <c r="J934"/>
      <c r="T934" s="117" t="s">
        <v>338</v>
      </c>
      <c r="U934" s="132" t="s">
        <v>326</v>
      </c>
      <c r="V934" s="132" t="s">
        <v>339</v>
      </c>
      <c r="W934" s="133" t="s">
        <v>1013</v>
      </c>
      <c r="X934" s="134" t="s">
        <v>1228</v>
      </c>
      <c r="Y934" s="7"/>
      <c r="Z934" s="326" t="s">
        <v>2480</v>
      </c>
    </row>
    <row r="935" spans="1:26" ht="15" customHeight="1" x14ac:dyDescent="0.2">
      <c r="A935" s="20" t="str">
        <f t="shared" si="14"/>
        <v>乗0ガ4LA</v>
      </c>
      <c r="B935" s="20" t="s">
        <v>362</v>
      </c>
      <c r="C935" s="20" t="s">
        <v>361</v>
      </c>
      <c r="D935" t="s">
        <v>1013</v>
      </c>
      <c r="E935" t="s">
        <v>1516</v>
      </c>
      <c r="I935" s="1" t="s">
        <v>1006</v>
      </c>
      <c r="J935"/>
      <c r="T935" s="117" t="s">
        <v>338</v>
      </c>
      <c r="U935" s="132" t="s">
        <v>326</v>
      </c>
      <c r="V935" s="132" t="s">
        <v>339</v>
      </c>
      <c r="W935" s="133" t="s">
        <v>1013</v>
      </c>
      <c r="X935" s="134" t="s">
        <v>1229</v>
      </c>
      <c r="Y935" s="7"/>
      <c r="Z935" s="326" t="s">
        <v>2481</v>
      </c>
    </row>
    <row r="936" spans="1:26" ht="15" customHeight="1" x14ac:dyDescent="0.2">
      <c r="A936" s="20" t="str">
        <f t="shared" si="14"/>
        <v>乗0ガ5BA</v>
      </c>
      <c r="B936" s="20" t="s">
        <v>362</v>
      </c>
      <c r="C936" s="20" t="s">
        <v>361</v>
      </c>
      <c r="D936" t="s">
        <v>1013</v>
      </c>
      <c r="E936" t="s">
        <v>1517</v>
      </c>
      <c r="I936" s="1" t="s">
        <v>1518</v>
      </c>
      <c r="J936"/>
      <c r="T936" s="117" t="s">
        <v>338</v>
      </c>
      <c r="U936" s="132" t="s">
        <v>326</v>
      </c>
      <c r="V936" s="132" t="s">
        <v>339</v>
      </c>
      <c r="W936" s="133" t="s">
        <v>1013</v>
      </c>
      <c r="X936" s="134" t="s">
        <v>1230</v>
      </c>
      <c r="Y936" s="7" t="s">
        <v>415</v>
      </c>
      <c r="Z936" s="326" t="s">
        <v>2484</v>
      </c>
    </row>
    <row r="937" spans="1:26" ht="15" customHeight="1" x14ac:dyDescent="0.2">
      <c r="A937" s="20" t="str">
        <f t="shared" si="14"/>
        <v>乗0ガ5AA</v>
      </c>
      <c r="B937" s="20" t="s">
        <v>362</v>
      </c>
      <c r="C937" s="20" t="s">
        <v>361</v>
      </c>
      <c r="D937" t="s">
        <v>1013</v>
      </c>
      <c r="E937" t="s">
        <v>1231</v>
      </c>
      <c r="I937" s="1" t="s">
        <v>998</v>
      </c>
      <c r="J937"/>
      <c r="T937" s="117" t="s">
        <v>338</v>
      </c>
      <c r="U937" s="132" t="s">
        <v>326</v>
      </c>
      <c r="V937" s="132" t="s">
        <v>339</v>
      </c>
      <c r="W937" s="133" t="s">
        <v>1013</v>
      </c>
      <c r="X937" s="134" t="s">
        <v>1232</v>
      </c>
      <c r="Y937" s="7"/>
      <c r="Z937" s="326" t="s">
        <v>2480</v>
      </c>
    </row>
    <row r="938" spans="1:26" ht="15" customHeight="1" x14ac:dyDescent="0.2">
      <c r="A938" s="20" t="str">
        <f t="shared" si="14"/>
        <v>乗0ガ5LA</v>
      </c>
      <c r="B938" s="20" t="s">
        <v>362</v>
      </c>
      <c r="C938" s="20" t="s">
        <v>361</v>
      </c>
      <c r="D938" t="s">
        <v>1013</v>
      </c>
      <c r="E938" t="s">
        <v>1519</v>
      </c>
      <c r="I938" s="1" t="s">
        <v>1006</v>
      </c>
      <c r="J938"/>
      <c r="T938" s="117" t="s">
        <v>338</v>
      </c>
      <c r="U938" s="132" t="s">
        <v>326</v>
      </c>
      <c r="V938" s="132" t="s">
        <v>339</v>
      </c>
      <c r="W938" s="139" t="s">
        <v>1013</v>
      </c>
      <c r="X938" s="134" t="s">
        <v>1233</v>
      </c>
      <c r="Y938" s="7"/>
      <c r="Z938" s="326" t="s">
        <v>2481</v>
      </c>
    </row>
    <row r="939" spans="1:26" ht="15" customHeight="1" x14ac:dyDescent="0.2">
      <c r="A939" s="20" t="str">
        <f t="shared" si="14"/>
        <v>乗0ガ6BA</v>
      </c>
      <c r="B939" s="20" t="s">
        <v>362</v>
      </c>
      <c r="C939" s="20" t="s">
        <v>361</v>
      </c>
      <c r="D939" t="s">
        <v>1013</v>
      </c>
      <c r="E939" t="s">
        <v>1234</v>
      </c>
      <c r="I939" s="1" t="s">
        <v>1235</v>
      </c>
      <c r="J939"/>
      <c r="T939" s="117" t="s">
        <v>338</v>
      </c>
      <c r="U939" s="132" t="s">
        <v>326</v>
      </c>
      <c r="V939" s="132" t="s">
        <v>339</v>
      </c>
      <c r="W939" s="139" t="s">
        <v>1013</v>
      </c>
      <c r="X939" s="134" t="s">
        <v>1236</v>
      </c>
      <c r="Y939" s="7" t="s">
        <v>1025</v>
      </c>
      <c r="Z939" s="147" t="s">
        <v>2485</v>
      </c>
    </row>
    <row r="940" spans="1:26" ht="15" customHeight="1" x14ac:dyDescent="0.2">
      <c r="A940" s="20" t="str">
        <f t="shared" si="14"/>
        <v>乗0ガ6AA</v>
      </c>
      <c r="B940" s="20" t="s">
        <v>362</v>
      </c>
      <c r="C940" s="20" t="s">
        <v>361</v>
      </c>
      <c r="D940" t="s">
        <v>1013</v>
      </c>
      <c r="E940" t="s">
        <v>1520</v>
      </c>
      <c r="I940" s="1" t="s">
        <v>998</v>
      </c>
      <c r="J940"/>
      <c r="T940" s="117" t="s">
        <v>338</v>
      </c>
      <c r="U940" s="132" t="s">
        <v>326</v>
      </c>
      <c r="V940" s="132" t="s">
        <v>339</v>
      </c>
      <c r="W940" s="133" t="s">
        <v>1013</v>
      </c>
      <c r="X940" s="134" t="s">
        <v>1237</v>
      </c>
      <c r="Y940" s="7"/>
      <c r="Z940" s="326" t="s">
        <v>2480</v>
      </c>
    </row>
    <row r="941" spans="1:26" ht="15" customHeight="1" x14ac:dyDescent="0.2">
      <c r="A941" s="20" t="str">
        <f t="shared" si="14"/>
        <v>乗0ガ6LA</v>
      </c>
      <c r="B941" s="20" t="s">
        <v>362</v>
      </c>
      <c r="C941" s="20" t="s">
        <v>361</v>
      </c>
      <c r="D941" t="s">
        <v>1013</v>
      </c>
      <c r="E941" t="s">
        <v>1238</v>
      </c>
      <c r="I941" s="1" t="s">
        <v>1006</v>
      </c>
      <c r="J941"/>
      <c r="T941" s="117" t="s">
        <v>338</v>
      </c>
      <c r="U941" s="132" t="s">
        <v>326</v>
      </c>
      <c r="V941" s="132" t="s">
        <v>339</v>
      </c>
      <c r="W941" s="133" t="s">
        <v>1013</v>
      </c>
      <c r="X941" s="134" t="s">
        <v>1239</v>
      </c>
      <c r="Y941" s="7"/>
      <c r="Z941" s="326" t="s">
        <v>2481</v>
      </c>
    </row>
    <row r="942" spans="1:26" ht="15" customHeight="1" x14ac:dyDescent="0.2">
      <c r="A942" s="20" t="str">
        <f t="shared" si="14"/>
        <v>乗0L-</v>
      </c>
      <c r="B942" s="20" t="s">
        <v>362</v>
      </c>
      <c r="C942" s="20" t="s">
        <v>131</v>
      </c>
      <c r="D942" t="s">
        <v>631</v>
      </c>
      <c r="E942" t="s">
        <v>632</v>
      </c>
      <c r="I942" s="1" t="s">
        <v>962</v>
      </c>
      <c r="J942"/>
      <c r="T942" s="117" t="s">
        <v>338</v>
      </c>
      <c r="U942" s="132" t="s">
        <v>255</v>
      </c>
      <c r="V942" s="132" t="s">
        <v>339</v>
      </c>
      <c r="W942" s="139" t="s">
        <v>631</v>
      </c>
      <c r="X942" s="134" t="s">
        <v>632</v>
      </c>
      <c r="Y942" s="7"/>
      <c r="Z942" s="147" t="s">
        <v>2479</v>
      </c>
    </row>
    <row r="943" spans="1:26" ht="15" customHeight="1" x14ac:dyDescent="0.2">
      <c r="A943" s="20" t="str">
        <f t="shared" si="14"/>
        <v>乗0LA</v>
      </c>
      <c r="B943" s="20" t="s">
        <v>362</v>
      </c>
      <c r="C943" s="20" t="s">
        <v>131</v>
      </c>
      <c r="D943" t="s">
        <v>634</v>
      </c>
      <c r="E943" t="s">
        <v>762</v>
      </c>
      <c r="I943" s="1" t="s">
        <v>962</v>
      </c>
      <c r="J943"/>
      <c r="T943" s="117" t="s">
        <v>338</v>
      </c>
      <c r="U943" s="132" t="s">
        <v>255</v>
      </c>
      <c r="V943" s="132" t="s">
        <v>339</v>
      </c>
      <c r="W943" s="133" t="s">
        <v>634</v>
      </c>
      <c r="X943" s="134" t="s">
        <v>762</v>
      </c>
      <c r="Y943" s="7"/>
      <c r="Z943" s="147" t="s">
        <v>2479</v>
      </c>
    </row>
    <row r="944" spans="1:26" ht="15" customHeight="1" x14ac:dyDescent="0.2">
      <c r="A944" s="20" t="str">
        <f t="shared" si="14"/>
        <v>乗0LB</v>
      </c>
      <c r="B944" s="20" t="s">
        <v>362</v>
      </c>
      <c r="C944" s="20" t="s">
        <v>131</v>
      </c>
      <c r="D944" t="s">
        <v>764</v>
      </c>
      <c r="E944" t="s">
        <v>771</v>
      </c>
      <c r="I944" s="1" t="s">
        <v>962</v>
      </c>
      <c r="J944"/>
      <c r="T944" s="117" t="s">
        <v>338</v>
      </c>
      <c r="U944" s="132" t="s">
        <v>255</v>
      </c>
      <c r="V944" s="132" t="s">
        <v>339</v>
      </c>
      <c r="W944" s="133" t="s">
        <v>764</v>
      </c>
      <c r="X944" s="134" t="s">
        <v>771</v>
      </c>
      <c r="Y944" s="7"/>
      <c r="Z944" s="147" t="s">
        <v>2479</v>
      </c>
    </row>
    <row r="945" spans="1:26" ht="15" customHeight="1" x14ac:dyDescent="0.2">
      <c r="A945" s="20" t="str">
        <f t="shared" si="14"/>
        <v>乗0LC</v>
      </c>
      <c r="B945" s="20" t="s">
        <v>362</v>
      </c>
      <c r="C945" s="20" t="s">
        <v>131</v>
      </c>
      <c r="D945" s="20" t="s">
        <v>764</v>
      </c>
      <c r="E945" s="20" t="s">
        <v>772</v>
      </c>
      <c r="I945" s="1" t="s">
        <v>962</v>
      </c>
      <c r="T945" s="117" t="s">
        <v>338</v>
      </c>
      <c r="U945" s="132" t="s">
        <v>255</v>
      </c>
      <c r="V945" s="132" t="s">
        <v>339</v>
      </c>
      <c r="W945" s="139" t="s">
        <v>764</v>
      </c>
      <c r="X945" s="134" t="s">
        <v>772</v>
      </c>
      <c r="Y945" s="7"/>
      <c r="Z945" s="147" t="s">
        <v>2479</v>
      </c>
    </row>
    <row r="946" spans="1:26" ht="15" customHeight="1" x14ac:dyDescent="0.2">
      <c r="A946" s="20" t="str">
        <f t="shared" si="14"/>
        <v>乗0LE</v>
      </c>
      <c r="B946" s="20" t="s">
        <v>362</v>
      </c>
      <c r="C946" s="20" t="s">
        <v>131</v>
      </c>
      <c r="D946" s="20" t="s">
        <v>765</v>
      </c>
      <c r="E946" s="20" t="s">
        <v>773</v>
      </c>
      <c r="I946" s="1" t="s">
        <v>962</v>
      </c>
      <c r="T946" s="117" t="s">
        <v>338</v>
      </c>
      <c r="U946" s="132" t="s">
        <v>255</v>
      </c>
      <c r="V946" s="132" t="s">
        <v>339</v>
      </c>
      <c r="W946" s="139" t="s">
        <v>765</v>
      </c>
      <c r="X946" s="134" t="s">
        <v>773</v>
      </c>
      <c r="Y946" s="7"/>
      <c r="Z946" s="147" t="s">
        <v>2479</v>
      </c>
    </row>
    <row r="947" spans="1:26" ht="15" customHeight="1" x14ac:dyDescent="0.2">
      <c r="A947" s="20" t="str">
        <f t="shared" si="14"/>
        <v>乗0LGF</v>
      </c>
      <c r="B947" s="20" t="s">
        <v>362</v>
      </c>
      <c r="C947" s="20" t="s">
        <v>131</v>
      </c>
      <c r="D947" s="20" t="s">
        <v>765</v>
      </c>
      <c r="E947" s="20" t="s">
        <v>778</v>
      </c>
      <c r="I947" s="1" t="s">
        <v>962</v>
      </c>
      <c r="T947" s="117" t="s">
        <v>338</v>
      </c>
      <c r="U947" s="132" t="s">
        <v>255</v>
      </c>
      <c r="V947" s="132" t="s">
        <v>339</v>
      </c>
      <c r="W947" s="139" t="s">
        <v>765</v>
      </c>
      <c r="X947" s="134" t="s">
        <v>778</v>
      </c>
      <c r="Y947" s="7"/>
      <c r="Z947" s="147" t="s">
        <v>2479</v>
      </c>
    </row>
    <row r="948" spans="1:26" ht="15" customHeight="1" x14ac:dyDescent="0.2">
      <c r="A948" s="20" t="str">
        <f t="shared" si="14"/>
        <v>乗0LHK</v>
      </c>
      <c r="B948" s="20" t="s">
        <v>362</v>
      </c>
      <c r="C948" s="20" t="s">
        <v>131</v>
      </c>
      <c r="D948" s="20" t="s">
        <v>765</v>
      </c>
      <c r="E948" s="20" t="s">
        <v>786</v>
      </c>
      <c r="I948" s="1" t="s">
        <v>998</v>
      </c>
      <c r="J948" s="20" t="s">
        <v>1001</v>
      </c>
      <c r="T948" s="117" t="s">
        <v>338</v>
      </c>
      <c r="U948" s="132" t="s">
        <v>255</v>
      </c>
      <c r="V948" s="132" t="s">
        <v>339</v>
      </c>
      <c r="W948" s="139" t="s">
        <v>765</v>
      </c>
      <c r="X948" s="134" t="s">
        <v>786</v>
      </c>
      <c r="Y948" s="7"/>
      <c r="Z948" s="326" t="s">
        <v>2480</v>
      </c>
    </row>
    <row r="949" spans="1:26" ht="15" customHeight="1" x14ac:dyDescent="0.2">
      <c r="A949" s="20" t="str">
        <f t="shared" si="14"/>
        <v>乗0LGH</v>
      </c>
      <c r="B949" s="20" t="s">
        <v>362</v>
      </c>
      <c r="C949" s="20" t="s">
        <v>131</v>
      </c>
      <c r="D949" s="20" t="s">
        <v>742</v>
      </c>
      <c r="E949" s="20" t="s">
        <v>780</v>
      </c>
      <c r="I949" s="1" t="s">
        <v>962</v>
      </c>
      <c r="T949" s="117" t="s">
        <v>338</v>
      </c>
      <c r="U949" s="132" t="s">
        <v>255</v>
      </c>
      <c r="V949" s="132" t="s">
        <v>339</v>
      </c>
      <c r="W949" s="139" t="s">
        <v>742</v>
      </c>
      <c r="X949" s="134" t="s">
        <v>780</v>
      </c>
      <c r="Y949" s="7"/>
      <c r="Z949" s="147" t="s">
        <v>2479</v>
      </c>
    </row>
    <row r="950" spans="1:26" ht="15" customHeight="1" x14ac:dyDescent="0.2">
      <c r="A950" s="20" t="str">
        <f t="shared" si="14"/>
        <v>乗0LHN</v>
      </c>
      <c r="B950" s="20" t="s">
        <v>362</v>
      </c>
      <c r="C950" s="20" t="s">
        <v>131</v>
      </c>
      <c r="D950" s="20" t="s">
        <v>742</v>
      </c>
      <c r="E950" s="20" t="s">
        <v>788</v>
      </c>
      <c r="I950" s="1" t="s">
        <v>998</v>
      </c>
      <c r="J950" t="s">
        <v>1001</v>
      </c>
      <c r="T950" s="117" t="s">
        <v>338</v>
      </c>
      <c r="U950" s="132" t="s">
        <v>255</v>
      </c>
      <c r="V950" s="132" t="s">
        <v>339</v>
      </c>
      <c r="W950" s="139" t="s">
        <v>742</v>
      </c>
      <c r="X950" s="134" t="s">
        <v>788</v>
      </c>
      <c r="Y950" s="7"/>
      <c r="Z950" s="326" t="s">
        <v>2480</v>
      </c>
    </row>
    <row r="951" spans="1:26" ht="15" customHeight="1" x14ac:dyDescent="0.2">
      <c r="A951" s="20" t="str">
        <f t="shared" si="14"/>
        <v>乗0LTA</v>
      </c>
      <c r="B951" s="20" t="s">
        <v>362</v>
      </c>
      <c r="C951" s="20" t="s">
        <v>131</v>
      </c>
      <c r="D951" s="20" t="s">
        <v>742</v>
      </c>
      <c r="E951" s="20" t="s">
        <v>802</v>
      </c>
      <c r="I951" s="1" t="s">
        <v>962</v>
      </c>
      <c r="J951" t="s">
        <v>1002</v>
      </c>
      <c r="T951" s="117" t="s">
        <v>338</v>
      </c>
      <c r="U951" s="132" t="s">
        <v>255</v>
      </c>
      <c r="V951" s="132" t="s">
        <v>339</v>
      </c>
      <c r="W951" s="139" t="s">
        <v>742</v>
      </c>
      <c r="X951" s="134" t="s">
        <v>802</v>
      </c>
      <c r="Y951" s="7"/>
      <c r="Z951" s="326" t="s">
        <v>2108</v>
      </c>
    </row>
    <row r="952" spans="1:26" ht="15" customHeight="1" x14ac:dyDescent="0.2">
      <c r="A952" s="20" t="str">
        <f t="shared" si="14"/>
        <v>乗0LXA</v>
      </c>
      <c r="B952" s="20" t="s">
        <v>362</v>
      </c>
      <c r="C952" s="20" t="s">
        <v>131</v>
      </c>
      <c r="D952" s="20" t="s">
        <v>742</v>
      </c>
      <c r="E952" s="20" t="s">
        <v>816</v>
      </c>
      <c r="I952" s="1" t="s">
        <v>998</v>
      </c>
      <c r="J952" t="s">
        <v>381</v>
      </c>
      <c r="T952" s="117" t="s">
        <v>338</v>
      </c>
      <c r="U952" s="132" t="s">
        <v>255</v>
      </c>
      <c r="V952" s="132" t="s">
        <v>339</v>
      </c>
      <c r="W952" s="139" t="s">
        <v>742</v>
      </c>
      <c r="X952" s="134" t="s">
        <v>816</v>
      </c>
      <c r="Y952" s="7"/>
      <c r="Z952" s="326" t="s">
        <v>2480</v>
      </c>
    </row>
    <row r="953" spans="1:26" ht="15" customHeight="1" x14ac:dyDescent="0.2">
      <c r="A953" s="20" t="str">
        <f t="shared" si="14"/>
        <v>乗0LLA</v>
      </c>
      <c r="B953" s="20" t="s">
        <v>362</v>
      </c>
      <c r="C953" s="20" t="s">
        <v>131</v>
      </c>
      <c r="D953" s="20" t="s">
        <v>742</v>
      </c>
      <c r="E953" s="20" t="s">
        <v>793</v>
      </c>
      <c r="I953" s="1" t="s">
        <v>962</v>
      </c>
      <c r="J953" t="s">
        <v>1003</v>
      </c>
      <c r="T953" s="117" t="s">
        <v>338</v>
      </c>
      <c r="U953" s="132" t="s">
        <v>255</v>
      </c>
      <c r="V953" s="132" t="s">
        <v>339</v>
      </c>
      <c r="W953" s="139" t="s">
        <v>742</v>
      </c>
      <c r="X953" s="134" t="s">
        <v>793</v>
      </c>
      <c r="Y953" s="7"/>
      <c r="Z953" s="326" t="s">
        <v>2108</v>
      </c>
    </row>
    <row r="954" spans="1:26" ht="15" customHeight="1" x14ac:dyDescent="0.2">
      <c r="A954" s="20" t="str">
        <f t="shared" si="14"/>
        <v>乗0LYA</v>
      </c>
      <c r="B954" s="20" t="s">
        <v>362</v>
      </c>
      <c r="C954" s="20" t="s">
        <v>131</v>
      </c>
      <c r="D954" t="s">
        <v>742</v>
      </c>
      <c r="E954" t="s">
        <v>820</v>
      </c>
      <c r="I954" s="1" t="s">
        <v>998</v>
      </c>
      <c r="J954" s="20" t="s">
        <v>382</v>
      </c>
      <c r="T954" s="117" t="s">
        <v>338</v>
      </c>
      <c r="U954" s="132" t="s">
        <v>255</v>
      </c>
      <c r="V954" s="132" t="s">
        <v>339</v>
      </c>
      <c r="W954" s="139" t="s">
        <v>742</v>
      </c>
      <c r="X954" s="134" t="s">
        <v>820</v>
      </c>
      <c r="Y954" s="7"/>
      <c r="Z954" s="326" t="s">
        <v>2480</v>
      </c>
    </row>
    <row r="955" spans="1:26" ht="15" customHeight="1" x14ac:dyDescent="0.2">
      <c r="A955" s="20" t="str">
        <f t="shared" si="14"/>
        <v>乗0LUA</v>
      </c>
      <c r="B955" s="20" t="s">
        <v>362</v>
      </c>
      <c r="C955" s="20" t="s">
        <v>131</v>
      </c>
      <c r="D955" t="s">
        <v>742</v>
      </c>
      <c r="E955" t="s">
        <v>809</v>
      </c>
      <c r="I955" s="1" t="s">
        <v>962</v>
      </c>
      <c r="J955" t="s">
        <v>1004</v>
      </c>
      <c r="T955" s="117" t="s">
        <v>338</v>
      </c>
      <c r="U955" s="132" t="s">
        <v>255</v>
      </c>
      <c r="V955" s="132" t="s">
        <v>339</v>
      </c>
      <c r="W955" s="133" t="s">
        <v>742</v>
      </c>
      <c r="X955" s="134" t="s">
        <v>809</v>
      </c>
      <c r="Y955" s="7"/>
      <c r="Z955" s="326" t="s">
        <v>2108</v>
      </c>
    </row>
    <row r="956" spans="1:26" ht="15" customHeight="1" x14ac:dyDescent="0.2">
      <c r="A956" s="20" t="str">
        <f t="shared" si="14"/>
        <v>乗0LZA</v>
      </c>
      <c r="B956" s="20" t="s">
        <v>362</v>
      </c>
      <c r="C956" s="20" t="s">
        <v>131</v>
      </c>
      <c r="D956" t="s">
        <v>742</v>
      </c>
      <c r="E956" t="s">
        <v>824</v>
      </c>
      <c r="I956" s="1" t="s">
        <v>998</v>
      </c>
      <c r="J956" t="s">
        <v>383</v>
      </c>
      <c r="T956" s="117" t="s">
        <v>338</v>
      </c>
      <c r="U956" s="132" t="s">
        <v>255</v>
      </c>
      <c r="V956" s="132" t="s">
        <v>339</v>
      </c>
      <c r="W956" s="133" t="s">
        <v>742</v>
      </c>
      <c r="X956" s="134" t="s">
        <v>824</v>
      </c>
      <c r="Y956" s="7"/>
      <c r="Z956" s="326" t="s">
        <v>2480</v>
      </c>
    </row>
    <row r="957" spans="1:26" ht="15" customHeight="1" x14ac:dyDescent="0.2">
      <c r="A957" s="20" t="str">
        <f t="shared" si="14"/>
        <v>乗0LABA</v>
      </c>
      <c r="B957" s="20" t="s">
        <v>362</v>
      </c>
      <c r="C957" s="20" t="s">
        <v>131</v>
      </c>
      <c r="D957" t="s">
        <v>156</v>
      </c>
      <c r="E957" t="s">
        <v>699</v>
      </c>
      <c r="I957" s="1" t="s">
        <v>962</v>
      </c>
      <c r="J957"/>
      <c r="T957" s="117" t="s">
        <v>338</v>
      </c>
      <c r="U957" s="132" t="s">
        <v>255</v>
      </c>
      <c r="V957" s="132" t="s">
        <v>339</v>
      </c>
      <c r="W957" s="133" t="s">
        <v>156</v>
      </c>
      <c r="X957" s="134" t="s">
        <v>699</v>
      </c>
      <c r="Y957" s="7"/>
      <c r="Z957" s="147" t="s">
        <v>2479</v>
      </c>
    </row>
    <row r="958" spans="1:26" ht="15" customHeight="1" x14ac:dyDescent="0.2">
      <c r="A958" s="20" t="str">
        <f t="shared" si="14"/>
        <v>乗0LAAA</v>
      </c>
      <c r="B958" s="20" t="s">
        <v>362</v>
      </c>
      <c r="C958" s="20" t="s">
        <v>131</v>
      </c>
      <c r="D958" t="s">
        <v>156</v>
      </c>
      <c r="E958" t="s">
        <v>700</v>
      </c>
      <c r="I958" s="1" t="s">
        <v>998</v>
      </c>
      <c r="J958" t="s">
        <v>1001</v>
      </c>
      <c r="T958" s="117" t="s">
        <v>338</v>
      </c>
      <c r="U958" s="132" t="s">
        <v>255</v>
      </c>
      <c r="V958" s="132" t="s">
        <v>339</v>
      </c>
      <c r="W958" s="133" t="s">
        <v>156</v>
      </c>
      <c r="X958" s="134" t="s">
        <v>700</v>
      </c>
      <c r="Y958" s="7"/>
      <c r="Z958" s="326" t="s">
        <v>2480</v>
      </c>
    </row>
    <row r="959" spans="1:26" ht="15" customHeight="1" x14ac:dyDescent="0.2">
      <c r="A959" s="20" t="str">
        <f t="shared" si="14"/>
        <v>乗0LALA</v>
      </c>
      <c r="B959" s="20" t="s">
        <v>362</v>
      </c>
      <c r="C959" s="20" t="s">
        <v>131</v>
      </c>
      <c r="D959" t="s">
        <v>156</v>
      </c>
      <c r="E959" t="s">
        <v>476</v>
      </c>
      <c r="I959" s="1" t="s">
        <v>1006</v>
      </c>
      <c r="J959" t="s">
        <v>1223</v>
      </c>
      <c r="T959" s="117" t="s">
        <v>338</v>
      </c>
      <c r="U959" s="132" t="s">
        <v>255</v>
      </c>
      <c r="V959" s="132" t="s">
        <v>339</v>
      </c>
      <c r="W959" s="133" t="s">
        <v>156</v>
      </c>
      <c r="X959" s="134" t="s">
        <v>476</v>
      </c>
      <c r="Y959" s="7"/>
      <c r="Z959" s="326" t="s">
        <v>2481</v>
      </c>
    </row>
    <row r="960" spans="1:26" ht="15" customHeight="1" x14ac:dyDescent="0.2">
      <c r="A960" s="20" t="str">
        <f t="shared" si="14"/>
        <v>乗0LCAA</v>
      </c>
      <c r="B960" s="20" t="s">
        <v>362</v>
      </c>
      <c r="C960" s="20" t="s">
        <v>131</v>
      </c>
      <c r="D960" s="20" t="s">
        <v>156</v>
      </c>
      <c r="E960" s="20" t="s">
        <v>356</v>
      </c>
      <c r="I960" s="1" t="s">
        <v>998</v>
      </c>
      <c r="J960" s="20" t="s">
        <v>383</v>
      </c>
      <c r="T960" s="117" t="s">
        <v>338</v>
      </c>
      <c r="U960" s="132" t="s">
        <v>255</v>
      </c>
      <c r="V960" s="132" t="s">
        <v>339</v>
      </c>
      <c r="W960" s="133" t="s">
        <v>156</v>
      </c>
      <c r="X960" s="134" t="s">
        <v>356</v>
      </c>
      <c r="Y960" s="7"/>
      <c r="Z960" s="326" t="s">
        <v>2480</v>
      </c>
    </row>
    <row r="961" spans="1:26" ht="15" customHeight="1" x14ac:dyDescent="0.2">
      <c r="A961" s="20" t="str">
        <f t="shared" si="14"/>
        <v>乗0LCBA</v>
      </c>
      <c r="B961" s="20" t="s">
        <v>362</v>
      </c>
      <c r="C961" s="20" t="s">
        <v>131</v>
      </c>
      <c r="D961" s="20" t="s">
        <v>156</v>
      </c>
      <c r="E961" s="20" t="s">
        <v>357</v>
      </c>
      <c r="I961" s="1" t="s">
        <v>987</v>
      </c>
      <c r="J961" s="20" t="s">
        <v>1004</v>
      </c>
      <c r="T961" s="117" t="s">
        <v>338</v>
      </c>
      <c r="U961" s="132" t="s">
        <v>255</v>
      </c>
      <c r="V961" s="132" t="s">
        <v>339</v>
      </c>
      <c r="W961" s="133" t="s">
        <v>156</v>
      </c>
      <c r="X961" s="134" t="s">
        <v>357</v>
      </c>
      <c r="Y961" s="7" t="s">
        <v>414</v>
      </c>
      <c r="Z961" s="326" t="s">
        <v>414</v>
      </c>
    </row>
    <row r="962" spans="1:26" ht="15" customHeight="1" x14ac:dyDescent="0.2">
      <c r="A962" s="20" t="str">
        <f t="shared" si="14"/>
        <v>乗0LCLA</v>
      </c>
      <c r="B962" s="20" t="s">
        <v>362</v>
      </c>
      <c r="C962" s="20" t="s">
        <v>131</v>
      </c>
      <c r="D962" s="20" t="s">
        <v>156</v>
      </c>
      <c r="E962" s="20" t="s">
        <v>480</v>
      </c>
      <c r="I962" s="1" t="s">
        <v>1006</v>
      </c>
      <c r="J962" s="20" t="s">
        <v>411</v>
      </c>
      <c r="T962" s="117" t="s">
        <v>338</v>
      </c>
      <c r="U962" s="132" t="s">
        <v>255</v>
      </c>
      <c r="V962" s="132" t="s">
        <v>339</v>
      </c>
      <c r="W962" s="133" t="s">
        <v>156</v>
      </c>
      <c r="X962" s="134" t="s">
        <v>480</v>
      </c>
      <c r="Y962" s="7"/>
      <c r="Z962" s="326" t="s">
        <v>2481</v>
      </c>
    </row>
    <row r="963" spans="1:26" ht="15" customHeight="1" x14ac:dyDescent="0.2">
      <c r="A963" s="20" t="str">
        <f t="shared" si="14"/>
        <v>乗0LDAA</v>
      </c>
      <c r="B963" s="20" t="s">
        <v>362</v>
      </c>
      <c r="C963" s="20" t="s">
        <v>131</v>
      </c>
      <c r="D963" s="20" t="s">
        <v>156</v>
      </c>
      <c r="E963" s="20" t="s">
        <v>358</v>
      </c>
      <c r="I963" s="1" t="s">
        <v>998</v>
      </c>
      <c r="J963" s="20" t="s">
        <v>400</v>
      </c>
      <c r="T963" s="117" t="s">
        <v>338</v>
      </c>
      <c r="U963" s="132" t="s">
        <v>255</v>
      </c>
      <c r="V963" s="132" t="s">
        <v>339</v>
      </c>
      <c r="W963" s="133" t="s">
        <v>156</v>
      </c>
      <c r="X963" s="134" t="s">
        <v>358</v>
      </c>
      <c r="Y963" s="7"/>
      <c r="Z963" s="326" t="s">
        <v>2480</v>
      </c>
    </row>
    <row r="964" spans="1:26" ht="15" customHeight="1" x14ac:dyDescent="0.2">
      <c r="A964" s="20" t="str">
        <f t="shared" si="14"/>
        <v>乗0LDBA</v>
      </c>
      <c r="B964" s="20" t="s">
        <v>362</v>
      </c>
      <c r="C964" s="20" t="s">
        <v>131</v>
      </c>
      <c r="D964" s="20" t="s">
        <v>156</v>
      </c>
      <c r="E964" s="20" t="s">
        <v>359</v>
      </c>
      <c r="I964" s="1" t="s">
        <v>992</v>
      </c>
      <c r="J964" s="20" t="s">
        <v>1068</v>
      </c>
      <c r="T964" s="117" t="s">
        <v>338</v>
      </c>
      <c r="U964" s="132" t="s">
        <v>255</v>
      </c>
      <c r="V964" s="132" t="s">
        <v>339</v>
      </c>
      <c r="W964" s="133" t="s">
        <v>156</v>
      </c>
      <c r="X964" s="134" t="s">
        <v>359</v>
      </c>
      <c r="Y964" s="7" t="s">
        <v>415</v>
      </c>
      <c r="Z964" s="326" t="s">
        <v>2484</v>
      </c>
    </row>
    <row r="965" spans="1:26" ht="15" customHeight="1" x14ac:dyDescent="0.2">
      <c r="A965" s="20" t="str">
        <f t="shared" ref="A965:A1028" si="15">CONCATENATE(C965,E965)</f>
        <v>乗0LDLA</v>
      </c>
      <c r="B965" s="20" t="s">
        <v>362</v>
      </c>
      <c r="C965" s="20" t="s">
        <v>131</v>
      </c>
      <c r="D965" s="20" t="s">
        <v>156</v>
      </c>
      <c r="E965" s="20" t="s">
        <v>483</v>
      </c>
      <c r="I965" s="1" t="s">
        <v>1006</v>
      </c>
      <c r="J965" s="20" t="s">
        <v>410</v>
      </c>
      <c r="T965" s="117" t="s">
        <v>338</v>
      </c>
      <c r="U965" s="132" t="s">
        <v>255</v>
      </c>
      <c r="V965" s="132" t="s">
        <v>339</v>
      </c>
      <c r="W965" s="133" t="s">
        <v>156</v>
      </c>
      <c r="X965" s="134" t="s">
        <v>483</v>
      </c>
      <c r="Y965" s="7"/>
      <c r="Z965" s="326" t="s">
        <v>2481</v>
      </c>
    </row>
    <row r="966" spans="1:26" ht="15" customHeight="1" x14ac:dyDescent="0.2">
      <c r="A966" s="20" t="str">
        <f t="shared" si="15"/>
        <v>乗0LLBA</v>
      </c>
      <c r="B966" s="20" t="s">
        <v>362</v>
      </c>
      <c r="C966" s="20" t="s">
        <v>131</v>
      </c>
      <c r="D966" s="20" t="s">
        <v>394</v>
      </c>
      <c r="E966" s="20" t="s">
        <v>494</v>
      </c>
      <c r="I966" s="1" t="s">
        <v>962</v>
      </c>
      <c r="T966" s="117" t="s">
        <v>338</v>
      </c>
      <c r="U966" s="132" t="s">
        <v>255</v>
      </c>
      <c r="V966" s="132" t="s">
        <v>339</v>
      </c>
      <c r="W966" s="133" t="s">
        <v>394</v>
      </c>
      <c r="X966" s="134" t="s">
        <v>494</v>
      </c>
      <c r="Y966" s="7"/>
      <c r="Z966" s="147" t="s">
        <v>2479</v>
      </c>
    </row>
    <row r="967" spans="1:26" ht="15" customHeight="1" x14ac:dyDescent="0.2">
      <c r="A967" s="20" t="str">
        <f t="shared" si="15"/>
        <v>乗0LLAA</v>
      </c>
      <c r="B967" s="20" t="s">
        <v>362</v>
      </c>
      <c r="C967" s="20" t="s">
        <v>131</v>
      </c>
      <c r="D967" s="20" t="s">
        <v>394</v>
      </c>
      <c r="E967" s="20" t="s">
        <v>490</v>
      </c>
      <c r="I967" s="1" t="s">
        <v>998</v>
      </c>
      <c r="J967" s="20" t="s">
        <v>1001</v>
      </c>
      <c r="T967" s="117" t="s">
        <v>338</v>
      </c>
      <c r="U967" s="132" t="s">
        <v>255</v>
      </c>
      <c r="V967" s="132" t="s">
        <v>339</v>
      </c>
      <c r="W967" s="133" t="s">
        <v>394</v>
      </c>
      <c r="X967" s="134" t="s">
        <v>490</v>
      </c>
      <c r="Y967" s="7"/>
      <c r="Z967" s="326" t="s">
        <v>2480</v>
      </c>
    </row>
    <row r="968" spans="1:26" ht="15" customHeight="1" x14ac:dyDescent="0.2">
      <c r="A968" s="20" t="str">
        <f t="shared" si="15"/>
        <v>乗0LLLA</v>
      </c>
      <c r="B968" s="20" t="s">
        <v>362</v>
      </c>
      <c r="C968" s="20" t="s">
        <v>131</v>
      </c>
      <c r="D968" s="20" t="s">
        <v>394</v>
      </c>
      <c r="E968" s="20" t="s">
        <v>524</v>
      </c>
      <c r="I968" s="1" t="s">
        <v>1006</v>
      </c>
      <c r="J968" s="20" t="s">
        <v>1223</v>
      </c>
      <c r="T968" s="117" t="s">
        <v>338</v>
      </c>
      <c r="U968" s="132" t="s">
        <v>255</v>
      </c>
      <c r="V968" s="132" t="s">
        <v>339</v>
      </c>
      <c r="W968" s="133" t="s">
        <v>394</v>
      </c>
      <c r="X968" s="134" t="s">
        <v>524</v>
      </c>
      <c r="Y968" s="7"/>
      <c r="Z968" s="326" t="s">
        <v>2481</v>
      </c>
    </row>
    <row r="969" spans="1:26" ht="15" customHeight="1" x14ac:dyDescent="0.2">
      <c r="A969" s="20" t="str">
        <f t="shared" si="15"/>
        <v>乗0LMBA</v>
      </c>
      <c r="B969" s="20" t="s">
        <v>362</v>
      </c>
      <c r="C969" s="20" t="s">
        <v>131</v>
      </c>
      <c r="D969" s="20" t="s">
        <v>394</v>
      </c>
      <c r="E969" s="20" t="s">
        <v>530</v>
      </c>
      <c r="I969" s="1" t="s">
        <v>987</v>
      </c>
      <c r="J969" s="20" t="s">
        <v>414</v>
      </c>
      <c r="T969" s="117" t="s">
        <v>338</v>
      </c>
      <c r="U969" s="132" t="s">
        <v>255</v>
      </c>
      <c r="V969" s="132" t="s">
        <v>339</v>
      </c>
      <c r="W969" s="133" t="s">
        <v>394</v>
      </c>
      <c r="X969" s="134" t="s">
        <v>530</v>
      </c>
      <c r="Y969" s="7" t="s">
        <v>414</v>
      </c>
      <c r="Z969" s="326" t="s">
        <v>414</v>
      </c>
    </row>
    <row r="970" spans="1:26" ht="15" customHeight="1" x14ac:dyDescent="0.2">
      <c r="A970" s="20" t="str">
        <f t="shared" si="15"/>
        <v>乗0LMAA</v>
      </c>
      <c r="B970" s="20" t="s">
        <v>362</v>
      </c>
      <c r="C970" s="20" t="s">
        <v>131</v>
      </c>
      <c r="D970" s="20" t="s">
        <v>394</v>
      </c>
      <c r="E970" s="20" t="s">
        <v>526</v>
      </c>
      <c r="I970" s="1" t="s">
        <v>998</v>
      </c>
      <c r="J970" s="20" t="s">
        <v>406</v>
      </c>
      <c r="T970" s="117" t="s">
        <v>338</v>
      </c>
      <c r="U970" s="132" t="s">
        <v>255</v>
      </c>
      <c r="V970" s="132" t="s">
        <v>339</v>
      </c>
      <c r="W970" s="133" t="s">
        <v>394</v>
      </c>
      <c r="X970" s="134" t="s">
        <v>526</v>
      </c>
      <c r="Y970" s="7"/>
      <c r="Z970" s="326" t="s">
        <v>2480</v>
      </c>
    </row>
    <row r="971" spans="1:26" ht="15" customHeight="1" x14ac:dyDescent="0.2">
      <c r="A971" s="20" t="str">
        <f t="shared" si="15"/>
        <v>乗0LMLA</v>
      </c>
      <c r="B971" s="20" t="s">
        <v>362</v>
      </c>
      <c r="C971" s="20" t="s">
        <v>131</v>
      </c>
      <c r="D971" s="20" t="s">
        <v>394</v>
      </c>
      <c r="E971" s="20" t="s">
        <v>560</v>
      </c>
      <c r="I971" s="1" t="s">
        <v>1006</v>
      </c>
      <c r="J971" s="20" t="s">
        <v>411</v>
      </c>
      <c r="T971" s="117" t="s">
        <v>338</v>
      </c>
      <c r="U971" s="132" t="s">
        <v>255</v>
      </c>
      <c r="V971" s="132" t="s">
        <v>339</v>
      </c>
      <c r="W971" s="133" t="s">
        <v>394</v>
      </c>
      <c r="X971" s="134" t="s">
        <v>560</v>
      </c>
      <c r="Y971" s="7"/>
      <c r="Z971" s="326" t="s">
        <v>2481</v>
      </c>
    </row>
    <row r="972" spans="1:26" ht="15" customHeight="1" x14ac:dyDescent="0.2">
      <c r="A972" s="20" t="str">
        <f t="shared" si="15"/>
        <v>乗0LRBA</v>
      </c>
      <c r="B972" s="20" t="s">
        <v>362</v>
      </c>
      <c r="C972" s="20" t="s">
        <v>131</v>
      </c>
      <c r="D972" s="20" t="s">
        <v>394</v>
      </c>
      <c r="E972" s="20" t="s">
        <v>578</v>
      </c>
      <c r="I972" s="1" t="s">
        <v>992</v>
      </c>
      <c r="J972" s="20" t="s">
        <v>415</v>
      </c>
      <c r="T972" s="117" t="s">
        <v>338</v>
      </c>
      <c r="U972" s="132" t="s">
        <v>255</v>
      </c>
      <c r="V972" s="132" t="s">
        <v>339</v>
      </c>
      <c r="W972" s="139" t="s">
        <v>394</v>
      </c>
      <c r="X972" s="134" t="s">
        <v>578</v>
      </c>
      <c r="Y972" s="7" t="s">
        <v>415</v>
      </c>
      <c r="Z972" s="326" t="s">
        <v>2484</v>
      </c>
    </row>
    <row r="973" spans="1:26" ht="15" customHeight="1" x14ac:dyDescent="0.2">
      <c r="A973" s="20" t="str">
        <f t="shared" si="15"/>
        <v>乗0LRAA</v>
      </c>
      <c r="B973" s="20" t="s">
        <v>362</v>
      </c>
      <c r="C973" s="20" t="s">
        <v>131</v>
      </c>
      <c r="D973" s="20" t="s">
        <v>394</v>
      </c>
      <c r="E973" s="20" t="s">
        <v>574</v>
      </c>
      <c r="I973" s="1" t="s">
        <v>998</v>
      </c>
      <c r="J973" s="20" t="s">
        <v>398</v>
      </c>
      <c r="T973" s="117" t="s">
        <v>338</v>
      </c>
      <c r="U973" s="132" t="s">
        <v>255</v>
      </c>
      <c r="V973" s="132" t="s">
        <v>339</v>
      </c>
      <c r="W973" s="139" t="s">
        <v>394</v>
      </c>
      <c r="X973" s="134" t="s">
        <v>574</v>
      </c>
      <c r="Y973" s="7"/>
      <c r="Z973" s="326" t="s">
        <v>2480</v>
      </c>
    </row>
    <row r="974" spans="1:26" ht="15" customHeight="1" x14ac:dyDescent="0.2">
      <c r="A974" s="20" t="str">
        <f t="shared" si="15"/>
        <v>乗0LRLA</v>
      </c>
      <c r="B974" s="20" t="s">
        <v>362</v>
      </c>
      <c r="C974" s="20" t="s">
        <v>131</v>
      </c>
      <c r="D974" s="20" t="s">
        <v>394</v>
      </c>
      <c r="E974" s="20" t="s">
        <v>608</v>
      </c>
      <c r="I974" s="1" t="s">
        <v>1006</v>
      </c>
      <c r="J974" s="20" t="s">
        <v>410</v>
      </c>
      <c r="T974" s="117" t="s">
        <v>338</v>
      </c>
      <c r="U974" s="132" t="s">
        <v>255</v>
      </c>
      <c r="V974" s="132" t="s">
        <v>339</v>
      </c>
      <c r="W974" s="139" t="s">
        <v>394</v>
      </c>
      <c r="X974" s="134" t="s">
        <v>608</v>
      </c>
      <c r="Y974" s="7"/>
      <c r="Z974" s="326" t="s">
        <v>2481</v>
      </c>
    </row>
    <row r="975" spans="1:26" ht="15" customHeight="1" x14ac:dyDescent="0.2">
      <c r="A975" s="20" t="str">
        <f t="shared" si="15"/>
        <v>乗0LQBA</v>
      </c>
      <c r="B975" s="20" t="s">
        <v>362</v>
      </c>
      <c r="C975" s="20" t="s">
        <v>131</v>
      </c>
      <c r="D975" s="20" t="s">
        <v>394</v>
      </c>
      <c r="E975" s="20" t="s">
        <v>266</v>
      </c>
      <c r="I975" s="1" t="s">
        <v>962</v>
      </c>
      <c r="J975" s="20" t="s">
        <v>77</v>
      </c>
      <c r="T975" s="117" t="s">
        <v>338</v>
      </c>
      <c r="U975" s="132" t="s">
        <v>255</v>
      </c>
      <c r="V975" s="132" t="s">
        <v>339</v>
      </c>
      <c r="W975" s="139" t="s">
        <v>394</v>
      </c>
      <c r="X975" s="134" t="s">
        <v>266</v>
      </c>
      <c r="Y975" s="7"/>
      <c r="Z975" s="326" t="s">
        <v>2108</v>
      </c>
    </row>
    <row r="976" spans="1:26" ht="15" customHeight="1" x14ac:dyDescent="0.2">
      <c r="A976" s="20" t="str">
        <f t="shared" si="15"/>
        <v>乗0LQAA</v>
      </c>
      <c r="B976" s="20" t="s">
        <v>362</v>
      </c>
      <c r="C976" s="20" t="s">
        <v>131</v>
      </c>
      <c r="D976" s="20" t="s">
        <v>394</v>
      </c>
      <c r="E976" s="20" t="s">
        <v>262</v>
      </c>
      <c r="I976" s="1" t="s">
        <v>998</v>
      </c>
      <c r="J976" s="20" t="s">
        <v>340</v>
      </c>
      <c r="T976" s="117" t="s">
        <v>338</v>
      </c>
      <c r="U976" s="132" t="s">
        <v>255</v>
      </c>
      <c r="V976" s="132" t="s">
        <v>339</v>
      </c>
      <c r="W976" s="139" t="s">
        <v>394</v>
      </c>
      <c r="X976" s="134" t="s">
        <v>262</v>
      </c>
      <c r="Y976" s="7"/>
      <c r="Z976" s="326" t="s">
        <v>2480</v>
      </c>
    </row>
    <row r="977" spans="1:26" ht="15" customHeight="1" x14ac:dyDescent="0.2">
      <c r="A977" s="20" t="str">
        <f t="shared" si="15"/>
        <v>乗0LQLA</v>
      </c>
      <c r="B977" s="20" t="s">
        <v>362</v>
      </c>
      <c r="C977" s="20" t="s">
        <v>131</v>
      </c>
      <c r="D977" s="20" t="s">
        <v>394</v>
      </c>
      <c r="E977" s="20" t="s">
        <v>296</v>
      </c>
      <c r="I977" s="1" t="s">
        <v>1006</v>
      </c>
      <c r="J977" s="20" t="s">
        <v>341</v>
      </c>
      <c r="T977" s="117" t="s">
        <v>338</v>
      </c>
      <c r="U977" s="132" t="s">
        <v>255</v>
      </c>
      <c r="V977" s="132" t="s">
        <v>339</v>
      </c>
      <c r="W977" s="139" t="s">
        <v>394</v>
      </c>
      <c r="X977" s="134" t="s">
        <v>296</v>
      </c>
      <c r="Y977" s="7"/>
      <c r="Z977" s="326" t="s">
        <v>2481</v>
      </c>
    </row>
    <row r="978" spans="1:26" ht="15" customHeight="1" x14ac:dyDescent="0.2">
      <c r="A978" s="20" t="str">
        <f t="shared" si="15"/>
        <v>乗0L3BA</v>
      </c>
      <c r="B978" s="20" t="s">
        <v>362</v>
      </c>
      <c r="C978" s="20" t="s">
        <v>131</v>
      </c>
      <c r="D978" s="20" t="s">
        <v>1013</v>
      </c>
      <c r="E978" s="20" t="s">
        <v>1224</v>
      </c>
      <c r="I978" s="1" t="s">
        <v>962</v>
      </c>
      <c r="T978" s="117" t="s">
        <v>338</v>
      </c>
      <c r="U978" s="132" t="s">
        <v>255</v>
      </c>
      <c r="V978" s="132" t="s">
        <v>339</v>
      </c>
      <c r="W978" s="139" t="s">
        <v>1013</v>
      </c>
      <c r="X978" s="134" t="s">
        <v>1224</v>
      </c>
      <c r="Y978" s="7"/>
      <c r="Z978" s="147" t="s">
        <v>2479</v>
      </c>
    </row>
    <row r="979" spans="1:26" ht="15" customHeight="1" x14ac:dyDescent="0.2">
      <c r="A979" s="20" t="str">
        <f t="shared" si="15"/>
        <v>乗0L3AA</v>
      </c>
      <c r="B979" s="20" t="s">
        <v>362</v>
      </c>
      <c r="C979" s="20" t="s">
        <v>131</v>
      </c>
      <c r="D979" s="20" t="s">
        <v>1013</v>
      </c>
      <c r="E979" s="20" t="s">
        <v>1225</v>
      </c>
      <c r="I979" s="1" t="s">
        <v>998</v>
      </c>
      <c r="T979" s="117" t="s">
        <v>338</v>
      </c>
      <c r="U979" s="132" t="s">
        <v>255</v>
      </c>
      <c r="V979" s="132" t="s">
        <v>339</v>
      </c>
      <c r="W979" s="139" t="s">
        <v>1013</v>
      </c>
      <c r="X979" s="134" t="s">
        <v>1225</v>
      </c>
      <c r="Y979" s="7"/>
      <c r="Z979" s="326" t="s">
        <v>2480</v>
      </c>
    </row>
    <row r="980" spans="1:26" ht="15" customHeight="1" x14ac:dyDescent="0.2">
      <c r="A980" s="20" t="str">
        <f t="shared" si="15"/>
        <v>乗0L3LA</v>
      </c>
      <c r="B980" s="20" t="s">
        <v>362</v>
      </c>
      <c r="C980" s="20" t="s">
        <v>131</v>
      </c>
      <c r="D980" s="20" t="s">
        <v>1013</v>
      </c>
      <c r="E980" t="s">
        <v>1240</v>
      </c>
      <c r="F980"/>
      <c r="I980" s="1" t="s">
        <v>1006</v>
      </c>
      <c r="T980" s="117" t="s">
        <v>338</v>
      </c>
      <c r="U980" s="132" t="s">
        <v>255</v>
      </c>
      <c r="V980" s="132" t="s">
        <v>339</v>
      </c>
      <c r="W980" s="139" t="s">
        <v>1013</v>
      </c>
      <c r="X980" s="134" t="s">
        <v>1226</v>
      </c>
      <c r="Y980" s="7"/>
      <c r="Z980" s="326" t="s">
        <v>2481</v>
      </c>
    </row>
    <row r="981" spans="1:26" ht="15" customHeight="1" x14ac:dyDescent="0.2">
      <c r="A981" s="20" t="str">
        <f t="shared" si="15"/>
        <v>乗0L4BA</v>
      </c>
      <c r="B981" s="20" t="s">
        <v>362</v>
      </c>
      <c r="C981" s="20" t="s">
        <v>131</v>
      </c>
      <c r="D981" s="20" t="s">
        <v>1013</v>
      </c>
      <c r="E981" s="20" t="s">
        <v>1227</v>
      </c>
      <c r="I981" s="1" t="s">
        <v>1306</v>
      </c>
      <c r="T981" s="117" t="s">
        <v>338</v>
      </c>
      <c r="U981" s="132" t="s">
        <v>255</v>
      </c>
      <c r="V981" s="132" t="s">
        <v>339</v>
      </c>
      <c r="W981" s="133" t="s">
        <v>1013</v>
      </c>
      <c r="X981" s="134" t="s">
        <v>1227</v>
      </c>
      <c r="Y981" s="7" t="s">
        <v>414</v>
      </c>
      <c r="Z981" s="326" t="s">
        <v>2482</v>
      </c>
    </row>
    <row r="982" spans="1:26" ht="15" customHeight="1" x14ac:dyDescent="0.2">
      <c r="A982" s="20" t="str">
        <f t="shared" si="15"/>
        <v>乗0L4AA</v>
      </c>
      <c r="B982" s="20" t="s">
        <v>362</v>
      </c>
      <c r="C982" s="20" t="s">
        <v>131</v>
      </c>
      <c r="D982" s="20" t="s">
        <v>1013</v>
      </c>
      <c r="E982" s="20" t="s">
        <v>1228</v>
      </c>
      <c r="I982" s="1" t="s">
        <v>998</v>
      </c>
      <c r="T982" s="117" t="s">
        <v>338</v>
      </c>
      <c r="U982" s="132" t="s">
        <v>255</v>
      </c>
      <c r="V982" s="132" t="s">
        <v>339</v>
      </c>
      <c r="W982" s="133" t="s">
        <v>1013</v>
      </c>
      <c r="X982" s="134" t="s">
        <v>1228</v>
      </c>
      <c r="Y982" s="7"/>
      <c r="Z982" s="326" t="s">
        <v>2480</v>
      </c>
    </row>
    <row r="983" spans="1:26" ht="15" customHeight="1" x14ac:dyDescent="0.2">
      <c r="A983" s="20" t="str">
        <f t="shared" si="15"/>
        <v>乗0L4LA</v>
      </c>
      <c r="B983" s="20" t="s">
        <v>362</v>
      </c>
      <c r="C983" s="20" t="s">
        <v>131</v>
      </c>
      <c r="D983" s="20" t="s">
        <v>1013</v>
      </c>
      <c r="E983" t="s">
        <v>1241</v>
      </c>
      <c r="I983" s="1" t="s">
        <v>1006</v>
      </c>
      <c r="T983" s="117" t="s">
        <v>338</v>
      </c>
      <c r="U983" s="132" t="s">
        <v>255</v>
      </c>
      <c r="V983" s="132" t="s">
        <v>339</v>
      </c>
      <c r="W983" s="133" t="s">
        <v>1013</v>
      </c>
      <c r="X983" s="134" t="s">
        <v>1229</v>
      </c>
      <c r="Y983" s="7"/>
      <c r="Z983" s="326" t="s">
        <v>2481</v>
      </c>
    </row>
    <row r="984" spans="1:26" ht="15" customHeight="1" x14ac:dyDescent="0.2">
      <c r="A984" s="20" t="str">
        <f t="shared" si="15"/>
        <v>乗0L5BA</v>
      </c>
      <c r="B984" s="20" t="s">
        <v>362</v>
      </c>
      <c r="C984" s="20" t="s">
        <v>131</v>
      </c>
      <c r="D984" s="20" t="s">
        <v>1013</v>
      </c>
      <c r="E984" s="20" t="s">
        <v>1230</v>
      </c>
      <c r="I984" s="1" t="s">
        <v>1518</v>
      </c>
      <c r="T984" s="117" t="s">
        <v>338</v>
      </c>
      <c r="U984" s="132" t="s">
        <v>255</v>
      </c>
      <c r="V984" s="132" t="s">
        <v>339</v>
      </c>
      <c r="W984" s="133" t="s">
        <v>1013</v>
      </c>
      <c r="X984" s="134" t="s">
        <v>1230</v>
      </c>
      <c r="Y984" s="7" t="s">
        <v>415</v>
      </c>
      <c r="Z984" s="326" t="s">
        <v>2484</v>
      </c>
    </row>
    <row r="985" spans="1:26" ht="15" customHeight="1" x14ac:dyDescent="0.2">
      <c r="A985" s="20" t="str">
        <f t="shared" si="15"/>
        <v>乗0L5AA</v>
      </c>
      <c r="B985" s="20" t="s">
        <v>362</v>
      </c>
      <c r="C985" s="20" t="s">
        <v>131</v>
      </c>
      <c r="D985" s="20" t="s">
        <v>1013</v>
      </c>
      <c r="E985" s="20" t="s">
        <v>1232</v>
      </c>
      <c r="I985" s="1" t="s">
        <v>998</v>
      </c>
      <c r="T985" s="117" t="s">
        <v>338</v>
      </c>
      <c r="U985" s="132" t="s">
        <v>255</v>
      </c>
      <c r="V985" s="132" t="s">
        <v>339</v>
      </c>
      <c r="W985" s="133" t="s">
        <v>1013</v>
      </c>
      <c r="X985" s="134" t="s">
        <v>1232</v>
      </c>
      <c r="Y985" s="7"/>
      <c r="Z985" s="326" t="s">
        <v>2480</v>
      </c>
    </row>
    <row r="986" spans="1:26" ht="15" customHeight="1" x14ac:dyDescent="0.2">
      <c r="A986" s="20" t="str">
        <f t="shared" si="15"/>
        <v>乗0L5LA</v>
      </c>
      <c r="B986" s="20" t="s">
        <v>362</v>
      </c>
      <c r="C986" s="20" t="s">
        <v>131</v>
      </c>
      <c r="D986" s="20" t="s">
        <v>1013</v>
      </c>
      <c r="E986" t="s">
        <v>1242</v>
      </c>
      <c r="I986" s="1" t="s">
        <v>1006</v>
      </c>
      <c r="T986" s="117" t="s">
        <v>338</v>
      </c>
      <c r="U986" s="132" t="s">
        <v>255</v>
      </c>
      <c r="V986" s="132" t="s">
        <v>339</v>
      </c>
      <c r="W986" s="133" t="s">
        <v>1013</v>
      </c>
      <c r="X986" s="134" t="s">
        <v>1233</v>
      </c>
      <c r="Y986" s="7"/>
      <c r="Z986" s="326" t="s">
        <v>2481</v>
      </c>
    </row>
    <row r="987" spans="1:26" ht="15" customHeight="1" x14ac:dyDescent="0.2">
      <c r="A987" s="20" t="str">
        <f t="shared" si="15"/>
        <v>乗0L6BA</v>
      </c>
      <c r="B987" s="20" t="s">
        <v>362</v>
      </c>
      <c r="C987" s="20" t="s">
        <v>131</v>
      </c>
      <c r="D987" s="20" t="s">
        <v>1013</v>
      </c>
      <c r="E987" s="20" t="s">
        <v>1236</v>
      </c>
      <c r="I987" s="1" t="s">
        <v>1235</v>
      </c>
      <c r="T987" s="117" t="s">
        <v>338</v>
      </c>
      <c r="U987" s="132" t="s">
        <v>255</v>
      </c>
      <c r="V987" s="132" t="s">
        <v>339</v>
      </c>
      <c r="W987" s="133" t="s">
        <v>1013</v>
      </c>
      <c r="X987" s="134" t="s">
        <v>1236</v>
      </c>
      <c r="Y987" s="7" t="s">
        <v>1025</v>
      </c>
      <c r="Z987" s="147" t="s">
        <v>2485</v>
      </c>
    </row>
    <row r="988" spans="1:26" ht="15" customHeight="1" x14ac:dyDescent="0.2">
      <c r="A988" s="20" t="str">
        <f t="shared" si="15"/>
        <v>乗0L6AA</v>
      </c>
      <c r="B988" s="20" t="s">
        <v>362</v>
      </c>
      <c r="C988" s="20" t="s">
        <v>131</v>
      </c>
      <c r="D988" s="20" t="s">
        <v>1013</v>
      </c>
      <c r="E988" s="20" t="s">
        <v>1237</v>
      </c>
      <c r="I988" s="1" t="s">
        <v>998</v>
      </c>
      <c r="T988" s="117" t="s">
        <v>338</v>
      </c>
      <c r="U988" s="132" t="s">
        <v>255</v>
      </c>
      <c r="V988" s="132" t="s">
        <v>339</v>
      </c>
      <c r="W988" s="133" t="s">
        <v>1013</v>
      </c>
      <c r="X988" s="134" t="s">
        <v>1237</v>
      </c>
      <c r="Y988" s="7"/>
      <c r="Z988" s="326" t="s">
        <v>2480</v>
      </c>
    </row>
    <row r="989" spans="1:26" ht="15" customHeight="1" x14ac:dyDescent="0.2">
      <c r="A989" s="20" t="str">
        <f t="shared" si="15"/>
        <v>乗0L6LA</v>
      </c>
      <c r="B989" s="20" t="s">
        <v>362</v>
      </c>
      <c r="C989" s="20" t="s">
        <v>131</v>
      </c>
      <c r="D989" s="20" t="s">
        <v>1013</v>
      </c>
      <c r="E989" t="s">
        <v>1243</v>
      </c>
      <c r="I989" s="1" t="s">
        <v>1006</v>
      </c>
      <c r="T989" s="117" t="s">
        <v>338</v>
      </c>
      <c r="U989" s="132" t="s">
        <v>255</v>
      </c>
      <c r="V989" s="132" t="s">
        <v>339</v>
      </c>
      <c r="W989" s="133" t="s">
        <v>1013</v>
      </c>
      <c r="X989" s="134" t="s">
        <v>1239</v>
      </c>
      <c r="Y989" s="7"/>
      <c r="Z989" s="326" t="s">
        <v>2481</v>
      </c>
    </row>
    <row r="990" spans="1:26" ht="15" customHeight="1" x14ac:dyDescent="0.2">
      <c r="A990" s="20" t="str">
        <f t="shared" si="15"/>
        <v>乗0軽-</v>
      </c>
      <c r="B990" s="20" t="s">
        <v>372</v>
      </c>
      <c r="C990" s="20" t="s">
        <v>363</v>
      </c>
      <c r="D990" s="20" t="s">
        <v>633</v>
      </c>
      <c r="E990" s="20" t="s">
        <v>632</v>
      </c>
      <c r="I990" s="1" t="s">
        <v>151</v>
      </c>
      <c r="T990" s="117" t="s">
        <v>338</v>
      </c>
      <c r="U990" s="132" t="s">
        <v>332</v>
      </c>
      <c r="V990" s="132" t="s">
        <v>339</v>
      </c>
      <c r="W990" s="133" t="s">
        <v>633</v>
      </c>
      <c r="X990" s="134" t="s">
        <v>632</v>
      </c>
      <c r="Y990" s="7"/>
      <c r="Z990" s="147" t="s">
        <v>2488</v>
      </c>
    </row>
    <row r="991" spans="1:26" ht="15" customHeight="1" x14ac:dyDescent="0.2">
      <c r="A991" s="20" t="str">
        <f t="shared" si="15"/>
        <v>乗0軽K</v>
      </c>
      <c r="B991" s="20" t="s">
        <v>372</v>
      </c>
      <c r="C991" s="20" t="s">
        <v>363</v>
      </c>
      <c r="D991" s="20" t="s">
        <v>636</v>
      </c>
      <c r="E991" s="20" t="s">
        <v>733</v>
      </c>
      <c r="I991" s="1" t="s">
        <v>151</v>
      </c>
      <c r="T991" s="117" t="s">
        <v>338</v>
      </c>
      <c r="U991" s="132" t="s">
        <v>332</v>
      </c>
      <c r="V991" s="132" t="s">
        <v>339</v>
      </c>
      <c r="W991" s="133" t="s">
        <v>636</v>
      </c>
      <c r="X991" s="134" t="s">
        <v>733</v>
      </c>
      <c r="Y991" s="7"/>
      <c r="Z991" s="147" t="s">
        <v>2488</v>
      </c>
    </row>
    <row r="992" spans="1:26" ht="15" customHeight="1" x14ac:dyDescent="0.2">
      <c r="A992" s="20" t="str">
        <f t="shared" si="15"/>
        <v>乗0軽N</v>
      </c>
      <c r="B992" s="20" t="s">
        <v>372</v>
      </c>
      <c r="C992" s="20" t="s">
        <v>363</v>
      </c>
      <c r="D992" s="20" t="s">
        <v>735</v>
      </c>
      <c r="E992" s="20" t="s">
        <v>859</v>
      </c>
      <c r="I992" s="1" t="s">
        <v>151</v>
      </c>
      <c r="T992" s="117" t="s">
        <v>338</v>
      </c>
      <c r="U992" s="132" t="s">
        <v>332</v>
      </c>
      <c r="V992" s="132" t="s">
        <v>339</v>
      </c>
      <c r="W992" s="133" t="s">
        <v>735</v>
      </c>
      <c r="X992" s="134" t="s">
        <v>859</v>
      </c>
      <c r="Y992" s="7"/>
      <c r="Z992" s="147" t="s">
        <v>2488</v>
      </c>
    </row>
    <row r="993" spans="1:26" ht="15" customHeight="1" x14ac:dyDescent="0.2">
      <c r="A993" s="20" t="str">
        <f t="shared" si="15"/>
        <v>乗0軽P</v>
      </c>
      <c r="B993" s="20" t="s">
        <v>372</v>
      </c>
      <c r="C993" s="20" t="s">
        <v>363</v>
      </c>
      <c r="D993" s="20" t="s">
        <v>735</v>
      </c>
      <c r="E993" s="20" t="s">
        <v>860</v>
      </c>
      <c r="I993" s="1" t="s">
        <v>151</v>
      </c>
      <c r="T993" s="117" t="s">
        <v>338</v>
      </c>
      <c r="U993" s="132" t="s">
        <v>332</v>
      </c>
      <c r="V993" s="132" t="s">
        <v>339</v>
      </c>
      <c r="W993" s="133" t="s">
        <v>735</v>
      </c>
      <c r="X993" s="134" t="s">
        <v>860</v>
      </c>
      <c r="Y993" s="7"/>
      <c r="Z993" s="147" t="s">
        <v>2488</v>
      </c>
    </row>
    <row r="994" spans="1:26" ht="15" customHeight="1" x14ac:dyDescent="0.2">
      <c r="A994" s="20" t="str">
        <f t="shared" si="15"/>
        <v>乗0軽Q</v>
      </c>
      <c r="B994" s="20" t="s">
        <v>372</v>
      </c>
      <c r="C994" s="20" t="s">
        <v>363</v>
      </c>
      <c r="D994" s="20" t="s">
        <v>757</v>
      </c>
      <c r="E994" s="20" t="s">
        <v>758</v>
      </c>
      <c r="I994" s="1" t="s">
        <v>151</v>
      </c>
      <c r="T994" s="117" t="s">
        <v>338</v>
      </c>
      <c r="U994" s="132" t="s">
        <v>332</v>
      </c>
      <c r="V994" s="132" t="s">
        <v>339</v>
      </c>
      <c r="W994" s="133" t="s">
        <v>757</v>
      </c>
      <c r="X994" s="134" t="s">
        <v>758</v>
      </c>
      <c r="Y994" s="7"/>
      <c r="Z994" s="147" t="s">
        <v>2488</v>
      </c>
    </row>
    <row r="995" spans="1:26" ht="15" customHeight="1" x14ac:dyDescent="0.2">
      <c r="A995" s="20" t="str">
        <f t="shared" si="15"/>
        <v>乗0軽X</v>
      </c>
      <c r="B995" s="20" t="s">
        <v>372</v>
      </c>
      <c r="C995" s="20" t="s">
        <v>363</v>
      </c>
      <c r="D995" s="20" t="s">
        <v>759</v>
      </c>
      <c r="E995" s="20" t="s">
        <v>905</v>
      </c>
      <c r="I995" s="1" t="s">
        <v>151</v>
      </c>
      <c r="T995" s="117" t="s">
        <v>338</v>
      </c>
      <c r="U995" s="132" t="s">
        <v>332</v>
      </c>
      <c r="V995" s="132" t="s">
        <v>339</v>
      </c>
      <c r="W995" s="133" t="s">
        <v>759</v>
      </c>
      <c r="X995" s="134" t="s">
        <v>905</v>
      </c>
      <c r="Y995" s="7"/>
      <c r="Z995" s="147" t="s">
        <v>2488</v>
      </c>
    </row>
    <row r="996" spans="1:26" ht="15" customHeight="1" x14ac:dyDescent="0.2">
      <c r="A996" s="20" t="str">
        <f t="shared" si="15"/>
        <v>乗0軽Y</v>
      </c>
      <c r="B996" s="20" t="s">
        <v>372</v>
      </c>
      <c r="C996" s="20" t="s">
        <v>363</v>
      </c>
      <c r="D996" s="20" t="s">
        <v>759</v>
      </c>
      <c r="E996" s="20" t="s">
        <v>911</v>
      </c>
      <c r="I996" s="1" t="s">
        <v>151</v>
      </c>
      <c r="T996" s="117" t="s">
        <v>338</v>
      </c>
      <c r="U996" s="132" t="s">
        <v>332</v>
      </c>
      <c r="V996" s="132" t="s">
        <v>339</v>
      </c>
      <c r="W996" s="133" t="s">
        <v>759</v>
      </c>
      <c r="X996" s="134" t="s">
        <v>911</v>
      </c>
      <c r="Y996" s="7"/>
      <c r="Z996" s="147" t="s">
        <v>2488</v>
      </c>
    </row>
    <row r="997" spans="1:26" ht="15" customHeight="1" x14ac:dyDescent="0.2">
      <c r="A997" s="20" t="str">
        <f t="shared" si="15"/>
        <v>乗0軽KD</v>
      </c>
      <c r="B997" s="20" t="s">
        <v>372</v>
      </c>
      <c r="C997" s="20" t="s">
        <v>363</v>
      </c>
      <c r="D997" s="20" t="s">
        <v>760</v>
      </c>
      <c r="E997" s="20" t="s">
        <v>761</v>
      </c>
      <c r="I997" s="1" t="s">
        <v>151</v>
      </c>
      <c r="T997" s="117" t="s">
        <v>338</v>
      </c>
      <c r="U997" s="132" t="s">
        <v>332</v>
      </c>
      <c r="V997" s="132" t="s">
        <v>339</v>
      </c>
      <c r="W997" s="133" t="s">
        <v>760</v>
      </c>
      <c r="X997" s="134" t="s">
        <v>761</v>
      </c>
      <c r="Y997" s="7"/>
      <c r="Z997" s="147" t="s">
        <v>2488</v>
      </c>
    </row>
    <row r="998" spans="1:26" ht="15" customHeight="1" x14ac:dyDescent="0.2">
      <c r="A998" s="20" t="str">
        <f t="shared" si="15"/>
        <v>乗0軽KE</v>
      </c>
      <c r="B998" s="20" t="s">
        <v>372</v>
      </c>
      <c r="C998" s="20" t="s">
        <v>363</v>
      </c>
      <c r="D998" s="20" t="s">
        <v>763</v>
      </c>
      <c r="E998" s="20" t="s">
        <v>841</v>
      </c>
      <c r="I998" s="1" t="s">
        <v>151</v>
      </c>
      <c r="T998" s="117" t="s">
        <v>338</v>
      </c>
      <c r="U998" s="132" t="s">
        <v>332</v>
      </c>
      <c r="V998" s="132" t="s">
        <v>339</v>
      </c>
      <c r="W998" s="133" t="s">
        <v>763</v>
      </c>
      <c r="X998" s="134" t="s">
        <v>841</v>
      </c>
      <c r="Y998" s="7"/>
      <c r="Z998" s="147" t="s">
        <v>2488</v>
      </c>
    </row>
    <row r="999" spans="1:26" ht="15" customHeight="1" x14ac:dyDescent="0.2">
      <c r="A999" s="20" t="str">
        <f t="shared" si="15"/>
        <v>乗0軽HA</v>
      </c>
      <c r="B999" s="20" t="s">
        <v>372</v>
      </c>
      <c r="C999" s="20" t="s">
        <v>363</v>
      </c>
      <c r="D999" s="20" t="s">
        <v>763</v>
      </c>
      <c r="E999" s="20" t="s">
        <v>828</v>
      </c>
      <c r="I999" s="1" t="s">
        <v>998</v>
      </c>
      <c r="J999" s="20" t="s">
        <v>1001</v>
      </c>
      <c r="T999" s="117" t="s">
        <v>338</v>
      </c>
      <c r="U999" s="132" t="s">
        <v>332</v>
      </c>
      <c r="V999" s="132" t="s">
        <v>339</v>
      </c>
      <c r="W999" s="133" t="s">
        <v>763</v>
      </c>
      <c r="X999" s="134" t="s">
        <v>828</v>
      </c>
      <c r="Y999" s="7"/>
      <c r="Z999" s="326" t="s">
        <v>2480</v>
      </c>
    </row>
    <row r="1000" spans="1:26" ht="15" customHeight="1" x14ac:dyDescent="0.2">
      <c r="A1000" s="20" t="str">
        <f t="shared" si="15"/>
        <v>乗0軽KH</v>
      </c>
      <c r="B1000" s="20" t="s">
        <v>372</v>
      </c>
      <c r="C1000" s="20" t="s">
        <v>363</v>
      </c>
      <c r="D1000" s="20" t="s">
        <v>763</v>
      </c>
      <c r="E1000" s="20" t="s">
        <v>844</v>
      </c>
      <c r="I1000" s="1" t="s">
        <v>151</v>
      </c>
      <c r="T1000" s="117" t="s">
        <v>338</v>
      </c>
      <c r="U1000" s="132" t="s">
        <v>332</v>
      </c>
      <c r="V1000" s="132" t="s">
        <v>339</v>
      </c>
      <c r="W1000" s="133" t="s">
        <v>763</v>
      </c>
      <c r="X1000" s="134" t="s">
        <v>844</v>
      </c>
      <c r="Y1000" s="7"/>
      <c r="Z1000" s="147" t="s">
        <v>2488</v>
      </c>
    </row>
    <row r="1001" spans="1:26" ht="15" customHeight="1" x14ac:dyDescent="0.2">
      <c r="A1001" s="20" t="str">
        <f t="shared" si="15"/>
        <v>乗0軽HD</v>
      </c>
      <c r="B1001" s="20" t="s">
        <v>372</v>
      </c>
      <c r="C1001" s="20" t="s">
        <v>363</v>
      </c>
      <c r="D1001" s="20" t="s">
        <v>763</v>
      </c>
      <c r="E1001" s="20" t="s">
        <v>831</v>
      </c>
      <c r="I1001" s="1" t="s">
        <v>998</v>
      </c>
      <c r="J1001" s="20" t="s">
        <v>1001</v>
      </c>
      <c r="T1001" s="117" t="s">
        <v>338</v>
      </c>
      <c r="U1001" s="132" t="s">
        <v>332</v>
      </c>
      <c r="V1001" s="132" t="s">
        <v>339</v>
      </c>
      <c r="W1001" s="133" t="s">
        <v>763</v>
      </c>
      <c r="X1001" s="134" t="s">
        <v>831</v>
      </c>
      <c r="Y1001" s="7"/>
      <c r="Z1001" s="326" t="s">
        <v>2480</v>
      </c>
    </row>
    <row r="1002" spans="1:26" ht="15" customHeight="1" x14ac:dyDescent="0.2">
      <c r="A1002" s="20" t="str">
        <f t="shared" si="15"/>
        <v>乗0軽DA</v>
      </c>
      <c r="B1002" s="20" t="s">
        <v>372</v>
      </c>
      <c r="C1002" s="20" t="s">
        <v>363</v>
      </c>
      <c r="D1002" s="20" t="s">
        <v>763</v>
      </c>
      <c r="E1002" s="20" t="s">
        <v>701</v>
      </c>
      <c r="I1002" s="1" t="s">
        <v>151</v>
      </c>
      <c r="J1002" s="20" t="s">
        <v>1002</v>
      </c>
      <c r="T1002" s="117" t="s">
        <v>338</v>
      </c>
      <c r="U1002" s="132" t="s">
        <v>332</v>
      </c>
      <c r="V1002" s="132" t="s">
        <v>339</v>
      </c>
      <c r="W1002" s="133" t="s">
        <v>763</v>
      </c>
      <c r="X1002" s="134" t="s">
        <v>701</v>
      </c>
      <c r="Y1002" s="7"/>
      <c r="Z1002" s="326" t="s">
        <v>2116</v>
      </c>
    </row>
    <row r="1003" spans="1:26" ht="15" customHeight="1" x14ac:dyDescent="0.2">
      <c r="A1003" s="20" t="str">
        <f t="shared" si="15"/>
        <v>乗0軽WA</v>
      </c>
      <c r="B1003" s="20" t="s">
        <v>372</v>
      </c>
      <c r="C1003" s="20" t="s">
        <v>363</v>
      </c>
      <c r="D1003" s="20" t="s">
        <v>763</v>
      </c>
      <c r="E1003" s="20" t="s">
        <v>702</v>
      </c>
      <c r="I1003" s="1" t="s">
        <v>998</v>
      </c>
      <c r="J1003" s="20" t="s">
        <v>381</v>
      </c>
      <c r="T1003" s="117" t="s">
        <v>338</v>
      </c>
      <c r="U1003" s="132" t="s">
        <v>332</v>
      </c>
      <c r="V1003" s="132" t="s">
        <v>339</v>
      </c>
      <c r="W1003" s="133" t="s">
        <v>763</v>
      </c>
      <c r="X1003" s="134" t="s">
        <v>702</v>
      </c>
      <c r="Y1003" s="7"/>
      <c r="Z1003" s="326" t="s">
        <v>2480</v>
      </c>
    </row>
    <row r="1004" spans="1:26" ht="15" customHeight="1" x14ac:dyDescent="0.2">
      <c r="A1004" s="20" t="str">
        <f t="shared" si="15"/>
        <v>乗0軽DB</v>
      </c>
      <c r="B1004" s="20" t="s">
        <v>372</v>
      </c>
      <c r="C1004" s="20" t="s">
        <v>363</v>
      </c>
      <c r="D1004" s="20" t="s">
        <v>763</v>
      </c>
      <c r="E1004" s="20" t="s">
        <v>703</v>
      </c>
      <c r="I1004" s="1" t="s">
        <v>151</v>
      </c>
      <c r="J1004" s="20" t="s">
        <v>1003</v>
      </c>
      <c r="T1004" s="117" t="s">
        <v>338</v>
      </c>
      <c r="U1004" s="132" t="s">
        <v>332</v>
      </c>
      <c r="V1004" s="132" t="s">
        <v>339</v>
      </c>
      <c r="W1004" s="133" t="s">
        <v>763</v>
      </c>
      <c r="X1004" s="134" t="s">
        <v>703</v>
      </c>
      <c r="Y1004" s="7"/>
      <c r="Z1004" s="326" t="s">
        <v>2495</v>
      </c>
    </row>
    <row r="1005" spans="1:26" ht="15" customHeight="1" x14ac:dyDescent="0.2">
      <c r="A1005" s="20" t="str">
        <f t="shared" si="15"/>
        <v>乗0軽WB</v>
      </c>
      <c r="B1005" s="20" t="s">
        <v>372</v>
      </c>
      <c r="C1005" s="20" t="s">
        <v>363</v>
      </c>
      <c r="D1005" s="20" t="s">
        <v>763</v>
      </c>
      <c r="E1005" s="20" t="s">
        <v>704</v>
      </c>
      <c r="I1005" s="1" t="s">
        <v>998</v>
      </c>
      <c r="J1005" s="20" t="s">
        <v>382</v>
      </c>
      <c r="T1005" s="117" t="s">
        <v>338</v>
      </c>
      <c r="U1005" s="132" t="s">
        <v>332</v>
      </c>
      <c r="V1005" s="132" t="s">
        <v>339</v>
      </c>
      <c r="W1005" s="133" t="s">
        <v>763</v>
      </c>
      <c r="X1005" s="134" t="s">
        <v>704</v>
      </c>
      <c r="Y1005" s="7"/>
      <c r="Z1005" s="326" t="s">
        <v>2480</v>
      </c>
    </row>
    <row r="1006" spans="1:26" ht="15" customHeight="1" x14ac:dyDescent="0.2">
      <c r="A1006" s="20" t="str">
        <f t="shared" si="15"/>
        <v>乗0軽DC</v>
      </c>
      <c r="B1006" s="20" t="s">
        <v>372</v>
      </c>
      <c r="C1006" s="20" t="s">
        <v>363</v>
      </c>
      <c r="D1006" s="20" t="s">
        <v>763</v>
      </c>
      <c r="E1006" s="20" t="s">
        <v>705</v>
      </c>
      <c r="I1006" s="1" t="s">
        <v>151</v>
      </c>
      <c r="J1006" s="20" t="s">
        <v>1004</v>
      </c>
      <c r="T1006" s="117" t="s">
        <v>338</v>
      </c>
      <c r="U1006" s="132" t="s">
        <v>332</v>
      </c>
      <c r="V1006" s="132" t="s">
        <v>339</v>
      </c>
      <c r="W1006" s="133" t="s">
        <v>763</v>
      </c>
      <c r="X1006" s="134" t="s">
        <v>705</v>
      </c>
      <c r="Y1006" s="7"/>
      <c r="Z1006" s="326" t="s">
        <v>2495</v>
      </c>
    </row>
    <row r="1007" spans="1:26" ht="15" customHeight="1" x14ac:dyDescent="0.2">
      <c r="A1007" s="20" t="str">
        <f t="shared" si="15"/>
        <v>乗0軽WC</v>
      </c>
      <c r="B1007" s="20" t="s">
        <v>372</v>
      </c>
      <c r="C1007" s="20" t="s">
        <v>363</v>
      </c>
      <c r="D1007" s="20" t="s">
        <v>763</v>
      </c>
      <c r="E1007" s="20" t="s">
        <v>706</v>
      </c>
      <c r="I1007" s="1" t="s">
        <v>998</v>
      </c>
      <c r="J1007" s="20" t="s">
        <v>383</v>
      </c>
      <c r="T1007" s="117" t="s">
        <v>338</v>
      </c>
      <c r="U1007" s="132" t="s">
        <v>332</v>
      </c>
      <c r="V1007" s="132" t="s">
        <v>339</v>
      </c>
      <c r="W1007" s="133" t="s">
        <v>763</v>
      </c>
      <c r="X1007" s="134" t="s">
        <v>706</v>
      </c>
      <c r="Y1007" s="7"/>
      <c r="Z1007" s="326" t="s">
        <v>2480</v>
      </c>
    </row>
    <row r="1008" spans="1:26" ht="15" customHeight="1" x14ac:dyDescent="0.2">
      <c r="A1008" s="20" t="str">
        <f t="shared" si="15"/>
        <v>乗0軽DK</v>
      </c>
      <c r="B1008" s="20" t="s">
        <v>372</v>
      </c>
      <c r="C1008" s="20" t="s">
        <v>363</v>
      </c>
      <c r="D1008" s="20" t="s">
        <v>763</v>
      </c>
      <c r="E1008" s="20" t="s">
        <v>707</v>
      </c>
      <c r="I1008" s="1" t="s">
        <v>151</v>
      </c>
      <c r="J1008" s="20" t="s">
        <v>1002</v>
      </c>
      <c r="T1008" s="117" t="s">
        <v>338</v>
      </c>
      <c r="U1008" s="140" t="s">
        <v>332</v>
      </c>
      <c r="V1008" s="140" t="s">
        <v>339</v>
      </c>
      <c r="W1008" s="133" t="s">
        <v>763</v>
      </c>
      <c r="X1008" s="134" t="s">
        <v>707</v>
      </c>
      <c r="Y1008" s="7"/>
      <c r="Z1008" s="326" t="s">
        <v>2495</v>
      </c>
    </row>
    <row r="1009" spans="1:26" ht="15" customHeight="1" x14ac:dyDescent="0.2">
      <c r="A1009" s="20" t="str">
        <f t="shared" si="15"/>
        <v>乗0軽WK</v>
      </c>
      <c r="B1009" s="20" t="s">
        <v>372</v>
      </c>
      <c r="C1009" s="20" t="s">
        <v>363</v>
      </c>
      <c r="D1009" s="20" t="s">
        <v>763</v>
      </c>
      <c r="E1009" s="20" t="s">
        <v>708</v>
      </c>
      <c r="I1009" s="1" t="s">
        <v>998</v>
      </c>
      <c r="J1009" s="20" t="s">
        <v>381</v>
      </c>
      <c r="T1009" s="117" t="s">
        <v>338</v>
      </c>
      <c r="U1009" s="140" t="s">
        <v>332</v>
      </c>
      <c r="V1009" s="140" t="s">
        <v>339</v>
      </c>
      <c r="W1009" s="133" t="s">
        <v>763</v>
      </c>
      <c r="X1009" s="134" t="s">
        <v>708</v>
      </c>
      <c r="Y1009" s="7"/>
      <c r="Z1009" s="326" t="s">
        <v>2480</v>
      </c>
    </row>
    <row r="1010" spans="1:26" ht="15" customHeight="1" x14ac:dyDescent="0.2">
      <c r="A1010" s="20" t="str">
        <f t="shared" si="15"/>
        <v>乗0軽DL</v>
      </c>
      <c r="B1010" s="20" t="s">
        <v>372</v>
      </c>
      <c r="C1010" s="20" t="s">
        <v>363</v>
      </c>
      <c r="D1010" s="20" t="s">
        <v>763</v>
      </c>
      <c r="E1010" s="20" t="s">
        <v>709</v>
      </c>
      <c r="I1010" s="1" t="s">
        <v>151</v>
      </c>
      <c r="J1010" s="20" t="s">
        <v>1003</v>
      </c>
      <c r="T1010" s="117" t="s">
        <v>338</v>
      </c>
      <c r="U1010" s="140" t="s">
        <v>332</v>
      </c>
      <c r="V1010" s="140" t="s">
        <v>339</v>
      </c>
      <c r="W1010" s="133" t="s">
        <v>763</v>
      </c>
      <c r="X1010" s="134" t="s">
        <v>709</v>
      </c>
      <c r="Y1010" s="7"/>
      <c r="Z1010" s="326" t="s">
        <v>2495</v>
      </c>
    </row>
    <row r="1011" spans="1:26" ht="15" customHeight="1" x14ac:dyDescent="0.2">
      <c r="A1011" s="20" t="str">
        <f t="shared" si="15"/>
        <v>乗0軽WL</v>
      </c>
      <c r="B1011" s="20" t="s">
        <v>372</v>
      </c>
      <c r="C1011" s="20" t="s">
        <v>363</v>
      </c>
      <c r="D1011" s="20" t="s">
        <v>763</v>
      </c>
      <c r="E1011" s="20" t="s">
        <v>710</v>
      </c>
      <c r="I1011" s="1" t="s">
        <v>998</v>
      </c>
      <c r="J1011" s="20" t="s">
        <v>382</v>
      </c>
      <c r="T1011" s="117" t="s">
        <v>338</v>
      </c>
      <c r="U1011" s="140" t="s">
        <v>332</v>
      </c>
      <c r="V1011" s="140" t="s">
        <v>339</v>
      </c>
      <c r="W1011" s="133" t="s">
        <v>763</v>
      </c>
      <c r="X1011" s="134" t="s">
        <v>710</v>
      </c>
      <c r="Y1011" s="7"/>
      <c r="Z1011" s="326" t="s">
        <v>2480</v>
      </c>
    </row>
    <row r="1012" spans="1:26" ht="15" customHeight="1" x14ac:dyDescent="0.2">
      <c r="A1012" s="20" t="str">
        <f t="shared" si="15"/>
        <v>乗0軽DM</v>
      </c>
      <c r="B1012" s="20" t="s">
        <v>372</v>
      </c>
      <c r="C1012" s="20" t="s">
        <v>363</v>
      </c>
      <c r="D1012" s="20" t="s">
        <v>763</v>
      </c>
      <c r="E1012" s="20" t="s">
        <v>711</v>
      </c>
      <c r="I1012" s="1" t="s">
        <v>151</v>
      </c>
      <c r="J1012" s="20" t="s">
        <v>1004</v>
      </c>
      <c r="T1012" s="117" t="s">
        <v>338</v>
      </c>
      <c r="U1012" s="140" t="s">
        <v>332</v>
      </c>
      <c r="V1012" s="140" t="s">
        <v>339</v>
      </c>
      <c r="W1012" s="133" t="s">
        <v>763</v>
      </c>
      <c r="X1012" s="134" t="s">
        <v>711</v>
      </c>
      <c r="Y1012" s="7"/>
      <c r="Z1012" s="326" t="s">
        <v>2116</v>
      </c>
    </row>
    <row r="1013" spans="1:26" ht="15" customHeight="1" x14ac:dyDescent="0.2">
      <c r="A1013" s="20" t="str">
        <f t="shared" si="15"/>
        <v>乗0軽WM</v>
      </c>
      <c r="B1013" s="20" t="s">
        <v>372</v>
      </c>
      <c r="C1013" s="20" t="s">
        <v>363</v>
      </c>
      <c r="D1013" s="20" t="s">
        <v>763</v>
      </c>
      <c r="E1013" s="20" t="s">
        <v>712</v>
      </c>
      <c r="I1013" s="1" t="s">
        <v>998</v>
      </c>
      <c r="J1013" s="20" t="s">
        <v>383</v>
      </c>
      <c r="T1013" s="117" t="s">
        <v>338</v>
      </c>
      <c r="U1013" s="140" t="s">
        <v>332</v>
      </c>
      <c r="V1013" s="140" t="s">
        <v>339</v>
      </c>
      <c r="W1013" s="133" t="s">
        <v>763</v>
      </c>
      <c r="X1013" s="134" t="s">
        <v>712</v>
      </c>
      <c r="Y1013" s="7"/>
      <c r="Z1013" s="326" t="s">
        <v>2480</v>
      </c>
    </row>
    <row r="1014" spans="1:26" ht="15" customHeight="1" x14ac:dyDescent="0.2">
      <c r="A1014" s="20" t="str">
        <f t="shared" si="15"/>
        <v>乗0軽KM</v>
      </c>
      <c r="B1014" s="20" t="s">
        <v>372</v>
      </c>
      <c r="C1014" s="20" t="s">
        <v>363</v>
      </c>
      <c r="D1014" s="20" t="s">
        <v>743</v>
      </c>
      <c r="E1014" s="20" t="s">
        <v>848</v>
      </c>
      <c r="I1014" s="1" t="s">
        <v>151</v>
      </c>
      <c r="T1014" s="117" t="s">
        <v>338</v>
      </c>
      <c r="U1014" s="140" t="s">
        <v>332</v>
      </c>
      <c r="V1014" s="140" t="s">
        <v>339</v>
      </c>
      <c r="W1014" s="133" t="s">
        <v>743</v>
      </c>
      <c r="X1014" s="134" t="s">
        <v>848</v>
      </c>
      <c r="Y1014" s="7"/>
      <c r="Z1014" s="147" t="s">
        <v>2488</v>
      </c>
    </row>
    <row r="1015" spans="1:26" ht="15" customHeight="1" x14ac:dyDescent="0.2">
      <c r="A1015" s="20" t="str">
        <f t="shared" si="15"/>
        <v>乗0軽HT</v>
      </c>
      <c r="B1015" s="20" t="s">
        <v>372</v>
      </c>
      <c r="C1015" s="20" t="s">
        <v>363</v>
      </c>
      <c r="D1015" s="20" t="s">
        <v>743</v>
      </c>
      <c r="E1015" s="20" t="s">
        <v>835</v>
      </c>
      <c r="I1015" s="1" t="s">
        <v>998</v>
      </c>
      <c r="J1015" s="20" t="s">
        <v>1001</v>
      </c>
      <c r="T1015" s="117" t="s">
        <v>338</v>
      </c>
      <c r="U1015" s="140" t="s">
        <v>332</v>
      </c>
      <c r="V1015" s="140" t="s">
        <v>339</v>
      </c>
      <c r="W1015" s="133" t="s">
        <v>743</v>
      </c>
      <c r="X1015" s="134" t="s">
        <v>835</v>
      </c>
      <c r="Y1015" s="7"/>
      <c r="Z1015" s="326" t="s">
        <v>2480</v>
      </c>
    </row>
    <row r="1016" spans="1:26" ht="15" customHeight="1" x14ac:dyDescent="0.2">
      <c r="A1016" s="20" t="str">
        <f t="shared" si="15"/>
        <v>乗0軽KN</v>
      </c>
      <c r="B1016" s="20" t="s">
        <v>372</v>
      </c>
      <c r="C1016" s="20" t="s">
        <v>363</v>
      </c>
      <c r="D1016" s="20" t="s">
        <v>743</v>
      </c>
      <c r="E1016" s="20" t="s">
        <v>849</v>
      </c>
      <c r="I1016" s="1" t="s">
        <v>151</v>
      </c>
      <c r="T1016" s="117" t="s">
        <v>338</v>
      </c>
      <c r="U1016" s="140" t="s">
        <v>332</v>
      </c>
      <c r="V1016" s="140" t="s">
        <v>339</v>
      </c>
      <c r="W1016" s="133" t="s">
        <v>743</v>
      </c>
      <c r="X1016" s="134" t="s">
        <v>849</v>
      </c>
      <c r="Y1016" s="7"/>
      <c r="Z1016" s="147" t="s">
        <v>2488</v>
      </c>
    </row>
    <row r="1017" spans="1:26" ht="15" customHeight="1" x14ac:dyDescent="0.2">
      <c r="A1017" s="20" t="str">
        <f t="shared" si="15"/>
        <v>乗0軽HU</v>
      </c>
      <c r="B1017" s="20" t="s">
        <v>372</v>
      </c>
      <c r="C1017" s="20" t="s">
        <v>363</v>
      </c>
      <c r="D1017" s="20" t="s">
        <v>743</v>
      </c>
      <c r="E1017" s="20" t="s">
        <v>836</v>
      </c>
      <c r="I1017" s="1" t="s">
        <v>998</v>
      </c>
      <c r="J1017" s="20" t="s">
        <v>1001</v>
      </c>
      <c r="T1017" s="117" t="s">
        <v>338</v>
      </c>
      <c r="U1017" s="132" t="s">
        <v>332</v>
      </c>
      <c r="V1017" s="132" t="s">
        <v>339</v>
      </c>
      <c r="W1017" s="133" t="s">
        <v>743</v>
      </c>
      <c r="X1017" s="134" t="s">
        <v>836</v>
      </c>
      <c r="Y1017" s="7"/>
      <c r="Z1017" s="326" t="s">
        <v>2480</v>
      </c>
    </row>
    <row r="1018" spans="1:26" ht="15" customHeight="1" x14ac:dyDescent="0.2">
      <c r="A1018" s="20" t="str">
        <f t="shared" si="15"/>
        <v>乗0軽TF</v>
      </c>
      <c r="B1018" s="20" t="s">
        <v>372</v>
      </c>
      <c r="C1018" s="20" t="s">
        <v>363</v>
      </c>
      <c r="D1018" s="20" t="s">
        <v>743</v>
      </c>
      <c r="E1018" s="20" t="s">
        <v>713</v>
      </c>
      <c r="I1018" s="1" t="s">
        <v>151</v>
      </c>
      <c r="J1018" s="20" t="s">
        <v>1002</v>
      </c>
      <c r="T1018" s="117" t="s">
        <v>338</v>
      </c>
      <c r="U1018" s="132" t="s">
        <v>332</v>
      </c>
      <c r="V1018" s="38" t="s">
        <v>339</v>
      </c>
      <c r="W1018" s="133" t="s">
        <v>743</v>
      </c>
      <c r="X1018" s="134" t="s">
        <v>713</v>
      </c>
      <c r="Y1018" s="7"/>
      <c r="Z1018" s="326" t="s">
        <v>2116</v>
      </c>
    </row>
    <row r="1019" spans="1:26" ht="15" customHeight="1" x14ac:dyDescent="0.2">
      <c r="A1019" s="20" t="str">
        <f t="shared" si="15"/>
        <v>乗0軽XF</v>
      </c>
      <c r="B1019" s="20" t="s">
        <v>372</v>
      </c>
      <c r="C1019" s="20" t="s">
        <v>363</v>
      </c>
      <c r="D1019" s="20" t="s">
        <v>743</v>
      </c>
      <c r="E1019" s="20" t="s">
        <v>714</v>
      </c>
      <c r="I1019" s="1" t="s">
        <v>998</v>
      </c>
      <c r="J1019" s="20" t="s">
        <v>381</v>
      </c>
      <c r="T1019" s="117" t="s">
        <v>338</v>
      </c>
      <c r="U1019" s="132" t="s">
        <v>332</v>
      </c>
      <c r="V1019" s="38" t="s">
        <v>339</v>
      </c>
      <c r="W1019" s="133" t="s">
        <v>743</v>
      </c>
      <c r="X1019" s="134" t="s">
        <v>714</v>
      </c>
      <c r="Y1019" s="7"/>
      <c r="Z1019" s="326" t="s">
        <v>2480</v>
      </c>
    </row>
    <row r="1020" spans="1:26" ht="15" customHeight="1" x14ac:dyDescent="0.2">
      <c r="A1020" s="20" t="str">
        <f t="shared" si="15"/>
        <v>乗0軽TG</v>
      </c>
      <c r="B1020" s="20" t="s">
        <v>372</v>
      </c>
      <c r="C1020" s="20" t="s">
        <v>363</v>
      </c>
      <c r="D1020" s="20" t="s">
        <v>743</v>
      </c>
      <c r="E1020" s="20" t="s">
        <v>715</v>
      </c>
      <c r="I1020" s="1" t="s">
        <v>151</v>
      </c>
      <c r="J1020" s="20" t="s">
        <v>1002</v>
      </c>
      <c r="T1020" s="117" t="s">
        <v>338</v>
      </c>
      <c r="U1020" s="132" t="s">
        <v>332</v>
      </c>
      <c r="V1020" s="132" t="s">
        <v>339</v>
      </c>
      <c r="W1020" s="133" t="s">
        <v>743</v>
      </c>
      <c r="X1020" s="134" t="s">
        <v>715</v>
      </c>
      <c r="Y1020" s="7"/>
      <c r="Z1020" s="326" t="s">
        <v>2116</v>
      </c>
    </row>
    <row r="1021" spans="1:26" ht="15" customHeight="1" x14ac:dyDescent="0.2">
      <c r="A1021" s="20" t="str">
        <f t="shared" si="15"/>
        <v>乗0軽XG</v>
      </c>
      <c r="B1021" s="20" t="s">
        <v>372</v>
      </c>
      <c r="C1021" s="20" t="s">
        <v>363</v>
      </c>
      <c r="D1021" s="20" t="s">
        <v>743</v>
      </c>
      <c r="E1021" s="20" t="s">
        <v>716</v>
      </c>
      <c r="I1021" s="1" t="s">
        <v>998</v>
      </c>
      <c r="J1021" s="20" t="s">
        <v>381</v>
      </c>
      <c r="T1021" s="117" t="s">
        <v>338</v>
      </c>
      <c r="U1021" s="132" t="s">
        <v>332</v>
      </c>
      <c r="V1021" s="132" t="s">
        <v>339</v>
      </c>
      <c r="W1021" s="133" t="s">
        <v>743</v>
      </c>
      <c r="X1021" s="134" t="s">
        <v>716</v>
      </c>
      <c r="Y1021" s="7"/>
      <c r="Z1021" s="326" t="s">
        <v>2480</v>
      </c>
    </row>
    <row r="1022" spans="1:26" ht="15" customHeight="1" x14ac:dyDescent="0.2">
      <c r="A1022" s="20" t="str">
        <f t="shared" si="15"/>
        <v>乗0軽LF</v>
      </c>
      <c r="B1022" s="20" t="s">
        <v>372</v>
      </c>
      <c r="C1022" s="20" t="s">
        <v>363</v>
      </c>
      <c r="D1022" s="20" t="s">
        <v>743</v>
      </c>
      <c r="E1022" s="20" t="s">
        <v>717</v>
      </c>
      <c r="I1022" s="1" t="s">
        <v>151</v>
      </c>
      <c r="J1022" s="20" t="s">
        <v>1003</v>
      </c>
      <c r="T1022" s="117" t="s">
        <v>338</v>
      </c>
      <c r="U1022" s="132" t="s">
        <v>332</v>
      </c>
      <c r="V1022" s="132" t="s">
        <v>339</v>
      </c>
      <c r="W1022" s="133" t="s">
        <v>743</v>
      </c>
      <c r="X1022" s="134" t="s">
        <v>717</v>
      </c>
      <c r="Y1022" s="7"/>
      <c r="Z1022" s="326" t="s">
        <v>2116</v>
      </c>
    </row>
    <row r="1023" spans="1:26" ht="15" customHeight="1" x14ac:dyDescent="0.2">
      <c r="A1023" s="20" t="str">
        <f t="shared" si="15"/>
        <v>乗0軽YF</v>
      </c>
      <c r="B1023" s="20" t="s">
        <v>372</v>
      </c>
      <c r="C1023" s="20" t="s">
        <v>363</v>
      </c>
      <c r="D1023" s="20" t="s">
        <v>743</v>
      </c>
      <c r="E1023" s="20" t="s">
        <v>718</v>
      </c>
      <c r="I1023" s="1" t="s">
        <v>998</v>
      </c>
      <c r="J1023" s="20" t="s">
        <v>382</v>
      </c>
      <c r="T1023" s="117" t="s">
        <v>338</v>
      </c>
      <c r="U1023" s="132" t="s">
        <v>332</v>
      </c>
      <c r="V1023" s="132" t="s">
        <v>339</v>
      </c>
      <c r="W1023" s="133" t="s">
        <v>743</v>
      </c>
      <c r="X1023" s="134" t="s">
        <v>718</v>
      </c>
      <c r="Y1023" s="7"/>
      <c r="Z1023" s="326" t="s">
        <v>2480</v>
      </c>
    </row>
    <row r="1024" spans="1:26" ht="15" customHeight="1" x14ac:dyDescent="0.2">
      <c r="A1024" s="20" t="str">
        <f t="shared" si="15"/>
        <v>乗0軽LG</v>
      </c>
      <c r="B1024" s="20" t="s">
        <v>372</v>
      </c>
      <c r="C1024" s="20" t="s">
        <v>363</v>
      </c>
      <c r="D1024" s="20" t="s">
        <v>743</v>
      </c>
      <c r="E1024" s="20" t="s">
        <v>719</v>
      </c>
      <c r="I1024" s="1" t="s">
        <v>151</v>
      </c>
      <c r="J1024" s="20" t="s">
        <v>1003</v>
      </c>
      <c r="T1024" s="117" t="s">
        <v>338</v>
      </c>
      <c r="U1024" s="132" t="s">
        <v>332</v>
      </c>
      <c r="V1024" s="132" t="s">
        <v>339</v>
      </c>
      <c r="W1024" s="133" t="s">
        <v>743</v>
      </c>
      <c r="X1024" s="134" t="s">
        <v>719</v>
      </c>
      <c r="Y1024" s="7"/>
      <c r="Z1024" s="326" t="s">
        <v>2116</v>
      </c>
    </row>
    <row r="1025" spans="1:26" ht="15" customHeight="1" x14ac:dyDescent="0.2">
      <c r="A1025" s="20" t="str">
        <f t="shared" si="15"/>
        <v>乗0軽YG</v>
      </c>
      <c r="B1025" s="20" t="s">
        <v>372</v>
      </c>
      <c r="C1025" s="20" t="s">
        <v>363</v>
      </c>
      <c r="D1025" s="20" t="s">
        <v>743</v>
      </c>
      <c r="E1025" s="20" t="s">
        <v>720</v>
      </c>
      <c r="I1025" s="1" t="s">
        <v>998</v>
      </c>
      <c r="J1025" s="20" t="s">
        <v>382</v>
      </c>
      <c r="T1025" s="117" t="s">
        <v>338</v>
      </c>
      <c r="U1025" s="132" t="s">
        <v>332</v>
      </c>
      <c r="V1025" s="132" t="s">
        <v>339</v>
      </c>
      <c r="W1025" s="133" t="s">
        <v>743</v>
      </c>
      <c r="X1025" s="134" t="s">
        <v>720</v>
      </c>
      <c r="Y1025" s="7"/>
      <c r="Z1025" s="326" t="s">
        <v>2480</v>
      </c>
    </row>
    <row r="1026" spans="1:26" ht="15" customHeight="1" x14ac:dyDescent="0.2">
      <c r="A1026" s="20" t="str">
        <f t="shared" si="15"/>
        <v>乗0軽UF</v>
      </c>
      <c r="B1026" s="20" t="s">
        <v>372</v>
      </c>
      <c r="C1026" s="20" t="s">
        <v>363</v>
      </c>
      <c r="D1026" s="20" t="s">
        <v>743</v>
      </c>
      <c r="E1026" s="20" t="s">
        <v>721</v>
      </c>
      <c r="I1026" s="1" t="s">
        <v>151</v>
      </c>
      <c r="J1026" s="20" t="s">
        <v>1004</v>
      </c>
      <c r="T1026" s="117" t="s">
        <v>338</v>
      </c>
      <c r="U1026" s="132" t="s">
        <v>332</v>
      </c>
      <c r="V1026" s="132" t="s">
        <v>339</v>
      </c>
      <c r="W1026" s="133" t="s">
        <v>743</v>
      </c>
      <c r="X1026" s="134" t="s">
        <v>721</v>
      </c>
      <c r="Y1026" s="7"/>
      <c r="Z1026" s="326" t="s">
        <v>2116</v>
      </c>
    </row>
    <row r="1027" spans="1:26" ht="18" customHeight="1" x14ac:dyDescent="0.2">
      <c r="A1027" s="20" t="str">
        <f t="shared" si="15"/>
        <v>乗0軽ZF</v>
      </c>
      <c r="B1027" s="20" t="s">
        <v>372</v>
      </c>
      <c r="C1027" s="20" t="s">
        <v>363</v>
      </c>
      <c r="D1027" s="20" t="s">
        <v>743</v>
      </c>
      <c r="E1027" s="20" t="s">
        <v>722</v>
      </c>
      <c r="I1027" s="1" t="s">
        <v>998</v>
      </c>
      <c r="J1027" s="20" t="s">
        <v>383</v>
      </c>
      <c r="T1027" s="117" t="s">
        <v>338</v>
      </c>
      <c r="U1027" s="132" t="s">
        <v>332</v>
      </c>
      <c r="V1027" s="132" t="s">
        <v>339</v>
      </c>
      <c r="W1027" s="132" t="s">
        <v>743</v>
      </c>
      <c r="X1027" s="134" t="s">
        <v>722</v>
      </c>
      <c r="Y1027" s="7"/>
      <c r="Z1027" s="326" t="s">
        <v>2480</v>
      </c>
    </row>
    <row r="1028" spans="1:26" ht="18" customHeight="1" x14ac:dyDescent="0.2">
      <c r="A1028" s="20" t="str">
        <f t="shared" si="15"/>
        <v>乗0軽UG</v>
      </c>
      <c r="B1028" s="20" t="s">
        <v>372</v>
      </c>
      <c r="C1028" s="20" t="s">
        <v>363</v>
      </c>
      <c r="D1028" s="20" t="s">
        <v>743</v>
      </c>
      <c r="E1028" s="20" t="s">
        <v>723</v>
      </c>
      <c r="I1028" s="1" t="s">
        <v>151</v>
      </c>
      <c r="J1028" s="20" t="s">
        <v>1004</v>
      </c>
      <c r="T1028" s="117" t="s">
        <v>338</v>
      </c>
      <c r="U1028" s="132" t="s">
        <v>332</v>
      </c>
      <c r="V1028" s="132" t="s">
        <v>339</v>
      </c>
      <c r="W1028" s="132" t="s">
        <v>743</v>
      </c>
      <c r="X1028" s="132" t="s">
        <v>723</v>
      </c>
      <c r="Y1028" s="132"/>
      <c r="Z1028" s="326" t="s">
        <v>2116</v>
      </c>
    </row>
    <row r="1029" spans="1:26" ht="18" customHeight="1" x14ac:dyDescent="0.2">
      <c r="A1029" s="20" t="str">
        <f t="shared" ref="A1029:A1092" si="16">CONCATENATE(C1029,E1029)</f>
        <v>乗0軽ZG</v>
      </c>
      <c r="B1029" s="20" t="s">
        <v>372</v>
      </c>
      <c r="C1029" s="20" t="s">
        <v>363</v>
      </c>
      <c r="D1029" s="20" t="s">
        <v>743</v>
      </c>
      <c r="E1029" s="20" t="s">
        <v>724</v>
      </c>
      <c r="I1029" s="1" t="s">
        <v>998</v>
      </c>
      <c r="J1029" s="20" t="s">
        <v>383</v>
      </c>
      <c r="T1029" s="117" t="s">
        <v>338</v>
      </c>
      <c r="U1029" s="132" t="s">
        <v>332</v>
      </c>
      <c r="V1029" s="132" t="s">
        <v>339</v>
      </c>
      <c r="W1029" s="132" t="s">
        <v>743</v>
      </c>
      <c r="X1029" s="132" t="s">
        <v>724</v>
      </c>
      <c r="Y1029" s="132"/>
      <c r="Z1029" s="326" t="s">
        <v>2480</v>
      </c>
    </row>
    <row r="1030" spans="1:26" ht="18" customHeight="1" x14ac:dyDescent="0.2">
      <c r="A1030" s="20" t="str">
        <f t="shared" si="16"/>
        <v>乗0軽ADB</v>
      </c>
      <c r="B1030" s="20" t="s">
        <v>372</v>
      </c>
      <c r="C1030" s="20" t="s">
        <v>363</v>
      </c>
      <c r="D1030" s="20" t="s">
        <v>156</v>
      </c>
      <c r="E1030" s="20" t="s">
        <v>725</v>
      </c>
      <c r="I1030" s="1" t="s">
        <v>399</v>
      </c>
      <c r="T1030" s="117" t="s">
        <v>338</v>
      </c>
      <c r="U1030" s="132" t="s">
        <v>332</v>
      </c>
      <c r="V1030" s="132" t="s">
        <v>339</v>
      </c>
      <c r="W1030" s="132" t="s">
        <v>156</v>
      </c>
      <c r="X1030" s="132" t="s">
        <v>725</v>
      </c>
      <c r="Y1030" s="7" t="s">
        <v>248</v>
      </c>
      <c r="Z1030" s="326" t="s">
        <v>2103</v>
      </c>
    </row>
    <row r="1031" spans="1:26" ht="18" customHeight="1" x14ac:dyDescent="0.2">
      <c r="A1031" s="20" t="str">
        <f t="shared" si="16"/>
        <v>乗0軽ADC</v>
      </c>
      <c r="B1031" s="20" t="s">
        <v>372</v>
      </c>
      <c r="C1031" s="20" t="s">
        <v>363</v>
      </c>
      <c r="D1031" s="20" t="s">
        <v>156</v>
      </c>
      <c r="E1031" s="20" t="s">
        <v>726</v>
      </c>
      <c r="I1031" s="1" t="s">
        <v>399</v>
      </c>
      <c r="T1031" s="117" t="s">
        <v>338</v>
      </c>
      <c r="U1031" s="132" t="s">
        <v>332</v>
      </c>
      <c r="V1031" s="132" t="s">
        <v>339</v>
      </c>
      <c r="W1031" s="132" t="s">
        <v>156</v>
      </c>
      <c r="X1031" s="132" t="s">
        <v>726</v>
      </c>
      <c r="Y1031" s="7" t="s">
        <v>248</v>
      </c>
      <c r="Z1031" s="326" t="s">
        <v>2103</v>
      </c>
    </row>
    <row r="1032" spans="1:26" ht="18" customHeight="1" x14ac:dyDescent="0.2">
      <c r="A1032" s="20" t="str">
        <f t="shared" si="16"/>
        <v>乗0軽ACB</v>
      </c>
      <c r="B1032" s="20" t="s">
        <v>372</v>
      </c>
      <c r="C1032" s="20" t="s">
        <v>363</v>
      </c>
      <c r="D1032" s="20" t="s">
        <v>156</v>
      </c>
      <c r="E1032" s="20" t="s">
        <v>727</v>
      </c>
      <c r="I1032" s="1" t="s">
        <v>998</v>
      </c>
      <c r="J1032" s="20" t="s">
        <v>1001</v>
      </c>
      <c r="T1032" s="117" t="s">
        <v>338</v>
      </c>
      <c r="U1032" s="132" t="s">
        <v>332</v>
      </c>
      <c r="V1032" s="165" t="s">
        <v>339</v>
      </c>
      <c r="W1032" s="134" t="s">
        <v>156</v>
      </c>
      <c r="X1032" s="134" t="s">
        <v>727</v>
      </c>
      <c r="Y1032" s="132"/>
      <c r="Z1032" s="326" t="s">
        <v>2480</v>
      </c>
    </row>
    <row r="1033" spans="1:26" ht="18" customHeight="1" x14ac:dyDescent="0.2">
      <c r="A1033" s="20" t="str">
        <f t="shared" si="16"/>
        <v>乗0軽ACC</v>
      </c>
      <c r="B1033" s="20" t="s">
        <v>372</v>
      </c>
      <c r="C1033" s="20" t="s">
        <v>363</v>
      </c>
      <c r="D1033" s="20" t="s">
        <v>156</v>
      </c>
      <c r="E1033" s="20" t="s">
        <v>728</v>
      </c>
      <c r="I1033" s="1" t="s">
        <v>998</v>
      </c>
      <c r="J1033" s="20" t="s">
        <v>1001</v>
      </c>
      <c r="T1033" s="117" t="s">
        <v>338</v>
      </c>
      <c r="U1033" s="132" t="s">
        <v>332</v>
      </c>
      <c r="V1033" s="165" t="s">
        <v>339</v>
      </c>
      <c r="W1033" s="134" t="s">
        <v>156</v>
      </c>
      <c r="X1033" s="134" t="s">
        <v>728</v>
      </c>
      <c r="Y1033" s="132"/>
      <c r="Z1033" s="326" t="s">
        <v>2480</v>
      </c>
    </row>
    <row r="1034" spans="1:26" ht="18" customHeight="1" x14ac:dyDescent="0.2">
      <c r="A1034" s="20" t="str">
        <f t="shared" si="16"/>
        <v>乗0軽AMB</v>
      </c>
      <c r="B1034" s="20" t="s">
        <v>372</v>
      </c>
      <c r="C1034" s="20" t="s">
        <v>363</v>
      </c>
      <c r="D1034" s="20" t="s">
        <v>156</v>
      </c>
      <c r="E1034" s="20" t="s">
        <v>477</v>
      </c>
      <c r="I1034" s="1" t="s">
        <v>1006</v>
      </c>
      <c r="J1034" s="20" t="s">
        <v>1223</v>
      </c>
      <c r="T1034" s="117" t="s">
        <v>338</v>
      </c>
      <c r="U1034" s="132" t="s">
        <v>332</v>
      </c>
      <c r="V1034" s="166" t="s">
        <v>339</v>
      </c>
      <c r="W1034" s="166" t="s">
        <v>156</v>
      </c>
      <c r="X1034" s="166" t="s">
        <v>477</v>
      </c>
      <c r="Y1034" s="132"/>
      <c r="Z1034" s="326" t="s">
        <v>2481</v>
      </c>
    </row>
    <row r="1035" spans="1:26" ht="18" customHeight="1" x14ac:dyDescent="0.2">
      <c r="A1035" s="20" t="str">
        <f t="shared" si="16"/>
        <v>乗0軽AMC</v>
      </c>
      <c r="B1035" s="20" t="s">
        <v>372</v>
      </c>
      <c r="C1035" s="20" t="s">
        <v>363</v>
      </c>
      <c r="D1035" s="20" t="s">
        <v>156</v>
      </c>
      <c r="E1035" s="20" t="s">
        <v>478</v>
      </c>
      <c r="I1035" s="1" t="s">
        <v>1006</v>
      </c>
      <c r="J1035" s="20" t="s">
        <v>1223</v>
      </c>
      <c r="T1035" s="117" t="s">
        <v>338</v>
      </c>
      <c r="U1035" s="132" t="s">
        <v>332</v>
      </c>
      <c r="V1035" s="165" t="s">
        <v>339</v>
      </c>
      <c r="W1035" s="134" t="s">
        <v>156</v>
      </c>
      <c r="X1035" s="134" t="s">
        <v>478</v>
      </c>
      <c r="Y1035" s="132"/>
      <c r="Z1035" s="326" t="s">
        <v>2481</v>
      </c>
    </row>
    <row r="1036" spans="1:26" ht="18" customHeight="1" x14ac:dyDescent="0.2">
      <c r="A1036" s="20" t="str">
        <f t="shared" si="16"/>
        <v>乗0軽CCB</v>
      </c>
      <c r="B1036" s="20" t="s">
        <v>372</v>
      </c>
      <c r="C1036" s="20" t="s">
        <v>363</v>
      </c>
      <c r="D1036" s="20" t="s">
        <v>156</v>
      </c>
      <c r="E1036" s="20" t="s">
        <v>364</v>
      </c>
      <c r="I1036" s="1" t="s">
        <v>998</v>
      </c>
      <c r="J1036" s="20" t="s">
        <v>383</v>
      </c>
      <c r="T1036" s="117" t="s">
        <v>338</v>
      </c>
      <c r="U1036" s="132" t="s">
        <v>332</v>
      </c>
      <c r="V1036" s="165" t="s">
        <v>339</v>
      </c>
      <c r="W1036" s="134" t="s">
        <v>156</v>
      </c>
      <c r="X1036" s="134" t="s">
        <v>364</v>
      </c>
      <c r="Y1036" s="132"/>
      <c r="Z1036" s="326" t="s">
        <v>2480</v>
      </c>
    </row>
    <row r="1037" spans="1:26" ht="18" customHeight="1" x14ac:dyDescent="0.2">
      <c r="A1037" s="20" t="str">
        <f t="shared" si="16"/>
        <v>乗0軽CCC</v>
      </c>
      <c r="B1037" s="20" t="s">
        <v>372</v>
      </c>
      <c r="C1037" s="20" t="s">
        <v>363</v>
      </c>
      <c r="D1037" s="20" t="s">
        <v>156</v>
      </c>
      <c r="E1037" s="20" t="s">
        <v>365</v>
      </c>
      <c r="I1037" s="1" t="s">
        <v>998</v>
      </c>
      <c r="J1037" s="20" t="s">
        <v>383</v>
      </c>
      <c r="T1037" s="117" t="s">
        <v>338</v>
      </c>
      <c r="U1037" s="132" t="s">
        <v>332</v>
      </c>
      <c r="V1037" s="165" t="s">
        <v>339</v>
      </c>
      <c r="W1037" s="134" t="s">
        <v>156</v>
      </c>
      <c r="X1037" s="134" t="s">
        <v>365</v>
      </c>
      <c r="Y1037" s="132"/>
      <c r="Z1037" s="326" t="s">
        <v>2480</v>
      </c>
    </row>
    <row r="1038" spans="1:26" ht="18" customHeight="1" x14ac:dyDescent="0.2">
      <c r="A1038" s="20" t="str">
        <f t="shared" si="16"/>
        <v>乗0軽CDB</v>
      </c>
      <c r="B1038" s="20" t="s">
        <v>372</v>
      </c>
      <c r="C1038" s="20" t="s">
        <v>363</v>
      </c>
      <c r="D1038" s="20" t="s">
        <v>156</v>
      </c>
      <c r="E1038" s="20" t="s">
        <v>366</v>
      </c>
      <c r="I1038" s="1" t="s">
        <v>399</v>
      </c>
      <c r="J1038" s="20" t="s">
        <v>1004</v>
      </c>
      <c r="T1038" s="117" t="s">
        <v>338</v>
      </c>
      <c r="U1038" s="132" t="s">
        <v>332</v>
      </c>
      <c r="V1038" s="165" t="s">
        <v>339</v>
      </c>
      <c r="W1038" s="134" t="s">
        <v>156</v>
      </c>
      <c r="X1038" s="134" t="s">
        <v>366</v>
      </c>
      <c r="Y1038" s="7" t="s">
        <v>248</v>
      </c>
      <c r="Z1038" s="326" t="s">
        <v>2496</v>
      </c>
    </row>
    <row r="1039" spans="1:26" ht="18" customHeight="1" x14ac:dyDescent="0.2">
      <c r="A1039" s="20" t="str">
        <f t="shared" si="16"/>
        <v>乗0軽CDC</v>
      </c>
      <c r="B1039" s="20" t="s">
        <v>372</v>
      </c>
      <c r="C1039" s="20" t="s">
        <v>363</v>
      </c>
      <c r="D1039" s="20" t="s">
        <v>156</v>
      </c>
      <c r="E1039" s="20" t="s">
        <v>367</v>
      </c>
      <c r="I1039" s="1" t="s">
        <v>399</v>
      </c>
      <c r="J1039" s="20" t="s">
        <v>1004</v>
      </c>
      <c r="T1039" s="117" t="s">
        <v>338</v>
      </c>
      <c r="U1039" s="132" t="s">
        <v>332</v>
      </c>
      <c r="V1039" s="165" t="s">
        <v>339</v>
      </c>
      <c r="W1039" s="134" t="s">
        <v>156</v>
      </c>
      <c r="X1039" s="134" t="s">
        <v>367</v>
      </c>
      <c r="Y1039" s="7" t="s">
        <v>248</v>
      </c>
      <c r="Z1039" s="326" t="s">
        <v>2496</v>
      </c>
    </row>
    <row r="1040" spans="1:26" x14ac:dyDescent="0.2">
      <c r="A1040" s="20" t="str">
        <f t="shared" si="16"/>
        <v>乗0軽CMB</v>
      </c>
      <c r="B1040" s="20" t="s">
        <v>372</v>
      </c>
      <c r="C1040" s="20" t="s">
        <v>363</v>
      </c>
      <c r="D1040" s="20" t="s">
        <v>156</v>
      </c>
      <c r="E1040" s="20" t="s">
        <v>481</v>
      </c>
      <c r="I1040" s="1" t="s">
        <v>1006</v>
      </c>
      <c r="J1040" s="20" t="s">
        <v>411</v>
      </c>
      <c r="T1040" s="117" t="s">
        <v>338</v>
      </c>
      <c r="U1040" s="132" t="s">
        <v>332</v>
      </c>
      <c r="V1040" s="165" t="s">
        <v>339</v>
      </c>
      <c r="W1040" s="134" t="s">
        <v>156</v>
      </c>
      <c r="X1040" s="134" t="s">
        <v>481</v>
      </c>
      <c r="Y1040" s="132"/>
      <c r="Z1040" s="326" t="s">
        <v>2481</v>
      </c>
    </row>
    <row r="1041" spans="1:26" x14ac:dyDescent="0.2">
      <c r="A1041" s="20" t="str">
        <f t="shared" si="16"/>
        <v>乗0軽CMC</v>
      </c>
      <c r="B1041" s="20" t="s">
        <v>372</v>
      </c>
      <c r="C1041" s="20" t="s">
        <v>363</v>
      </c>
      <c r="D1041" s="20" t="s">
        <v>156</v>
      </c>
      <c r="E1041" s="20" t="s">
        <v>482</v>
      </c>
      <c r="I1041" s="1" t="s">
        <v>1006</v>
      </c>
      <c r="J1041" s="20" t="s">
        <v>411</v>
      </c>
      <c r="T1041" s="117" t="s">
        <v>338</v>
      </c>
      <c r="U1041" s="132" t="s">
        <v>332</v>
      </c>
      <c r="V1041" s="165" t="s">
        <v>339</v>
      </c>
      <c r="W1041" s="134" t="s">
        <v>156</v>
      </c>
      <c r="X1041" s="134" t="s">
        <v>482</v>
      </c>
      <c r="Y1041" s="132"/>
      <c r="Z1041" s="326" t="s">
        <v>2481</v>
      </c>
    </row>
    <row r="1042" spans="1:26" x14ac:dyDescent="0.2">
      <c r="A1042" s="20" t="str">
        <f t="shared" si="16"/>
        <v>乗0軽DCB</v>
      </c>
      <c r="B1042" s="20" t="s">
        <v>372</v>
      </c>
      <c r="C1042" s="20" t="s">
        <v>363</v>
      </c>
      <c r="D1042" s="20" t="s">
        <v>156</v>
      </c>
      <c r="E1042" s="20" t="s">
        <v>368</v>
      </c>
      <c r="I1042" s="1" t="s">
        <v>998</v>
      </c>
      <c r="J1042" s="20" t="s">
        <v>400</v>
      </c>
      <c r="T1042" s="117" t="s">
        <v>338</v>
      </c>
      <c r="U1042" s="132" t="s">
        <v>332</v>
      </c>
      <c r="V1042" s="165" t="s">
        <v>339</v>
      </c>
      <c r="W1042" s="134" t="s">
        <v>156</v>
      </c>
      <c r="X1042" s="134" t="s">
        <v>368</v>
      </c>
      <c r="Y1042" s="132"/>
      <c r="Z1042" s="326" t="s">
        <v>2480</v>
      </c>
    </row>
    <row r="1043" spans="1:26" x14ac:dyDescent="0.2">
      <c r="A1043" s="20" t="str">
        <f t="shared" si="16"/>
        <v>乗0軽DCC</v>
      </c>
      <c r="B1043" s="20" t="s">
        <v>372</v>
      </c>
      <c r="C1043" s="20" t="s">
        <v>363</v>
      </c>
      <c r="D1043" s="20" t="s">
        <v>156</v>
      </c>
      <c r="E1043" s="20" t="s">
        <v>369</v>
      </c>
      <c r="I1043" s="1" t="s">
        <v>998</v>
      </c>
      <c r="J1043" s="20" t="s">
        <v>400</v>
      </c>
      <c r="T1043" s="117" t="s">
        <v>338</v>
      </c>
      <c r="U1043" s="132" t="s">
        <v>332</v>
      </c>
      <c r="V1043" s="132" t="s">
        <v>339</v>
      </c>
      <c r="W1043" s="132" t="s">
        <v>156</v>
      </c>
      <c r="X1043" s="132" t="s">
        <v>369</v>
      </c>
      <c r="Y1043" s="132"/>
      <c r="Z1043" s="326" t="s">
        <v>2480</v>
      </c>
    </row>
    <row r="1044" spans="1:26" x14ac:dyDescent="0.2">
      <c r="A1044" s="20" t="str">
        <f t="shared" si="16"/>
        <v>乗0軽DDB</v>
      </c>
      <c r="B1044" s="20" t="s">
        <v>372</v>
      </c>
      <c r="C1044" s="20" t="s">
        <v>363</v>
      </c>
      <c r="D1044" s="20" t="s">
        <v>156</v>
      </c>
      <c r="E1044" s="20" t="s">
        <v>370</v>
      </c>
      <c r="I1044" s="1" t="s">
        <v>399</v>
      </c>
      <c r="J1044" s="20" t="s">
        <v>1068</v>
      </c>
      <c r="T1044" s="117" t="s">
        <v>338</v>
      </c>
      <c r="U1044" s="132" t="s">
        <v>332</v>
      </c>
      <c r="V1044" s="132" t="s">
        <v>339</v>
      </c>
      <c r="W1044" s="132" t="s">
        <v>156</v>
      </c>
      <c r="X1044" s="132" t="s">
        <v>370</v>
      </c>
      <c r="Y1044" s="7" t="s">
        <v>248</v>
      </c>
      <c r="Z1044" s="326" t="s">
        <v>2496</v>
      </c>
    </row>
    <row r="1045" spans="1:26" x14ac:dyDescent="0.2">
      <c r="A1045" s="20" t="str">
        <f t="shared" si="16"/>
        <v>乗0軽DDC</v>
      </c>
      <c r="B1045" s="20" t="s">
        <v>372</v>
      </c>
      <c r="C1045" s="20" t="s">
        <v>363</v>
      </c>
      <c r="D1045" s="20" t="s">
        <v>156</v>
      </c>
      <c r="E1045" s="20" t="s">
        <v>371</v>
      </c>
      <c r="I1045" s="1" t="s">
        <v>399</v>
      </c>
      <c r="J1045" s="20" t="s">
        <v>1068</v>
      </c>
      <c r="T1045" s="117" t="s">
        <v>338</v>
      </c>
      <c r="U1045" s="132" t="s">
        <v>332</v>
      </c>
      <c r="V1045" s="132" t="s">
        <v>339</v>
      </c>
      <c r="W1045" s="132" t="s">
        <v>156</v>
      </c>
      <c r="X1045" s="132" t="s">
        <v>371</v>
      </c>
      <c r="Y1045" s="7" t="s">
        <v>248</v>
      </c>
      <c r="Z1045" s="326" t="s">
        <v>2496</v>
      </c>
    </row>
    <row r="1046" spans="1:26" x14ac:dyDescent="0.2">
      <c r="A1046" s="20" t="str">
        <f t="shared" si="16"/>
        <v>乗0軽DMB</v>
      </c>
      <c r="B1046" s="20" t="s">
        <v>372</v>
      </c>
      <c r="C1046" s="20" t="s">
        <v>363</v>
      </c>
      <c r="D1046" s="20" t="s">
        <v>156</v>
      </c>
      <c r="E1046" s="20" t="s">
        <v>484</v>
      </c>
      <c r="I1046" s="1" t="s">
        <v>1006</v>
      </c>
      <c r="J1046" s="20" t="s">
        <v>410</v>
      </c>
      <c r="T1046" s="117" t="s">
        <v>338</v>
      </c>
      <c r="U1046" s="132" t="s">
        <v>332</v>
      </c>
      <c r="V1046" s="132" t="s">
        <v>339</v>
      </c>
      <c r="W1046" s="132" t="s">
        <v>156</v>
      </c>
      <c r="X1046" s="132" t="s">
        <v>484</v>
      </c>
      <c r="Y1046" s="132"/>
      <c r="Z1046" s="326" t="s">
        <v>2481</v>
      </c>
    </row>
    <row r="1047" spans="1:26" x14ac:dyDescent="0.2">
      <c r="A1047" s="20" t="str">
        <f t="shared" si="16"/>
        <v>乗0軽DMC</v>
      </c>
      <c r="B1047" s="20" t="s">
        <v>372</v>
      </c>
      <c r="C1047" s="20" t="s">
        <v>363</v>
      </c>
      <c r="D1047" s="20" t="s">
        <v>156</v>
      </c>
      <c r="E1047" s="20" t="s">
        <v>485</v>
      </c>
      <c r="I1047" s="1" t="s">
        <v>1006</v>
      </c>
      <c r="J1047" s="20" t="s">
        <v>410</v>
      </c>
      <c r="T1047" s="117" t="s">
        <v>338</v>
      </c>
      <c r="U1047" s="132" t="s">
        <v>332</v>
      </c>
      <c r="V1047" s="166" t="s">
        <v>339</v>
      </c>
      <c r="W1047" s="166" t="s">
        <v>156</v>
      </c>
      <c r="X1047" s="166" t="s">
        <v>485</v>
      </c>
      <c r="Y1047" s="166"/>
      <c r="Z1047" s="326" t="s">
        <v>2481</v>
      </c>
    </row>
    <row r="1048" spans="1:26" x14ac:dyDescent="0.2">
      <c r="A1048" s="20" t="str">
        <f t="shared" si="16"/>
        <v>乗0軽LDA</v>
      </c>
      <c r="B1048" s="20" t="s">
        <v>372</v>
      </c>
      <c r="C1048" s="20" t="s">
        <v>363</v>
      </c>
      <c r="D1048" s="20" t="s">
        <v>394</v>
      </c>
      <c r="E1048" s="20" t="s">
        <v>502</v>
      </c>
      <c r="I1048" s="1" t="s">
        <v>331</v>
      </c>
      <c r="T1048" s="117" t="s">
        <v>338</v>
      </c>
      <c r="U1048" s="132" t="s">
        <v>332</v>
      </c>
      <c r="V1048" s="166" t="s">
        <v>339</v>
      </c>
      <c r="W1048" s="166" t="s">
        <v>394</v>
      </c>
      <c r="X1048" s="134" t="s">
        <v>502</v>
      </c>
      <c r="Y1048" s="7" t="s">
        <v>249</v>
      </c>
      <c r="Z1048" s="326" t="s">
        <v>2490</v>
      </c>
    </row>
    <row r="1049" spans="1:26" x14ac:dyDescent="0.2">
      <c r="A1049" s="20" t="str">
        <f t="shared" si="16"/>
        <v>乗0軽LCA</v>
      </c>
      <c r="B1049" s="20" t="s">
        <v>372</v>
      </c>
      <c r="C1049" s="20" t="s">
        <v>363</v>
      </c>
      <c r="D1049" s="20" t="s">
        <v>394</v>
      </c>
      <c r="E1049" s="20" t="s">
        <v>498</v>
      </c>
      <c r="I1049" s="1" t="s">
        <v>998</v>
      </c>
      <c r="J1049" s="20" t="s">
        <v>1001</v>
      </c>
      <c r="T1049" s="117" t="s">
        <v>338</v>
      </c>
      <c r="U1049" s="132" t="s">
        <v>332</v>
      </c>
      <c r="V1049" s="134" t="s">
        <v>339</v>
      </c>
      <c r="W1049" s="134" t="s">
        <v>394</v>
      </c>
      <c r="X1049" s="134" t="s">
        <v>498</v>
      </c>
      <c r="Y1049" s="134"/>
      <c r="Z1049" s="326" t="s">
        <v>2480</v>
      </c>
    </row>
    <row r="1050" spans="1:26" x14ac:dyDescent="0.2">
      <c r="A1050" s="20" t="str">
        <f t="shared" si="16"/>
        <v>乗0軽LMA</v>
      </c>
      <c r="B1050" s="20" t="s">
        <v>372</v>
      </c>
      <c r="C1050" s="20" t="s">
        <v>363</v>
      </c>
      <c r="D1050" s="20" t="s">
        <v>394</v>
      </c>
      <c r="E1050" s="20" t="s">
        <v>525</v>
      </c>
      <c r="I1050" s="1" t="s">
        <v>1006</v>
      </c>
      <c r="J1050" s="20" t="s">
        <v>1223</v>
      </c>
      <c r="T1050" s="117" t="s">
        <v>338</v>
      </c>
      <c r="U1050" s="132" t="s">
        <v>332</v>
      </c>
      <c r="V1050" s="167" t="s">
        <v>339</v>
      </c>
      <c r="W1050" s="138" t="s">
        <v>394</v>
      </c>
      <c r="X1050" s="134" t="s">
        <v>525</v>
      </c>
      <c r="Y1050" s="134"/>
      <c r="Z1050" s="326" t="s">
        <v>2481</v>
      </c>
    </row>
    <row r="1051" spans="1:26" x14ac:dyDescent="0.2">
      <c r="A1051" s="20" t="str">
        <f t="shared" si="16"/>
        <v>乗0軽FDA</v>
      </c>
      <c r="B1051" s="20" t="s">
        <v>372</v>
      </c>
      <c r="C1051" s="20" t="s">
        <v>363</v>
      </c>
      <c r="D1051" s="20" t="s">
        <v>394</v>
      </c>
      <c r="E1051" s="20" t="s">
        <v>252</v>
      </c>
      <c r="I1051" s="1" t="s">
        <v>331</v>
      </c>
      <c r="T1051" s="117" t="s">
        <v>338</v>
      </c>
      <c r="U1051" s="132" t="s">
        <v>332</v>
      </c>
      <c r="V1051" s="167" t="s">
        <v>339</v>
      </c>
      <c r="W1051" s="168" t="s">
        <v>394</v>
      </c>
      <c r="X1051" s="134" t="s">
        <v>252</v>
      </c>
      <c r="Y1051" s="7" t="s">
        <v>249</v>
      </c>
      <c r="Z1051" s="326" t="s">
        <v>2490</v>
      </c>
    </row>
    <row r="1052" spans="1:26" x14ac:dyDescent="0.2">
      <c r="A1052" s="20" t="str">
        <f t="shared" si="16"/>
        <v>乗0軽FCA</v>
      </c>
      <c r="B1052" s="20" t="s">
        <v>372</v>
      </c>
      <c r="C1052" s="20" t="s">
        <v>363</v>
      </c>
      <c r="D1052" s="20" t="s">
        <v>394</v>
      </c>
      <c r="E1052" s="20" t="s">
        <v>251</v>
      </c>
      <c r="I1052" s="1" t="s">
        <v>998</v>
      </c>
      <c r="J1052" s="20" t="s">
        <v>1001</v>
      </c>
      <c r="T1052" s="117" t="s">
        <v>338</v>
      </c>
      <c r="U1052" s="132" t="s">
        <v>332</v>
      </c>
      <c r="V1052" s="167" t="s">
        <v>339</v>
      </c>
      <c r="W1052" s="134" t="s">
        <v>394</v>
      </c>
      <c r="X1052" s="134" t="s">
        <v>251</v>
      </c>
      <c r="Y1052" s="134"/>
      <c r="Z1052" s="326" t="s">
        <v>2480</v>
      </c>
    </row>
    <row r="1053" spans="1:26" x14ac:dyDescent="0.2">
      <c r="A1053" s="20" t="str">
        <f t="shared" si="16"/>
        <v>乗0軽FMA</v>
      </c>
      <c r="B1053" s="20" t="s">
        <v>372</v>
      </c>
      <c r="C1053" s="20" t="s">
        <v>363</v>
      </c>
      <c r="D1053" s="20" t="s">
        <v>394</v>
      </c>
      <c r="E1053" s="20" t="s">
        <v>253</v>
      </c>
      <c r="I1053" s="1" t="s">
        <v>1006</v>
      </c>
      <c r="J1053" s="20" t="s">
        <v>1223</v>
      </c>
      <c r="T1053" s="117" t="s">
        <v>338</v>
      </c>
      <c r="U1053" s="132" t="s">
        <v>332</v>
      </c>
      <c r="V1053" s="167" t="s">
        <v>339</v>
      </c>
      <c r="W1053" s="138" t="s">
        <v>394</v>
      </c>
      <c r="X1053" s="134" t="s">
        <v>253</v>
      </c>
      <c r="Y1053" s="134"/>
      <c r="Z1053" s="326" t="s">
        <v>2481</v>
      </c>
    </row>
    <row r="1054" spans="1:26" x14ac:dyDescent="0.2">
      <c r="A1054" s="20" t="str">
        <f t="shared" si="16"/>
        <v>乗0軽MDA</v>
      </c>
      <c r="B1054" s="20" t="s">
        <v>372</v>
      </c>
      <c r="C1054" s="20" t="s">
        <v>363</v>
      </c>
      <c r="D1054" s="20" t="s">
        <v>394</v>
      </c>
      <c r="E1054" s="20" t="s">
        <v>538</v>
      </c>
      <c r="I1054" s="1" t="s">
        <v>331</v>
      </c>
      <c r="J1054" s="20" t="s">
        <v>414</v>
      </c>
      <c r="T1054" s="117" t="s">
        <v>338</v>
      </c>
      <c r="U1054" s="132" t="s">
        <v>332</v>
      </c>
      <c r="V1054" s="166" t="s">
        <v>339</v>
      </c>
      <c r="W1054" s="166" t="s">
        <v>394</v>
      </c>
      <c r="X1054" s="166" t="s">
        <v>538</v>
      </c>
      <c r="Y1054" s="7" t="s">
        <v>249</v>
      </c>
      <c r="Z1054" s="326" t="s">
        <v>2497</v>
      </c>
    </row>
    <row r="1055" spans="1:26" x14ac:dyDescent="0.2">
      <c r="A1055" s="20" t="str">
        <f t="shared" si="16"/>
        <v>乗0軽MCA</v>
      </c>
      <c r="B1055" s="20" t="s">
        <v>372</v>
      </c>
      <c r="C1055" s="20" t="s">
        <v>363</v>
      </c>
      <c r="D1055" s="20" t="s">
        <v>394</v>
      </c>
      <c r="E1055" s="20" t="s">
        <v>534</v>
      </c>
      <c r="I1055" s="1" t="s">
        <v>998</v>
      </c>
      <c r="J1055" s="20" t="s">
        <v>406</v>
      </c>
      <c r="T1055" s="117" t="s">
        <v>338</v>
      </c>
      <c r="U1055" s="132" t="s">
        <v>332</v>
      </c>
      <c r="V1055" s="165" t="s">
        <v>339</v>
      </c>
      <c r="W1055" s="166" t="s">
        <v>394</v>
      </c>
      <c r="X1055" s="166" t="s">
        <v>534</v>
      </c>
      <c r="Y1055" s="132"/>
      <c r="Z1055" s="326" t="s">
        <v>2480</v>
      </c>
    </row>
    <row r="1056" spans="1:26" ht="14.4" x14ac:dyDescent="0.2">
      <c r="A1056" s="20" t="str">
        <f t="shared" si="16"/>
        <v>乗0軽MMA</v>
      </c>
      <c r="B1056" s="20" t="s">
        <v>372</v>
      </c>
      <c r="C1056" s="20" t="s">
        <v>363</v>
      </c>
      <c r="D1056" s="20" t="s">
        <v>394</v>
      </c>
      <c r="E1056" s="20" t="s">
        <v>561</v>
      </c>
      <c r="I1056" s="1" t="s">
        <v>1006</v>
      </c>
      <c r="J1056" s="20" t="s">
        <v>411</v>
      </c>
      <c r="T1056" s="117" t="s">
        <v>338</v>
      </c>
      <c r="U1056" s="132" t="s">
        <v>332</v>
      </c>
      <c r="V1056" s="169" t="s">
        <v>339</v>
      </c>
      <c r="W1056" s="169" t="s">
        <v>394</v>
      </c>
      <c r="X1056" s="169" t="s">
        <v>561</v>
      </c>
      <c r="Y1056" s="132"/>
      <c r="Z1056" s="326" t="s">
        <v>2481</v>
      </c>
    </row>
    <row r="1057" spans="1:26" x14ac:dyDescent="0.2">
      <c r="A1057" s="20" t="str">
        <f t="shared" si="16"/>
        <v>乗0軽RDA</v>
      </c>
      <c r="B1057" s="20" t="s">
        <v>372</v>
      </c>
      <c r="C1057" s="20" t="s">
        <v>363</v>
      </c>
      <c r="D1057" s="20" t="s">
        <v>394</v>
      </c>
      <c r="E1057" s="20" t="s">
        <v>586</v>
      </c>
      <c r="I1057" s="1" t="s">
        <v>331</v>
      </c>
      <c r="J1057" s="20" t="s">
        <v>415</v>
      </c>
      <c r="T1057" s="117" t="s">
        <v>338</v>
      </c>
      <c r="U1057" s="132" t="s">
        <v>332</v>
      </c>
      <c r="V1057" s="170" t="s">
        <v>339</v>
      </c>
      <c r="W1057" s="170" t="s">
        <v>394</v>
      </c>
      <c r="X1057" s="132" t="s">
        <v>586</v>
      </c>
      <c r="Y1057" s="7" t="s">
        <v>249</v>
      </c>
      <c r="Z1057" s="326" t="s">
        <v>2497</v>
      </c>
    </row>
    <row r="1058" spans="1:26" x14ac:dyDescent="0.2">
      <c r="A1058" s="20" t="str">
        <f t="shared" si="16"/>
        <v>乗0軽RCA</v>
      </c>
      <c r="B1058" s="20" t="s">
        <v>372</v>
      </c>
      <c r="C1058" s="20" t="s">
        <v>363</v>
      </c>
      <c r="D1058" s="20" t="s">
        <v>394</v>
      </c>
      <c r="E1058" s="20" t="s">
        <v>582</v>
      </c>
      <c r="I1058" s="1" t="s">
        <v>998</v>
      </c>
      <c r="J1058" s="20" t="s">
        <v>404</v>
      </c>
      <c r="T1058" s="117" t="s">
        <v>338</v>
      </c>
      <c r="U1058" s="132" t="s">
        <v>332</v>
      </c>
      <c r="V1058" s="102" t="s">
        <v>339</v>
      </c>
      <c r="W1058" s="102" t="s">
        <v>394</v>
      </c>
      <c r="X1058" s="132" t="s">
        <v>582</v>
      </c>
      <c r="Y1058" s="132"/>
      <c r="Z1058" s="326" t="s">
        <v>2480</v>
      </c>
    </row>
    <row r="1059" spans="1:26" x14ac:dyDescent="0.2">
      <c r="A1059" s="20" t="str">
        <f t="shared" si="16"/>
        <v>乗0軽RMA</v>
      </c>
      <c r="B1059" s="20" t="s">
        <v>372</v>
      </c>
      <c r="C1059" s="20" t="s">
        <v>363</v>
      </c>
      <c r="D1059" s="20" t="s">
        <v>394</v>
      </c>
      <c r="E1059" s="20" t="s">
        <v>609</v>
      </c>
      <c r="I1059" s="1" t="s">
        <v>1006</v>
      </c>
      <c r="J1059" s="20" t="s">
        <v>410</v>
      </c>
      <c r="T1059" s="117" t="s">
        <v>338</v>
      </c>
      <c r="U1059" s="132" t="s">
        <v>332</v>
      </c>
      <c r="V1059" s="102" t="s">
        <v>339</v>
      </c>
      <c r="W1059" s="102" t="s">
        <v>394</v>
      </c>
      <c r="X1059" s="132" t="s">
        <v>609</v>
      </c>
      <c r="Y1059" s="132"/>
      <c r="Z1059" s="326" t="s">
        <v>2481</v>
      </c>
    </row>
    <row r="1060" spans="1:26" x14ac:dyDescent="0.2">
      <c r="A1060" s="20" t="str">
        <f t="shared" si="16"/>
        <v>乗0軽QDA</v>
      </c>
      <c r="B1060" s="20" t="s">
        <v>372</v>
      </c>
      <c r="C1060" s="20" t="s">
        <v>363</v>
      </c>
      <c r="D1060" s="20" t="s">
        <v>394</v>
      </c>
      <c r="E1060" s="20" t="s">
        <v>274</v>
      </c>
      <c r="I1060" s="1" t="s">
        <v>331</v>
      </c>
      <c r="J1060" s="20" t="s">
        <v>77</v>
      </c>
      <c r="T1060" s="117" t="s">
        <v>338</v>
      </c>
      <c r="U1060" s="132" t="s">
        <v>332</v>
      </c>
      <c r="V1060" s="170" t="s">
        <v>339</v>
      </c>
      <c r="W1060" s="170" t="s">
        <v>394</v>
      </c>
      <c r="X1060" s="132" t="s">
        <v>274</v>
      </c>
      <c r="Y1060" s="7" t="s">
        <v>249</v>
      </c>
      <c r="Z1060" s="326" t="s">
        <v>2497</v>
      </c>
    </row>
    <row r="1061" spans="1:26" x14ac:dyDescent="0.2">
      <c r="A1061" s="20" t="str">
        <f t="shared" si="16"/>
        <v>乗0軽QCA</v>
      </c>
      <c r="B1061" s="20" t="s">
        <v>372</v>
      </c>
      <c r="C1061" s="20" t="s">
        <v>363</v>
      </c>
      <c r="D1061" s="20" t="s">
        <v>394</v>
      </c>
      <c r="E1061" s="20" t="s">
        <v>270</v>
      </c>
      <c r="I1061" s="1" t="s">
        <v>998</v>
      </c>
      <c r="J1061" s="20" t="s">
        <v>340</v>
      </c>
      <c r="T1061" s="117" t="s">
        <v>338</v>
      </c>
      <c r="U1061" s="132" t="s">
        <v>332</v>
      </c>
      <c r="V1061" s="102" t="s">
        <v>339</v>
      </c>
      <c r="W1061" s="102" t="s">
        <v>394</v>
      </c>
      <c r="X1061" s="132" t="s">
        <v>270</v>
      </c>
      <c r="Y1061" s="132"/>
      <c r="Z1061" s="326" t="s">
        <v>2480</v>
      </c>
    </row>
    <row r="1062" spans="1:26" ht="14.4" x14ac:dyDescent="0.2">
      <c r="A1062" s="20" t="str">
        <f t="shared" si="16"/>
        <v>乗0軽QMA</v>
      </c>
      <c r="B1062" s="20" t="s">
        <v>372</v>
      </c>
      <c r="C1062" s="20" t="s">
        <v>363</v>
      </c>
      <c r="D1062" s="20" t="s">
        <v>394</v>
      </c>
      <c r="E1062" s="20" t="s">
        <v>297</v>
      </c>
      <c r="I1062" s="1" t="s">
        <v>1006</v>
      </c>
      <c r="J1062" s="20" t="s">
        <v>341</v>
      </c>
      <c r="T1062" s="117" t="s">
        <v>338</v>
      </c>
      <c r="U1062" s="132" t="s">
        <v>332</v>
      </c>
      <c r="V1062" s="102" t="s">
        <v>339</v>
      </c>
      <c r="W1062" s="102" t="s">
        <v>394</v>
      </c>
      <c r="X1062" s="132" t="s">
        <v>297</v>
      </c>
      <c r="Y1062" s="171"/>
      <c r="Z1062" s="326" t="s">
        <v>2481</v>
      </c>
    </row>
    <row r="1063" spans="1:26" x14ac:dyDescent="0.2">
      <c r="A1063" s="20" t="str">
        <f t="shared" si="16"/>
        <v>乗0軽3DA</v>
      </c>
      <c r="B1063" s="20" t="s">
        <v>372</v>
      </c>
      <c r="C1063" s="20" t="s">
        <v>363</v>
      </c>
      <c r="D1063" t="s">
        <v>1362</v>
      </c>
      <c r="E1063" t="s">
        <v>1244</v>
      </c>
      <c r="F1063"/>
      <c r="G1063"/>
      <c r="I1063" s="1" t="s">
        <v>1076</v>
      </c>
      <c r="T1063" s="117" t="s">
        <v>338</v>
      </c>
      <c r="U1063" s="132" t="s">
        <v>332</v>
      </c>
      <c r="V1063" s="170" t="s">
        <v>339</v>
      </c>
      <c r="W1063" s="170" t="s">
        <v>1013</v>
      </c>
      <c r="X1063" s="134" t="s">
        <v>1245</v>
      </c>
      <c r="Y1063" s="7" t="s">
        <v>1110</v>
      </c>
      <c r="Z1063" s="147" t="s">
        <v>2492</v>
      </c>
    </row>
    <row r="1064" spans="1:26" x14ac:dyDescent="0.2">
      <c r="A1064" s="20" t="str">
        <f t="shared" si="16"/>
        <v>乗0軽3CA</v>
      </c>
      <c r="B1064" s="20" t="s">
        <v>372</v>
      </c>
      <c r="C1064" s="20" t="s">
        <v>363</v>
      </c>
      <c r="D1064" t="s">
        <v>1362</v>
      </c>
      <c r="E1064" t="s">
        <v>1521</v>
      </c>
      <c r="G1064"/>
      <c r="I1064" s="1" t="s">
        <v>998</v>
      </c>
      <c r="T1064" s="117" t="s">
        <v>338</v>
      </c>
      <c r="U1064" s="132" t="s">
        <v>332</v>
      </c>
      <c r="V1064" s="132" t="s">
        <v>339</v>
      </c>
      <c r="W1064" s="132" t="s">
        <v>1013</v>
      </c>
      <c r="X1064" s="132" t="s">
        <v>1246</v>
      </c>
      <c r="Y1064" s="132"/>
      <c r="Z1064" s="326" t="s">
        <v>2480</v>
      </c>
    </row>
    <row r="1065" spans="1:26" x14ac:dyDescent="0.2">
      <c r="A1065" s="20" t="str">
        <f t="shared" si="16"/>
        <v>乗0軽3MA</v>
      </c>
      <c r="B1065" s="20" t="s">
        <v>372</v>
      </c>
      <c r="C1065" s="20" t="s">
        <v>363</v>
      </c>
      <c r="D1065" t="s">
        <v>1016</v>
      </c>
      <c r="E1065" t="s">
        <v>1247</v>
      </c>
      <c r="G1065"/>
      <c r="I1065" s="1" t="s">
        <v>1006</v>
      </c>
      <c r="T1065" s="117" t="s">
        <v>338</v>
      </c>
      <c r="U1065" s="132" t="s">
        <v>332</v>
      </c>
      <c r="V1065" s="132" t="s">
        <v>339</v>
      </c>
      <c r="W1065" s="132" t="s">
        <v>1013</v>
      </c>
      <c r="X1065" s="132" t="s">
        <v>1248</v>
      </c>
      <c r="Y1065" s="132"/>
      <c r="Z1065" s="326" t="s">
        <v>2481</v>
      </c>
    </row>
    <row r="1066" spans="1:26" x14ac:dyDescent="0.2">
      <c r="A1066" s="20" t="str">
        <f t="shared" si="16"/>
        <v>乗0軽4DA</v>
      </c>
      <c r="B1066" s="20" t="s">
        <v>372</v>
      </c>
      <c r="C1066" s="20" t="s">
        <v>363</v>
      </c>
      <c r="D1066" t="s">
        <v>1016</v>
      </c>
      <c r="E1066" t="s">
        <v>1249</v>
      </c>
      <c r="G1066"/>
      <c r="I1066" s="1" t="s">
        <v>1076</v>
      </c>
      <c r="T1066" s="117" t="s">
        <v>338</v>
      </c>
      <c r="U1066" s="132" t="s">
        <v>332</v>
      </c>
      <c r="V1066" s="166" t="s">
        <v>339</v>
      </c>
      <c r="W1066" s="166" t="s">
        <v>1013</v>
      </c>
      <c r="X1066" s="134" t="s">
        <v>1250</v>
      </c>
      <c r="Y1066" s="7" t="s">
        <v>1522</v>
      </c>
      <c r="Z1066" s="147" t="s">
        <v>2492</v>
      </c>
    </row>
    <row r="1067" spans="1:26" x14ac:dyDescent="0.2">
      <c r="A1067" s="20" t="str">
        <f t="shared" si="16"/>
        <v>乗0軽4CA</v>
      </c>
      <c r="B1067" s="20" t="s">
        <v>372</v>
      </c>
      <c r="C1067" s="20" t="s">
        <v>363</v>
      </c>
      <c r="D1067" t="s">
        <v>1016</v>
      </c>
      <c r="E1067" t="s">
        <v>1523</v>
      </c>
      <c r="G1067"/>
      <c r="I1067" s="1" t="s">
        <v>998</v>
      </c>
      <c r="T1067" s="117" t="s">
        <v>338</v>
      </c>
      <c r="U1067" s="132" t="s">
        <v>332</v>
      </c>
      <c r="V1067" s="132" t="s">
        <v>339</v>
      </c>
      <c r="W1067" s="132" t="s">
        <v>1013</v>
      </c>
      <c r="X1067" s="132" t="s">
        <v>1251</v>
      </c>
      <c r="Y1067" s="132"/>
      <c r="Z1067" s="326" t="s">
        <v>2480</v>
      </c>
    </row>
    <row r="1068" spans="1:26" x14ac:dyDescent="0.2">
      <c r="A1068" s="20" t="str">
        <f t="shared" si="16"/>
        <v>乗0軽4MA</v>
      </c>
      <c r="B1068" s="20" t="s">
        <v>372</v>
      </c>
      <c r="C1068" s="20" t="s">
        <v>363</v>
      </c>
      <c r="D1068" t="s">
        <v>1016</v>
      </c>
      <c r="E1068" t="s">
        <v>1252</v>
      </c>
      <c r="G1068"/>
      <c r="I1068" s="1" t="s">
        <v>1006</v>
      </c>
      <c r="T1068" s="117" t="s">
        <v>338</v>
      </c>
      <c r="U1068" s="132" t="s">
        <v>332</v>
      </c>
      <c r="V1068" s="132" t="s">
        <v>339</v>
      </c>
      <c r="W1068" s="132" t="s">
        <v>1013</v>
      </c>
      <c r="X1068" s="132" t="s">
        <v>1253</v>
      </c>
      <c r="Y1068" s="132"/>
      <c r="Z1068" s="326" t="s">
        <v>2481</v>
      </c>
    </row>
    <row r="1069" spans="1:26" x14ac:dyDescent="0.2">
      <c r="A1069" s="20" t="str">
        <f t="shared" si="16"/>
        <v>乗0軽5DA</v>
      </c>
      <c r="B1069" s="20" t="s">
        <v>372</v>
      </c>
      <c r="C1069" s="20" t="s">
        <v>363</v>
      </c>
      <c r="D1069" t="s">
        <v>1016</v>
      </c>
      <c r="E1069" t="s">
        <v>1254</v>
      </c>
      <c r="G1069"/>
      <c r="I1069" s="1" t="s">
        <v>1076</v>
      </c>
      <c r="T1069" s="117" t="s">
        <v>338</v>
      </c>
      <c r="U1069" s="132" t="s">
        <v>332</v>
      </c>
      <c r="V1069" s="166" t="s">
        <v>339</v>
      </c>
      <c r="W1069" s="166" t="s">
        <v>1013</v>
      </c>
      <c r="X1069" s="134" t="s">
        <v>1255</v>
      </c>
      <c r="Y1069" s="7" t="s">
        <v>1110</v>
      </c>
      <c r="Z1069" s="147" t="s">
        <v>2492</v>
      </c>
    </row>
    <row r="1070" spans="1:26" x14ac:dyDescent="0.2">
      <c r="A1070" s="20" t="str">
        <f t="shared" si="16"/>
        <v>乗0軽5CA</v>
      </c>
      <c r="B1070" s="20" t="s">
        <v>372</v>
      </c>
      <c r="C1070" s="20" t="s">
        <v>363</v>
      </c>
      <c r="D1070" t="s">
        <v>1016</v>
      </c>
      <c r="E1070" t="s">
        <v>1256</v>
      </c>
      <c r="G1070"/>
      <c r="I1070" s="1" t="s">
        <v>998</v>
      </c>
      <c r="T1070" s="117" t="s">
        <v>338</v>
      </c>
      <c r="U1070" s="132" t="s">
        <v>332</v>
      </c>
      <c r="V1070" s="132" t="s">
        <v>339</v>
      </c>
      <c r="W1070" s="132" t="s">
        <v>1013</v>
      </c>
      <c r="X1070" s="132" t="s">
        <v>1257</v>
      </c>
      <c r="Y1070" s="132"/>
      <c r="Z1070" s="326" t="s">
        <v>2480</v>
      </c>
    </row>
    <row r="1071" spans="1:26" x14ac:dyDescent="0.2">
      <c r="A1071" s="20" t="str">
        <f t="shared" si="16"/>
        <v>乗0軽5MA</v>
      </c>
      <c r="B1071" s="20" t="s">
        <v>372</v>
      </c>
      <c r="C1071" s="20" t="s">
        <v>363</v>
      </c>
      <c r="D1071" t="s">
        <v>1016</v>
      </c>
      <c r="E1071" t="s">
        <v>1524</v>
      </c>
      <c r="G1071"/>
      <c r="I1071" s="1" t="s">
        <v>1006</v>
      </c>
      <c r="T1071" s="117" t="s">
        <v>338</v>
      </c>
      <c r="U1071" s="132" t="s">
        <v>332</v>
      </c>
      <c r="V1071" s="132" t="s">
        <v>339</v>
      </c>
      <c r="W1071" s="132" t="s">
        <v>1013</v>
      </c>
      <c r="X1071" s="132" t="s">
        <v>1258</v>
      </c>
      <c r="Y1071" s="132"/>
      <c r="Z1071" s="326" t="s">
        <v>2481</v>
      </c>
    </row>
    <row r="1072" spans="1:26" x14ac:dyDescent="0.2">
      <c r="A1072" s="20" t="str">
        <f t="shared" si="16"/>
        <v>乗0軽6DA</v>
      </c>
      <c r="B1072" s="20" t="s">
        <v>372</v>
      </c>
      <c r="C1072" s="20" t="s">
        <v>363</v>
      </c>
      <c r="D1072" t="s">
        <v>1016</v>
      </c>
      <c r="E1072" t="s">
        <v>1525</v>
      </c>
      <c r="G1072"/>
      <c r="I1072" s="1" t="s">
        <v>1076</v>
      </c>
      <c r="T1072" s="117" t="s">
        <v>338</v>
      </c>
      <c r="U1072" s="132" t="s">
        <v>332</v>
      </c>
      <c r="V1072" s="166" t="s">
        <v>339</v>
      </c>
      <c r="W1072" s="166" t="s">
        <v>1013</v>
      </c>
      <c r="X1072" s="134" t="s">
        <v>1259</v>
      </c>
      <c r="Y1072" s="7" t="s">
        <v>1522</v>
      </c>
      <c r="Z1072" s="147" t="s">
        <v>2492</v>
      </c>
    </row>
    <row r="1073" spans="1:26" x14ac:dyDescent="0.2">
      <c r="A1073" s="20" t="str">
        <f t="shared" si="16"/>
        <v>乗0軽6CA</v>
      </c>
      <c r="B1073" s="20" t="s">
        <v>372</v>
      </c>
      <c r="C1073" s="20" t="s">
        <v>363</v>
      </c>
      <c r="D1073" t="s">
        <v>1016</v>
      </c>
      <c r="E1073" t="s">
        <v>1260</v>
      </c>
      <c r="G1073"/>
      <c r="I1073" s="1" t="s">
        <v>998</v>
      </c>
      <c r="T1073" s="117" t="s">
        <v>338</v>
      </c>
      <c r="U1073" s="132" t="s">
        <v>332</v>
      </c>
      <c r="V1073" s="132" t="s">
        <v>339</v>
      </c>
      <c r="W1073" s="132" t="s">
        <v>1013</v>
      </c>
      <c r="X1073" s="132" t="s">
        <v>1261</v>
      </c>
      <c r="Y1073" s="132"/>
      <c r="Z1073" s="326" t="s">
        <v>2480</v>
      </c>
    </row>
    <row r="1074" spans="1:26" x14ac:dyDescent="0.2">
      <c r="A1074" s="20" t="str">
        <f t="shared" si="16"/>
        <v>乗0軽6MA</v>
      </c>
      <c r="B1074" s="20" t="s">
        <v>372</v>
      </c>
      <c r="C1074" s="20" t="s">
        <v>363</v>
      </c>
      <c r="D1074" t="s">
        <v>1016</v>
      </c>
      <c r="E1074" t="s">
        <v>1262</v>
      </c>
      <c r="G1074"/>
      <c r="I1074" s="1" t="s">
        <v>1006</v>
      </c>
      <c r="T1074" s="117" t="s">
        <v>338</v>
      </c>
      <c r="U1074" s="132" t="s">
        <v>332</v>
      </c>
      <c r="V1074" s="132" t="s">
        <v>339</v>
      </c>
      <c r="W1074" s="132" t="s">
        <v>1013</v>
      </c>
      <c r="X1074" s="132" t="s">
        <v>1263</v>
      </c>
      <c r="Y1074" s="132"/>
      <c r="Z1074" s="326" t="s">
        <v>2481</v>
      </c>
    </row>
    <row r="1075" spans="1:26" x14ac:dyDescent="0.2">
      <c r="A1075" s="20" t="str">
        <f t="shared" si="16"/>
        <v>乗0CTN</v>
      </c>
      <c r="B1075" s="20" t="s">
        <v>378</v>
      </c>
      <c r="C1075" s="20" t="s">
        <v>377</v>
      </c>
      <c r="D1075" s="20" t="s">
        <v>742</v>
      </c>
      <c r="E1075" s="20" t="s">
        <v>806</v>
      </c>
      <c r="I1075" s="1" t="s">
        <v>772</v>
      </c>
      <c r="J1075" s="20" t="s">
        <v>1167</v>
      </c>
      <c r="T1075" s="117" t="s">
        <v>338</v>
      </c>
      <c r="U1075" s="132" t="s">
        <v>335</v>
      </c>
      <c r="V1075" s="132" t="s">
        <v>339</v>
      </c>
      <c r="W1075" s="132" t="s">
        <v>742</v>
      </c>
      <c r="X1075" s="132" t="s">
        <v>806</v>
      </c>
      <c r="Y1075" s="132"/>
      <c r="Z1075" s="326" t="s">
        <v>2104</v>
      </c>
    </row>
    <row r="1076" spans="1:26" x14ac:dyDescent="0.2">
      <c r="A1076" s="20" t="str">
        <f t="shared" si="16"/>
        <v>乗0CLN</v>
      </c>
      <c r="B1076" s="20" t="s">
        <v>378</v>
      </c>
      <c r="C1076" s="20" t="s">
        <v>377</v>
      </c>
      <c r="D1076" s="20" t="s">
        <v>742</v>
      </c>
      <c r="E1076" s="20" t="s">
        <v>798</v>
      </c>
      <c r="I1076" s="1" t="s">
        <v>772</v>
      </c>
      <c r="J1076" s="20" t="s">
        <v>1168</v>
      </c>
      <c r="T1076" s="117" t="s">
        <v>338</v>
      </c>
      <c r="U1076" s="132" t="s">
        <v>335</v>
      </c>
      <c r="V1076" s="132" t="s">
        <v>339</v>
      </c>
      <c r="W1076" s="132" t="s">
        <v>742</v>
      </c>
      <c r="X1076" s="132" t="s">
        <v>798</v>
      </c>
      <c r="Y1076" s="132"/>
      <c r="Z1076" s="326" t="s">
        <v>2104</v>
      </c>
    </row>
    <row r="1077" spans="1:26" x14ac:dyDescent="0.2">
      <c r="A1077" s="20" t="str">
        <f t="shared" si="16"/>
        <v>乗0CUN</v>
      </c>
      <c r="B1077" s="20" t="s">
        <v>378</v>
      </c>
      <c r="C1077" s="20" t="s">
        <v>377</v>
      </c>
      <c r="D1077" s="20" t="s">
        <v>742</v>
      </c>
      <c r="E1077" s="20" t="s">
        <v>813</v>
      </c>
      <c r="I1077" s="1" t="s">
        <v>772</v>
      </c>
      <c r="J1077" s="20" t="s">
        <v>1169</v>
      </c>
      <c r="T1077" s="117" t="s">
        <v>338</v>
      </c>
      <c r="U1077" s="132" t="s">
        <v>335</v>
      </c>
      <c r="V1077" s="132" t="s">
        <v>339</v>
      </c>
      <c r="W1077" s="132" t="s">
        <v>742</v>
      </c>
      <c r="X1077" s="132" t="s">
        <v>813</v>
      </c>
      <c r="Y1077" s="132"/>
      <c r="Z1077" s="326" t="s">
        <v>2104</v>
      </c>
    </row>
    <row r="1078" spans="1:26" x14ac:dyDescent="0.2">
      <c r="A1078" s="20" t="str">
        <f t="shared" si="16"/>
        <v>乗0CAFA</v>
      </c>
      <c r="B1078" s="20" t="s">
        <v>378</v>
      </c>
      <c r="C1078" s="20" t="s">
        <v>377</v>
      </c>
      <c r="D1078" s="20" t="s">
        <v>156</v>
      </c>
      <c r="E1078" s="20" t="s">
        <v>729</v>
      </c>
      <c r="I1078" s="1" t="s">
        <v>772</v>
      </c>
      <c r="J1078" s="20" t="s">
        <v>335</v>
      </c>
      <c r="T1078" s="117" t="s">
        <v>338</v>
      </c>
      <c r="U1078" s="132" t="s">
        <v>335</v>
      </c>
      <c r="V1078" s="132" t="s">
        <v>339</v>
      </c>
      <c r="W1078" s="132" t="s">
        <v>156</v>
      </c>
      <c r="X1078" s="132" t="s">
        <v>729</v>
      </c>
      <c r="Y1078" s="132"/>
      <c r="Z1078" s="326" t="s">
        <v>2104</v>
      </c>
    </row>
    <row r="1079" spans="1:26" x14ac:dyDescent="0.2">
      <c r="A1079" s="20" t="str">
        <f t="shared" si="16"/>
        <v>乗0CAFB</v>
      </c>
      <c r="B1079" s="20" t="s">
        <v>378</v>
      </c>
      <c r="C1079" s="20" t="s">
        <v>377</v>
      </c>
      <c r="D1079" s="20" t="s">
        <v>156</v>
      </c>
      <c r="E1079" s="20" t="s">
        <v>474</v>
      </c>
      <c r="I1079" s="1" t="s">
        <v>772</v>
      </c>
      <c r="J1079" s="20" t="s">
        <v>335</v>
      </c>
      <c r="T1079" s="117" t="s">
        <v>338</v>
      </c>
      <c r="U1079" s="132" t="s">
        <v>335</v>
      </c>
      <c r="V1079" s="132" t="s">
        <v>339</v>
      </c>
      <c r="W1079" s="132" t="s">
        <v>156</v>
      </c>
      <c r="X1079" s="132" t="s">
        <v>474</v>
      </c>
      <c r="Y1079" s="132"/>
      <c r="Z1079" s="326" t="s">
        <v>2104</v>
      </c>
    </row>
    <row r="1080" spans="1:26" x14ac:dyDescent="0.2">
      <c r="A1080" s="20" t="str">
        <f t="shared" si="16"/>
        <v>乗0CAEA</v>
      </c>
      <c r="B1080" s="20" t="s">
        <v>378</v>
      </c>
      <c r="C1080" s="20" t="s">
        <v>377</v>
      </c>
      <c r="D1080" s="20" t="s">
        <v>156</v>
      </c>
      <c r="E1080" s="20" t="s">
        <v>730</v>
      </c>
      <c r="I1080" s="1" t="s">
        <v>772</v>
      </c>
      <c r="J1080" s="20" t="s">
        <v>1170</v>
      </c>
      <c r="T1080" s="117" t="s">
        <v>338</v>
      </c>
      <c r="U1080" s="132" t="s">
        <v>335</v>
      </c>
      <c r="V1080" s="132" t="s">
        <v>339</v>
      </c>
      <c r="W1080" s="132" t="s">
        <v>156</v>
      </c>
      <c r="X1080" s="132" t="s">
        <v>730</v>
      </c>
      <c r="Y1080" s="132"/>
      <c r="Z1080" s="326" t="s">
        <v>2104</v>
      </c>
    </row>
    <row r="1081" spans="1:26" x14ac:dyDescent="0.2">
      <c r="A1081" s="20" t="str">
        <f t="shared" si="16"/>
        <v>乗0CAEB</v>
      </c>
      <c r="B1081" s="20" t="s">
        <v>378</v>
      </c>
      <c r="C1081" s="20" t="s">
        <v>377</v>
      </c>
      <c r="D1081" s="20" t="s">
        <v>156</v>
      </c>
      <c r="E1081" s="20" t="s">
        <v>473</v>
      </c>
      <c r="I1081" s="1" t="s">
        <v>772</v>
      </c>
      <c r="J1081" s="20" t="s">
        <v>1264</v>
      </c>
      <c r="T1081" s="117" t="s">
        <v>338</v>
      </c>
      <c r="U1081" s="132" t="s">
        <v>335</v>
      </c>
      <c r="V1081" s="132" t="s">
        <v>339</v>
      </c>
      <c r="W1081" s="132" t="s">
        <v>156</v>
      </c>
      <c r="X1081" s="132" t="s">
        <v>473</v>
      </c>
      <c r="Y1081" s="132"/>
      <c r="Z1081" s="326" t="s">
        <v>2104</v>
      </c>
    </row>
    <row r="1082" spans="1:26" x14ac:dyDescent="0.2">
      <c r="A1082" s="20" t="str">
        <f t="shared" si="16"/>
        <v>乗0CCEA</v>
      </c>
      <c r="B1082" s="20" t="s">
        <v>378</v>
      </c>
      <c r="C1082" s="20" t="s">
        <v>377</v>
      </c>
      <c r="D1082" s="20" t="s">
        <v>156</v>
      </c>
      <c r="E1082" s="20" t="s">
        <v>373</v>
      </c>
      <c r="I1082" s="1" t="s">
        <v>772</v>
      </c>
      <c r="J1082" s="20" t="s">
        <v>135</v>
      </c>
      <c r="T1082" s="117" t="s">
        <v>338</v>
      </c>
      <c r="U1082" s="132" t="s">
        <v>335</v>
      </c>
      <c r="V1082" s="132" t="s">
        <v>339</v>
      </c>
      <c r="W1082" s="132" t="s">
        <v>156</v>
      </c>
      <c r="X1082" s="132" t="s">
        <v>373</v>
      </c>
      <c r="Y1082" s="132"/>
      <c r="Z1082" s="326" t="s">
        <v>2104</v>
      </c>
    </row>
    <row r="1083" spans="1:26" x14ac:dyDescent="0.2">
      <c r="A1083" s="20" t="str">
        <f t="shared" si="16"/>
        <v>乗0CCFA</v>
      </c>
      <c r="B1083" s="20" t="s">
        <v>378</v>
      </c>
      <c r="C1083" s="20" t="s">
        <v>377</v>
      </c>
      <c r="D1083" s="20" t="s">
        <v>156</v>
      </c>
      <c r="E1083" s="20" t="s">
        <v>374</v>
      </c>
      <c r="I1083" s="1" t="s">
        <v>772</v>
      </c>
      <c r="J1083" s="20" t="s">
        <v>134</v>
      </c>
      <c r="T1083" s="117" t="s">
        <v>338</v>
      </c>
      <c r="U1083" s="132" t="s">
        <v>335</v>
      </c>
      <c r="V1083" s="132" t="s">
        <v>339</v>
      </c>
      <c r="W1083" s="132" t="s">
        <v>156</v>
      </c>
      <c r="X1083" s="132" t="s">
        <v>374</v>
      </c>
      <c r="Y1083" s="132"/>
      <c r="Z1083" s="326" t="s">
        <v>2104</v>
      </c>
    </row>
    <row r="1084" spans="1:26" x14ac:dyDescent="0.2">
      <c r="A1084" s="20" t="str">
        <f t="shared" si="16"/>
        <v>乗0CDEA</v>
      </c>
      <c r="B1084" s="20" t="s">
        <v>378</v>
      </c>
      <c r="C1084" s="20" t="s">
        <v>377</v>
      </c>
      <c r="D1084" s="20" t="s">
        <v>156</v>
      </c>
      <c r="E1084" s="20" t="s">
        <v>375</v>
      </c>
      <c r="I1084" s="1" t="s">
        <v>772</v>
      </c>
      <c r="J1084" s="20" t="s">
        <v>333</v>
      </c>
      <c r="T1084" s="117" t="s">
        <v>338</v>
      </c>
      <c r="U1084" s="132" t="s">
        <v>335</v>
      </c>
      <c r="V1084" s="132" t="s">
        <v>339</v>
      </c>
      <c r="W1084" s="132" t="s">
        <v>156</v>
      </c>
      <c r="X1084" s="132" t="s">
        <v>375</v>
      </c>
      <c r="Y1084" s="132"/>
      <c r="Z1084" s="326" t="s">
        <v>2104</v>
      </c>
    </row>
    <row r="1085" spans="1:26" x14ac:dyDescent="0.2">
      <c r="A1085" s="20" t="str">
        <f t="shared" si="16"/>
        <v>乗0CDFA</v>
      </c>
      <c r="B1085" s="20" t="s">
        <v>378</v>
      </c>
      <c r="C1085" s="20" t="s">
        <v>377</v>
      </c>
      <c r="D1085" s="20" t="s">
        <v>156</v>
      </c>
      <c r="E1085" s="20" t="s">
        <v>376</v>
      </c>
      <c r="I1085" s="1" t="s">
        <v>772</v>
      </c>
      <c r="J1085" s="20" t="s">
        <v>334</v>
      </c>
      <c r="T1085" s="117" t="s">
        <v>338</v>
      </c>
      <c r="U1085" s="132" t="s">
        <v>335</v>
      </c>
      <c r="V1085" s="132" t="s">
        <v>339</v>
      </c>
      <c r="W1085" s="132" t="s">
        <v>156</v>
      </c>
      <c r="X1085" s="132" t="s">
        <v>376</v>
      </c>
      <c r="Y1085" s="132"/>
      <c r="Z1085" s="326" t="s">
        <v>2104</v>
      </c>
    </row>
    <row r="1086" spans="1:26" x14ac:dyDescent="0.2">
      <c r="A1086" s="20" t="str">
        <f t="shared" si="16"/>
        <v>乗0CLFA</v>
      </c>
      <c r="B1086" s="20" t="s">
        <v>378</v>
      </c>
      <c r="C1086" s="20" t="s">
        <v>377</v>
      </c>
      <c r="D1086" s="20" t="s">
        <v>394</v>
      </c>
      <c r="E1086" s="20" t="s">
        <v>510</v>
      </c>
      <c r="I1086" s="1" t="s">
        <v>772</v>
      </c>
      <c r="J1086" s="20" t="s">
        <v>335</v>
      </c>
      <c r="T1086" s="117" t="s">
        <v>338</v>
      </c>
      <c r="U1086" s="132" t="s">
        <v>335</v>
      </c>
      <c r="V1086" s="132" t="s">
        <v>339</v>
      </c>
      <c r="W1086" s="132" t="s">
        <v>394</v>
      </c>
      <c r="X1086" s="132" t="s">
        <v>510</v>
      </c>
      <c r="Y1086" s="132"/>
      <c r="Z1086" s="326" t="s">
        <v>2104</v>
      </c>
    </row>
    <row r="1087" spans="1:26" x14ac:dyDescent="0.2">
      <c r="A1087" s="20" t="str">
        <f t="shared" si="16"/>
        <v>乗0CLEA</v>
      </c>
      <c r="B1087" s="20" t="s">
        <v>378</v>
      </c>
      <c r="C1087" s="20" t="s">
        <v>377</v>
      </c>
      <c r="D1087" s="20" t="s">
        <v>394</v>
      </c>
      <c r="E1087" s="20" t="s">
        <v>506</v>
      </c>
      <c r="I1087" s="1" t="s">
        <v>772</v>
      </c>
      <c r="J1087" s="20" t="s">
        <v>1001</v>
      </c>
      <c r="T1087" s="117" t="s">
        <v>338</v>
      </c>
      <c r="U1087" s="132" t="s">
        <v>335</v>
      </c>
      <c r="V1087" s="132" t="s">
        <v>339</v>
      </c>
      <c r="W1087" s="132" t="s">
        <v>394</v>
      </c>
      <c r="X1087" s="132" t="s">
        <v>506</v>
      </c>
      <c r="Y1087" s="132"/>
      <c r="Z1087" s="326" t="s">
        <v>2104</v>
      </c>
    </row>
    <row r="1088" spans="1:26" x14ac:dyDescent="0.2">
      <c r="A1088" s="20" t="str">
        <f t="shared" si="16"/>
        <v>乗0CMFA</v>
      </c>
      <c r="B1088" s="20" t="s">
        <v>378</v>
      </c>
      <c r="C1088" s="20" t="s">
        <v>377</v>
      </c>
      <c r="D1088" s="20" t="s">
        <v>394</v>
      </c>
      <c r="E1088" s="20" t="s">
        <v>546</v>
      </c>
      <c r="I1088" s="1" t="s">
        <v>772</v>
      </c>
      <c r="J1088" s="20" t="s">
        <v>414</v>
      </c>
      <c r="T1088" s="117" t="s">
        <v>338</v>
      </c>
      <c r="U1088" s="132" t="s">
        <v>335</v>
      </c>
      <c r="V1088" s="132" t="s">
        <v>339</v>
      </c>
      <c r="W1088" s="132" t="s">
        <v>394</v>
      </c>
      <c r="X1088" s="132" t="s">
        <v>546</v>
      </c>
      <c r="Y1088" s="132"/>
      <c r="Z1088" s="326" t="s">
        <v>2104</v>
      </c>
    </row>
    <row r="1089" spans="1:26" x14ac:dyDescent="0.2">
      <c r="A1089" s="20" t="str">
        <f t="shared" si="16"/>
        <v>乗0CMEA</v>
      </c>
      <c r="B1089" s="20" t="s">
        <v>378</v>
      </c>
      <c r="C1089" s="20" t="s">
        <v>377</v>
      </c>
      <c r="D1089" s="20" t="s">
        <v>394</v>
      </c>
      <c r="E1089" s="20" t="s">
        <v>542</v>
      </c>
      <c r="I1089" s="1" t="s">
        <v>772</v>
      </c>
      <c r="J1089" s="20" t="s">
        <v>406</v>
      </c>
      <c r="T1089" s="117" t="s">
        <v>338</v>
      </c>
      <c r="U1089" s="132" t="s">
        <v>335</v>
      </c>
      <c r="V1089" s="132" t="s">
        <v>339</v>
      </c>
      <c r="W1089" s="132" t="s">
        <v>394</v>
      </c>
      <c r="X1089" s="132" t="s">
        <v>542</v>
      </c>
      <c r="Y1089" s="132"/>
      <c r="Z1089" s="326" t="s">
        <v>2104</v>
      </c>
    </row>
    <row r="1090" spans="1:26" x14ac:dyDescent="0.2">
      <c r="A1090" s="20" t="str">
        <f t="shared" si="16"/>
        <v>乗0CRFA</v>
      </c>
      <c r="B1090" s="20" t="s">
        <v>378</v>
      </c>
      <c r="C1090" s="20" t="s">
        <v>377</v>
      </c>
      <c r="D1090" s="20" t="s">
        <v>394</v>
      </c>
      <c r="E1090" s="20" t="s">
        <v>594</v>
      </c>
      <c r="I1090" s="1" t="s">
        <v>772</v>
      </c>
      <c r="J1090" s="20" t="s">
        <v>415</v>
      </c>
      <c r="T1090" s="117" t="s">
        <v>338</v>
      </c>
      <c r="U1090" s="132" t="s">
        <v>335</v>
      </c>
      <c r="V1090" s="132" t="s">
        <v>339</v>
      </c>
      <c r="W1090" s="132" t="s">
        <v>394</v>
      </c>
      <c r="X1090" s="132" t="s">
        <v>594</v>
      </c>
      <c r="Y1090" s="132"/>
      <c r="Z1090" s="326" t="s">
        <v>2104</v>
      </c>
    </row>
    <row r="1091" spans="1:26" x14ac:dyDescent="0.2">
      <c r="A1091" s="20" t="str">
        <f t="shared" si="16"/>
        <v>乗0CREA</v>
      </c>
      <c r="B1091" s="20" t="s">
        <v>378</v>
      </c>
      <c r="C1091" s="20" t="s">
        <v>377</v>
      </c>
      <c r="D1091" s="20" t="s">
        <v>394</v>
      </c>
      <c r="E1091" s="20" t="s">
        <v>590</v>
      </c>
      <c r="I1091" s="1" t="s">
        <v>772</v>
      </c>
      <c r="J1091" s="20" t="s">
        <v>398</v>
      </c>
      <c r="T1091" s="117" t="s">
        <v>338</v>
      </c>
      <c r="U1091" s="132" t="s">
        <v>335</v>
      </c>
      <c r="V1091" s="132" t="s">
        <v>339</v>
      </c>
      <c r="W1091" s="132" t="s">
        <v>394</v>
      </c>
      <c r="X1091" s="132" t="s">
        <v>590</v>
      </c>
      <c r="Y1091" s="132"/>
      <c r="Z1091" s="326" t="s">
        <v>2104</v>
      </c>
    </row>
    <row r="1092" spans="1:26" x14ac:dyDescent="0.2">
      <c r="A1092" s="20" t="str">
        <f t="shared" si="16"/>
        <v>乗0CQFA</v>
      </c>
      <c r="B1092" s="20" t="s">
        <v>378</v>
      </c>
      <c r="C1092" s="20" t="s">
        <v>377</v>
      </c>
      <c r="D1092" s="20" t="s">
        <v>394</v>
      </c>
      <c r="E1092" s="20" t="s">
        <v>282</v>
      </c>
      <c r="I1092" s="1" t="s">
        <v>772</v>
      </c>
      <c r="J1092" s="20" t="s">
        <v>77</v>
      </c>
      <c r="T1092" s="117" t="s">
        <v>338</v>
      </c>
      <c r="U1092" s="132" t="s">
        <v>335</v>
      </c>
      <c r="V1092" s="132" t="s">
        <v>339</v>
      </c>
      <c r="W1092" s="132" t="s">
        <v>394</v>
      </c>
      <c r="X1092" s="132" t="s">
        <v>282</v>
      </c>
      <c r="Y1092" s="132"/>
      <c r="Z1092" s="326" t="s">
        <v>2104</v>
      </c>
    </row>
    <row r="1093" spans="1:26" x14ac:dyDescent="0.2">
      <c r="A1093" s="20" t="str">
        <f t="shared" ref="A1093:A1149" si="17">CONCATENATE(C1093,E1093)</f>
        <v>乗0CQEA</v>
      </c>
      <c r="B1093" s="20" t="s">
        <v>378</v>
      </c>
      <c r="C1093" s="20" t="s">
        <v>377</v>
      </c>
      <c r="D1093" s="20" t="s">
        <v>394</v>
      </c>
      <c r="E1093" s="20" t="s">
        <v>278</v>
      </c>
      <c r="I1093" s="1" t="s">
        <v>772</v>
      </c>
      <c r="J1093" s="20" t="s">
        <v>342</v>
      </c>
      <c r="T1093" s="117" t="s">
        <v>338</v>
      </c>
      <c r="U1093" s="132" t="s">
        <v>335</v>
      </c>
      <c r="V1093" s="132" t="s">
        <v>339</v>
      </c>
      <c r="W1093" s="132" t="s">
        <v>394</v>
      </c>
      <c r="X1093" s="132" t="s">
        <v>278</v>
      </c>
      <c r="Y1093" s="132"/>
      <c r="Z1093" s="326" t="s">
        <v>2104</v>
      </c>
    </row>
    <row r="1094" spans="1:26" x14ac:dyDescent="0.2">
      <c r="A1094" s="20" t="str">
        <f t="shared" si="17"/>
        <v>乗0C3FA</v>
      </c>
      <c r="B1094" s="20" t="s">
        <v>378</v>
      </c>
      <c r="C1094" s="20" t="s">
        <v>377</v>
      </c>
      <c r="D1094" t="s">
        <v>1526</v>
      </c>
      <c r="E1094" t="s">
        <v>1265</v>
      </c>
      <c r="I1094" s="1" t="s">
        <v>772</v>
      </c>
      <c r="T1094" s="117" t="s">
        <v>338</v>
      </c>
      <c r="U1094" s="132" t="s">
        <v>335</v>
      </c>
      <c r="V1094" s="132" t="s">
        <v>339</v>
      </c>
      <c r="W1094" s="132" t="s">
        <v>1013</v>
      </c>
      <c r="X1094" s="132" t="s">
        <v>1266</v>
      </c>
      <c r="Y1094" s="132"/>
      <c r="Z1094" s="326" t="s">
        <v>2104</v>
      </c>
    </row>
    <row r="1095" spans="1:26" x14ac:dyDescent="0.2">
      <c r="A1095" s="20" t="str">
        <f t="shared" si="17"/>
        <v>乗0C3EA</v>
      </c>
      <c r="B1095" s="20" t="s">
        <v>378</v>
      </c>
      <c r="C1095" s="20" t="s">
        <v>377</v>
      </c>
      <c r="D1095" t="s">
        <v>1362</v>
      </c>
      <c r="E1095" t="s">
        <v>1267</v>
      </c>
      <c r="I1095" s="1" t="s">
        <v>772</v>
      </c>
      <c r="T1095" s="117" t="s">
        <v>338</v>
      </c>
      <c r="U1095" s="132" t="s">
        <v>335</v>
      </c>
      <c r="V1095" s="132" t="s">
        <v>339</v>
      </c>
      <c r="W1095" s="132" t="s">
        <v>1013</v>
      </c>
      <c r="X1095" s="132" t="s">
        <v>1268</v>
      </c>
      <c r="Y1095" s="132"/>
      <c r="Z1095" s="326" t="s">
        <v>2104</v>
      </c>
    </row>
    <row r="1096" spans="1:26" x14ac:dyDescent="0.2">
      <c r="A1096" s="20" t="str">
        <f t="shared" si="17"/>
        <v>乗0C4FA</v>
      </c>
      <c r="B1096" s="20" t="s">
        <v>378</v>
      </c>
      <c r="C1096" s="20" t="s">
        <v>377</v>
      </c>
      <c r="D1096" t="s">
        <v>1016</v>
      </c>
      <c r="E1096" t="s">
        <v>1527</v>
      </c>
      <c r="I1096" s="1" t="s">
        <v>772</v>
      </c>
      <c r="T1096" s="117" t="s">
        <v>338</v>
      </c>
      <c r="U1096" s="132" t="s">
        <v>335</v>
      </c>
      <c r="V1096" s="132" t="s">
        <v>339</v>
      </c>
      <c r="W1096" s="132" t="s">
        <v>1013</v>
      </c>
      <c r="X1096" s="132" t="s">
        <v>1269</v>
      </c>
      <c r="Y1096" s="132"/>
      <c r="Z1096" s="326" t="s">
        <v>2104</v>
      </c>
    </row>
    <row r="1097" spans="1:26" x14ac:dyDescent="0.2">
      <c r="A1097" s="20" t="str">
        <f t="shared" si="17"/>
        <v>乗0C4EA</v>
      </c>
      <c r="B1097" s="20" t="s">
        <v>378</v>
      </c>
      <c r="C1097" s="20" t="s">
        <v>377</v>
      </c>
      <c r="D1097" t="s">
        <v>1016</v>
      </c>
      <c r="E1097" t="s">
        <v>1270</v>
      </c>
      <c r="I1097" s="1" t="s">
        <v>772</v>
      </c>
      <c r="T1097" s="117" t="s">
        <v>338</v>
      </c>
      <c r="U1097" s="132" t="s">
        <v>335</v>
      </c>
      <c r="V1097" s="132" t="s">
        <v>339</v>
      </c>
      <c r="W1097" s="132" t="s">
        <v>1013</v>
      </c>
      <c r="X1097" s="132" t="s">
        <v>1271</v>
      </c>
      <c r="Y1097" s="132"/>
      <c r="Z1097" s="326" t="s">
        <v>2104</v>
      </c>
    </row>
    <row r="1098" spans="1:26" x14ac:dyDescent="0.2">
      <c r="A1098" s="20" t="str">
        <f t="shared" si="17"/>
        <v>乗0C5FA</v>
      </c>
      <c r="B1098" s="20" t="s">
        <v>378</v>
      </c>
      <c r="C1098" s="20" t="s">
        <v>377</v>
      </c>
      <c r="D1098" t="s">
        <v>1016</v>
      </c>
      <c r="E1098" t="s">
        <v>1528</v>
      </c>
      <c r="I1098" s="1" t="s">
        <v>772</v>
      </c>
      <c r="T1098" s="117" t="s">
        <v>338</v>
      </c>
      <c r="U1098" s="132" t="s">
        <v>335</v>
      </c>
      <c r="V1098" s="132" t="s">
        <v>339</v>
      </c>
      <c r="W1098" s="132" t="s">
        <v>1013</v>
      </c>
      <c r="X1098" s="132" t="s">
        <v>1272</v>
      </c>
      <c r="Y1098" s="132"/>
      <c r="Z1098" s="326" t="s">
        <v>2104</v>
      </c>
    </row>
    <row r="1099" spans="1:26" x14ac:dyDescent="0.2">
      <c r="A1099" s="20" t="str">
        <f t="shared" si="17"/>
        <v>乗0C5EA</v>
      </c>
      <c r="B1099" s="20" t="s">
        <v>378</v>
      </c>
      <c r="C1099" s="20" t="s">
        <v>377</v>
      </c>
      <c r="D1099" t="s">
        <v>1016</v>
      </c>
      <c r="E1099" t="s">
        <v>1529</v>
      </c>
      <c r="I1099" s="1" t="s">
        <v>772</v>
      </c>
      <c r="T1099" s="117" t="s">
        <v>338</v>
      </c>
      <c r="U1099" s="132" t="s">
        <v>335</v>
      </c>
      <c r="V1099" s="132" t="s">
        <v>339</v>
      </c>
      <c r="W1099" s="132" t="s">
        <v>1013</v>
      </c>
      <c r="X1099" s="132" t="s">
        <v>1273</v>
      </c>
      <c r="Y1099" s="132"/>
      <c r="Z1099" s="326" t="s">
        <v>2104</v>
      </c>
    </row>
    <row r="1100" spans="1:26" x14ac:dyDescent="0.2">
      <c r="A1100" s="20" t="str">
        <f t="shared" si="17"/>
        <v>乗0C6FA</v>
      </c>
      <c r="B1100" s="20" t="s">
        <v>378</v>
      </c>
      <c r="C1100" s="20" t="s">
        <v>377</v>
      </c>
      <c r="D1100" t="s">
        <v>1016</v>
      </c>
      <c r="E1100" t="s">
        <v>1530</v>
      </c>
      <c r="I1100" s="1" t="s">
        <v>772</v>
      </c>
      <c r="T1100" s="117" t="s">
        <v>338</v>
      </c>
      <c r="U1100" s="132" t="s">
        <v>335</v>
      </c>
      <c r="V1100" s="132" t="s">
        <v>339</v>
      </c>
      <c r="W1100" s="132" t="s">
        <v>1013</v>
      </c>
      <c r="X1100" s="132" t="s">
        <v>1274</v>
      </c>
      <c r="Y1100" s="132"/>
      <c r="Z1100" s="326" t="s">
        <v>2104</v>
      </c>
    </row>
    <row r="1101" spans="1:26" x14ac:dyDescent="0.2">
      <c r="A1101" s="20" t="str">
        <f t="shared" si="17"/>
        <v>乗0C6EA</v>
      </c>
      <c r="B1101" s="20" t="s">
        <v>378</v>
      </c>
      <c r="C1101" s="20" t="s">
        <v>377</v>
      </c>
      <c r="D1101" t="s">
        <v>1016</v>
      </c>
      <c r="E1101" t="s">
        <v>1531</v>
      </c>
      <c r="I1101" s="1" t="s">
        <v>772</v>
      </c>
      <c r="T1101" s="117" t="s">
        <v>338</v>
      </c>
      <c r="U1101" s="132" t="s">
        <v>335</v>
      </c>
      <c r="V1101" s="132" t="s">
        <v>339</v>
      </c>
      <c r="W1101" s="132" t="s">
        <v>1013</v>
      </c>
      <c r="X1101" s="132" t="s">
        <v>1275</v>
      </c>
      <c r="Y1101" s="132"/>
      <c r="Z1101" s="326" t="s">
        <v>2104</v>
      </c>
    </row>
    <row r="1102" spans="1:26" x14ac:dyDescent="0.2">
      <c r="A1102" s="20" t="str">
        <f t="shared" si="17"/>
        <v>乗0メTN</v>
      </c>
      <c r="B1102" s="20" t="s">
        <v>379</v>
      </c>
      <c r="C1102" s="20" t="s">
        <v>360</v>
      </c>
      <c r="D1102" s="20" t="s">
        <v>743</v>
      </c>
      <c r="E1102" s="20" t="s">
        <v>806</v>
      </c>
      <c r="I1102" s="1" t="s">
        <v>1195</v>
      </c>
      <c r="J1102" s="20" t="s">
        <v>1196</v>
      </c>
      <c r="T1102" s="117" t="s">
        <v>338</v>
      </c>
      <c r="U1102" s="132" t="s">
        <v>250</v>
      </c>
      <c r="V1102" s="132" t="s">
        <v>339</v>
      </c>
      <c r="W1102" s="132" t="s">
        <v>743</v>
      </c>
      <c r="X1102" s="132" t="s">
        <v>806</v>
      </c>
      <c r="Y1102" s="132"/>
      <c r="Z1102" s="326" t="s">
        <v>7</v>
      </c>
    </row>
    <row r="1103" spans="1:26" x14ac:dyDescent="0.2">
      <c r="A1103" s="20" t="str">
        <f t="shared" si="17"/>
        <v>乗0メLN</v>
      </c>
      <c r="B1103" s="20" t="s">
        <v>379</v>
      </c>
      <c r="C1103" s="20" t="s">
        <v>360</v>
      </c>
      <c r="D1103" s="20" t="s">
        <v>743</v>
      </c>
      <c r="E1103" s="20" t="s">
        <v>798</v>
      </c>
      <c r="I1103" s="1" t="s">
        <v>1195</v>
      </c>
      <c r="J1103" s="20" t="s">
        <v>1197</v>
      </c>
      <c r="T1103" s="117" t="s">
        <v>338</v>
      </c>
      <c r="U1103" s="132" t="s">
        <v>250</v>
      </c>
      <c r="V1103" s="132" t="s">
        <v>339</v>
      </c>
      <c r="W1103" s="132" t="s">
        <v>743</v>
      </c>
      <c r="X1103" s="132" t="s">
        <v>798</v>
      </c>
      <c r="Y1103" s="132"/>
      <c r="Z1103" s="326" t="s">
        <v>7</v>
      </c>
    </row>
    <row r="1104" spans="1:26" x14ac:dyDescent="0.2">
      <c r="A1104" s="20" t="str">
        <f t="shared" si="17"/>
        <v>乗0メUN</v>
      </c>
      <c r="B1104" s="20" t="s">
        <v>379</v>
      </c>
      <c r="C1104" s="20" t="s">
        <v>360</v>
      </c>
      <c r="D1104" s="20" t="s">
        <v>743</v>
      </c>
      <c r="E1104" s="20" t="s">
        <v>813</v>
      </c>
      <c r="I1104" s="1" t="s">
        <v>1195</v>
      </c>
      <c r="J1104" s="20" t="s">
        <v>1198</v>
      </c>
      <c r="T1104" s="117" t="s">
        <v>338</v>
      </c>
      <c r="U1104" s="132" t="s">
        <v>250</v>
      </c>
      <c r="V1104" s="132" t="s">
        <v>339</v>
      </c>
      <c r="W1104" s="132" t="s">
        <v>743</v>
      </c>
      <c r="X1104" s="132" t="s">
        <v>813</v>
      </c>
      <c r="Y1104" s="132"/>
      <c r="Z1104" s="326" t="s">
        <v>7</v>
      </c>
    </row>
    <row r="1105" spans="1:26" x14ac:dyDescent="0.2">
      <c r="A1105" s="20" t="str">
        <f t="shared" si="17"/>
        <v>乗0メAHA</v>
      </c>
      <c r="B1105" s="20" t="s">
        <v>379</v>
      </c>
      <c r="C1105" s="20" t="s">
        <v>360</v>
      </c>
      <c r="D1105" s="20" t="s">
        <v>156</v>
      </c>
      <c r="E1105" s="20" t="s">
        <v>731</v>
      </c>
      <c r="I1105" s="1" t="s">
        <v>1195</v>
      </c>
      <c r="J1105" s="20" t="s">
        <v>250</v>
      </c>
      <c r="T1105" s="117" t="s">
        <v>338</v>
      </c>
      <c r="U1105" s="132" t="s">
        <v>250</v>
      </c>
      <c r="V1105" s="132" t="s">
        <v>339</v>
      </c>
      <c r="W1105" s="132" t="s">
        <v>156</v>
      </c>
      <c r="X1105" s="132" t="s">
        <v>731</v>
      </c>
      <c r="Y1105" s="132"/>
      <c r="Z1105" s="326" t="s">
        <v>7</v>
      </c>
    </row>
    <row r="1106" spans="1:26" x14ac:dyDescent="0.2">
      <c r="A1106" s="20" t="str">
        <f t="shared" si="17"/>
        <v>乗0メAGA</v>
      </c>
      <c r="B1106" s="20" t="s">
        <v>379</v>
      </c>
      <c r="C1106" s="20" t="s">
        <v>360</v>
      </c>
      <c r="D1106" s="20" t="s">
        <v>156</v>
      </c>
      <c r="E1106" s="20" t="s">
        <v>732</v>
      </c>
      <c r="I1106" s="1" t="s">
        <v>1195</v>
      </c>
      <c r="J1106" s="20" t="s">
        <v>1199</v>
      </c>
      <c r="T1106" s="117" t="s">
        <v>338</v>
      </c>
      <c r="U1106" s="132" t="s">
        <v>250</v>
      </c>
      <c r="V1106" s="132" t="s">
        <v>339</v>
      </c>
      <c r="W1106" s="132" t="s">
        <v>156</v>
      </c>
      <c r="X1106" s="132" t="s">
        <v>732</v>
      </c>
      <c r="Y1106" s="132"/>
      <c r="Z1106" s="326" t="s">
        <v>7</v>
      </c>
    </row>
    <row r="1107" spans="1:26" x14ac:dyDescent="0.2">
      <c r="A1107" s="20" t="str">
        <f t="shared" si="17"/>
        <v>乗0メCGA</v>
      </c>
      <c r="B1107" s="20" t="s">
        <v>379</v>
      </c>
      <c r="C1107" s="20" t="s">
        <v>360</v>
      </c>
      <c r="D1107" s="20" t="s">
        <v>156</v>
      </c>
      <c r="E1107" s="20" t="s">
        <v>86</v>
      </c>
      <c r="I1107" s="1" t="s">
        <v>1195</v>
      </c>
      <c r="J1107" s="20" t="s">
        <v>146</v>
      </c>
      <c r="T1107" s="117" t="s">
        <v>338</v>
      </c>
      <c r="U1107" s="132" t="s">
        <v>250</v>
      </c>
      <c r="V1107" s="132" t="s">
        <v>339</v>
      </c>
      <c r="W1107" s="132" t="s">
        <v>156</v>
      </c>
      <c r="X1107" s="132" t="s">
        <v>86</v>
      </c>
      <c r="Y1107" s="132"/>
      <c r="Z1107" s="326" t="s">
        <v>7</v>
      </c>
    </row>
    <row r="1108" spans="1:26" x14ac:dyDescent="0.2">
      <c r="A1108" s="20" t="str">
        <f t="shared" si="17"/>
        <v>乗0メCHA</v>
      </c>
      <c r="B1108" s="20" t="s">
        <v>379</v>
      </c>
      <c r="C1108" s="20" t="s">
        <v>360</v>
      </c>
      <c r="D1108" s="20" t="s">
        <v>156</v>
      </c>
      <c r="E1108" s="20" t="s">
        <v>89</v>
      </c>
      <c r="I1108" s="1" t="s">
        <v>1195</v>
      </c>
      <c r="J1108" s="20" t="s">
        <v>145</v>
      </c>
      <c r="T1108" s="117" t="s">
        <v>338</v>
      </c>
      <c r="U1108" s="132" t="s">
        <v>250</v>
      </c>
      <c r="V1108" s="132" t="s">
        <v>339</v>
      </c>
      <c r="W1108" s="132" t="s">
        <v>156</v>
      </c>
      <c r="X1108" s="132" t="s">
        <v>89</v>
      </c>
      <c r="Y1108" s="132"/>
      <c r="Z1108" s="326" t="s">
        <v>7</v>
      </c>
    </row>
    <row r="1109" spans="1:26" x14ac:dyDescent="0.2">
      <c r="A1109" s="20" t="str">
        <f t="shared" si="17"/>
        <v>乗0メDGA</v>
      </c>
      <c r="B1109" s="20" t="s">
        <v>379</v>
      </c>
      <c r="C1109" s="20" t="s">
        <v>360</v>
      </c>
      <c r="D1109" s="20" t="s">
        <v>156</v>
      </c>
      <c r="E1109" s="20" t="s">
        <v>121</v>
      </c>
      <c r="I1109" s="1" t="s">
        <v>1195</v>
      </c>
      <c r="J1109" s="20" t="s">
        <v>336</v>
      </c>
      <c r="T1109" s="117" t="s">
        <v>338</v>
      </c>
      <c r="U1109" s="132" t="s">
        <v>250</v>
      </c>
      <c r="V1109" s="132" t="s">
        <v>339</v>
      </c>
      <c r="W1109" s="132" t="s">
        <v>156</v>
      </c>
      <c r="X1109" s="132" t="s">
        <v>121</v>
      </c>
      <c r="Y1109" s="132"/>
      <c r="Z1109" s="326" t="s">
        <v>7</v>
      </c>
    </row>
    <row r="1110" spans="1:26" x14ac:dyDescent="0.2">
      <c r="A1110" s="20" t="str">
        <f t="shared" si="17"/>
        <v>乗0メDHA</v>
      </c>
      <c r="B1110" s="20" t="s">
        <v>379</v>
      </c>
      <c r="C1110" s="20" t="s">
        <v>360</v>
      </c>
      <c r="D1110" s="20" t="s">
        <v>156</v>
      </c>
      <c r="E1110" s="20" t="s">
        <v>124</v>
      </c>
      <c r="I1110" s="1" t="s">
        <v>1195</v>
      </c>
      <c r="J1110" s="20" t="s">
        <v>337</v>
      </c>
      <c r="T1110" s="117" t="s">
        <v>338</v>
      </c>
      <c r="U1110" s="132" t="s">
        <v>250</v>
      </c>
      <c r="V1110" s="132" t="s">
        <v>339</v>
      </c>
      <c r="W1110" s="132" t="s">
        <v>156</v>
      </c>
      <c r="X1110" s="132" t="s">
        <v>124</v>
      </c>
      <c r="Y1110" s="132"/>
      <c r="Z1110" s="326" t="s">
        <v>7</v>
      </c>
    </row>
    <row r="1111" spans="1:26" x14ac:dyDescent="0.2">
      <c r="A1111" s="20" t="str">
        <f t="shared" si="17"/>
        <v>乗0メLHA</v>
      </c>
      <c r="B1111" s="20" t="s">
        <v>379</v>
      </c>
      <c r="C1111" s="20" t="s">
        <v>360</v>
      </c>
      <c r="D1111" s="20" t="s">
        <v>394</v>
      </c>
      <c r="E1111" s="20" t="s">
        <v>518</v>
      </c>
      <c r="I1111" s="1" t="s">
        <v>1195</v>
      </c>
      <c r="J1111" s="20" t="s">
        <v>250</v>
      </c>
      <c r="T1111" s="117" t="s">
        <v>338</v>
      </c>
      <c r="U1111" s="132" t="s">
        <v>250</v>
      </c>
      <c r="V1111" s="132" t="s">
        <v>339</v>
      </c>
      <c r="W1111" s="132" t="s">
        <v>394</v>
      </c>
      <c r="X1111" s="132" t="s">
        <v>518</v>
      </c>
      <c r="Y1111" s="132"/>
      <c r="Z1111" s="326" t="s">
        <v>7</v>
      </c>
    </row>
    <row r="1112" spans="1:26" x14ac:dyDescent="0.2">
      <c r="A1112" s="20" t="str">
        <f t="shared" si="17"/>
        <v>乗0メLGA</v>
      </c>
      <c r="B1112" s="20" t="s">
        <v>379</v>
      </c>
      <c r="C1112" s="20" t="s">
        <v>360</v>
      </c>
      <c r="D1112" s="20" t="s">
        <v>394</v>
      </c>
      <c r="E1112" s="20" t="s">
        <v>514</v>
      </c>
      <c r="I1112" s="1" t="s">
        <v>1195</v>
      </c>
      <c r="J1112" s="20" t="s">
        <v>1001</v>
      </c>
      <c r="T1112" s="117" t="s">
        <v>338</v>
      </c>
      <c r="U1112" s="132" t="s">
        <v>250</v>
      </c>
      <c r="V1112" s="132" t="s">
        <v>339</v>
      </c>
      <c r="W1112" s="132" t="s">
        <v>394</v>
      </c>
      <c r="X1112" s="132" t="s">
        <v>514</v>
      </c>
      <c r="Y1112" s="132"/>
      <c r="Z1112" s="326" t="s">
        <v>7</v>
      </c>
    </row>
    <row r="1113" spans="1:26" x14ac:dyDescent="0.2">
      <c r="A1113" s="20" t="str">
        <f t="shared" si="17"/>
        <v>乗0メMHA</v>
      </c>
      <c r="B1113" s="20" t="s">
        <v>379</v>
      </c>
      <c r="C1113" s="20" t="s">
        <v>360</v>
      </c>
      <c r="D1113" s="20" t="s">
        <v>394</v>
      </c>
      <c r="E1113" s="20" t="s">
        <v>554</v>
      </c>
      <c r="I1113" s="1" t="s">
        <v>1195</v>
      </c>
      <c r="J1113" s="20" t="s">
        <v>414</v>
      </c>
      <c r="T1113" s="117" t="s">
        <v>338</v>
      </c>
      <c r="U1113" s="132" t="s">
        <v>250</v>
      </c>
      <c r="V1113" s="132" t="s">
        <v>339</v>
      </c>
      <c r="W1113" s="132" t="s">
        <v>394</v>
      </c>
      <c r="X1113" s="132" t="s">
        <v>554</v>
      </c>
      <c r="Y1113" s="132"/>
      <c r="Z1113" s="326" t="s">
        <v>7</v>
      </c>
    </row>
    <row r="1114" spans="1:26" x14ac:dyDescent="0.2">
      <c r="A1114" s="20" t="str">
        <f t="shared" si="17"/>
        <v>乗0メMGA</v>
      </c>
      <c r="B1114" s="20" t="s">
        <v>379</v>
      </c>
      <c r="C1114" s="20" t="s">
        <v>360</v>
      </c>
      <c r="D1114" s="20" t="s">
        <v>394</v>
      </c>
      <c r="E1114" s="20" t="s">
        <v>550</v>
      </c>
      <c r="I1114" s="1" t="s">
        <v>1195</v>
      </c>
      <c r="J1114" s="20" t="s">
        <v>397</v>
      </c>
      <c r="T1114" s="117" t="s">
        <v>338</v>
      </c>
      <c r="U1114" s="132" t="s">
        <v>250</v>
      </c>
      <c r="V1114" s="132" t="s">
        <v>339</v>
      </c>
      <c r="W1114" s="132" t="s">
        <v>394</v>
      </c>
      <c r="X1114" s="132" t="s">
        <v>550</v>
      </c>
      <c r="Y1114" s="132"/>
      <c r="Z1114" s="326" t="s">
        <v>7</v>
      </c>
    </row>
    <row r="1115" spans="1:26" x14ac:dyDescent="0.2">
      <c r="A1115" s="20" t="str">
        <f t="shared" si="17"/>
        <v>乗0メRHA</v>
      </c>
      <c r="B1115" s="20" t="s">
        <v>379</v>
      </c>
      <c r="C1115" s="20" t="s">
        <v>360</v>
      </c>
      <c r="D1115" s="20" t="s">
        <v>394</v>
      </c>
      <c r="E1115" s="20" t="s">
        <v>602</v>
      </c>
      <c r="I1115" s="1" t="s">
        <v>1195</v>
      </c>
      <c r="J1115" s="20" t="s">
        <v>415</v>
      </c>
      <c r="T1115" s="117" t="s">
        <v>338</v>
      </c>
      <c r="U1115" s="132" t="s">
        <v>250</v>
      </c>
      <c r="V1115" s="132" t="s">
        <v>339</v>
      </c>
      <c r="W1115" s="132" t="s">
        <v>394</v>
      </c>
      <c r="X1115" s="132" t="s">
        <v>602</v>
      </c>
      <c r="Y1115" s="132"/>
      <c r="Z1115" s="326" t="s">
        <v>7</v>
      </c>
    </row>
    <row r="1116" spans="1:26" x14ac:dyDescent="0.2">
      <c r="A1116" s="20" t="str">
        <f t="shared" si="17"/>
        <v>乗0メRGA</v>
      </c>
      <c r="B1116" s="20" t="s">
        <v>379</v>
      </c>
      <c r="C1116" s="20" t="s">
        <v>360</v>
      </c>
      <c r="D1116" s="20" t="s">
        <v>394</v>
      </c>
      <c r="E1116" s="20" t="s">
        <v>598</v>
      </c>
      <c r="I1116" s="1" t="s">
        <v>1195</v>
      </c>
      <c r="J1116" s="20" t="s">
        <v>398</v>
      </c>
      <c r="T1116" s="117" t="s">
        <v>338</v>
      </c>
      <c r="U1116" s="132" t="s">
        <v>250</v>
      </c>
      <c r="V1116" s="132" t="s">
        <v>339</v>
      </c>
      <c r="W1116" s="132" t="s">
        <v>394</v>
      </c>
      <c r="X1116" s="132" t="s">
        <v>598</v>
      </c>
      <c r="Y1116" s="132"/>
      <c r="Z1116" s="326" t="s">
        <v>7</v>
      </c>
    </row>
    <row r="1117" spans="1:26" x14ac:dyDescent="0.2">
      <c r="A1117" s="20" t="str">
        <f t="shared" si="17"/>
        <v>乗0メQHA</v>
      </c>
      <c r="B1117" s="20" t="s">
        <v>379</v>
      </c>
      <c r="C1117" s="20" t="s">
        <v>360</v>
      </c>
      <c r="D1117" s="20" t="s">
        <v>394</v>
      </c>
      <c r="E1117" s="20" t="s">
        <v>290</v>
      </c>
      <c r="I1117" s="1" t="s">
        <v>1195</v>
      </c>
      <c r="J1117" s="20" t="s">
        <v>77</v>
      </c>
      <c r="T1117" s="117" t="s">
        <v>338</v>
      </c>
      <c r="U1117" s="132" t="s">
        <v>250</v>
      </c>
      <c r="V1117" s="132" t="s">
        <v>339</v>
      </c>
      <c r="W1117" s="132" t="s">
        <v>394</v>
      </c>
      <c r="X1117" s="132" t="s">
        <v>290</v>
      </c>
      <c r="Y1117" s="132"/>
      <c r="Z1117" s="326" t="s">
        <v>7</v>
      </c>
    </row>
    <row r="1118" spans="1:26" x14ac:dyDescent="0.2">
      <c r="A1118" s="20" t="str">
        <f t="shared" si="17"/>
        <v>乗0メQGA</v>
      </c>
      <c r="B1118" s="20" t="s">
        <v>379</v>
      </c>
      <c r="C1118" s="20" t="s">
        <v>360</v>
      </c>
      <c r="D1118" s="20" t="s">
        <v>394</v>
      </c>
      <c r="E1118" s="20" t="s">
        <v>286</v>
      </c>
      <c r="I1118" s="1" t="s">
        <v>1195</v>
      </c>
      <c r="J1118" s="20" t="s">
        <v>342</v>
      </c>
      <c r="T1118" s="117" t="s">
        <v>338</v>
      </c>
      <c r="U1118" s="132" t="s">
        <v>250</v>
      </c>
      <c r="V1118" s="132" t="s">
        <v>339</v>
      </c>
      <c r="W1118" s="132" t="s">
        <v>394</v>
      </c>
      <c r="X1118" s="132" t="s">
        <v>286</v>
      </c>
      <c r="Y1118" s="132"/>
      <c r="Z1118" s="326" t="s">
        <v>7</v>
      </c>
    </row>
    <row r="1119" spans="1:26" x14ac:dyDescent="0.2">
      <c r="A1119" s="20" t="str">
        <f t="shared" si="17"/>
        <v>乗0メ3HA</v>
      </c>
      <c r="B1119" s="20" t="s">
        <v>379</v>
      </c>
      <c r="C1119" s="20" t="s">
        <v>360</v>
      </c>
      <c r="D1119" t="s">
        <v>1362</v>
      </c>
      <c r="E1119" t="s">
        <v>1276</v>
      </c>
      <c r="I1119" s="1" t="s">
        <v>1195</v>
      </c>
      <c r="T1119" s="117" t="s">
        <v>338</v>
      </c>
      <c r="U1119" s="132" t="s">
        <v>250</v>
      </c>
      <c r="V1119" s="132" t="s">
        <v>339</v>
      </c>
      <c r="W1119" s="132" t="s">
        <v>1013</v>
      </c>
      <c r="X1119" s="132" t="s">
        <v>1277</v>
      </c>
      <c r="Y1119" s="132"/>
      <c r="Z1119" s="326" t="s">
        <v>7</v>
      </c>
    </row>
    <row r="1120" spans="1:26" x14ac:dyDescent="0.2">
      <c r="A1120" s="20" t="str">
        <f t="shared" si="17"/>
        <v>乗0メ3GA</v>
      </c>
      <c r="B1120" s="20" t="s">
        <v>379</v>
      </c>
      <c r="C1120" s="20" t="s">
        <v>360</v>
      </c>
      <c r="D1120" t="s">
        <v>1532</v>
      </c>
      <c r="E1120" t="s">
        <v>1278</v>
      </c>
      <c r="I1120" s="1" t="s">
        <v>1195</v>
      </c>
      <c r="T1120" s="117" t="s">
        <v>338</v>
      </c>
      <c r="U1120" s="132" t="s">
        <v>250</v>
      </c>
      <c r="V1120" s="132" t="s">
        <v>339</v>
      </c>
      <c r="W1120" s="132" t="s">
        <v>1013</v>
      </c>
      <c r="X1120" s="132" t="s">
        <v>1279</v>
      </c>
      <c r="Y1120" s="132"/>
      <c r="Z1120" s="326" t="s">
        <v>7</v>
      </c>
    </row>
    <row r="1121" spans="1:26" x14ac:dyDescent="0.2">
      <c r="A1121" s="20" t="str">
        <f t="shared" si="17"/>
        <v>乗0メ4HA</v>
      </c>
      <c r="B1121" s="20" t="s">
        <v>379</v>
      </c>
      <c r="C1121" s="20" t="s">
        <v>360</v>
      </c>
      <c r="D1121" t="s">
        <v>1016</v>
      </c>
      <c r="E1121" t="s">
        <v>1280</v>
      </c>
      <c r="I1121" s="1" t="s">
        <v>1195</v>
      </c>
      <c r="T1121" s="117" t="s">
        <v>338</v>
      </c>
      <c r="U1121" s="132" t="s">
        <v>250</v>
      </c>
      <c r="V1121" s="132" t="s">
        <v>339</v>
      </c>
      <c r="W1121" s="132" t="s">
        <v>1013</v>
      </c>
      <c r="X1121" s="132" t="s">
        <v>1281</v>
      </c>
      <c r="Y1121" s="132"/>
      <c r="Z1121" s="326" t="s">
        <v>7</v>
      </c>
    </row>
    <row r="1122" spans="1:26" x14ac:dyDescent="0.2">
      <c r="A1122" s="20" t="str">
        <f t="shared" si="17"/>
        <v>乗0メ4GA</v>
      </c>
      <c r="B1122" s="20" t="s">
        <v>379</v>
      </c>
      <c r="C1122" s="20" t="s">
        <v>360</v>
      </c>
      <c r="D1122" t="s">
        <v>1013</v>
      </c>
      <c r="E1122" t="s">
        <v>1282</v>
      </c>
      <c r="I1122" s="1" t="s">
        <v>1195</v>
      </c>
      <c r="T1122" s="117" t="s">
        <v>338</v>
      </c>
      <c r="U1122" s="132" t="s">
        <v>250</v>
      </c>
      <c r="V1122" s="132" t="s">
        <v>339</v>
      </c>
      <c r="W1122" s="132" t="s">
        <v>1013</v>
      </c>
      <c r="X1122" s="132" t="s">
        <v>1283</v>
      </c>
      <c r="Y1122" s="132"/>
      <c r="Z1122" s="326" t="s">
        <v>7</v>
      </c>
    </row>
    <row r="1123" spans="1:26" x14ac:dyDescent="0.2">
      <c r="A1123" s="20" t="str">
        <f t="shared" si="17"/>
        <v>乗0メ5HA</v>
      </c>
      <c r="B1123" s="20" t="s">
        <v>379</v>
      </c>
      <c r="C1123" s="20" t="s">
        <v>360</v>
      </c>
      <c r="D1123" t="s">
        <v>1016</v>
      </c>
      <c r="E1123" t="s">
        <v>1533</v>
      </c>
      <c r="I1123" s="1" t="s">
        <v>1195</v>
      </c>
      <c r="T1123" s="117" t="s">
        <v>338</v>
      </c>
      <c r="U1123" s="132" t="s">
        <v>250</v>
      </c>
      <c r="V1123" s="132" t="s">
        <v>339</v>
      </c>
      <c r="W1123" s="132" t="s">
        <v>1013</v>
      </c>
      <c r="X1123" s="132" t="s">
        <v>1284</v>
      </c>
      <c r="Y1123" s="132"/>
      <c r="Z1123" s="326" t="s">
        <v>7</v>
      </c>
    </row>
    <row r="1124" spans="1:26" x14ac:dyDescent="0.2">
      <c r="A1124" s="20" t="str">
        <f t="shared" si="17"/>
        <v>乗0メ5GA</v>
      </c>
      <c r="B1124" s="20" t="s">
        <v>379</v>
      </c>
      <c r="C1124" s="20" t="s">
        <v>360</v>
      </c>
      <c r="D1124" t="s">
        <v>1013</v>
      </c>
      <c r="E1124" t="s">
        <v>1285</v>
      </c>
      <c r="I1124" s="1" t="s">
        <v>1195</v>
      </c>
      <c r="T1124" s="117" t="s">
        <v>338</v>
      </c>
      <c r="U1124" s="132" t="s">
        <v>250</v>
      </c>
      <c r="V1124" s="132" t="s">
        <v>339</v>
      </c>
      <c r="W1124" s="132" t="s">
        <v>1013</v>
      </c>
      <c r="X1124" s="132" t="s">
        <v>1286</v>
      </c>
      <c r="Y1124" s="132"/>
      <c r="Z1124" s="326" t="s">
        <v>7</v>
      </c>
    </row>
    <row r="1125" spans="1:26" x14ac:dyDescent="0.2">
      <c r="A1125" s="20" t="str">
        <f t="shared" si="17"/>
        <v>乗0メ6HA</v>
      </c>
      <c r="B1125" s="20" t="s">
        <v>379</v>
      </c>
      <c r="C1125" s="20" t="s">
        <v>360</v>
      </c>
      <c r="D1125" t="s">
        <v>1016</v>
      </c>
      <c r="E1125" t="s">
        <v>1287</v>
      </c>
      <c r="I1125" s="1" t="s">
        <v>1195</v>
      </c>
      <c r="T1125" s="117" t="s">
        <v>338</v>
      </c>
      <c r="U1125" s="132" t="s">
        <v>250</v>
      </c>
      <c r="V1125" s="132" t="s">
        <v>339</v>
      </c>
      <c r="W1125" s="132" t="s">
        <v>1013</v>
      </c>
      <c r="X1125" s="132" t="s">
        <v>1288</v>
      </c>
      <c r="Y1125" s="132"/>
      <c r="Z1125" s="326" t="s">
        <v>7</v>
      </c>
    </row>
    <row r="1126" spans="1:26" x14ac:dyDescent="0.2">
      <c r="A1126" s="20" t="str">
        <f t="shared" si="17"/>
        <v>乗0メ6GA</v>
      </c>
      <c r="B1126" s="20" t="s">
        <v>379</v>
      </c>
      <c r="C1126" s="20" t="s">
        <v>360</v>
      </c>
      <c r="D1126" t="s">
        <v>1013</v>
      </c>
      <c r="E1126" t="s">
        <v>1534</v>
      </c>
      <c r="I1126" s="1" t="s">
        <v>1195</v>
      </c>
      <c r="T1126" s="117" t="s">
        <v>338</v>
      </c>
      <c r="U1126" s="132" t="s">
        <v>250</v>
      </c>
      <c r="V1126" s="132" t="s">
        <v>339</v>
      </c>
      <c r="W1126" s="132" t="s">
        <v>1013</v>
      </c>
      <c r="X1126" s="132" t="s">
        <v>1289</v>
      </c>
      <c r="Y1126" s="132"/>
      <c r="Z1126" s="326" t="s">
        <v>7</v>
      </c>
    </row>
    <row r="1127" spans="1:26" x14ac:dyDescent="0.2">
      <c r="A1127" s="20" t="str">
        <f t="shared" si="17"/>
        <v>乗0電EA</v>
      </c>
      <c r="B1127" s="20" t="s">
        <v>219</v>
      </c>
      <c r="C1127" s="20" t="s">
        <v>208</v>
      </c>
      <c r="E1127" s="20" t="s">
        <v>486</v>
      </c>
      <c r="I1127" s="1" t="s">
        <v>767</v>
      </c>
      <c r="T1127" s="117" t="s">
        <v>147</v>
      </c>
      <c r="U1127" s="132" t="s">
        <v>923</v>
      </c>
      <c r="V1127" s="132" t="s">
        <v>441</v>
      </c>
      <c r="W1127" s="132"/>
      <c r="X1127" s="132" t="s">
        <v>486</v>
      </c>
      <c r="Y1127" s="132"/>
      <c r="Z1127" s="326" t="s">
        <v>923</v>
      </c>
    </row>
    <row r="1128" spans="1:26" x14ac:dyDescent="0.2">
      <c r="A1128" s="20" t="str">
        <f t="shared" si="17"/>
        <v>貨1電EB</v>
      </c>
      <c r="B1128" s="20" t="s">
        <v>82</v>
      </c>
      <c r="C1128" s="20" t="s">
        <v>209</v>
      </c>
      <c r="E1128" s="20" t="s">
        <v>487</v>
      </c>
      <c r="I1128" s="1" t="s">
        <v>767</v>
      </c>
      <c r="T1128" s="117" t="s">
        <v>325</v>
      </c>
      <c r="U1128" s="132" t="s">
        <v>923</v>
      </c>
      <c r="V1128" s="132" t="s">
        <v>327</v>
      </c>
      <c r="W1128" s="132"/>
      <c r="X1128" s="132" t="s">
        <v>487</v>
      </c>
      <c r="Y1128" s="132"/>
      <c r="Z1128" s="326" t="s">
        <v>923</v>
      </c>
    </row>
    <row r="1129" spans="1:26" x14ac:dyDescent="0.2">
      <c r="A1129" s="20" t="str">
        <f t="shared" si="17"/>
        <v>貨2電EC</v>
      </c>
      <c r="B1129" s="20" t="s">
        <v>83</v>
      </c>
      <c r="C1129" s="20" t="s">
        <v>210</v>
      </c>
      <c r="E1129" s="20" t="s">
        <v>488</v>
      </c>
      <c r="I1129" s="1" t="s">
        <v>767</v>
      </c>
      <c r="T1129" s="117" t="s">
        <v>325</v>
      </c>
      <c r="U1129" s="132" t="s">
        <v>923</v>
      </c>
      <c r="V1129" s="132" t="s">
        <v>1292</v>
      </c>
      <c r="W1129" s="132"/>
      <c r="X1129" s="132" t="s">
        <v>488</v>
      </c>
      <c r="Y1129" s="132"/>
      <c r="Z1129" s="326" t="s">
        <v>923</v>
      </c>
    </row>
    <row r="1130" spans="1:26" x14ac:dyDescent="0.2">
      <c r="A1130" s="20" t="str">
        <f t="shared" si="17"/>
        <v>貨3電EC</v>
      </c>
      <c r="B1130" s="20" t="s">
        <v>84</v>
      </c>
      <c r="C1130" s="20" t="s">
        <v>211</v>
      </c>
      <c r="E1130" s="20" t="s">
        <v>488</v>
      </c>
      <c r="I1130" s="1" t="s">
        <v>767</v>
      </c>
      <c r="T1130" s="117" t="s">
        <v>325</v>
      </c>
      <c r="U1130" s="132" t="s">
        <v>343</v>
      </c>
      <c r="V1130" s="132" t="s">
        <v>328</v>
      </c>
      <c r="W1130" s="132"/>
      <c r="X1130" s="132" t="s">
        <v>489</v>
      </c>
      <c r="Y1130" s="132"/>
      <c r="Z1130" s="326" t="s">
        <v>923</v>
      </c>
    </row>
    <row r="1131" spans="1:26" x14ac:dyDescent="0.2">
      <c r="A1131" s="20" t="str">
        <f t="shared" si="17"/>
        <v>貨4電ED</v>
      </c>
      <c r="B1131" s="20" t="s">
        <v>85</v>
      </c>
      <c r="C1131" s="20" t="s">
        <v>212</v>
      </c>
      <c r="E1131" s="20" t="s">
        <v>489</v>
      </c>
      <c r="I1131" s="1" t="s">
        <v>767</v>
      </c>
      <c r="T1131" s="117" t="s">
        <v>338</v>
      </c>
      <c r="U1131" s="132" t="s">
        <v>343</v>
      </c>
      <c r="V1131" s="132" t="s">
        <v>339</v>
      </c>
      <c r="W1131" s="132"/>
      <c r="X1131" s="132" t="s">
        <v>218</v>
      </c>
      <c r="Y1131" s="132"/>
      <c r="Z1131" s="326" t="s">
        <v>923</v>
      </c>
    </row>
    <row r="1132" spans="1:26" x14ac:dyDescent="0.2">
      <c r="A1132" s="20" t="str">
        <f t="shared" si="17"/>
        <v>乗0電ZAA</v>
      </c>
      <c r="B1132" s="20" t="s">
        <v>380</v>
      </c>
      <c r="C1132" s="20" t="s">
        <v>208</v>
      </c>
      <c r="D1132" s="20" t="s">
        <v>156</v>
      </c>
      <c r="E1132" s="20" t="s">
        <v>218</v>
      </c>
      <c r="I1132" s="1" t="s">
        <v>767</v>
      </c>
      <c r="T1132" s="117" t="s">
        <v>344</v>
      </c>
      <c r="U1132" s="132" t="s">
        <v>343</v>
      </c>
      <c r="V1132" s="132" t="s">
        <v>339</v>
      </c>
      <c r="W1132" s="132" t="s">
        <v>156</v>
      </c>
      <c r="X1132" s="132" t="s">
        <v>620</v>
      </c>
      <c r="Y1132" s="132"/>
      <c r="Z1132" s="326" t="s">
        <v>923</v>
      </c>
    </row>
    <row r="1133" spans="1:26" x14ac:dyDescent="0.2">
      <c r="A1133" s="20" t="str">
        <f t="shared" si="17"/>
        <v>貨1電ZAB</v>
      </c>
      <c r="B1133" s="20" t="s">
        <v>380</v>
      </c>
      <c r="C1133" s="20" t="s">
        <v>209</v>
      </c>
      <c r="D1133" s="20" t="s">
        <v>156</v>
      </c>
      <c r="E1133" s="20" t="s">
        <v>620</v>
      </c>
      <c r="I1133" s="1" t="s">
        <v>767</v>
      </c>
      <c r="T1133" s="117" t="s">
        <v>345</v>
      </c>
      <c r="U1133" s="132" t="s">
        <v>343</v>
      </c>
      <c r="V1133" s="132" t="s">
        <v>339</v>
      </c>
      <c r="W1133" s="132" t="s">
        <v>156</v>
      </c>
      <c r="X1133" s="132" t="s">
        <v>621</v>
      </c>
      <c r="Y1133" s="132"/>
      <c r="Z1133" s="326" t="s">
        <v>923</v>
      </c>
    </row>
    <row r="1134" spans="1:26" x14ac:dyDescent="0.2">
      <c r="A1134" s="20" t="str">
        <f t="shared" si="17"/>
        <v>貨2電ZAB</v>
      </c>
      <c r="B1134" s="20" t="s">
        <v>380</v>
      </c>
      <c r="C1134" s="20" t="s">
        <v>210</v>
      </c>
      <c r="D1134" s="20" t="s">
        <v>156</v>
      </c>
      <c r="E1134" s="20" t="s">
        <v>620</v>
      </c>
      <c r="I1134" s="1" t="s">
        <v>767</v>
      </c>
      <c r="T1134" s="117" t="s">
        <v>338</v>
      </c>
      <c r="U1134" s="132" t="s">
        <v>346</v>
      </c>
      <c r="V1134" s="132" t="s">
        <v>339</v>
      </c>
      <c r="W1134" s="132" t="s">
        <v>156</v>
      </c>
      <c r="X1134" s="132" t="s">
        <v>622</v>
      </c>
      <c r="Y1134" s="132"/>
      <c r="Z1134" s="326" t="s">
        <v>2498</v>
      </c>
    </row>
    <row r="1135" spans="1:26" x14ac:dyDescent="0.2">
      <c r="A1135" s="20" t="str">
        <f t="shared" si="17"/>
        <v>貨3電ZAB</v>
      </c>
      <c r="B1135" s="20" t="s">
        <v>380</v>
      </c>
      <c r="C1135" s="20" t="s">
        <v>211</v>
      </c>
      <c r="D1135" s="20" t="s">
        <v>156</v>
      </c>
      <c r="E1135" s="20" t="s">
        <v>620</v>
      </c>
      <c r="I1135" s="1" t="s">
        <v>767</v>
      </c>
      <c r="T1135" s="117" t="s">
        <v>344</v>
      </c>
      <c r="U1135" s="132" t="s">
        <v>346</v>
      </c>
      <c r="V1135" s="132" t="s">
        <v>339</v>
      </c>
      <c r="W1135" s="132" t="s">
        <v>156</v>
      </c>
      <c r="X1135" s="132" t="s">
        <v>623</v>
      </c>
      <c r="Y1135" s="132"/>
      <c r="Z1135" s="326" t="s">
        <v>2498</v>
      </c>
    </row>
    <row r="1136" spans="1:26" ht="13.8" thickBot="1" x14ac:dyDescent="0.25">
      <c r="A1136" s="20" t="str">
        <f t="shared" si="17"/>
        <v>貨4電ZAB</v>
      </c>
      <c r="B1136" s="20" t="s">
        <v>380</v>
      </c>
      <c r="C1136" s="20" t="s">
        <v>212</v>
      </c>
      <c r="D1136" s="20" t="s">
        <v>156</v>
      </c>
      <c r="E1136" s="20" t="s">
        <v>620</v>
      </c>
      <c r="I1136" s="1" t="s">
        <v>767</v>
      </c>
      <c r="T1136" s="172" t="s">
        <v>345</v>
      </c>
      <c r="U1136" s="173" t="s">
        <v>346</v>
      </c>
      <c r="V1136" s="173" t="s">
        <v>339</v>
      </c>
      <c r="W1136" s="173" t="s">
        <v>156</v>
      </c>
      <c r="X1136" s="173" t="s">
        <v>624</v>
      </c>
      <c r="Y1136" s="173"/>
      <c r="Z1136" s="327" t="s">
        <v>2498</v>
      </c>
    </row>
    <row r="1137" spans="1:26" x14ac:dyDescent="0.2">
      <c r="A1137" s="20" t="str">
        <f t="shared" si="17"/>
        <v>貨1電ZAC</v>
      </c>
      <c r="B1137" s="20" t="s">
        <v>380</v>
      </c>
      <c r="C1137" s="20" t="s">
        <v>209</v>
      </c>
      <c r="D1137" s="20" t="s">
        <v>156</v>
      </c>
      <c r="E1137" s="20" t="s">
        <v>621</v>
      </c>
      <c r="I1137" s="1" t="s">
        <v>767</v>
      </c>
      <c r="W1137" s="20"/>
      <c r="Z1137"/>
    </row>
    <row r="1138" spans="1:26" x14ac:dyDescent="0.2">
      <c r="A1138" s="20" t="str">
        <f t="shared" si="17"/>
        <v>貨2電ZAC</v>
      </c>
      <c r="B1138" s="20" t="s">
        <v>380</v>
      </c>
      <c r="C1138" s="20" t="s">
        <v>210</v>
      </c>
      <c r="D1138" s="20" t="s">
        <v>156</v>
      </c>
      <c r="E1138" s="20" t="s">
        <v>621</v>
      </c>
      <c r="I1138" s="1" t="s">
        <v>767</v>
      </c>
      <c r="W1138" s="20"/>
      <c r="Z1138"/>
    </row>
    <row r="1139" spans="1:26" x14ac:dyDescent="0.2">
      <c r="A1139" s="20" t="str">
        <f t="shared" si="17"/>
        <v>貨3電ZAC</v>
      </c>
      <c r="B1139" s="20" t="s">
        <v>380</v>
      </c>
      <c r="C1139" s="20" t="s">
        <v>211</v>
      </c>
      <c r="D1139" s="20" t="s">
        <v>156</v>
      </c>
      <c r="E1139" s="20" t="s">
        <v>621</v>
      </c>
      <c r="I1139" s="1" t="s">
        <v>767</v>
      </c>
      <c r="W1139" s="20"/>
      <c r="Z1139"/>
    </row>
    <row r="1140" spans="1:26" x14ac:dyDescent="0.2">
      <c r="A1140" s="20" t="str">
        <f t="shared" si="17"/>
        <v>貨4電ZAC</v>
      </c>
      <c r="B1140" s="20" t="s">
        <v>380</v>
      </c>
      <c r="C1140" s="20" t="s">
        <v>212</v>
      </c>
      <c r="D1140" s="20" t="s">
        <v>156</v>
      </c>
      <c r="E1140" s="20" t="s">
        <v>621</v>
      </c>
      <c r="I1140" s="1" t="s">
        <v>767</v>
      </c>
      <c r="W1140" s="20"/>
      <c r="Z1140"/>
    </row>
    <row r="1141" spans="1:26" x14ac:dyDescent="0.2">
      <c r="A1141" s="20" t="str">
        <f t="shared" si="17"/>
        <v>乗0燃電ZBA</v>
      </c>
      <c r="B1141" s="20" t="s">
        <v>380</v>
      </c>
      <c r="C1141" s="20" t="s">
        <v>213</v>
      </c>
      <c r="D1141" s="20" t="s">
        <v>156</v>
      </c>
      <c r="E1141" s="20" t="s">
        <v>622</v>
      </c>
      <c r="I1141" s="1" t="s">
        <v>148</v>
      </c>
      <c r="Z1141"/>
    </row>
    <row r="1142" spans="1:26" x14ac:dyDescent="0.2">
      <c r="A1142" s="20" t="str">
        <f t="shared" si="17"/>
        <v>貨1燃電ZBB</v>
      </c>
      <c r="B1142" s="20" t="s">
        <v>380</v>
      </c>
      <c r="C1142" s="20" t="s">
        <v>214</v>
      </c>
      <c r="D1142" s="20" t="s">
        <v>156</v>
      </c>
      <c r="E1142" s="20" t="s">
        <v>623</v>
      </c>
      <c r="I1142" s="1" t="s">
        <v>148</v>
      </c>
      <c r="Z1142"/>
    </row>
    <row r="1143" spans="1:26" x14ac:dyDescent="0.2">
      <c r="A1143" s="20" t="str">
        <f t="shared" si="17"/>
        <v>貨2燃電ZBB</v>
      </c>
      <c r="B1143" s="20" t="s">
        <v>380</v>
      </c>
      <c r="C1143" s="20" t="s">
        <v>215</v>
      </c>
      <c r="D1143" s="20" t="s">
        <v>156</v>
      </c>
      <c r="E1143" s="20" t="s">
        <v>623</v>
      </c>
      <c r="I1143" s="1" t="s">
        <v>148</v>
      </c>
      <c r="Z1143"/>
    </row>
    <row r="1144" spans="1:26" x14ac:dyDescent="0.2">
      <c r="A1144" s="20" t="str">
        <f t="shared" si="17"/>
        <v>貨3燃電ZBB</v>
      </c>
      <c r="B1144" s="20" t="s">
        <v>380</v>
      </c>
      <c r="C1144" s="20" t="s">
        <v>216</v>
      </c>
      <c r="D1144" s="20" t="s">
        <v>156</v>
      </c>
      <c r="E1144" s="20" t="s">
        <v>623</v>
      </c>
      <c r="I1144" s="1" t="s">
        <v>148</v>
      </c>
      <c r="Z1144"/>
    </row>
    <row r="1145" spans="1:26" x14ac:dyDescent="0.2">
      <c r="A1145" s="20" t="str">
        <f t="shared" si="17"/>
        <v>貨4燃電ZBB</v>
      </c>
      <c r="B1145" s="20" t="s">
        <v>380</v>
      </c>
      <c r="C1145" s="20" t="s">
        <v>217</v>
      </c>
      <c r="D1145" s="20" t="s">
        <v>156</v>
      </c>
      <c r="E1145" s="20" t="s">
        <v>623</v>
      </c>
      <c r="I1145" s="1" t="s">
        <v>148</v>
      </c>
      <c r="Z1145"/>
    </row>
    <row r="1146" spans="1:26" x14ac:dyDescent="0.2">
      <c r="A1146" s="20" t="str">
        <f t="shared" si="17"/>
        <v>貨1燃電ZBC</v>
      </c>
      <c r="B1146" s="20" t="s">
        <v>380</v>
      </c>
      <c r="C1146" s="20" t="s">
        <v>214</v>
      </c>
      <c r="D1146" s="20" t="s">
        <v>156</v>
      </c>
      <c r="E1146" s="20" t="s">
        <v>624</v>
      </c>
      <c r="I1146" s="1" t="s">
        <v>148</v>
      </c>
      <c r="Z1146"/>
    </row>
    <row r="1147" spans="1:26" x14ac:dyDescent="0.2">
      <c r="A1147" s="20" t="str">
        <f t="shared" si="17"/>
        <v>貨2燃電ZBC</v>
      </c>
      <c r="B1147" s="20" t="s">
        <v>380</v>
      </c>
      <c r="C1147" s="20" t="s">
        <v>215</v>
      </c>
      <c r="D1147" s="20" t="s">
        <v>156</v>
      </c>
      <c r="E1147" s="20" t="s">
        <v>624</v>
      </c>
      <c r="I1147" s="1" t="s">
        <v>148</v>
      </c>
      <c r="Z1147"/>
    </row>
    <row r="1148" spans="1:26" x14ac:dyDescent="0.2">
      <c r="A1148" s="20" t="str">
        <f t="shared" si="17"/>
        <v>貨3燃電ZBC</v>
      </c>
      <c r="B1148" s="20" t="s">
        <v>380</v>
      </c>
      <c r="C1148" s="20" t="s">
        <v>216</v>
      </c>
      <c r="D1148" s="20" t="s">
        <v>156</v>
      </c>
      <c r="E1148" s="20" t="s">
        <v>624</v>
      </c>
      <c r="I1148" s="1" t="s">
        <v>148</v>
      </c>
      <c r="Z1148"/>
    </row>
    <row r="1149" spans="1:26" x14ac:dyDescent="0.2">
      <c r="A1149" s="20" t="str">
        <f t="shared" si="17"/>
        <v>貨4燃電ZBC</v>
      </c>
      <c r="B1149" s="20" t="s">
        <v>380</v>
      </c>
      <c r="C1149" s="20" t="s">
        <v>217</v>
      </c>
      <c r="D1149" s="20" t="s">
        <v>156</v>
      </c>
      <c r="E1149" s="20" t="s">
        <v>624</v>
      </c>
      <c r="I1149" s="1" t="s">
        <v>148</v>
      </c>
      <c r="Z1149"/>
    </row>
    <row r="1150" spans="1:26" x14ac:dyDescent="0.2">
      <c r="A1150" s="142" t="str">
        <f t="shared" ref="A1150:A1158" si="18">CONCATENATE(C1150,E1150)</f>
        <v>貨1ガCBF</v>
      </c>
      <c r="B1150" s="142" t="s">
        <v>981</v>
      </c>
      <c r="C1150" s="142" t="s">
        <v>982</v>
      </c>
      <c r="D1150" s="142" t="s">
        <v>156</v>
      </c>
      <c r="E1150" s="142" t="s">
        <v>165</v>
      </c>
      <c r="F1150" s="142"/>
      <c r="G1150" s="142"/>
      <c r="H1150" s="142"/>
      <c r="I1150" s="142" t="s">
        <v>987</v>
      </c>
      <c r="J1150" s="142" t="s">
        <v>983</v>
      </c>
      <c r="K1150" s="142"/>
      <c r="L1150" s="142"/>
      <c r="M1150" s="148" t="s">
        <v>1294</v>
      </c>
      <c r="Z1150"/>
    </row>
    <row r="1151" spans="1:26" x14ac:dyDescent="0.2">
      <c r="A1151" s="142" t="str">
        <f t="shared" si="18"/>
        <v>貨4ガCBF</v>
      </c>
      <c r="B1151" s="142" t="s">
        <v>994</v>
      </c>
      <c r="C1151" s="142" t="s">
        <v>961</v>
      </c>
      <c r="D1151" s="142" t="s">
        <v>156</v>
      </c>
      <c r="E1151" s="142" t="s">
        <v>165</v>
      </c>
      <c r="F1151" s="142"/>
      <c r="G1151" s="142"/>
      <c r="H1151" s="142"/>
      <c r="I1151" s="142" t="s">
        <v>987</v>
      </c>
      <c r="J1151" s="142" t="s">
        <v>983</v>
      </c>
      <c r="K1151" s="142"/>
      <c r="L1151" s="142"/>
      <c r="M1151" s="148" t="s">
        <v>1294</v>
      </c>
      <c r="Z1151"/>
    </row>
    <row r="1152" spans="1:26" x14ac:dyDescent="0.2">
      <c r="A1152" s="142" t="str">
        <f t="shared" si="18"/>
        <v>貨2CCFE</v>
      </c>
      <c r="B1152" s="148" t="s">
        <v>1535</v>
      </c>
      <c r="C1152" s="142" t="s">
        <v>988</v>
      </c>
      <c r="D1152" s="142" t="s">
        <v>156</v>
      </c>
      <c r="E1152" s="142" t="s">
        <v>226</v>
      </c>
      <c r="F1152" s="142"/>
      <c r="G1152" s="142"/>
      <c r="H1152" s="142"/>
      <c r="I1152" s="142" t="s">
        <v>772</v>
      </c>
      <c r="J1152" s="142" t="s">
        <v>983</v>
      </c>
      <c r="K1152" s="142"/>
      <c r="L1152" s="142"/>
      <c r="M1152" s="148" t="s">
        <v>1294</v>
      </c>
      <c r="Z1152"/>
    </row>
    <row r="1153" spans="1:26" x14ac:dyDescent="0.2">
      <c r="A1153" s="142" t="str">
        <f t="shared" si="18"/>
        <v>貨1ガDBF</v>
      </c>
      <c r="B1153" s="148" t="s">
        <v>1536</v>
      </c>
      <c r="C1153" s="142" t="s">
        <v>982</v>
      </c>
      <c r="D1153" s="142" t="s">
        <v>156</v>
      </c>
      <c r="E1153" s="142" t="s">
        <v>167</v>
      </c>
      <c r="F1153" s="142"/>
      <c r="G1153" s="142"/>
      <c r="H1153" s="142"/>
      <c r="I1153" s="142" t="s">
        <v>992</v>
      </c>
      <c r="J1153" s="142" t="s">
        <v>983</v>
      </c>
      <c r="K1153" s="142"/>
      <c r="L1153" s="142"/>
      <c r="M1153" s="148" t="s">
        <v>1294</v>
      </c>
      <c r="Z1153"/>
    </row>
    <row r="1154" spans="1:26" x14ac:dyDescent="0.2">
      <c r="A1154" s="142" t="str">
        <f t="shared" si="18"/>
        <v>貨3ガGA</v>
      </c>
      <c r="B1154" s="148" t="s">
        <v>1537</v>
      </c>
      <c r="C1154" s="142" t="s">
        <v>993</v>
      </c>
      <c r="D1154" s="142" t="s">
        <v>168</v>
      </c>
      <c r="E1154" s="142" t="s">
        <v>774</v>
      </c>
      <c r="F1154" s="142"/>
      <c r="G1154" s="142"/>
      <c r="H1154" s="142"/>
      <c r="I1154" s="142" t="s">
        <v>962</v>
      </c>
      <c r="J1154" s="142" t="s">
        <v>983</v>
      </c>
      <c r="K1154" s="142"/>
      <c r="L1154" s="142"/>
      <c r="M1154" s="148" t="s">
        <v>1294</v>
      </c>
      <c r="Z1154"/>
    </row>
    <row r="1155" spans="1:26" x14ac:dyDescent="0.2">
      <c r="A1155" s="142" t="str">
        <f t="shared" si="18"/>
        <v>貨1ガGA</v>
      </c>
      <c r="B1155" s="148" t="s">
        <v>1536</v>
      </c>
      <c r="C1155" s="142" t="s">
        <v>982</v>
      </c>
      <c r="D1155" s="142" t="s">
        <v>168</v>
      </c>
      <c r="E1155" s="142" t="s">
        <v>774</v>
      </c>
      <c r="F1155" s="142"/>
      <c r="G1155" s="142"/>
      <c r="H1155" s="142"/>
      <c r="I1155" s="142" t="s">
        <v>962</v>
      </c>
      <c r="J1155" s="142" t="s">
        <v>983</v>
      </c>
      <c r="K1155" s="142"/>
      <c r="L1155" s="142"/>
      <c r="M1155" s="148" t="s">
        <v>1294</v>
      </c>
      <c r="Z1155"/>
    </row>
    <row r="1156" spans="1:26" x14ac:dyDescent="0.2">
      <c r="A1156" s="149" t="str">
        <f t="shared" si="18"/>
        <v>貨2ガGB</v>
      </c>
      <c r="B1156" s="150" t="s">
        <v>1538</v>
      </c>
      <c r="C1156" s="149" t="s">
        <v>1295</v>
      </c>
      <c r="D1156" s="149" t="s">
        <v>172</v>
      </c>
      <c r="E1156" s="149" t="s">
        <v>775</v>
      </c>
      <c r="F1156" s="149"/>
      <c r="G1156" s="149"/>
      <c r="H1156" s="149"/>
      <c r="I1156" s="149" t="s">
        <v>962</v>
      </c>
      <c r="J1156" s="149" t="s">
        <v>983</v>
      </c>
      <c r="K1156" s="149"/>
      <c r="L1156" s="149"/>
      <c r="M1156" s="150" t="s">
        <v>1296</v>
      </c>
      <c r="Z1156"/>
    </row>
    <row r="1157" spans="1:26" x14ac:dyDescent="0.2">
      <c r="A1157" s="142" t="str">
        <f t="shared" si="18"/>
        <v>貨1ガGC</v>
      </c>
      <c r="B1157" s="142" t="s">
        <v>981</v>
      </c>
      <c r="C1157" s="142" t="s">
        <v>982</v>
      </c>
      <c r="D1157" s="142" t="s">
        <v>168</v>
      </c>
      <c r="E1157" s="142" t="s">
        <v>776</v>
      </c>
      <c r="F1157" s="142"/>
      <c r="G1157" s="142"/>
      <c r="H1157" s="142"/>
      <c r="I1157" s="142" t="s">
        <v>962</v>
      </c>
      <c r="J1157" s="142" t="s">
        <v>983</v>
      </c>
      <c r="K1157" s="142"/>
      <c r="L1157" s="142"/>
      <c r="M1157" s="148" t="s">
        <v>1294</v>
      </c>
      <c r="Z1157"/>
    </row>
    <row r="1158" spans="1:26" x14ac:dyDescent="0.2">
      <c r="A1158" s="142" t="str">
        <f t="shared" si="18"/>
        <v>貨3ガGC</v>
      </c>
      <c r="B1158" s="148" t="s">
        <v>1537</v>
      </c>
      <c r="C1158" s="142" t="s">
        <v>993</v>
      </c>
      <c r="D1158" s="142" t="s">
        <v>168</v>
      </c>
      <c r="E1158" s="142" t="s">
        <v>776</v>
      </c>
      <c r="F1158" s="142"/>
      <c r="G1158" s="142"/>
      <c r="H1158" s="142"/>
      <c r="I1158" s="142" t="s">
        <v>962</v>
      </c>
      <c r="J1158" s="142" t="s">
        <v>983</v>
      </c>
      <c r="K1158" s="142"/>
      <c r="L1158" s="142"/>
      <c r="M1158" s="148" t="s">
        <v>1294</v>
      </c>
      <c r="Z1158"/>
    </row>
    <row r="1159" spans="1:26" x14ac:dyDescent="0.2">
      <c r="A1159" s="149" t="s">
        <v>1539</v>
      </c>
      <c r="B1159" s="150" t="s">
        <v>1540</v>
      </c>
      <c r="C1159" s="149" t="s">
        <v>1295</v>
      </c>
      <c r="D1159" s="149" t="s">
        <v>172</v>
      </c>
      <c r="E1159" s="149" t="s">
        <v>777</v>
      </c>
      <c r="F1159" s="149"/>
      <c r="G1159" s="149"/>
      <c r="H1159" s="149"/>
      <c r="I1159" s="149" t="s">
        <v>962</v>
      </c>
      <c r="J1159" s="149" t="s">
        <v>1298</v>
      </c>
      <c r="K1159" s="149"/>
      <c r="L1159" s="149"/>
      <c r="M1159" s="149" t="s">
        <v>1296</v>
      </c>
      <c r="Z1159"/>
    </row>
    <row r="1160" spans="1:26" x14ac:dyDescent="0.2">
      <c r="A1160" s="142" t="str">
        <f>CONCATENATE(C1160,E1160)</f>
        <v>貨4軽KG</v>
      </c>
      <c r="B1160" s="142" t="s">
        <v>984</v>
      </c>
      <c r="C1160" s="142" t="s">
        <v>985</v>
      </c>
      <c r="D1160" s="142" t="s">
        <v>193</v>
      </c>
      <c r="E1160" s="142" t="s">
        <v>843</v>
      </c>
      <c r="F1160" s="142"/>
      <c r="G1160" s="142"/>
      <c r="H1160" s="142"/>
      <c r="I1160" s="142" t="s">
        <v>986</v>
      </c>
      <c r="J1160" s="142" t="s">
        <v>983</v>
      </c>
      <c r="K1160" s="142"/>
      <c r="L1160" s="142"/>
      <c r="M1160" s="148" t="s">
        <v>1294</v>
      </c>
      <c r="Z1160"/>
    </row>
    <row r="1161" spans="1:26" x14ac:dyDescent="0.2">
      <c r="A1161" s="149" t="str">
        <f>CONCATENATE(C1161,E1161)</f>
        <v>乗0軽LDF</v>
      </c>
      <c r="B1161" s="150" t="s">
        <v>1541</v>
      </c>
      <c r="C1161" s="149" t="s">
        <v>1542</v>
      </c>
      <c r="D1161" s="149" t="s">
        <v>394</v>
      </c>
      <c r="E1161" s="149" t="s">
        <v>504</v>
      </c>
      <c r="F1161" s="149"/>
      <c r="G1161" s="149"/>
      <c r="H1161" s="149"/>
      <c r="I1161" s="149" t="s">
        <v>1543</v>
      </c>
      <c r="J1161" s="149" t="s">
        <v>1298</v>
      </c>
      <c r="K1161" s="149"/>
      <c r="L1161" s="149"/>
      <c r="M1161" s="150" t="s">
        <v>1296</v>
      </c>
      <c r="Z1161"/>
    </row>
    <row r="1162" spans="1:26" x14ac:dyDescent="0.2">
      <c r="A1162" s="149" t="s">
        <v>1299</v>
      </c>
      <c r="B1162" s="150" t="s">
        <v>1300</v>
      </c>
      <c r="C1162" s="149" t="s">
        <v>1301</v>
      </c>
      <c r="D1162" s="149" t="s">
        <v>394</v>
      </c>
      <c r="E1162" s="149" t="s">
        <v>504</v>
      </c>
      <c r="F1162" s="149"/>
      <c r="G1162" s="149"/>
      <c r="H1162" s="149"/>
      <c r="I1162" s="149" t="s">
        <v>1297</v>
      </c>
      <c r="J1162" s="149" t="s">
        <v>1298</v>
      </c>
      <c r="K1162" s="149"/>
      <c r="L1162" s="149"/>
      <c r="M1162" s="150" t="s">
        <v>1296</v>
      </c>
      <c r="Z1162"/>
    </row>
    <row r="1163" spans="1:26" x14ac:dyDescent="0.2">
      <c r="A1163" s="142" t="str">
        <f t="shared" ref="A1163:A1170" si="19">CONCATENATE(C1163,E1163)</f>
        <v>貨2ガM</v>
      </c>
      <c r="B1163" s="148" t="s">
        <v>1544</v>
      </c>
      <c r="C1163" s="142" t="s">
        <v>995</v>
      </c>
      <c r="D1163" s="142" t="s">
        <v>751</v>
      </c>
      <c r="E1163" s="142" t="s">
        <v>752</v>
      </c>
      <c r="F1163" s="142"/>
      <c r="G1163" s="142"/>
      <c r="H1163" s="142"/>
      <c r="I1163" s="142" t="s">
        <v>962</v>
      </c>
      <c r="J1163" s="142" t="s">
        <v>983</v>
      </c>
      <c r="K1163" s="142"/>
      <c r="L1163" s="142"/>
      <c r="M1163" s="148" t="s">
        <v>1294</v>
      </c>
      <c r="Z1163"/>
    </row>
    <row r="1164" spans="1:26" x14ac:dyDescent="0.2">
      <c r="A1164" s="142" t="str">
        <f t="shared" si="19"/>
        <v>貨2軽QDF</v>
      </c>
      <c r="B1164" s="142" t="s">
        <v>989</v>
      </c>
      <c r="C1164" s="142" t="s">
        <v>990</v>
      </c>
      <c r="D1164" s="142" t="s">
        <v>394</v>
      </c>
      <c r="E1164" s="142" t="s">
        <v>276</v>
      </c>
      <c r="F1164" s="142"/>
      <c r="G1164" s="142"/>
      <c r="H1164" s="142"/>
      <c r="I1164" s="142" t="s">
        <v>991</v>
      </c>
      <c r="J1164" s="142" t="s">
        <v>983</v>
      </c>
      <c r="K1164" s="142"/>
      <c r="L1164" s="142"/>
      <c r="M1164" s="148" t="s">
        <v>1294</v>
      </c>
      <c r="Z1164"/>
    </row>
    <row r="1165" spans="1:26" x14ac:dyDescent="0.2">
      <c r="A1165" s="142" t="str">
        <f t="shared" si="19"/>
        <v>貨1ガT</v>
      </c>
      <c r="B1165" s="142" t="s">
        <v>981</v>
      </c>
      <c r="C1165" s="142" t="s">
        <v>982</v>
      </c>
      <c r="D1165" s="142" t="s">
        <v>745</v>
      </c>
      <c r="E1165" s="142" t="s">
        <v>746</v>
      </c>
      <c r="F1165" s="142"/>
      <c r="G1165" s="142"/>
      <c r="H1165" s="142"/>
      <c r="I1165" s="142" t="s">
        <v>962</v>
      </c>
      <c r="J1165" s="142" t="s">
        <v>983</v>
      </c>
      <c r="K1165" s="142"/>
      <c r="L1165" s="142"/>
      <c r="M1165" s="148" t="s">
        <v>1294</v>
      </c>
      <c r="Z1165"/>
    </row>
    <row r="1166" spans="1:26" x14ac:dyDescent="0.2">
      <c r="A1166" s="149" t="str">
        <f t="shared" si="19"/>
        <v>貨2ガTB</v>
      </c>
      <c r="B1166" s="150" t="s">
        <v>1302</v>
      </c>
      <c r="C1166" s="149" t="s">
        <v>1295</v>
      </c>
      <c r="D1166" s="149" t="s">
        <v>742</v>
      </c>
      <c r="E1166" s="149" t="s">
        <v>803</v>
      </c>
      <c r="F1166" s="149"/>
      <c r="G1166" s="149"/>
      <c r="H1166" s="149"/>
      <c r="I1166" s="149" t="s">
        <v>962</v>
      </c>
      <c r="J1166" s="149" t="s">
        <v>983</v>
      </c>
      <c r="K1166" s="149"/>
      <c r="L1166" s="149"/>
      <c r="M1166" s="150" t="s">
        <v>1296</v>
      </c>
      <c r="Z1166"/>
    </row>
    <row r="1167" spans="1:26" x14ac:dyDescent="0.2">
      <c r="A1167" s="149" t="str">
        <f t="shared" si="19"/>
        <v>貨4ガTC</v>
      </c>
      <c r="B1167" s="150" t="s">
        <v>1545</v>
      </c>
      <c r="C1167" s="149" t="s">
        <v>1546</v>
      </c>
      <c r="D1167" s="149" t="s">
        <v>748</v>
      </c>
      <c r="E1167" s="149" t="s">
        <v>804</v>
      </c>
      <c r="F1167" s="149"/>
      <c r="G1167" s="149"/>
      <c r="H1167" s="149"/>
      <c r="I1167" s="149" t="s">
        <v>962</v>
      </c>
      <c r="J1167" s="149" t="s">
        <v>983</v>
      </c>
      <c r="K1167" s="149"/>
      <c r="L1167" s="149"/>
      <c r="M1167" s="150" t="s">
        <v>1296</v>
      </c>
      <c r="Z1167"/>
    </row>
    <row r="1168" spans="1:26" x14ac:dyDescent="0.2">
      <c r="A1168" s="149" t="str">
        <f t="shared" si="19"/>
        <v>貨3軽TPF</v>
      </c>
      <c r="B1168" s="150" t="s">
        <v>1547</v>
      </c>
      <c r="C1168" s="149" t="s">
        <v>1548</v>
      </c>
      <c r="D1168" s="149" t="s">
        <v>405</v>
      </c>
      <c r="E1168" s="149" t="s">
        <v>321</v>
      </c>
      <c r="F1168" s="149"/>
      <c r="G1168" s="149"/>
      <c r="H1168" s="149"/>
      <c r="I1168" s="149" t="s">
        <v>1543</v>
      </c>
      <c r="J1168" s="149" t="s">
        <v>983</v>
      </c>
      <c r="K1168" s="149"/>
      <c r="L1168" s="149"/>
      <c r="M1168" s="150" t="s">
        <v>1296</v>
      </c>
      <c r="Z1168"/>
    </row>
    <row r="1169" spans="1:26" x14ac:dyDescent="0.2">
      <c r="A1169" s="142" t="str">
        <f t="shared" si="19"/>
        <v>貨4ガUC</v>
      </c>
      <c r="B1169" s="142" t="s">
        <v>996</v>
      </c>
      <c r="C1169" s="142" t="s">
        <v>961</v>
      </c>
      <c r="D1169" s="142" t="s">
        <v>748</v>
      </c>
      <c r="E1169" s="142" t="s">
        <v>811</v>
      </c>
      <c r="F1169" s="142"/>
      <c r="G1169" s="142"/>
      <c r="H1169" s="142"/>
      <c r="I1169" s="142" t="s">
        <v>962</v>
      </c>
      <c r="J1169" s="142" t="s">
        <v>983</v>
      </c>
      <c r="K1169" s="142"/>
      <c r="L1169" s="142"/>
      <c r="M1169" s="148" t="s">
        <v>1294</v>
      </c>
      <c r="Z1169"/>
    </row>
    <row r="1170" spans="1:26" x14ac:dyDescent="0.2">
      <c r="A1170" s="142" t="str">
        <f t="shared" si="19"/>
        <v>貨1CUQ</v>
      </c>
      <c r="B1170" s="148" t="s">
        <v>1549</v>
      </c>
      <c r="C1170" s="142" t="s">
        <v>979</v>
      </c>
      <c r="D1170" s="142" t="s">
        <v>748</v>
      </c>
      <c r="E1170" s="142" t="s">
        <v>815</v>
      </c>
      <c r="F1170" s="142"/>
      <c r="G1170" s="142"/>
      <c r="H1170" s="142"/>
      <c r="I1170" s="142" t="s">
        <v>772</v>
      </c>
      <c r="J1170" s="142" t="s">
        <v>983</v>
      </c>
      <c r="K1170" s="142"/>
      <c r="L1170" s="142"/>
      <c r="M1170" s="148" t="s">
        <v>1294</v>
      </c>
      <c r="Z1170"/>
    </row>
    <row r="1171" spans="1:26" x14ac:dyDescent="0.2">
      <c r="A1171" s="149" t="s">
        <v>1550</v>
      </c>
      <c r="B1171" s="150" t="s">
        <v>1540</v>
      </c>
      <c r="C1171" s="149" t="s">
        <v>1295</v>
      </c>
      <c r="D1171" s="149" t="s">
        <v>171</v>
      </c>
      <c r="E1171" s="149" t="s">
        <v>753</v>
      </c>
      <c r="F1171" s="149"/>
      <c r="G1171" s="149"/>
      <c r="H1171" s="149"/>
      <c r="I1171" s="149" t="s">
        <v>962</v>
      </c>
      <c r="J1171" s="149" t="s">
        <v>1298</v>
      </c>
      <c r="K1171" s="149"/>
      <c r="L1171" s="149"/>
      <c r="M1171" s="149" t="s">
        <v>1296</v>
      </c>
      <c r="Z1171"/>
    </row>
    <row r="1172" spans="1:26" x14ac:dyDescent="0.2">
      <c r="A1172" s="142" t="str">
        <f t="shared" ref="A1172:A1202" si="20">CONCATENATE(C1172,E1172)</f>
        <v>貨1CCBE</v>
      </c>
      <c r="B1172" s="142" t="s">
        <v>973</v>
      </c>
      <c r="C1172" s="142" t="s">
        <v>974</v>
      </c>
      <c r="D1172" s="142" t="s">
        <v>156</v>
      </c>
      <c r="E1172" s="142" t="s">
        <v>159</v>
      </c>
      <c r="F1172" s="142"/>
      <c r="G1172" s="142"/>
      <c r="H1172" s="142"/>
      <c r="I1172" s="142" t="s">
        <v>772</v>
      </c>
      <c r="J1172" s="142" t="s">
        <v>971</v>
      </c>
      <c r="K1172" s="142"/>
      <c r="L1172" s="142"/>
      <c r="M1172" s="142" t="s">
        <v>1294</v>
      </c>
      <c r="Z1172"/>
    </row>
    <row r="1173" spans="1:26" x14ac:dyDescent="0.2">
      <c r="A1173" s="142" t="str">
        <f t="shared" si="20"/>
        <v>貨3CCBF</v>
      </c>
      <c r="B1173" s="142" t="s">
        <v>969</v>
      </c>
      <c r="C1173" s="142" t="s">
        <v>980</v>
      </c>
      <c r="D1173" s="142" t="s">
        <v>156</v>
      </c>
      <c r="E1173" s="142" t="s">
        <v>165</v>
      </c>
      <c r="F1173" s="142"/>
      <c r="G1173" s="142"/>
      <c r="H1173" s="142"/>
      <c r="I1173" s="142" t="s">
        <v>772</v>
      </c>
      <c r="J1173" s="142" t="s">
        <v>971</v>
      </c>
      <c r="K1173" s="142"/>
      <c r="L1173" s="142"/>
      <c r="M1173" s="142" t="s">
        <v>1294</v>
      </c>
      <c r="Z1173"/>
    </row>
    <row r="1174" spans="1:26" x14ac:dyDescent="0.2">
      <c r="A1174" s="142" t="str">
        <f t="shared" si="20"/>
        <v>乗0CDBA</v>
      </c>
      <c r="B1174" s="142" t="s">
        <v>977</v>
      </c>
      <c r="C1174" s="142" t="s">
        <v>978</v>
      </c>
      <c r="D1174" s="142" t="s">
        <v>156</v>
      </c>
      <c r="E1174" s="142" t="s">
        <v>359</v>
      </c>
      <c r="F1174" s="142"/>
      <c r="G1174" s="142"/>
      <c r="H1174" s="142"/>
      <c r="I1174" s="142" t="s">
        <v>772</v>
      </c>
      <c r="J1174" s="142" t="s">
        <v>971</v>
      </c>
      <c r="K1174" s="142"/>
      <c r="L1174" s="142"/>
      <c r="M1174" s="142" t="s">
        <v>1294</v>
      </c>
      <c r="Z1174"/>
    </row>
    <row r="1175" spans="1:26" x14ac:dyDescent="0.2">
      <c r="A1175" s="142" t="str">
        <f t="shared" si="20"/>
        <v>貨1CDBE</v>
      </c>
      <c r="B1175" s="142" t="s">
        <v>973</v>
      </c>
      <c r="C1175" s="142" t="s">
        <v>974</v>
      </c>
      <c r="D1175" s="142" t="s">
        <v>156</v>
      </c>
      <c r="E1175" s="142" t="s">
        <v>161</v>
      </c>
      <c r="F1175" s="142"/>
      <c r="G1175" s="142"/>
      <c r="H1175" s="142"/>
      <c r="I1175" s="142" t="s">
        <v>772</v>
      </c>
      <c r="J1175" s="142" t="s">
        <v>971</v>
      </c>
      <c r="K1175" s="142"/>
      <c r="L1175" s="142"/>
      <c r="M1175" s="142" t="s">
        <v>1294</v>
      </c>
      <c r="Z1175"/>
    </row>
    <row r="1176" spans="1:26" x14ac:dyDescent="0.2">
      <c r="A1176" s="142" t="str">
        <f t="shared" si="20"/>
        <v>貨3CGE</v>
      </c>
      <c r="B1176" s="142" t="s">
        <v>969</v>
      </c>
      <c r="C1176" s="142" t="s">
        <v>970</v>
      </c>
      <c r="D1176" s="142" t="s">
        <v>172</v>
      </c>
      <c r="E1176" s="142" t="s">
        <v>777</v>
      </c>
      <c r="F1176" s="142"/>
      <c r="G1176" s="142"/>
      <c r="H1176" s="142"/>
      <c r="I1176" s="142" t="s">
        <v>772</v>
      </c>
      <c r="J1176" s="142" t="s">
        <v>971</v>
      </c>
      <c r="K1176" s="142"/>
      <c r="L1176" s="142"/>
      <c r="M1176" s="142" t="s">
        <v>1294</v>
      </c>
      <c r="Z1176"/>
    </row>
    <row r="1177" spans="1:26" x14ac:dyDescent="0.2">
      <c r="A1177" s="142" t="str">
        <f t="shared" si="20"/>
        <v>貨4CGE</v>
      </c>
      <c r="B1177" s="142" t="s">
        <v>952</v>
      </c>
      <c r="C1177" s="142" t="s">
        <v>976</v>
      </c>
      <c r="D1177" s="142" t="s">
        <v>172</v>
      </c>
      <c r="E1177" s="142" t="s">
        <v>777</v>
      </c>
      <c r="F1177" s="142"/>
      <c r="G1177" s="142"/>
      <c r="H1177" s="142"/>
      <c r="I1177" s="142" t="s">
        <v>772</v>
      </c>
      <c r="J1177" s="142" t="s">
        <v>971</v>
      </c>
      <c r="K1177" s="142"/>
      <c r="L1177" s="142"/>
      <c r="M1177" s="142" t="s">
        <v>1294</v>
      </c>
      <c r="Z1177"/>
    </row>
    <row r="1178" spans="1:26" x14ac:dyDescent="0.2">
      <c r="A1178" s="142" t="str">
        <f t="shared" si="20"/>
        <v>乗0CGF</v>
      </c>
      <c r="B1178" s="142" t="s">
        <v>977</v>
      </c>
      <c r="C1178" s="142" t="s">
        <v>978</v>
      </c>
      <c r="D1178" s="142" t="s">
        <v>765</v>
      </c>
      <c r="E1178" s="142" t="s">
        <v>778</v>
      </c>
      <c r="F1178" s="142"/>
      <c r="G1178" s="142"/>
      <c r="H1178" s="142"/>
      <c r="I1178" s="142" t="s">
        <v>772</v>
      </c>
      <c r="J1178" s="142" t="s">
        <v>971</v>
      </c>
      <c r="K1178" s="142"/>
      <c r="L1178" s="142"/>
      <c r="M1178" s="142" t="s">
        <v>1294</v>
      </c>
      <c r="Z1178"/>
    </row>
    <row r="1179" spans="1:26" x14ac:dyDescent="0.2">
      <c r="A1179" s="142" t="str">
        <f t="shared" si="20"/>
        <v>貨1CGG</v>
      </c>
      <c r="B1179" s="142" t="s">
        <v>973</v>
      </c>
      <c r="C1179" s="142" t="s">
        <v>974</v>
      </c>
      <c r="D1179" s="142" t="s">
        <v>740</v>
      </c>
      <c r="E1179" s="142" t="s">
        <v>779</v>
      </c>
      <c r="F1179" s="142"/>
      <c r="G1179" s="142"/>
      <c r="H1179" s="142"/>
      <c r="I1179" s="142" t="s">
        <v>772</v>
      </c>
      <c r="J1179" s="142" t="s">
        <v>971</v>
      </c>
      <c r="K1179" s="142"/>
      <c r="L1179" s="142"/>
      <c r="M1179" s="142" t="s">
        <v>1294</v>
      </c>
      <c r="Z1179"/>
    </row>
    <row r="1180" spans="1:26" x14ac:dyDescent="0.2">
      <c r="A1180" s="142" t="str">
        <f t="shared" si="20"/>
        <v>貨3CLC</v>
      </c>
      <c r="B1180" s="142" t="s">
        <v>969</v>
      </c>
      <c r="C1180" s="142" t="s">
        <v>970</v>
      </c>
      <c r="D1180" s="142" t="s">
        <v>748</v>
      </c>
      <c r="E1180" s="142" t="s">
        <v>795</v>
      </c>
      <c r="F1180" s="142"/>
      <c r="G1180" s="142"/>
      <c r="H1180" s="142"/>
      <c r="I1180" s="142" t="s">
        <v>772</v>
      </c>
      <c r="J1180" s="142" t="s">
        <v>971</v>
      </c>
      <c r="K1180" s="142"/>
      <c r="L1180" s="142"/>
      <c r="M1180" s="142" t="s">
        <v>1294</v>
      </c>
      <c r="Z1180"/>
    </row>
    <row r="1181" spans="1:26" x14ac:dyDescent="0.2">
      <c r="A1181" s="142" t="str">
        <f t="shared" si="20"/>
        <v>貨4CLD</v>
      </c>
      <c r="B1181" s="142" t="s">
        <v>972</v>
      </c>
      <c r="C1181" s="142" t="s">
        <v>956</v>
      </c>
      <c r="D1181" s="142" t="s">
        <v>748</v>
      </c>
      <c r="E1181" s="142" t="s">
        <v>796</v>
      </c>
      <c r="F1181" s="142"/>
      <c r="G1181" s="142"/>
      <c r="H1181" s="142"/>
      <c r="I1181" s="142" t="s">
        <v>772</v>
      </c>
      <c r="J1181" s="142" t="s">
        <v>971</v>
      </c>
      <c r="K1181" s="142"/>
      <c r="L1181" s="142"/>
      <c r="M1181" s="142" t="s">
        <v>1294</v>
      </c>
      <c r="Z1181"/>
    </row>
    <row r="1182" spans="1:26" x14ac:dyDescent="0.2">
      <c r="A1182" s="142" t="str">
        <f t="shared" si="20"/>
        <v>貨1CR</v>
      </c>
      <c r="B1182" s="142" t="s">
        <v>975</v>
      </c>
      <c r="C1182" s="142" t="s">
        <v>974</v>
      </c>
      <c r="D1182" s="142" t="s">
        <v>740</v>
      </c>
      <c r="E1182" s="142" t="s">
        <v>801</v>
      </c>
      <c r="F1182" s="142"/>
      <c r="G1182" s="142"/>
      <c r="H1182" s="142"/>
      <c r="I1182" s="142" t="s">
        <v>772</v>
      </c>
      <c r="J1182" s="142" t="s">
        <v>971</v>
      </c>
      <c r="K1182" s="142"/>
      <c r="L1182" s="142"/>
      <c r="M1182" s="142" t="s">
        <v>1294</v>
      </c>
      <c r="Z1182"/>
    </row>
    <row r="1183" spans="1:26" x14ac:dyDescent="0.2">
      <c r="A1183" s="142" t="str">
        <f t="shared" si="20"/>
        <v>貨1CTB</v>
      </c>
      <c r="B1183" s="142" t="s">
        <v>975</v>
      </c>
      <c r="C1183" s="142" t="s">
        <v>979</v>
      </c>
      <c r="D1183" s="142" t="s">
        <v>742</v>
      </c>
      <c r="E1183" s="142" t="s">
        <v>803</v>
      </c>
      <c r="F1183" s="142"/>
      <c r="G1183" s="142"/>
      <c r="H1183" s="142"/>
      <c r="I1183" s="142" t="s">
        <v>772</v>
      </c>
      <c r="J1183" s="142" t="s">
        <v>971</v>
      </c>
      <c r="K1183" s="142"/>
      <c r="L1183" s="142"/>
      <c r="M1183" s="142" t="s">
        <v>1294</v>
      </c>
      <c r="Z1183"/>
    </row>
    <row r="1184" spans="1:26" x14ac:dyDescent="0.2">
      <c r="A1184" s="142" t="str">
        <f t="shared" si="20"/>
        <v>貨4CBDG</v>
      </c>
      <c r="B1184" s="142" t="s">
        <v>952</v>
      </c>
      <c r="C1184" s="142" t="s">
        <v>953</v>
      </c>
      <c r="D1184" s="142" t="s">
        <v>156</v>
      </c>
      <c r="E1184" s="142" t="s">
        <v>224</v>
      </c>
      <c r="F1184" s="142"/>
      <c r="G1184" s="142"/>
      <c r="H1184" s="142"/>
      <c r="I1184" s="142" t="s">
        <v>772</v>
      </c>
      <c r="J1184" s="142" t="s">
        <v>959</v>
      </c>
      <c r="K1184" s="142"/>
      <c r="L1184" s="142"/>
      <c r="M1184" s="142" t="s">
        <v>1294</v>
      </c>
      <c r="Z1184"/>
    </row>
    <row r="1185" spans="1:26" x14ac:dyDescent="0.2">
      <c r="A1185" s="142" t="str">
        <f t="shared" si="20"/>
        <v>貨4CKC</v>
      </c>
      <c r="B1185" s="142" t="s">
        <v>952</v>
      </c>
      <c r="C1185" s="142" t="s">
        <v>953</v>
      </c>
      <c r="D1185" s="142" t="s">
        <v>760</v>
      </c>
      <c r="E1185" s="142" t="s">
        <v>750</v>
      </c>
      <c r="F1185" s="142"/>
      <c r="G1185" s="142"/>
      <c r="H1185" s="142"/>
      <c r="I1185" s="142" t="s">
        <v>772</v>
      </c>
      <c r="J1185" s="142" t="s">
        <v>954</v>
      </c>
      <c r="K1185" s="142"/>
      <c r="L1185" s="142"/>
      <c r="M1185" s="142" t="s">
        <v>1294</v>
      </c>
      <c r="Z1185"/>
    </row>
    <row r="1186" spans="1:26" x14ac:dyDescent="0.2">
      <c r="A1186" s="142" t="str">
        <f t="shared" si="20"/>
        <v>貨4CKK</v>
      </c>
      <c r="B1186" s="142" t="s">
        <v>952</v>
      </c>
      <c r="C1186" s="142" t="s">
        <v>953</v>
      </c>
      <c r="D1186" s="142" t="s">
        <v>755</v>
      </c>
      <c r="E1186" s="142" t="s">
        <v>846</v>
      </c>
      <c r="F1186" s="142"/>
      <c r="G1186" s="142"/>
      <c r="H1186" s="142"/>
      <c r="I1186" s="142" t="s">
        <v>772</v>
      </c>
      <c r="J1186" s="142" t="s">
        <v>954</v>
      </c>
      <c r="K1186" s="142"/>
      <c r="L1186" s="142"/>
      <c r="M1186" s="142" t="s">
        <v>1294</v>
      </c>
      <c r="Z1186"/>
    </row>
    <row r="1187" spans="1:26" x14ac:dyDescent="0.2">
      <c r="A1187" s="142" t="str">
        <f t="shared" si="20"/>
        <v>貨4CKL</v>
      </c>
      <c r="B1187" s="142" t="s">
        <v>952</v>
      </c>
      <c r="C1187" s="142" t="s">
        <v>953</v>
      </c>
      <c r="D1187" s="142" t="s">
        <v>755</v>
      </c>
      <c r="E1187" s="142" t="s">
        <v>847</v>
      </c>
      <c r="F1187" s="142"/>
      <c r="G1187" s="142"/>
      <c r="H1187" s="142"/>
      <c r="I1187" s="142" t="s">
        <v>772</v>
      </c>
      <c r="J1187" s="142" t="s">
        <v>954</v>
      </c>
      <c r="K1187" s="142"/>
      <c r="L1187" s="142"/>
      <c r="M1187" s="142" t="s">
        <v>1294</v>
      </c>
      <c r="Z1187"/>
    </row>
    <row r="1188" spans="1:26" x14ac:dyDescent="0.2">
      <c r="A1188" s="142" t="str">
        <f t="shared" si="20"/>
        <v>貨4CKR</v>
      </c>
      <c r="B1188" s="142" t="s">
        <v>957</v>
      </c>
      <c r="C1188" s="142" t="s">
        <v>956</v>
      </c>
      <c r="D1188" s="142" t="s">
        <v>756</v>
      </c>
      <c r="E1188" s="142" t="s">
        <v>852</v>
      </c>
      <c r="F1188" s="142"/>
      <c r="G1188" s="142"/>
      <c r="H1188" s="142"/>
      <c r="I1188" s="142" t="s">
        <v>772</v>
      </c>
      <c r="J1188" s="142" t="s">
        <v>954</v>
      </c>
      <c r="K1188" s="142"/>
      <c r="L1188" s="142"/>
      <c r="M1188" s="142" t="s">
        <v>1294</v>
      </c>
      <c r="Z1188"/>
    </row>
    <row r="1189" spans="1:26" x14ac:dyDescent="0.2">
      <c r="A1189" s="142" t="str">
        <f t="shared" si="20"/>
        <v>貨4CPA</v>
      </c>
      <c r="B1189" s="142" t="s">
        <v>952</v>
      </c>
      <c r="C1189" s="142" t="s">
        <v>953</v>
      </c>
      <c r="D1189" s="142" t="s">
        <v>756</v>
      </c>
      <c r="E1189" s="142" t="s">
        <v>861</v>
      </c>
      <c r="F1189" s="142"/>
      <c r="G1189" s="142"/>
      <c r="H1189" s="142"/>
      <c r="I1189" s="142" t="s">
        <v>772</v>
      </c>
      <c r="J1189" s="142" t="s">
        <v>954</v>
      </c>
      <c r="K1189" s="142"/>
      <c r="L1189" s="142"/>
      <c r="M1189" s="142" t="s">
        <v>1294</v>
      </c>
      <c r="Z1189"/>
    </row>
    <row r="1190" spans="1:26" x14ac:dyDescent="0.2">
      <c r="A1190" s="142" t="str">
        <f t="shared" si="20"/>
        <v>貨4CPB</v>
      </c>
      <c r="B1190" s="142" t="s">
        <v>955</v>
      </c>
      <c r="C1190" s="142" t="s">
        <v>956</v>
      </c>
      <c r="D1190" s="142" t="s">
        <v>756</v>
      </c>
      <c r="E1190" s="142" t="s">
        <v>862</v>
      </c>
      <c r="F1190" s="142"/>
      <c r="G1190" s="142"/>
      <c r="H1190" s="142"/>
      <c r="I1190" s="142" t="s">
        <v>772</v>
      </c>
      <c r="J1190" s="142" t="s">
        <v>954</v>
      </c>
      <c r="K1190" s="142"/>
      <c r="L1190" s="142"/>
      <c r="M1190" s="142" t="s">
        <v>1294</v>
      </c>
      <c r="Z1190"/>
    </row>
    <row r="1191" spans="1:26" x14ac:dyDescent="0.2">
      <c r="A1191" s="142" t="str">
        <f t="shared" si="20"/>
        <v>貨4CPDG</v>
      </c>
      <c r="B1191" s="142" t="s">
        <v>958</v>
      </c>
      <c r="C1191" s="142" t="s">
        <v>953</v>
      </c>
      <c r="D1191" s="142" t="s">
        <v>156</v>
      </c>
      <c r="E1191" s="142" t="s">
        <v>79</v>
      </c>
      <c r="F1191" s="142"/>
      <c r="G1191" s="142"/>
      <c r="H1191" s="142"/>
      <c r="I1191" s="142" t="s">
        <v>772</v>
      </c>
      <c r="J1191" s="142" t="s">
        <v>954</v>
      </c>
      <c r="K1191" s="142"/>
      <c r="L1191" s="142"/>
      <c r="M1191" s="142" t="s">
        <v>1294</v>
      </c>
      <c r="Z1191"/>
    </row>
    <row r="1192" spans="1:26" x14ac:dyDescent="0.2">
      <c r="A1192" s="149" t="str">
        <f t="shared" si="20"/>
        <v>貨4CQPG</v>
      </c>
      <c r="B1192" s="150" t="s">
        <v>1551</v>
      </c>
      <c r="C1192" s="149" t="s">
        <v>1552</v>
      </c>
      <c r="D1192" s="149" t="s">
        <v>394</v>
      </c>
      <c r="E1192" s="149" t="s">
        <v>299</v>
      </c>
      <c r="F1192" s="149"/>
      <c r="G1192" s="149"/>
      <c r="H1192" s="149"/>
      <c r="I1192" s="149" t="s">
        <v>1303</v>
      </c>
      <c r="J1192" s="149" t="s">
        <v>954</v>
      </c>
      <c r="K1192" s="149"/>
      <c r="L1192" s="149"/>
      <c r="M1192" s="149" t="s">
        <v>1296</v>
      </c>
      <c r="Z1192"/>
    </row>
    <row r="1193" spans="1:26" x14ac:dyDescent="0.2">
      <c r="A1193" s="142" t="str">
        <f t="shared" si="20"/>
        <v>貨4CSKG</v>
      </c>
      <c r="B1193" s="148" t="s">
        <v>952</v>
      </c>
      <c r="C1193" s="142" t="s">
        <v>953</v>
      </c>
      <c r="D1193" s="142" t="s">
        <v>405</v>
      </c>
      <c r="E1193" s="142" t="s">
        <v>619</v>
      </c>
      <c r="F1193" s="142"/>
      <c r="G1193" s="142"/>
      <c r="H1193" s="142"/>
      <c r="I1193" s="142" t="s">
        <v>772</v>
      </c>
      <c r="J1193" s="142" t="s">
        <v>959</v>
      </c>
      <c r="K1193" s="142"/>
      <c r="L1193" s="142"/>
      <c r="M1193" s="142" t="s">
        <v>1294</v>
      </c>
      <c r="Z1193"/>
    </row>
    <row r="1194" spans="1:26" x14ac:dyDescent="0.2">
      <c r="A1194" s="142" t="str">
        <f t="shared" si="20"/>
        <v>貨4LKG</v>
      </c>
      <c r="B1194" s="142" t="s">
        <v>964</v>
      </c>
      <c r="C1194" s="142" t="s">
        <v>967</v>
      </c>
      <c r="D1194" s="142" t="s">
        <v>193</v>
      </c>
      <c r="E1194" s="142" t="s">
        <v>843</v>
      </c>
      <c r="F1194" s="142"/>
      <c r="G1194" s="142"/>
      <c r="H1194" s="142"/>
      <c r="I1194" s="142" t="s">
        <v>962</v>
      </c>
      <c r="J1194" s="142" t="s">
        <v>966</v>
      </c>
      <c r="K1194" s="142"/>
      <c r="L1194" s="142"/>
      <c r="M1194" s="142" t="s">
        <v>1294</v>
      </c>
      <c r="Z1194"/>
    </row>
    <row r="1195" spans="1:26" x14ac:dyDescent="0.2">
      <c r="A1195" s="142" t="str">
        <f t="shared" si="20"/>
        <v>貨4LKK</v>
      </c>
      <c r="B1195" s="142" t="s">
        <v>968</v>
      </c>
      <c r="C1195" s="142" t="s">
        <v>965</v>
      </c>
      <c r="D1195" s="142" t="s">
        <v>755</v>
      </c>
      <c r="E1195" s="142" t="s">
        <v>846</v>
      </c>
      <c r="F1195" s="142"/>
      <c r="G1195" s="142"/>
      <c r="H1195" s="142"/>
      <c r="I1195" s="142" t="s">
        <v>962</v>
      </c>
      <c r="J1195" s="142" t="s">
        <v>966</v>
      </c>
      <c r="K1195" s="142"/>
      <c r="L1195" s="142"/>
      <c r="M1195" s="142" t="s">
        <v>1294</v>
      </c>
      <c r="Z1195"/>
    </row>
    <row r="1196" spans="1:26" x14ac:dyDescent="0.2">
      <c r="A1196" s="142" t="str">
        <f t="shared" si="20"/>
        <v>貨4LKR</v>
      </c>
      <c r="B1196" s="142" t="s">
        <v>968</v>
      </c>
      <c r="C1196" s="142" t="s">
        <v>965</v>
      </c>
      <c r="D1196" s="142" t="s">
        <v>756</v>
      </c>
      <c r="E1196" s="142" t="s">
        <v>852</v>
      </c>
      <c r="F1196" s="142"/>
      <c r="G1196" s="142"/>
      <c r="H1196" s="142"/>
      <c r="I1196" s="142" t="s">
        <v>962</v>
      </c>
      <c r="J1196" s="142" t="s">
        <v>966</v>
      </c>
      <c r="K1196" s="142"/>
      <c r="L1196" s="142"/>
      <c r="M1196" s="142" t="s">
        <v>1294</v>
      </c>
      <c r="Z1196"/>
    </row>
    <row r="1197" spans="1:26" x14ac:dyDescent="0.2">
      <c r="A1197" s="142" t="str">
        <f t="shared" si="20"/>
        <v>貨4LPA</v>
      </c>
      <c r="B1197" s="142" t="s">
        <v>964</v>
      </c>
      <c r="C1197" s="142" t="s">
        <v>965</v>
      </c>
      <c r="D1197" s="142" t="s">
        <v>756</v>
      </c>
      <c r="E1197" s="142" t="s">
        <v>861</v>
      </c>
      <c r="F1197" s="142"/>
      <c r="G1197" s="142"/>
      <c r="H1197" s="142"/>
      <c r="I1197" s="142" t="s">
        <v>962</v>
      </c>
      <c r="J1197" s="142" t="s">
        <v>966</v>
      </c>
      <c r="K1197" s="142"/>
      <c r="L1197" s="142"/>
      <c r="M1197" s="142" t="s">
        <v>1294</v>
      </c>
      <c r="Z1197"/>
    </row>
    <row r="1198" spans="1:26" x14ac:dyDescent="0.2">
      <c r="A1198" s="142" t="str">
        <f t="shared" si="20"/>
        <v>貨4LPB</v>
      </c>
      <c r="B1198" s="142" t="s">
        <v>964</v>
      </c>
      <c r="C1198" s="142" t="s">
        <v>965</v>
      </c>
      <c r="D1198" s="142" t="s">
        <v>756</v>
      </c>
      <c r="E1198" s="142" t="s">
        <v>862</v>
      </c>
      <c r="F1198" s="142"/>
      <c r="G1198" s="142"/>
      <c r="H1198" s="142"/>
      <c r="I1198" s="142" t="s">
        <v>962</v>
      </c>
      <c r="J1198" s="142" t="s">
        <v>966</v>
      </c>
      <c r="K1198" s="142"/>
      <c r="L1198" s="142"/>
      <c r="M1198" s="142" t="s">
        <v>1294</v>
      </c>
      <c r="Z1198"/>
    </row>
    <row r="1199" spans="1:26" x14ac:dyDescent="0.2">
      <c r="A1199" s="142" t="str">
        <f t="shared" si="20"/>
        <v>貨4ガKR</v>
      </c>
      <c r="B1199" s="142" t="s">
        <v>960</v>
      </c>
      <c r="C1199" s="142" t="s">
        <v>961</v>
      </c>
      <c r="D1199" s="142" t="s">
        <v>756</v>
      </c>
      <c r="E1199" s="142" t="s">
        <v>852</v>
      </c>
      <c r="F1199" s="142"/>
      <c r="G1199" s="142"/>
      <c r="H1199" s="142"/>
      <c r="I1199" s="142" t="s">
        <v>962</v>
      </c>
      <c r="J1199" s="142" t="s">
        <v>963</v>
      </c>
      <c r="K1199" s="142"/>
      <c r="L1199" s="142"/>
      <c r="M1199" s="142" t="s">
        <v>1294</v>
      </c>
      <c r="Z1199"/>
    </row>
    <row r="1200" spans="1:26" x14ac:dyDescent="0.2">
      <c r="A1200" s="149" t="str">
        <f t="shared" si="20"/>
        <v>乗0ガCBF</v>
      </c>
      <c r="B1200" s="150" t="s">
        <v>1304</v>
      </c>
      <c r="C1200" s="150" t="s">
        <v>1305</v>
      </c>
      <c r="D1200" s="149" t="s">
        <v>156</v>
      </c>
      <c r="E1200" s="149" t="s">
        <v>165</v>
      </c>
      <c r="F1200" s="149"/>
      <c r="G1200" s="149"/>
      <c r="H1200" s="149"/>
      <c r="I1200" s="151" t="s">
        <v>1553</v>
      </c>
      <c r="J1200" s="150" t="s">
        <v>1307</v>
      </c>
      <c r="K1200" s="149"/>
      <c r="L1200" s="149"/>
      <c r="M1200" s="149" t="s">
        <v>1296</v>
      </c>
      <c r="Z1200"/>
    </row>
    <row r="1201" spans="1:26" x14ac:dyDescent="0.2">
      <c r="A1201" s="150" t="str">
        <f t="shared" si="20"/>
        <v>貨4ガABF</v>
      </c>
      <c r="B1201" s="149" t="s">
        <v>960</v>
      </c>
      <c r="C1201" s="149" t="s">
        <v>961</v>
      </c>
      <c r="D1201" s="150" t="s">
        <v>2263</v>
      </c>
      <c r="E1201" s="150" t="s">
        <v>2264</v>
      </c>
      <c r="F1201" s="150"/>
      <c r="G1201" s="150"/>
      <c r="H1201" s="150"/>
      <c r="I1201" s="149" t="s">
        <v>962</v>
      </c>
      <c r="J1201" s="150" t="s">
        <v>983</v>
      </c>
      <c r="K1201" s="149"/>
      <c r="L1201" s="149"/>
      <c r="M1201" s="150" t="s">
        <v>2265</v>
      </c>
      <c r="W1201" s="20"/>
      <c r="Z1201"/>
    </row>
    <row r="1202" spans="1:26" x14ac:dyDescent="0.2">
      <c r="A1202" s="150" t="str">
        <f t="shared" si="20"/>
        <v>貨4ガDBF</v>
      </c>
      <c r="B1202" s="149" t="s">
        <v>960</v>
      </c>
      <c r="C1202" s="149" t="s">
        <v>961</v>
      </c>
      <c r="D1202" s="150" t="s">
        <v>2263</v>
      </c>
      <c r="E1202" s="150" t="s">
        <v>2266</v>
      </c>
      <c r="F1202" s="150"/>
      <c r="G1202" s="150"/>
      <c r="H1202" s="150"/>
      <c r="I1202" s="150" t="s">
        <v>2267</v>
      </c>
      <c r="J1202" s="150" t="s">
        <v>983</v>
      </c>
      <c r="K1202" s="149"/>
      <c r="L1202" s="149"/>
      <c r="M1202" s="150" t="s">
        <v>2265</v>
      </c>
      <c r="W1202" s="20"/>
      <c r="Z1202"/>
    </row>
    <row r="1203" spans="1:26" x14ac:dyDescent="0.2">
      <c r="A1203" s="186" t="s">
        <v>2135</v>
      </c>
      <c r="B1203" s="186" t="s">
        <v>2136</v>
      </c>
      <c r="C1203" s="186" t="s">
        <v>2137</v>
      </c>
      <c r="D1203" s="186" t="s">
        <v>156</v>
      </c>
      <c r="E1203" s="186" t="s">
        <v>358</v>
      </c>
      <c r="F1203" s="186"/>
      <c r="G1203" s="186"/>
      <c r="H1203" s="186"/>
      <c r="I1203" s="186" t="s">
        <v>998</v>
      </c>
      <c r="J1203" s="186" t="s">
        <v>2138</v>
      </c>
      <c r="K1203" s="186"/>
      <c r="L1203" s="186"/>
      <c r="M1203" s="187" t="s">
        <v>2139</v>
      </c>
      <c r="Z1203"/>
    </row>
    <row r="1204" spans="1:26" ht="15" customHeight="1" x14ac:dyDescent="0.2">
      <c r="A1204" s="186" t="str">
        <f t="shared" ref="A1204" si="21">CONCATENATE(C1204,E1204)</f>
        <v>乗0ガGE</v>
      </c>
      <c r="B1204" s="187" t="s">
        <v>2140</v>
      </c>
      <c r="C1204" s="187" t="s">
        <v>1305</v>
      </c>
      <c r="D1204" s="186" t="s">
        <v>172</v>
      </c>
      <c r="E1204" s="186" t="s">
        <v>777</v>
      </c>
      <c r="F1204" s="186"/>
      <c r="G1204" s="186"/>
      <c r="H1204" s="186"/>
      <c r="I1204" s="188" t="s">
        <v>962</v>
      </c>
      <c r="J1204" s="187" t="s">
        <v>1307</v>
      </c>
      <c r="K1204" s="186"/>
      <c r="L1204" s="186"/>
      <c r="M1204" s="187" t="s">
        <v>2139</v>
      </c>
      <c r="Z1204"/>
    </row>
    <row r="1205" spans="1:26" ht="15" customHeight="1" x14ac:dyDescent="0.2">
      <c r="A1205" s="186" t="s">
        <v>2141</v>
      </c>
      <c r="B1205" s="187" t="s">
        <v>2142</v>
      </c>
      <c r="C1205" s="187" t="s">
        <v>2143</v>
      </c>
      <c r="D1205" s="187" t="s">
        <v>405</v>
      </c>
      <c r="E1205" s="187" t="s">
        <v>322</v>
      </c>
      <c r="F1205" s="186"/>
      <c r="G1205" s="186"/>
      <c r="H1205" s="186"/>
      <c r="I1205" s="188" t="s">
        <v>767</v>
      </c>
      <c r="J1205" s="187" t="s">
        <v>2144</v>
      </c>
      <c r="K1205" s="186"/>
      <c r="L1205" s="186"/>
      <c r="M1205" s="187" t="s">
        <v>2139</v>
      </c>
      <c r="Z1205"/>
    </row>
    <row r="1206" spans="1:26" ht="15" customHeight="1" x14ac:dyDescent="0.2">
      <c r="A1206" s="234" t="str">
        <f t="shared" ref="A1206:A1207" si="22">CONCATENATE(C1206,E1206)</f>
        <v>貨2ガDBE</v>
      </c>
      <c r="B1206" s="235" t="s">
        <v>2268</v>
      </c>
      <c r="C1206" s="235" t="s">
        <v>162</v>
      </c>
      <c r="D1206" s="234" t="s">
        <v>156</v>
      </c>
      <c r="E1206" s="234" t="s">
        <v>161</v>
      </c>
      <c r="F1206" s="234"/>
      <c r="G1206" s="234"/>
      <c r="H1206" s="234"/>
      <c r="I1206" s="236" t="s">
        <v>992</v>
      </c>
      <c r="J1206" s="234" t="s">
        <v>1004</v>
      </c>
      <c r="K1206" s="234"/>
      <c r="L1206" s="234"/>
      <c r="M1206" s="235" t="s">
        <v>2269</v>
      </c>
      <c r="W1206" s="20"/>
      <c r="Z1206"/>
    </row>
    <row r="1207" spans="1:26" ht="15" customHeight="1" x14ac:dyDescent="0.2">
      <c r="A1207" s="234" t="str">
        <f t="shared" si="22"/>
        <v>貨1ガ5BF</v>
      </c>
      <c r="B1207" s="235" t="s">
        <v>177</v>
      </c>
      <c r="C1207" s="235" t="s">
        <v>157</v>
      </c>
      <c r="D1207" s="235" t="s">
        <v>1016</v>
      </c>
      <c r="E1207" s="235" t="s">
        <v>1045</v>
      </c>
      <c r="F1207" s="235"/>
      <c r="G1207" s="234"/>
      <c r="H1207" s="234"/>
      <c r="I1207" s="236" t="s">
        <v>992</v>
      </c>
      <c r="J1207" s="235"/>
      <c r="K1207" s="234"/>
      <c r="L1207" s="234"/>
      <c r="M1207" s="235" t="s">
        <v>2269</v>
      </c>
      <c r="W1207" s="20"/>
      <c r="Z1207"/>
    </row>
    <row r="1208" spans="1:26" x14ac:dyDescent="0.2">
      <c r="A1208" s="235" t="s">
        <v>2270</v>
      </c>
      <c r="B1208" s="234" t="s">
        <v>380</v>
      </c>
      <c r="C1208" s="235" t="s">
        <v>2271</v>
      </c>
      <c r="D1208" s="235" t="s">
        <v>2272</v>
      </c>
      <c r="E1208" s="234" t="s">
        <v>632</v>
      </c>
      <c r="F1208" s="234"/>
      <c r="G1208" s="234"/>
      <c r="H1208" s="234"/>
      <c r="I1208" s="236" t="s">
        <v>767</v>
      </c>
      <c r="J1208" s="234"/>
      <c r="K1208" s="234"/>
      <c r="L1208" s="234"/>
      <c r="M1208" s="235" t="s">
        <v>2139</v>
      </c>
      <c r="W1208" s="20"/>
      <c r="Z1208"/>
    </row>
    <row r="1209" spans="1:26" x14ac:dyDescent="0.2">
      <c r="A1209" s="234" t="s">
        <v>2135</v>
      </c>
      <c r="B1209" s="234" t="s">
        <v>2136</v>
      </c>
      <c r="C1209" s="234" t="s">
        <v>2137</v>
      </c>
      <c r="D1209" s="234" t="s">
        <v>156</v>
      </c>
      <c r="E1209" s="234" t="s">
        <v>358</v>
      </c>
      <c r="F1209" s="234"/>
      <c r="G1209" s="234"/>
      <c r="H1209" s="234"/>
      <c r="I1209" s="234" t="s">
        <v>998</v>
      </c>
      <c r="J1209" s="234" t="s">
        <v>2138</v>
      </c>
      <c r="K1209" s="234"/>
      <c r="L1209" s="234"/>
      <c r="M1209" s="234" t="s">
        <v>2139</v>
      </c>
      <c r="W1209" s="20"/>
      <c r="Z1209"/>
    </row>
    <row r="1210" spans="1:26" x14ac:dyDescent="0.2">
      <c r="A1210" s="234" t="s">
        <v>2277</v>
      </c>
      <c r="B1210" s="234" t="s">
        <v>2140</v>
      </c>
      <c r="C1210" s="234" t="s">
        <v>1305</v>
      </c>
      <c r="D1210" s="234" t="s">
        <v>172</v>
      </c>
      <c r="E1210" s="234" t="s">
        <v>777</v>
      </c>
      <c r="F1210" s="234"/>
      <c r="G1210" s="234"/>
      <c r="H1210" s="234"/>
      <c r="I1210" s="234" t="s">
        <v>962</v>
      </c>
      <c r="J1210" s="234" t="s">
        <v>1307</v>
      </c>
      <c r="K1210" s="234"/>
      <c r="L1210" s="234"/>
      <c r="M1210" s="234" t="s">
        <v>2139</v>
      </c>
      <c r="W1210" s="20"/>
      <c r="Z1210"/>
    </row>
    <row r="1211" spans="1:26" x14ac:dyDescent="0.2">
      <c r="A1211" s="234" t="s">
        <v>2273</v>
      </c>
      <c r="B1211" s="235" t="s">
        <v>2274</v>
      </c>
      <c r="C1211" s="234" t="s">
        <v>2275</v>
      </c>
      <c r="D1211" s="234" t="s">
        <v>1153</v>
      </c>
      <c r="E1211" s="234" t="s">
        <v>1159</v>
      </c>
      <c r="F1211" s="234"/>
      <c r="G1211" s="234"/>
      <c r="H1211" s="234"/>
      <c r="I1211" s="234" t="s">
        <v>767</v>
      </c>
      <c r="J1211" s="234" t="s">
        <v>2144</v>
      </c>
      <c r="K1211" s="234"/>
      <c r="L1211" s="234"/>
      <c r="M1211" s="235" t="s">
        <v>2276</v>
      </c>
      <c r="W1211" s="20"/>
      <c r="Z1211"/>
    </row>
    <row r="1212" spans="1:26" x14ac:dyDescent="0.2">
      <c r="A1212" s="272" t="s">
        <v>2284</v>
      </c>
      <c r="B1212" s="272" t="s">
        <v>2285</v>
      </c>
      <c r="C1212" s="272" t="s">
        <v>2286</v>
      </c>
      <c r="D1212" s="272" t="s">
        <v>156</v>
      </c>
      <c r="E1212" s="272" t="s">
        <v>357</v>
      </c>
      <c r="F1212" s="272"/>
      <c r="G1212" s="272"/>
      <c r="H1212" s="272"/>
      <c r="I1212" s="272" t="s">
        <v>987</v>
      </c>
      <c r="J1212" s="272" t="s">
        <v>1004</v>
      </c>
      <c r="K1212" s="272"/>
      <c r="L1212" s="272"/>
      <c r="M1212" s="272" t="s">
        <v>2287</v>
      </c>
      <c r="W1212" s="20"/>
      <c r="Z1212"/>
    </row>
    <row r="1213" spans="1:26" x14ac:dyDescent="0.2">
      <c r="A1213" s="272" t="s">
        <v>2288</v>
      </c>
      <c r="B1213" s="272" t="s">
        <v>362</v>
      </c>
      <c r="C1213" s="272" t="s">
        <v>361</v>
      </c>
      <c r="D1213" s="273" t="s">
        <v>1200</v>
      </c>
      <c r="E1213" s="273" t="s">
        <v>2289</v>
      </c>
      <c r="F1213" s="272"/>
      <c r="G1213" s="272"/>
      <c r="H1213" s="272"/>
      <c r="I1213" s="274" t="s">
        <v>962</v>
      </c>
      <c r="J1213" s="272"/>
      <c r="K1213" s="272"/>
      <c r="L1213" s="272"/>
      <c r="M1213" s="272" t="s">
        <v>2287</v>
      </c>
      <c r="W1213" s="20"/>
      <c r="Z1213"/>
    </row>
    <row r="1214" spans="1:26" x14ac:dyDescent="0.2">
      <c r="A1214" s="272" t="s">
        <v>2290</v>
      </c>
      <c r="B1214" s="272" t="s">
        <v>362</v>
      </c>
      <c r="C1214" s="272" t="s">
        <v>131</v>
      </c>
      <c r="D1214" s="273" t="s">
        <v>1200</v>
      </c>
      <c r="E1214" s="272" t="s">
        <v>2289</v>
      </c>
      <c r="F1214" s="272"/>
      <c r="G1214" s="272"/>
      <c r="H1214" s="272"/>
      <c r="I1214" s="274" t="s">
        <v>962</v>
      </c>
      <c r="J1214" s="272"/>
      <c r="K1214" s="272"/>
      <c r="L1214" s="272"/>
      <c r="M1214" s="272" t="s">
        <v>2287</v>
      </c>
      <c r="W1214" s="20"/>
      <c r="Z1214"/>
    </row>
    <row r="1215" spans="1:26" x14ac:dyDescent="0.2">
      <c r="A1215" s="272" t="s">
        <v>2292</v>
      </c>
      <c r="B1215" s="272" t="s">
        <v>2293</v>
      </c>
      <c r="C1215" s="272" t="s">
        <v>2294</v>
      </c>
      <c r="D1215" s="272" t="s">
        <v>1153</v>
      </c>
      <c r="E1215" s="272" t="s">
        <v>1158</v>
      </c>
      <c r="F1215" s="272"/>
      <c r="G1215" s="272"/>
      <c r="H1215" s="272"/>
      <c r="I1215" s="272" t="s">
        <v>2295</v>
      </c>
      <c r="J1215" s="272" t="s">
        <v>2296</v>
      </c>
      <c r="K1215" s="272"/>
      <c r="L1215" s="272"/>
      <c r="M1215" s="272" t="s">
        <v>2297</v>
      </c>
      <c r="W1215" s="20"/>
      <c r="Z1215"/>
    </row>
    <row r="1216" spans="1:26" x14ac:dyDescent="0.2">
      <c r="A1216" s="273" t="s">
        <v>2298</v>
      </c>
      <c r="B1216" s="273" t="s">
        <v>2299</v>
      </c>
      <c r="C1216" s="273" t="s">
        <v>162</v>
      </c>
      <c r="D1216" s="273" t="s">
        <v>1200</v>
      </c>
      <c r="E1216" s="273" t="s">
        <v>1014</v>
      </c>
      <c r="F1216" s="272"/>
      <c r="G1216" s="272"/>
      <c r="H1216" s="272"/>
      <c r="I1216" s="274" t="s">
        <v>962</v>
      </c>
      <c r="J1216" s="272"/>
      <c r="K1216" s="272"/>
      <c r="L1216" s="272"/>
      <c r="M1216" s="272" t="s">
        <v>2287</v>
      </c>
      <c r="W1216" s="20"/>
      <c r="Z1216"/>
    </row>
    <row r="1217" spans="1:28" x14ac:dyDescent="0.2">
      <c r="A1217" s="275" t="s">
        <v>2292</v>
      </c>
      <c r="B1217" s="275" t="s">
        <v>2293</v>
      </c>
      <c r="C1217" s="275" t="s">
        <v>2294</v>
      </c>
      <c r="D1217" s="275" t="s">
        <v>1153</v>
      </c>
      <c r="E1217" s="275" t="s">
        <v>1158</v>
      </c>
      <c r="F1217" s="275"/>
      <c r="G1217" s="275"/>
      <c r="H1217" s="275"/>
      <c r="I1217" s="275" t="s">
        <v>2295</v>
      </c>
      <c r="J1217" s="275" t="s">
        <v>2296</v>
      </c>
      <c r="K1217" s="275"/>
      <c r="L1217" s="275"/>
      <c r="M1217" s="275" t="s">
        <v>2297</v>
      </c>
      <c r="W1217" s="20"/>
      <c r="Z1217"/>
    </row>
    <row r="1218" spans="1:28" x14ac:dyDescent="0.2">
      <c r="A1218" s="275" t="s">
        <v>2516</v>
      </c>
      <c r="B1218" s="275" t="s">
        <v>1304</v>
      </c>
      <c r="C1218" s="275" t="s">
        <v>1305</v>
      </c>
      <c r="D1218" s="275" t="s">
        <v>1013</v>
      </c>
      <c r="E1218" s="275" t="s">
        <v>1037</v>
      </c>
      <c r="F1218" s="275"/>
      <c r="G1218" s="275"/>
      <c r="H1218" s="275"/>
      <c r="I1218" s="275" t="s">
        <v>962</v>
      </c>
      <c r="J1218" s="275"/>
      <c r="K1218" s="275"/>
      <c r="L1218" s="275"/>
      <c r="M1218" s="275" t="s">
        <v>2297</v>
      </c>
      <c r="W1218" s="20"/>
      <c r="AB1218" s="333"/>
    </row>
    <row r="1219" spans="1:28" x14ac:dyDescent="0.2">
      <c r="A1219" s="334" t="s">
        <v>2517</v>
      </c>
      <c r="B1219" s="334" t="s">
        <v>2518</v>
      </c>
      <c r="C1219" s="334" t="s">
        <v>2519</v>
      </c>
      <c r="D1219" s="334" t="s">
        <v>2520</v>
      </c>
      <c r="E1219" s="334" t="s">
        <v>276</v>
      </c>
      <c r="F1219" s="334"/>
      <c r="G1219" s="334"/>
      <c r="H1219" s="334"/>
      <c r="I1219" s="334" t="s">
        <v>331</v>
      </c>
      <c r="J1219" s="334"/>
      <c r="K1219" s="334"/>
      <c r="L1219" s="334"/>
      <c r="M1219" s="334" t="s">
        <v>2521</v>
      </c>
      <c r="N1219" s="334"/>
      <c r="W1219" s="20"/>
      <c r="AB1219" s="333"/>
    </row>
    <row r="1220" spans="1:28" x14ac:dyDescent="0.2">
      <c r="A1220" s="337" t="s">
        <v>2528</v>
      </c>
      <c r="B1220" s="337" t="s">
        <v>930</v>
      </c>
      <c r="C1220" s="337" t="s">
        <v>2528</v>
      </c>
      <c r="D1220" s="337"/>
      <c r="E1220" s="337"/>
      <c r="F1220" s="337"/>
      <c r="G1220" s="337"/>
      <c r="H1220" s="337"/>
      <c r="I1220" s="337"/>
      <c r="J1220" s="337" t="s">
        <v>2529</v>
      </c>
      <c r="K1220" s="337"/>
      <c r="L1220" s="337"/>
      <c r="M1220" s="337" t="s">
        <v>2530</v>
      </c>
    </row>
    <row r="1221" spans="1:28" x14ac:dyDescent="0.2">
      <c r="A1221" s="337" t="s">
        <v>2531</v>
      </c>
      <c r="B1221" s="337" t="s">
        <v>952</v>
      </c>
      <c r="C1221" s="337" t="s">
        <v>2532</v>
      </c>
      <c r="D1221" s="337" t="s">
        <v>2533</v>
      </c>
      <c r="E1221" s="337" t="s">
        <v>2534</v>
      </c>
      <c r="F1221" s="337"/>
      <c r="G1221" s="337"/>
      <c r="H1221" s="337"/>
      <c r="I1221" s="337" t="s">
        <v>625</v>
      </c>
      <c r="J1221" s="337" t="s">
        <v>959</v>
      </c>
      <c r="K1221" s="337"/>
      <c r="L1221" s="337"/>
      <c r="M1221" s="337" t="s">
        <v>2530</v>
      </c>
    </row>
    <row r="1222" spans="1:28" x14ac:dyDescent="0.2">
      <c r="A1222" s="337" t="s">
        <v>2535</v>
      </c>
      <c r="B1222" s="337" t="s">
        <v>380</v>
      </c>
      <c r="C1222" s="337" t="s">
        <v>2536</v>
      </c>
      <c r="D1222" s="337" t="s">
        <v>2537</v>
      </c>
      <c r="E1222" s="337" t="s">
        <v>632</v>
      </c>
      <c r="F1222" s="337"/>
      <c r="G1222" s="337"/>
      <c r="H1222" s="337"/>
      <c r="I1222" s="337" t="s">
        <v>767</v>
      </c>
      <c r="J1222" s="337"/>
      <c r="K1222" s="337"/>
      <c r="L1222" s="337"/>
      <c r="M1222" s="337" t="s">
        <v>2530</v>
      </c>
    </row>
    <row r="1223" spans="1:28" x14ac:dyDescent="0.2">
      <c r="A1223" s="337" t="s">
        <v>2538</v>
      </c>
      <c r="B1223" s="337" t="s">
        <v>380</v>
      </c>
      <c r="C1223" s="337" t="s">
        <v>2539</v>
      </c>
      <c r="D1223" s="337" t="s">
        <v>2537</v>
      </c>
      <c r="E1223" s="337" t="s">
        <v>632</v>
      </c>
      <c r="F1223" s="337"/>
      <c r="G1223" s="337"/>
      <c r="H1223" s="337"/>
      <c r="I1223" s="337" t="s">
        <v>767</v>
      </c>
      <c r="J1223" s="337"/>
      <c r="K1223" s="337"/>
      <c r="L1223" s="337"/>
      <c r="M1223" s="337" t="s">
        <v>2530</v>
      </c>
    </row>
    <row r="1224" spans="1:28" x14ac:dyDescent="0.2">
      <c r="A1224" s="337" t="s">
        <v>2540</v>
      </c>
      <c r="B1224" s="337" t="s">
        <v>380</v>
      </c>
      <c r="C1224" s="337" t="s">
        <v>2275</v>
      </c>
      <c r="D1224" s="337" t="s">
        <v>2537</v>
      </c>
      <c r="E1224" s="337" t="s">
        <v>632</v>
      </c>
      <c r="F1224" s="337"/>
      <c r="G1224" s="337"/>
      <c r="H1224" s="337"/>
      <c r="I1224" s="337" t="s">
        <v>767</v>
      </c>
      <c r="J1224" s="337"/>
      <c r="K1224" s="337"/>
      <c r="L1224" s="337"/>
      <c r="M1224" s="337" t="s">
        <v>2530</v>
      </c>
    </row>
    <row r="1225" spans="1:28" x14ac:dyDescent="0.2">
      <c r="A1225" s="337" t="s">
        <v>2541</v>
      </c>
      <c r="B1225" s="337" t="s">
        <v>2542</v>
      </c>
      <c r="C1225" s="337" t="s">
        <v>220</v>
      </c>
      <c r="D1225" s="337"/>
      <c r="E1225" s="337" t="s">
        <v>2543</v>
      </c>
      <c r="F1225" s="337"/>
      <c r="G1225" s="337"/>
      <c r="H1225" s="337"/>
      <c r="I1225" s="337" t="s">
        <v>1076</v>
      </c>
      <c r="J1225" s="337"/>
      <c r="K1225" s="337"/>
      <c r="L1225" s="337"/>
      <c r="M1225" s="337" t="s">
        <v>2530</v>
      </c>
    </row>
    <row r="1226" spans="1:28" x14ac:dyDescent="0.2">
      <c r="A1226" s="337" t="s">
        <v>2544</v>
      </c>
      <c r="B1226" s="337" t="s">
        <v>2542</v>
      </c>
      <c r="C1226" s="337" t="s">
        <v>220</v>
      </c>
      <c r="D1226" s="337"/>
      <c r="E1226" s="337" t="s">
        <v>2545</v>
      </c>
      <c r="F1226" s="337"/>
      <c r="G1226" s="337"/>
      <c r="H1226" s="337"/>
      <c r="I1226" s="337" t="s">
        <v>1076</v>
      </c>
      <c r="J1226" s="337"/>
      <c r="K1226" s="337"/>
      <c r="L1226" s="337"/>
      <c r="M1226" s="337" t="s">
        <v>2530</v>
      </c>
    </row>
    <row r="1227" spans="1:28" x14ac:dyDescent="0.2">
      <c r="A1227" s="337" t="s">
        <v>2546</v>
      </c>
      <c r="B1227" s="337" t="s">
        <v>2542</v>
      </c>
      <c r="C1227" s="337" t="s">
        <v>220</v>
      </c>
      <c r="D1227" s="337"/>
      <c r="E1227" s="337" t="s">
        <v>2545</v>
      </c>
      <c r="F1227" s="337"/>
      <c r="G1227" s="337"/>
      <c r="H1227" s="337"/>
      <c r="I1227" s="337" t="s">
        <v>1076</v>
      </c>
      <c r="J1227" s="337"/>
      <c r="K1227" s="337"/>
      <c r="L1227" s="337"/>
      <c r="M1227" s="337" t="s">
        <v>2530</v>
      </c>
    </row>
    <row r="1228" spans="1:28" x14ac:dyDescent="0.2">
      <c r="A1228" s="337" t="s">
        <v>2547</v>
      </c>
      <c r="B1228" s="337" t="s">
        <v>380</v>
      </c>
      <c r="C1228" s="337" t="s">
        <v>2528</v>
      </c>
      <c r="D1228" s="337"/>
      <c r="E1228" s="338" t="s">
        <v>2548</v>
      </c>
      <c r="F1228" s="337"/>
      <c r="G1228" s="337"/>
      <c r="H1228" s="337"/>
      <c r="I1228" s="337" t="s">
        <v>767</v>
      </c>
      <c r="J1228" s="337" t="s">
        <v>2549</v>
      </c>
      <c r="K1228" s="337"/>
      <c r="L1228" s="337"/>
      <c r="M1228" s="337" t="s">
        <v>2530</v>
      </c>
    </row>
    <row r="1229" spans="1:28" x14ac:dyDescent="0.2">
      <c r="A1229" s="337" t="s">
        <v>2550</v>
      </c>
      <c r="B1229" s="337" t="s">
        <v>2140</v>
      </c>
      <c r="C1229" s="337" t="s">
        <v>2551</v>
      </c>
      <c r="D1229" s="337"/>
      <c r="E1229" s="337" t="s">
        <v>276</v>
      </c>
      <c r="F1229" s="337"/>
      <c r="G1229" s="337"/>
      <c r="H1229" s="337"/>
      <c r="I1229" s="337" t="s">
        <v>331</v>
      </c>
      <c r="J1229" s="337"/>
      <c r="K1229" s="337"/>
      <c r="L1229" s="337"/>
      <c r="M1229" s="337" t="s">
        <v>2530</v>
      </c>
    </row>
    <row r="1230" spans="1:28" x14ac:dyDescent="0.2">
      <c r="A1230" s="337" t="s">
        <v>2552</v>
      </c>
      <c r="B1230" s="337" t="s">
        <v>2285</v>
      </c>
      <c r="C1230" s="337" t="s">
        <v>2286</v>
      </c>
      <c r="D1230" s="337" t="s">
        <v>156</v>
      </c>
      <c r="E1230" s="337" t="s">
        <v>357</v>
      </c>
      <c r="F1230" s="337"/>
      <c r="G1230" s="337"/>
      <c r="H1230" s="337"/>
      <c r="I1230" s="337" t="s">
        <v>987</v>
      </c>
      <c r="J1230" s="337" t="s">
        <v>1004</v>
      </c>
      <c r="K1230" s="337"/>
      <c r="L1230" s="337"/>
      <c r="M1230" s="337" t="s">
        <v>2553</v>
      </c>
    </row>
    <row r="1231" spans="1:28" x14ac:dyDescent="0.2">
      <c r="A1231" s="337" t="s">
        <v>2554</v>
      </c>
      <c r="B1231" s="337" t="s">
        <v>2293</v>
      </c>
      <c r="C1231" s="337" t="s">
        <v>2294</v>
      </c>
      <c r="D1231" s="337"/>
      <c r="E1231" s="337" t="s">
        <v>632</v>
      </c>
      <c r="F1231" s="337">
        <v>0</v>
      </c>
      <c r="G1231" s="337">
        <v>0</v>
      </c>
      <c r="H1231" s="337">
        <v>0</v>
      </c>
      <c r="I1231" s="337" t="s">
        <v>2295</v>
      </c>
      <c r="J1231" s="337" t="s">
        <v>2555</v>
      </c>
      <c r="K1231" s="337"/>
      <c r="L1231" s="337"/>
      <c r="M1231" s="337" t="s">
        <v>2553</v>
      </c>
    </row>
    <row r="1232" spans="1:28" x14ac:dyDescent="0.2">
      <c r="A1232" s="337" t="s">
        <v>2556</v>
      </c>
      <c r="B1232" s="337" t="s">
        <v>362</v>
      </c>
      <c r="C1232" s="337" t="s">
        <v>361</v>
      </c>
      <c r="D1232" s="338" t="s">
        <v>1013</v>
      </c>
      <c r="E1232" s="338" t="s">
        <v>2557</v>
      </c>
      <c r="F1232" s="337"/>
      <c r="G1232" s="337"/>
      <c r="H1232" s="337"/>
      <c r="I1232" s="339" t="s">
        <v>998</v>
      </c>
      <c r="J1232" s="337"/>
      <c r="K1232" s="337"/>
      <c r="L1232" s="337"/>
      <c r="M1232" s="337" t="s">
        <v>2553</v>
      </c>
    </row>
    <row r="1233" spans="1:13" x14ac:dyDescent="0.2">
      <c r="A1233" s="337" t="s">
        <v>2558</v>
      </c>
      <c r="B1233" s="337" t="s">
        <v>362</v>
      </c>
      <c r="C1233" s="337" t="s">
        <v>361</v>
      </c>
      <c r="D1233" s="337" t="s">
        <v>1013</v>
      </c>
      <c r="E1233" s="337" t="s">
        <v>2559</v>
      </c>
      <c r="F1233" s="337"/>
      <c r="G1233" s="337"/>
      <c r="H1233" s="337"/>
      <c r="I1233" s="337" t="s">
        <v>998</v>
      </c>
      <c r="J1233" s="337"/>
      <c r="K1233" s="337"/>
      <c r="L1233" s="337"/>
      <c r="M1233" s="337" t="s">
        <v>2553</v>
      </c>
    </row>
  </sheetData>
  <sheetProtection algorithmName="SHA-512" hashValue="UDkt6WRKC5NEBgCl7uUFEnCBUyb2aGOjIR561LH1cUsjiZLn++0wvKmW1126w+oXgP1Cljjpv1GSbwnTgwhgTA==" saltValue="FiZtdx8qj3j1EvFwANlfTg==" spinCount="100000" sheet="1" autoFilter="0"/>
  <autoFilter ref="T3:Z1136" xr:uid="{00000000-0009-0000-0000-000007000000}"/>
  <mergeCells count="13">
    <mergeCell ref="T2:Z2"/>
    <mergeCell ref="Y560:Y561"/>
    <mergeCell ref="Y562:Y563"/>
    <mergeCell ref="Y564:Y565"/>
    <mergeCell ref="Y554:Y555"/>
    <mergeCell ref="Y532:Y533"/>
    <mergeCell ref="Y556:Y557"/>
    <mergeCell ref="Y558:Y559"/>
    <mergeCell ref="Y534:Y535"/>
    <mergeCell ref="Y536:Y537"/>
    <mergeCell ref="Y538:Y539"/>
    <mergeCell ref="Y540:Y541"/>
    <mergeCell ref="Y542:Y543"/>
  </mergeCells>
  <phoneticPr fontId="4"/>
  <printOptions horizontalCentered="1"/>
  <pageMargins left="0.23622047244094491" right="0.31496062992125984" top="0.3" bottom="0.23622047244094491" header="0.15748031496062992" footer="0.15748031496062992"/>
  <pageSetup paperSize="9" orientation="portrait" r:id="rId1"/>
  <headerFooter alignWithMargins="0"/>
  <rowBreaks count="1" manualBreakCount="1">
    <brk id="56" max="2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zoomScaleNormal="100" workbookViewId="0">
      <selection activeCell="B17" sqref="B17"/>
    </sheetView>
  </sheetViews>
  <sheetFormatPr defaultRowHeight="13.2" x14ac:dyDescent="0.2"/>
  <cols>
    <col min="1" max="1" width="3.77734375" customWidth="1"/>
    <col min="2" max="2" width="38" customWidth="1"/>
    <col min="3" max="3" width="4.44140625" customWidth="1"/>
    <col min="4" max="4" width="4.33203125" customWidth="1"/>
    <col min="5" max="5" width="38" customWidth="1"/>
  </cols>
  <sheetData>
    <row r="1" spans="1:5" ht="12" customHeight="1" x14ac:dyDescent="0.2">
      <c r="E1" s="152"/>
    </row>
    <row r="2" spans="1:5" s="90" customFormat="1" ht="18" customHeight="1" x14ac:dyDescent="0.2">
      <c r="A2" s="835" t="s">
        <v>1555</v>
      </c>
      <c r="B2" s="835"/>
      <c r="C2" s="835"/>
      <c r="D2" s="835"/>
      <c r="E2" s="835"/>
    </row>
    <row r="3" spans="1:5" ht="12" customHeight="1" thickBot="1" x14ac:dyDescent="0.25"/>
    <row r="4" spans="1:5" s="1" customFormat="1" ht="15" customHeight="1" x14ac:dyDescent="0.15">
      <c r="A4" s="60">
        <v>1</v>
      </c>
      <c r="B4" s="153" t="s">
        <v>1556</v>
      </c>
      <c r="D4" s="60">
        <v>51</v>
      </c>
      <c r="E4" s="153" t="s">
        <v>1557</v>
      </c>
    </row>
    <row r="5" spans="1:5" s="1" customFormat="1" ht="15" customHeight="1" x14ac:dyDescent="0.15">
      <c r="A5" s="61">
        <v>2</v>
      </c>
      <c r="B5" s="154" t="s">
        <v>1558</v>
      </c>
      <c r="D5" s="61">
        <v>52</v>
      </c>
      <c r="E5" s="154" t="s">
        <v>1559</v>
      </c>
    </row>
    <row r="6" spans="1:5" s="1" customFormat="1" ht="15" customHeight="1" x14ac:dyDescent="0.15">
      <c r="A6" s="61">
        <v>3</v>
      </c>
      <c r="B6" s="154" t="s">
        <v>1560</v>
      </c>
      <c r="D6" s="61">
        <v>53</v>
      </c>
      <c r="E6" s="154" t="s">
        <v>1561</v>
      </c>
    </row>
    <row r="7" spans="1:5" s="1" customFormat="1" ht="15" customHeight="1" x14ac:dyDescent="0.15">
      <c r="A7" s="61">
        <v>4</v>
      </c>
      <c r="B7" s="154" t="s">
        <v>1562</v>
      </c>
      <c r="D7" s="61">
        <v>54</v>
      </c>
      <c r="E7" s="154" t="s">
        <v>1563</v>
      </c>
    </row>
    <row r="8" spans="1:5" s="1" customFormat="1" ht="15" customHeight="1" x14ac:dyDescent="0.15">
      <c r="A8" s="61">
        <v>5</v>
      </c>
      <c r="B8" s="154" t="s">
        <v>1564</v>
      </c>
      <c r="D8" s="61">
        <v>55</v>
      </c>
      <c r="E8" s="154" t="s">
        <v>1565</v>
      </c>
    </row>
    <row r="9" spans="1:5" s="1" customFormat="1" ht="15" customHeight="1" x14ac:dyDescent="0.15">
      <c r="A9" s="61">
        <v>6</v>
      </c>
      <c r="B9" s="154" t="s">
        <v>1566</v>
      </c>
      <c r="D9" s="61">
        <v>56</v>
      </c>
      <c r="E9" s="154" t="s">
        <v>1567</v>
      </c>
    </row>
    <row r="10" spans="1:5" s="1" customFormat="1" ht="15" customHeight="1" x14ac:dyDescent="0.15">
      <c r="A10" s="61">
        <v>7</v>
      </c>
      <c r="B10" s="154" t="s">
        <v>1568</v>
      </c>
      <c r="D10" s="61">
        <v>57</v>
      </c>
      <c r="E10" s="154" t="s">
        <v>1569</v>
      </c>
    </row>
    <row r="11" spans="1:5" s="1" customFormat="1" ht="15" customHeight="1" x14ac:dyDescent="0.15">
      <c r="A11" s="61">
        <v>8</v>
      </c>
      <c r="B11" s="154" t="s">
        <v>1570</v>
      </c>
      <c r="D11" s="61">
        <v>58</v>
      </c>
      <c r="E11" s="154" t="s">
        <v>1571</v>
      </c>
    </row>
    <row r="12" spans="1:5" s="1" customFormat="1" ht="15" customHeight="1" x14ac:dyDescent="0.15">
      <c r="A12" s="61">
        <v>9</v>
      </c>
      <c r="B12" s="154" t="s">
        <v>1572</v>
      </c>
      <c r="D12" s="61">
        <v>59</v>
      </c>
      <c r="E12" s="154" t="s">
        <v>1573</v>
      </c>
    </row>
    <row r="13" spans="1:5" s="1" customFormat="1" ht="15" customHeight="1" x14ac:dyDescent="0.15">
      <c r="A13" s="61">
        <v>10</v>
      </c>
      <c r="B13" s="154" t="s">
        <v>1574</v>
      </c>
      <c r="D13" s="61">
        <v>60</v>
      </c>
      <c r="E13" s="154" t="s">
        <v>1575</v>
      </c>
    </row>
    <row r="14" spans="1:5" s="1" customFormat="1" ht="15" customHeight="1" x14ac:dyDescent="0.15">
      <c r="A14" s="61">
        <v>11</v>
      </c>
      <c r="B14" s="154" t="s">
        <v>1576</v>
      </c>
      <c r="D14" s="61">
        <v>61</v>
      </c>
      <c r="E14" s="154" t="s">
        <v>1577</v>
      </c>
    </row>
    <row r="15" spans="1:5" s="1" customFormat="1" ht="15" customHeight="1" x14ac:dyDescent="0.15">
      <c r="A15" s="61">
        <v>12</v>
      </c>
      <c r="B15" s="154" t="s">
        <v>1578</v>
      </c>
      <c r="D15" s="61">
        <v>62</v>
      </c>
      <c r="E15" s="154" t="s">
        <v>1579</v>
      </c>
    </row>
    <row r="16" spans="1:5" s="1" customFormat="1" ht="15" customHeight="1" x14ac:dyDescent="0.15">
      <c r="A16" s="61">
        <v>13</v>
      </c>
      <c r="B16" s="154" t="s">
        <v>1580</v>
      </c>
      <c r="D16" s="61">
        <v>63</v>
      </c>
      <c r="E16" s="154" t="s">
        <v>1581</v>
      </c>
    </row>
    <row r="17" spans="1:5" s="1" customFormat="1" ht="15" customHeight="1" x14ac:dyDescent="0.15">
      <c r="A17" s="61">
        <v>14</v>
      </c>
      <c r="B17" s="154" t="s">
        <v>1582</v>
      </c>
      <c r="D17" s="61">
        <v>64</v>
      </c>
      <c r="E17" s="154" t="s">
        <v>1583</v>
      </c>
    </row>
    <row r="18" spans="1:5" s="1" customFormat="1" ht="15" customHeight="1" x14ac:dyDescent="0.15">
      <c r="A18" s="61">
        <v>15</v>
      </c>
      <c r="B18" s="154" t="s">
        <v>1584</v>
      </c>
      <c r="D18" s="61">
        <v>65</v>
      </c>
      <c r="E18" s="154" t="s">
        <v>1585</v>
      </c>
    </row>
    <row r="19" spans="1:5" s="1" customFormat="1" ht="15" customHeight="1" x14ac:dyDescent="0.15">
      <c r="A19" s="61">
        <v>16</v>
      </c>
      <c r="B19" s="154" t="s">
        <v>1586</v>
      </c>
      <c r="D19" s="61">
        <v>66</v>
      </c>
      <c r="E19" s="154" t="s">
        <v>1587</v>
      </c>
    </row>
    <row r="20" spans="1:5" s="1" customFormat="1" ht="15" customHeight="1" x14ac:dyDescent="0.15">
      <c r="A20" s="61">
        <v>17</v>
      </c>
      <c r="B20" s="154" t="s">
        <v>1588</v>
      </c>
      <c r="D20" s="61">
        <v>67</v>
      </c>
      <c r="E20" s="155" t="s">
        <v>1589</v>
      </c>
    </row>
    <row r="21" spans="1:5" s="1" customFormat="1" ht="15" customHeight="1" x14ac:dyDescent="0.15">
      <c r="A21" s="61">
        <v>18</v>
      </c>
      <c r="B21" s="154" t="s">
        <v>1590</v>
      </c>
      <c r="D21" s="61">
        <v>68</v>
      </c>
      <c r="E21" s="156" t="s">
        <v>1591</v>
      </c>
    </row>
    <row r="22" spans="1:5" s="1" customFormat="1" ht="15" customHeight="1" x14ac:dyDescent="0.15">
      <c r="A22" s="61">
        <v>19</v>
      </c>
      <c r="B22" s="154" t="s">
        <v>1592</v>
      </c>
      <c r="D22" s="61">
        <v>69</v>
      </c>
      <c r="E22" s="154" t="s">
        <v>1593</v>
      </c>
    </row>
    <row r="23" spans="1:5" s="1" customFormat="1" ht="15" customHeight="1" x14ac:dyDescent="0.15">
      <c r="A23" s="61">
        <v>20</v>
      </c>
      <c r="B23" s="154" t="s">
        <v>1594</v>
      </c>
      <c r="D23" s="61">
        <v>70</v>
      </c>
      <c r="E23" s="157" t="s">
        <v>1595</v>
      </c>
    </row>
    <row r="24" spans="1:5" s="1" customFormat="1" ht="15" customHeight="1" x14ac:dyDescent="0.15">
      <c r="A24" s="61">
        <v>21</v>
      </c>
      <c r="B24" s="154" t="s">
        <v>1596</v>
      </c>
      <c r="D24" s="61">
        <v>71</v>
      </c>
      <c r="E24" s="154" t="s">
        <v>1597</v>
      </c>
    </row>
    <row r="25" spans="1:5" s="1" customFormat="1" ht="15" customHeight="1" x14ac:dyDescent="0.15">
      <c r="A25" s="61">
        <v>22</v>
      </c>
      <c r="B25" s="154" t="s">
        <v>1598</v>
      </c>
      <c r="D25" s="61">
        <v>72</v>
      </c>
      <c r="E25" s="154" t="s">
        <v>1599</v>
      </c>
    </row>
    <row r="26" spans="1:5" s="1" customFormat="1" ht="15" customHeight="1" x14ac:dyDescent="0.15">
      <c r="A26" s="61">
        <v>23</v>
      </c>
      <c r="B26" s="154" t="s">
        <v>1600</v>
      </c>
      <c r="D26" s="61">
        <v>73</v>
      </c>
      <c r="E26" s="154" t="s">
        <v>1601</v>
      </c>
    </row>
    <row r="27" spans="1:5" s="1" customFormat="1" ht="15" customHeight="1" x14ac:dyDescent="0.15">
      <c r="A27" s="61">
        <v>24</v>
      </c>
      <c r="B27" s="154" t="s">
        <v>1602</v>
      </c>
      <c r="D27" s="61">
        <v>74</v>
      </c>
      <c r="E27" s="154" t="s">
        <v>1603</v>
      </c>
    </row>
    <row r="28" spans="1:5" s="1" customFormat="1" ht="15" customHeight="1" x14ac:dyDescent="0.15">
      <c r="A28" s="61">
        <v>25</v>
      </c>
      <c r="B28" s="154" t="s">
        <v>1604</v>
      </c>
      <c r="D28" s="61">
        <v>75</v>
      </c>
      <c r="E28" s="154" t="s">
        <v>1605</v>
      </c>
    </row>
    <row r="29" spans="1:5" s="1" customFormat="1" ht="15" customHeight="1" x14ac:dyDescent="0.15">
      <c r="A29" s="61">
        <v>26</v>
      </c>
      <c r="B29" s="154" t="s">
        <v>1606</v>
      </c>
      <c r="D29" s="61">
        <v>76</v>
      </c>
      <c r="E29" s="154" t="s">
        <v>1607</v>
      </c>
    </row>
    <row r="30" spans="1:5" s="1" customFormat="1" ht="15" customHeight="1" x14ac:dyDescent="0.15">
      <c r="A30" s="61">
        <v>27</v>
      </c>
      <c r="B30" s="154" t="s">
        <v>1608</v>
      </c>
      <c r="D30" s="61">
        <v>77</v>
      </c>
      <c r="E30" s="154" t="s">
        <v>1609</v>
      </c>
    </row>
    <row r="31" spans="1:5" s="1" customFormat="1" ht="15" customHeight="1" x14ac:dyDescent="0.15">
      <c r="A31" s="61">
        <v>28</v>
      </c>
      <c r="B31" s="154" t="s">
        <v>1610</v>
      </c>
      <c r="D31" s="61">
        <v>78</v>
      </c>
      <c r="E31" s="154" t="s">
        <v>1611</v>
      </c>
    </row>
    <row r="32" spans="1:5" s="1" customFormat="1" ht="15" customHeight="1" x14ac:dyDescent="0.15">
      <c r="A32" s="61">
        <v>29</v>
      </c>
      <c r="B32" s="154" t="s">
        <v>1612</v>
      </c>
      <c r="D32" s="61">
        <v>79</v>
      </c>
      <c r="E32" s="154" t="s">
        <v>1613</v>
      </c>
    </row>
    <row r="33" spans="1:5" s="1" customFormat="1" ht="15" customHeight="1" x14ac:dyDescent="0.15">
      <c r="A33" s="61">
        <v>30</v>
      </c>
      <c r="B33" s="154" t="s">
        <v>1614</v>
      </c>
      <c r="D33" s="61">
        <v>80</v>
      </c>
      <c r="E33" s="154" t="s">
        <v>1615</v>
      </c>
    </row>
    <row r="34" spans="1:5" s="1" customFormat="1" ht="15" customHeight="1" x14ac:dyDescent="0.15">
      <c r="A34" s="61">
        <v>31</v>
      </c>
      <c r="B34" s="154" t="s">
        <v>1616</v>
      </c>
      <c r="D34" s="61">
        <v>81</v>
      </c>
      <c r="E34" s="154" t="s">
        <v>1617</v>
      </c>
    </row>
    <row r="35" spans="1:5" s="1" customFormat="1" ht="15" customHeight="1" x14ac:dyDescent="0.15">
      <c r="A35" s="61">
        <v>32</v>
      </c>
      <c r="B35" s="154" t="s">
        <v>1618</v>
      </c>
      <c r="D35" s="61">
        <v>82</v>
      </c>
      <c r="E35" s="154" t="s">
        <v>1619</v>
      </c>
    </row>
    <row r="36" spans="1:5" s="1" customFormat="1" ht="15" customHeight="1" x14ac:dyDescent="0.15">
      <c r="A36" s="61">
        <v>33</v>
      </c>
      <c r="B36" s="154" t="s">
        <v>1620</v>
      </c>
      <c r="D36" s="61">
        <v>83</v>
      </c>
      <c r="E36" s="154" t="s">
        <v>1621</v>
      </c>
    </row>
    <row r="37" spans="1:5" s="1" customFormat="1" ht="15" customHeight="1" x14ac:dyDescent="0.15">
      <c r="A37" s="61">
        <v>34</v>
      </c>
      <c r="B37" s="154" t="s">
        <v>1622</v>
      </c>
      <c r="D37" s="61">
        <v>84</v>
      </c>
      <c r="E37" s="154" t="s">
        <v>1623</v>
      </c>
    </row>
    <row r="38" spans="1:5" s="1" customFormat="1" ht="15" customHeight="1" x14ac:dyDescent="0.15">
      <c r="A38" s="61">
        <v>35</v>
      </c>
      <c r="B38" s="154" t="s">
        <v>1624</v>
      </c>
      <c r="D38" s="61">
        <v>85</v>
      </c>
      <c r="E38" s="154" t="s">
        <v>1625</v>
      </c>
    </row>
    <row r="39" spans="1:5" s="1" customFormat="1" ht="15" customHeight="1" x14ac:dyDescent="0.15">
      <c r="A39" s="61">
        <v>36</v>
      </c>
      <c r="B39" s="154" t="s">
        <v>1626</v>
      </c>
      <c r="D39" s="61">
        <v>86</v>
      </c>
      <c r="E39" s="154" t="s">
        <v>1627</v>
      </c>
    </row>
    <row r="40" spans="1:5" s="1" customFormat="1" ht="15" customHeight="1" x14ac:dyDescent="0.15">
      <c r="A40" s="61">
        <v>37</v>
      </c>
      <c r="B40" s="154" t="s">
        <v>1628</v>
      </c>
      <c r="D40" s="61">
        <v>87</v>
      </c>
      <c r="E40" s="154" t="s">
        <v>1629</v>
      </c>
    </row>
    <row r="41" spans="1:5" s="1" customFormat="1" ht="15" customHeight="1" x14ac:dyDescent="0.15">
      <c r="A41" s="61">
        <v>38</v>
      </c>
      <c r="B41" s="154" t="s">
        <v>1630</v>
      </c>
      <c r="D41" s="61">
        <v>88</v>
      </c>
      <c r="E41" s="154" t="s">
        <v>1631</v>
      </c>
    </row>
    <row r="42" spans="1:5" s="1" customFormat="1" ht="15" customHeight="1" x14ac:dyDescent="0.15">
      <c r="A42" s="61">
        <v>39</v>
      </c>
      <c r="B42" s="154" t="s">
        <v>1632</v>
      </c>
      <c r="D42" s="61">
        <v>89</v>
      </c>
      <c r="E42" s="154" t="s">
        <v>1633</v>
      </c>
    </row>
    <row r="43" spans="1:5" s="1" customFormat="1" ht="15" customHeight="1" x14ac:dyDescent="0.15">
      <c r="A43" s="61">
        <v>40</v>
      </c>
      <c r="B43" s="154" t="s">
        <v>1634</v>
      </c>
      <c r="D43" s="61">
        <v>90</v>
      </c>
      <c r="E43" s="154" t="s">
        <v>1635</v>
      </c>
    </row>
    <row r="44" spans="1:5" s="1" customFormat="1" ht="15" customHeight="1" x14ac:dyDescent="0.15">
      <c r="A44" s="61">
        <v>41</v>
      </c>
      <c r="B44" s="154" t="s">
        <v>1636</v>
      </c>
      <c r="D44" s="61">
        <v>91</v>
      </c>
      <c r="E44" s="154" t="s">
        <v>1637</v>
      </c>
    </row>
    <row r="45" spans="1:5" s="1" customFormat="1" ht="15" customHeight="1" x14ac:dyDescent="0.15">
      <c r="A45" s="61">
        <v>42</v>
      </c>
      <c r="B45" s="154" t="s">
        <v>1638</v>
      </c>
      <c r="D45" s="61">
        <v>92</v>
      </c>
      <c r="E45" s="154" t="s">
        <v>1639</v>
      </c>
    </row>
    <row r="46" spans="1:5" s="1" customFormat="1" ht="15" customHeight="1" x14ac:dyDescent="0.15">
      <c r="A46" s="61">
        <v>43</v>
      </c>
      <c r="B46" s="154" t="s">
        <v>1640</v>
      </c>
      <c r="D46" s="61">
        <v>93</v>
      </c>
      <c r="E46" s="154" t="s">
        <v>1641</v>
      </c>
    </row>
    <row r="47" spans="1:5" s="1" customFormat="1" ht="15" customHeight="1" x14ac:dyDescent="0.15">
      <c r="A47" s="61">
        <v>44</v>
      </c>
      <c r="B47" s="154" t="s">
        <v>1642</v>
      </c>
      <c r="D47" s="61">
        <v>94</v>
      </c>
      <c r="E47" s="154" t="s">
        <v>1643</v>
      </c>
    </row>
    <row r="48" spans="1:5" s="1" customFormat="1" ht="15" customHeight="1" x14ac:dyDescent="0.15">
      <c r="A48" s="61">
        <v>45</v>
      </c>
      <c r="B48" s="154" t="s">
        <v>1644</v>
      </c>
      <c r="D48" s="61">
        <v>95</v>
      </c>
      <c r="E48" s="154" t="s">
        <v>1645</v>
      </c>
    </row>
    <row r="49" spans="1:5" s="1" customFormat="1" ht="15" customHeight="1" x14ac:dyDescent="0.15">
      <c r="A49" s="61">
        <v>46</v>
      </c>
      <c r="B49" s="154" t="s">
        <v>1646</v>
      </c>
      <c r="D49" s="61">
        <v>96</v>
      </c>
      <c r="E49" s="154" t="s">
        <v>1647</v>
      </c>
    </row>
    <row r="50" spans="1:5" s="1" customFormat="1" ht="15" customHeight="1" x14ac:dyDescent="0.15">
      <c r="A50" s="61">
        <v>47</v>
      </c>
      <c r="B50" s="154" t="s">
        <v>1648</v>
      </c>
      <c r="D50" s="61">
        <v>97</v>
      </c>
      <c r="E50" s="154" t="s">
        <v>1649</v>
      </c>
    </row>
    <row r="51" spans="1:5" s="1" customFormat="1" ht="15" customHeight="1" x14ac:dyDescent="0.15">
      <c r="A51" s="61">
        <v>48</v>
      </c>
      <c r="B51" s="154" t="s">
        <v>1650</v>
      </c>
      <c r="D51" s="158">
        <v>98</v>
      </c>
      <c r="E51" s="154" t="s">
        <v>1651</v>
      </c>
    </row>
    <row r="52" spans="1:5" s="1" customFormat="1" ht="15" customHeight="1" thickBot="1" x14ac:dyDescent="0.2">
      <c r="A52" s="61">
        <v>49</v>
      </c>
      <c r="B52" s="154" t="s">
        <v>1652</v>
      </c>
      <c r="D52" s="159">
        <v>99</v>
      </c>
      <c r="E52" s="160" t="s">
        <v>1653</v>
      </c>
    </row>
    <row r="53" spans="1:5" ht="13.8" thickBot="1" x14ac:dyDescent="0.25">
      <c r="A53" s="161">
        <v>50</v>
      </c>
      <c r="B53" s="160" t="s">
        <v>1654</v>
      </c>
    </row>
    <row r="54" spans="1:5" x14ac:dyDescent="0.2">
      <c r="A54" s="81">
        <v>51</v>
      </c>
      <c r="B54" s="81" t="s">
        <v>1557</v>
      </c>
    </row>
    <row r="55" spans="1:5" x14ac:dyDescent="0.2">
      <c r="A55" s="81">
        <v>52</v>
      </c>
      <c r="B55" s="81" t="s">
        <v>1559</v>
      </c>
    </row>
    <row r="56" spans="1:5" x14ac:dyDescent="0.2">
      <c r="A56" s="81">
        <v>53</v>
      </c>
      <c r="B56" s="81" t="s">
        <v>1561</v>
      </c>
    </row>
    <row r="57" spans="1:5" x14ac:dyDescent="0.2">
      <c r="A57" s="81">
        <v>54</v>
      </c>
      <c r="B57" s="81" t="s">
        <v>1563</v>
      </c>
    </row>
    <row r="58" spans="1:5" x14ac:dyDescent="0.2">
      <c r="A58" s="81">
        <v>55</v>
      </c>
      <c r="B58" s="81" t="s">
        <v>1565</v>
      </c>
    </row>
    <row r="59" spans="1:5" x14ac:dyDescent="0.2">
      <c r="A59" s="81">
        <v>56</v>
      </c>
      <c r="B59" s="81" t="s">
        <v>1567</v>
      </c>
    </row>
    <row r="60" spans="1:5" x14ac:dyDescent="0.2">
      <c r="A60" s="81">
        <v>57</v>
      </c>
      <c r="B60" s="81" t="s">
        <v>1569</v>
      </c>
    </row>
    <row r="61" spans="1:5" x14ac:dyDescent="0.2">
      <c r="A61" s="81">
        <v>58</v>
      </c>
      <c r="B61" s="81" t="s">
        <v>1571</v>
      </c>
    </row>
    <row r="62" spans="1:5" x14ac:dyDescent="0.2">
      <c r="A62" s="81">
        <v>59</v>
      </c>
      <c r="B62" s="81" t="s">
        <v>1573</v>
      </c>
    </row>
    <row r="63" spans="1:5" x14ac:dyDescent="0.2">
      <c r="A63" s="81">
        <v>60</v>
      </c>
      <c r="B63" s="81" t="s">
        <v>1575</v>
      </c>
    </row>
    <row r="64" spans="1:5" x14ac:dyDescent="0.2">
      <c r="A64" s="81">
        <v>61</v>
      </c>
      <c r="B64" s="81" t="s">
        <v>1577</v>
      </c>
    </row>
    <row r="65" spans="1:2" x14ac:dyDescent="0.2">
      <c r="A65" s="81">
        <v>62</v>
      </c>
      <c r="B65" s="81" t="s">
        <v>1579</v>
      </c>
    </row>
    <row r="66" spans="1:2" x14ac:dyDescent="0.2">
      <c r="A66" s="81">
        <v>63</v>
      </c>
      <c r="B66" s="81" t="s">
        <v>1581</v>
      </c>
    </row>
    <row r="67" spans="1:2" x14ac:dyDescent="0.2">
      <c r="A67" s="81">
        <v>64</v>
      </c>
      <c r="B67" s="81" t="s">
        <v>1583</v>
      </c>
    </row>
    <row r="68" spans="1:2" x14ac:dyDescent="0.2">
      <c r="A68" s="81">
        <v>65</v>
      </c>
      <c r="B68" s="81" t="s">
        <v>1585</v>
      </c>
    </row>
    <row r="69" spans="1:2" x14ac:dyDescent="0.2">
      <c r="A69" s="81">
        <v>66</v>
      </c>
      <c r="B69" s="81" t="s">
        <v>1587</v>
      </c>
    </row>
    <row r="70" spans="1:2" x14ac:dyDescent="0.2">
      <c r="A70" s="81">
        <v>67</v>
      </c>
      <c r="B70" s="81" t="s">
        <v>1655</v>
      </c>
    </row>
    <row r="71" spans="1:2" x14ac:dyDescent="0.2">
      <c r="A71" s="81">
        <v>68</v>
      </c>
      <c r="B71" s="81" t="s">
        <v>1591</v>
      </c>
    </row>
    <row r="72" spans="1:2" x14ac:dyDescent="0.2">
      <c r="A72" s="81">
        <v>69</v>
      </c>
      <c r="B72" s="81" t="s">
        <v>1593</v>
      </c>
    </row>
    <row r="73" spans="1:2" x14ac:dyDescent="0.2">
      <c r="A73" s="81">
        <v>70</v>
      </c>
      <c r="B73" s="81" t="s">
        <v>1595</v>
      </c>
    </row>
    <row r="74" spans="1:2" x14ac:dyDescent="0.2">
      <c r="A74" s="81">
        <v>71</v>
      </c>
      <c r="B74" s="81" t="s">
        <v>1597</v>
      </c>
    </row>
    <row r="75" spans="1:2" x14ac:dyDescent="0.2">
      <c r="A75" s="81">
        <v>72</v>
      </c>
      <c r="B75" s="81" t="s">
        <v>1599</v>
      </c>
    </row>
    <row r="76" spans="1:2" x14ac:dyDescent="0.2">
      <c r="A76" s="81">
        <v>73</v>
      </c>
      <c r="B76" s="81" t="s">
        <v>1601</v>
      </c>
    </row>
    <row r="77" spans="1:2" x14ac:dyDescent="0.2">
      <c r="A77" s="81">
        <v>74</v>
      </c>
      <c r="B77" s="81" t="s">
        <v>1603</v>
      </c>
    </row>
    <row r="78" spans="1:2" x14ac:dyDescent="0.2">
      <c r="A78" s="81">
        <v>75</v>
      </c>
      <c r="B78" s="81" t="s">
        <v>1605</v>
      </c>
    </row>
    <row r="79" spans="1:2" x14ac:dyDescent="0.2">
      <c r="A79" s="81">
        <v>76</v>
      </c>
      <c r="B79" s="81" t="s">
        <v>1607</v>
      </c>
    </row>
    <row r="80" spans="1:2" x14ac:dyDescent="0.2">
      <c r="A80" s="81">
        <v>77</v>
      </c>
      <c r="B80" s="81" t="s">
        <v>1609</v>
      </c>
    </row>
    <row r="81" spans="1:2" x14ac:dyDescent="0.2">
      <c r="A81" s="81">
        <v>78</v>
      </c>
      <c r="B81" s="81" t="s">
        <v>1611</v>
      </c>
    </row>
    <row r="82" spans="1:2" x14ac:dyDescent="0.2">
      <c r="A82" s="81">
        <v>79</v>
      </c>
      <c r="B82" s="81" t="s">
        <v>1613</v>
      </c>
    </row>
    <row r="83" spans="1:2" x14ac:dyDescent="0.2">
      <c r="A83" s="81">
        <v>80</v>
      </c>
      <c r="B83" s="81" t="s">
        <v>1615</v>
      </c>
    </row>
    <row r="84" spans="1:2" x14ac:dyDescent="0.2">
      <c r="A84" s="81">
        <v>81</v>
      </c>
      <c r="B84" s="81" t="s">
        <v>1617</v>
      </c>
    </row>
    <row r="85" spans="1:2" x14ac:dyDescent="0.2">
      <c r="A85" s="81">
        <v>82</v>
      </c>
      <c r="B85" s="81" t="s">
        <v>1619</v>
      </c>
    </row>
    <row r="86" spans="1:2" x14ac:dyDescent="0.2">
      <c r="A86" s="81">
        <v>83</v>
      </c>
      <c r="B86" s="81" t="s">
        <v>1621</v>
      </c>
    </row>
    <row r="87" spans="1:2" x14ac:dyDescent="0.2">
      <c r="A87" s="81">
        <v>84</v>
      </c>
      <c r="B87" s="81" t="s">
        <v>1623</v>
      </c>
    </row>
    <row r="88" spans="1:2" x14ac:dyDescent="0.2">
      <c r="A88" s="81">
        <v>85</v>
      </c>
      <c r="B88" s="81" t="s">
        <v>1625</v>
      </c>
    </row>
    <row r="89" spans="1:2" x14ac:dyDescent="0.2">
      <c r="A89" s="81">
        <v>86</v>
      </c>
      <c r="B89" s="81" t="s">
        <v>1627</v>
      </c>
    </row>
    <row r="90" spans="1:2" x14ac:dyDescent="0.2">
      <c r="A90" s="81">
        <v>87</v>
      </c>
      <c r="B90" s="81" t="s">
        <v>1629</v>
      </c>
    </row>
    <row r="91" spans="1:2" x14ac:dyDescent="0.2">
      <c r="A91" s="81">
        <v>88</v>
      </c>
      <c r="B91" s="81" t="s">
        <v>1631</v>
      </c>
    </row>
    <row r="92" spans="1:2" x14ac:dyDescent="0.2">
      <c r="A92" s="81">
        <v>89</v>
      </c>
      <c r="B92" s="81" t="s">
        <v>1633</v>
      </c>
    </row>
    <row r="93" spans="1:2" x14ac:dyDescent="0.2">
      <c r="A93" s="81">
        <v>90</v>
      </c>
      <c r="B93" s="81" t="s">
        <v>1635</v>
      </c>
    </row>
    <row r="94" spans="1:2" x14ac:dyDescent="0.2">
      <c r="A94" s="81">
        <v>91</v>
      </c>
      <c r="B94" s="81" t="s">
        <v>1637</v>
      </c>
    </row>
    <row r="95" spans="1:2" x14ac:dyDescent="0.2">
      <c r="A95" s="81">
        <v>92</v>
      </c>
      <c r="B95" s="81" t="s">
        <v>1639</v>
      </c>
    </row>
    <row r="96" spans="1:2" x14ac:dyDescent="0.2">
      <c r="A96" s="81">
        <v>93</v>
      </c>
      <c r="B96" s="81" t="s">
        <v>1641</v>
      </c>
    </row>
    <row r="97" spans="1:2" x14ac:dyDescent="0.2">
      <c r="A97" s="81">
        <v>94</v>
      </c>
      <c r="B97" s="81" t="s">
        <v>1643</v>
      </c>
    </row>
    <row r="98" spans="1:2" x14ac:dyDescent="0.2">
      <c r="A98" s="81">
        <v>95</v>
      </c>
      <c r="B98" s="81" t="s">
        <v>1645</v>
      </c>
    </row>
    <row r="99" spans="1:2" x14ac:dyDescent="0.2">
      <c r="A99" s="81">
        <v>96</v>
      </c>
      <c r="B99" s="81" t="s">
        <v>1647</v>
      </c>
    </row>
    <row r="100" spans="1:2" x14ac:dyDescent="0.2">
      <c r="A100" s="81">
        <v>97</v>
      </c>
      <c r="B100" s="81" t="s">
        <v>1649</v>
      </c>
    </row>
    <row r="101" spans="1:2" x14ac:dyDescent="0.2">
      <c r="A101" s="162">
        <v>98</v>
      </c>
      <c r="B101" s="162" t="s">
        <v>1651</v>
      </c>
    </row>
    <row r="102" spans="1:2" x14ac:dyDescent="0.2">
      <c r="A102" s="162">
        <v>99</v>
      </c>
      <c r="B102" s="162" t="s">
        <v>1653</v>
      </c>
    </row>
  </sheetData>
  <sheetProtection algorithmName="SHA-512" hashValue="HHStafq71f+GOSO9+sbMy0gflVD4UoOouvnDge/EFdS4Rcggg799vqAE6HgMalAnvLL15JbUP+0tH06bm1uwFQ==" saltValue="QGHJihHO+a2hh3QPrgjE0g==" spinCount="100000" sheet="1" objects="1" scenarios="1"/>
  <mergeCells count="1">
    <mergeCell ref="A2:E2"/>
  </mergeCells>
  <phoneticPr fontId="4"/>
  <pageMargins left="0.47" right="0.16" top="0.75" bottom="0.75" header="0.4" footer="0.3"/>
  <pageSetup paperSize="9" scale="99" orientation="portrait" r:id="rId1"/>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26</vt:i4>
      </vt:variant>
    </vt:vector>
  </HeadingPairs>
  <TitlesOfParts>
    <vt:vector size="37" baseType="lpstr">
      <vt:lpstr>はじめに</vt:lpstr>
      <vt:lpstr>実績表紙</vt:lpstr>
      <vt:lpstr>実績事業所</vt:lpstr>
      <vt:lpstr>実績自動車一覧</vt:lpstr>
      <vt:lpstr>実績代替</vt:lpstr>
      <vt:lpstr>実績措置</vt:lpstr>
      <vt:lpstr>使用状況表紙</vt:lpstr>
      <vt:lpstr>車両区分</vt:lpstr>
      <vt:lpstr>産業分類表</vt:lpstr>
      <vt:lpstr>連絡事項</vt:lpstr>
      <vt:lpstr>実績値</vt:lpstr>
      <vt:lpstr>実績自動車一覧!_FilterDatabase</vt:lpstr>
      <vt:lpstr>Jナンバー分類</vt:lpstr>
      <vt:lpstr>Jバス</vt:lpstr>
      <vt:lpstr>J車種重量</vt:lpstr>
      <vt:lpstr>J小型貨物</vt:lpstr>
      <vt:lpstr>J乗用</vt:lpstr>
      <vt:lpstr>J特殊</vt:lpstr>
      <vt:lpstr>J特種</vt:lpstr>
      <vt:lpstr>J普通貨物</vt:lpstr>
      <vt:lpstr>産業分類表!Print_Area</vt:lpstr>
      <vt:lpstr>使用状況表紙!Print_Area</vt:lpstr>
      <vt:lpstr>実績事業所!Print_Area</vt:lpstr>
      <vt:lpstr>実績自動車一覧!Print_Area</vt:lpstr>
      <vt:lpstr>実績代替!Print_Area</vt:lpstr>
      <vt:lpstr>実績表紙!Print_Area</vt:lpstr>
      <vt:lpstr>車両区分!Print_Area</vt:lpstr>
      <vt:lpstr>実績事業所!Print_Titles</vt:lpstr>
      <vt:lpstr>実績自動車一覧!Print_Titles</vt:lpstr>
      <vt:lpstr>バス</vt:lpstr>
      <vt:lpstr>車種重量</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2013-04-12T06:13:17Z</cp:lastPrinted>
  <dcterms:created xsi:type="dcterms:W3CDTF">2005-04-06T04:47:46Z</dcterms:created>
  <dcterms:modified xsi:type="dcterms:W3CDTF">2026-03-25T02:33:16Z</dcterms:modified>
</cp:coreProperties>
</file>